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P:\2118_NemCL - Sterilwave\08a DVZ 2023.11\F Soupis prací\01 Soupis prací - změna názvu 2023.11\F0.01 Soupis prací\"/>
    </mc:Choice>
  </mc:AlternateContent>
  <xr:revisionPtr revIDLastSave="0" documentId="13_ncr:1_{EA6ED37A-ABF4-4980-8159-AED10AC834D1}" xr6:coauthVersionLast="47" xr6:coauthVersionMax="47" xr10:uidLastSave="{00000000-0000-0000-0000-000000000000}"/>
  <bookViews>
    <workbookView xWindow="-120" yWindow="-120" windowWidth="38640" windowHeight="21240" xr2:uid="{00000000-000D-0000-FFFF-FFFF00000000}"/>
  </bookViews>
  <sheets>
    <sheet name="Rekapitulace stavby" sheetId="1" r:id="rId1"/>
    <sheet name="SO 01 - Objekt pro dekont..." sheetId="2" r:id="rId2"/>
    <sheet name="Pokyny pro vyplnění" sheetId="3" r:id="rId3"/>
  </sheets>
  <definedNames>
    <definedName name="_xlnm._FilterDatabase" localSheetId="1" hidden="1">'SO 01 - Objekt pro dekont...'!$C$112:$K$673</definedName>
    <definedName name="_xlnm.Print_Titles" localSheetId="0">'Rekapitulace stavby'!$52:$52</definedName>
    <definedName name="_xlnm.Print_Titles" localSheetId="1">'SO 01 - Objekt pro dekont...'!$112:$112</definedName>
    <definedName name="_xlnm.Print_Area" localSheetId="2">'Pokyny pro vyplnění'!$B$2:$K$71,'Pokyny pro vyplnění'!$B$74:$K$118,'Pokyny pro vyplnění'!$B$121:$K$161,'Pokyny pro vyplnění'!$B$164:$K$218</definedName>
    <definedName name="_xlnm.Print_Area" localSheetId="0">'Rekapitulace stavby'!$D$4:$AO$36,'Rekapitulace stavby'!$C$42:$AQ$56</definedName>
    <definedName name="_xlnm.Print_Area" localSheetId="1">'SO 01 - Objekt pro dekont...'!$C$4:$J$39,'SO 01 - Objekt pro dekont...'!$C$45:$J$94,'SO 01 - Objekt pro dekont...'!$C$100:$K$673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2" l="1"/>
  <c r="J36" i="2"/>
  <c r="AY55" i="1"/>
  <c r="J35" i="2"/>
  <c r="AX55" i="1" s="1"/>
  <c r="BI673" i="2"/>
  <c r="BH673" i="2"/>
  <c r="BG673" i="2"/>
  <c r="BF673" i="2"/>
  <c r="T673" i="2"/>
  <c r="R673" i="2"/>
  <c r="P673" i="2"/>
  <c r="BI672" i="2"/>
  <c r="BH672" i="2"/>
  <c r="BG672" i="2"/>
  <c r="BF672" i="2"/>
  <c r="T672" i="2"/>
  <c r="R672" i="2"/>
  <c r="P672" i="2"/>
  <c r="BI670" i="2"/>
  <c r="BH670" i="2"/>
  <c r="BG670" i="2"/>
  <c r="BF670" i="2"/>
  <c r="T670" i="2"/>
  <c r="R670" i="2"/>
  <c r="P670" i="2"/>
  <c r="BI669" i="2"/>
  <c r="BH669" i="2"/>
  <c r="BG669" i="2"/>
  <c r="BF669" i="2"/>
  <c r="T669" i="2"/>
  <c r="R669" i="2"/>
  <c r="P669" i="2"/>
  <c r="BI667" i="2"/>
  <c r="BH667" i="2"/>
  <c r="BG667" i="2"/>
  <c r="BF667" i="2"/>
  <c r="T667" i="2"/>
  <c r="R667" i="2"/>
  <c r="P667" i="2"/>
  <c r="BI663" i="2"/>
  <c r="BH663" i="2"/>
  <c r="BG663" i="2"/>
  <c r="BF663" i="2"/>
  <c r="T663" i="2"/>
  <c r="R663" i="2"/>
  <c r="P663" i="2"/>
  <c r="BI661" i="2"/>
  <c r="BH661" i="2"/>
  <c r="BG661" i="2"/>
  <c r="BF661" i="2"/>
  <c r="T661" i="2"/>
  <c r="R661" i="2"/>
  <c r="P661" i="2"/>
  <c r="BI659" i="2"/>
  <c r="BH659" i="2"/>
  <c r="BG659" i="2"/>
  <c r="BF659" i="2"/>
  <c r="T659" i="2"/>
  <c r="R659" i="2"/>
  <c r="P659" i="2"/>
  <c r="BI657" i="2"/>
  <c r="BH657" i="2"/>
  <c r="BG657" i="2"/>
  <c r="BF657" i="2"/>
  <c r="T657" i="2"/>
  <c r="R657" i="2"/>
  <c r="P657" i="2"/>
  <c r="BI655" i="2"/>
  <c r="BH655" i="2"/>
  <c r="BG655" i="2"/>
  <c r="BF655" i="2"/>
  <c r="T655" i="2"/>
  <c r="R655" i="2"/>
  <c r="P655" i="2"/>
  <c r="BI652" i="2"/>
  <c r="BH652" i="2"/>
  <c r="BG652" i="2"/>
  <c r="BF652" i="2"/>
  <c r="T652" i="2"/>
  <c r="R652" i="2"/>
  <c r="P652" i="2"/>
  <c r="BI650" i="2"/>
  <c r="BH650" i="2"/>
  <c r="BG650" i="2"/>
  <c r="BF650" i="2"/>
  <c r="T650" i="2"/>
  <c r="R650" i="2"/>
  <c r="P650" i="2"/>
  <c r="BI649" i="2"/>
  <c r="BH649" i="2"/>
  <c r="BG649" i="2"/>
  <c r="BF649" i="2"/>
  <c r="T649" i="2"/>
  <c r="R649" i="2"/>
  <c r="P649" i="2"/>
  <c r="BI647" i="2"/>
  <c r="BH647" i="2"/>
  <c r="BG647" i="2"/>
  <c r="BF647" i="2"/>
  <c r="T647" i="2"/>
  <c r="R647" i="2"/>
  <c r="P647" i="2"/>
  <c r="BI645" i="2"/>
  <c r="BH645" i="2"/>
  <c r="BG645" i="2"/>
  <c r="BF645" i="2"/>
  <c r="T645" i="2"/>
  <c r="R645" i="2"/>
  <c r="P645" i="2"/>
  <c r="BI642" i="2"/>
  <c r="BH642" i="2"/>
  <c r="BG642" i="2"/>
  <c r="BF642" i="2"/>
  <c r="T642" i="2"/>
  <c r="T641" i="2"/>
  <c r="R642" i="2"/>
  <c r="R641" i="2" s="1"/>
  <c r="P642" i="2"/>
  <c r="P641" i="2"/>
  <c r="BI639" i="2"/>
  <c r="BH639" i="2"/>
  <c r="BG639" i="2"/>
  <c r="BF639" i="2"/>
  <c r="T639" i="2"/>
  <c r="R639" i="2"/>
  <c r="P639" i="2"/>
  <c r="BI638" i="2"/>
  <c r="BH638" i="2"/>
  <c r="BG638" i="2"/>
  <c r="BF638" i="2"/>
  <c r="T638" i="2"/>
  <c r="R638" i="2"/>
  <c r="P638" i="2"/>
  <c r="BI636" i="2"/>
  <c r="BH636" i="2"/>
  <c r="BG636" i="2"/>
  <c r="BF636" i="2"/>
  <c r="T636" i="2"/>
  <c r="R636" i="2"/>
  <c r="P636" i="2"/>
  <c r="BI634" i="2"/>
  <c r="BH634" i="2"/>
  <c r="BG634" i="2"/>
  <c r="BF634" i="2"/>
  <c r="T634" i="2"/>
  <c r="R634" i="2"/>
  <c r="P634" i="2"/>
  <c r="BI632" i="2"/>
  <c r="BH632" i="2"/>
  <c r="BG632" i="2"/>
  <c r="BF632" i="2"/>
  <c r="T632" i="2"/>
  <c r="R632" i="2"/>
  <c r="P632" i="2"/>
  <c r="BI630" i="2"/>
  <c r="BH630" i="2"/>
  <c r="BG630" i="2"/>
  <c r="BF630" i="2"/>
  <c r="T630" i="2"/>
  <c r="R630" i="2"/>
  <c r="P630" i="2"/>
  <c r="BI628" i="2"/>
  <c r="BH628" i="2"/>
  <c r="BG628" i="2"/>
  <c r="BF628" i="2"/>
  <c r="T628" i="2"/>
  <c r="R628" i="2"/>
  <c r="P628" i="2"/>
  <c r="BI615" i="2"/>
  <c r="BH615" i="2"/>
  <c r="BG615" i="2"/>
  <c r="BF615" i="2"/>
  <c r="T615" i="2"/>
  <c r="T614" i="2" s="1"/>
  <c r="R615" i="2"/>
  <c r="R614" i="2"/>
  <c r="P615" i="2"/>
  <c r="P614" i="2" s="1"/>
  <c r="BI612" i="2"/>
  <c r="BH612" i="2"/>
  <c r="BG612" i="2"/>
  <c r="BF612" i="2"/>
  <c r="T612" i="2"/>
  <c r="T611" i="2"/>
  <c r="R612" i="2"/>
  <c r="R611" i="2" s="1"/>
  <c r="P612" i="2"/>
  <c r="P611" i="2"/>
  <c r="BI609" i="2"/>
  <c r="BH609" i="2"/>
  <c r="BG609" i="2"/>
  <c r="BF609" i="2"/>
  <c r="T609" i="2"/>
  <c r="R609" i="2"/>
  <c r="P609" i="2"/>
  <c r="BI607" i="2"/>
  <c r="BH607" i="2"/>
  <c r="BG607" i="2"/>
  <c r="BF607" i="2"/>
  <c r="T607" i="2"/>
  <c r="R607" i="2"/>
  <c r="P607" i="2"/>
  <c r="BI603" i="2"/>
  <c r="BH603" i="2"/>
  <c r="BG603" i="2"/>
  <c r="BF603" i="2"/>
  <c r="T603" i="2"/>
  <c r="R603" i="2"/>
  <c r="P603" i="2"/>
  <c r="BI600" i="2"/>
  <c r="BH600" i="2"/>
  <c r="BG600" i="2"/>
  <c r="BF600" i="2"/>
  <c r="T600" i="2"/>
  <c r="R600" i="2"/>
  <c r="P600" i="2"/>
  <c r="BI579" i="2"/>
  <c r="BH579" i="2"/>
  <c r="BG579" i="2"/>
  <c r="BF579" i="2"/>
  <c r="T579" i="2"/>
  <c r="R579" i="2"/>
  <c r="P579" i="2"/>
  <c r="BI577" i="2"/>
  <c r="BH577" i="2"/>
  <c r="BG577" i="2"/>
  <c r="BF577" i="2"/>
  <c r="T577" i="2"/>
  <c r="R577" i="2"/>
  <c r="P577" i="2"/>
  <c r="BI576" i="2"/>
  <c r="BH576" i="2"/>
  <c r="BG576" i="2"/>
  <c r="BF576" i="2"/>
  <c r="T576" i="2"/>
  <c r="R576" i="2"/>
  <c r="P576" i="2"/>
  <c r="BI575" i="2"/>
  <c r="BH575" i="2"/>
  <c r="BG575" i="2"/>
  <c r="BF575" i="2"/>
  <c r="T575" i="2"/>
  <c r="R575" i="2"/>
  <c r="P575" i="2"/>
  <c r="BI570" i="2"/>
  <c r="BH570" i="2"/>
  <c r="BG570" i="2"/>
  <c r="BF570" i="2"/>
  <c r="T570" i="2"/>
  <c r="R570" i="2"/>
  <c r="P570" i="2"/>
  <c r="BI565" i="2"/>
  <c r="BH565" i="2"/>
  <c r="BG565" i="2"/>
  <c r="BF565" i="2"/>
  <c r="T565" i="2"/>
  <c r="R565" i="2"/>
  <c r="P565" i="2"/>
  <c r="BI561" i="2"/>
  <c r="BH561" i="2"/>
  <c r="BG561" i="2"/>
  <c r="BF561" i="2"/>
  <c r="T561" i="2"/>
  <c r="R561" i="2"/>
  <c r="P561" i="2"/>
  <c r="BI557" i="2"/>
  <c r="BH557" i="2"/>
  <c r="BG557" i="2"/>
  <c r="BF557" i="2"/>
  <c r="T557" i="2"/>
  <c r="R557" i="2"/>
  <c r="P557" i="2"/>
  <c r="BI553" i="2"/>
  <c r="BH553" i="2"/>
  <c r="BG553" i="2"/>
  <c r="BF553" i="2"/>
  <c r="T553" i="2"/>
  <c r="R553" i="2"/>
  <c r="P553" i="2"/>
  <c r="BI550" i="2"/>
  <c r="BH550" i="2"/>
  <c r="BG550" i="2"/>
  <c r="BF550" i="2"/>
  <c r="T550" i="2"/>
  <c r="R550" i="2"/>
  <c r="P550" i="2"/>
  <c r="BI540" i="2"/>
  <c r="BH540" i="2"/>
  <c r="BG540" i="2"/>
  <c r="BF540" i="2"/>
  <c r="T540" i="2"/>
  <c r="R540" i="2"/>
  <c r="P540" i="2"/>
  <c r="BI537" i="2"/>
  <c r="BH537" i="2"/>
  <c r="BG537" i="2"/>
  <c r="BF537" i="2"/>
  <c r="T537" i="2"/>
  <c r="R537" i="2"/>
  <c r="P537" i="2"/>
  <c r="BI533" i="2"/>
  <c r="BH533" i="2"/>
  <c r="BG533" i="2"/>
  <c r="BF533" i="2"/>
  <c r="T533" i="2"/>
  <c r="R533" i="2"/>
  <c r="P533" i="2"/>
  <c r="BI529" i="2"/>
  <c r="BH529" i="2"/>
  <c r="BG529" i="2"/>
  <c r="BF529" i="2"/>
  <c r="T529" i="2"/>
  <c r="R529" i="2"/>
  <c r="P529" i="2"/>
  <c r="BI525" i="2"/>
  <c r="BH525" i="2"/>
  <c r="BG525" i="2"/>
  <c r="BF525" i="2"/>
  <c r="T525" i="2"/>
  <c r="R525" i="2"/>
  <c r="P525" i="2"/>
  <c r="BI516" i="2"/>
  <c r="BH516" i="2"/>
  <c r="BG516" i="2"/>
  <c r="BF516" i="2"/>
  <c r="T516" i="2"/>
  <c r="R516" i="2"/>
  <c r="P516" i="2"/>
  <c r="BI512" i="2"/>
  <c r="BH512" i="2"/>
  <c r="BG512" i="2"/>
  <c r="BF512" i="2"/>
  <c r="T512" i="2"/>
  <c r="R512" i="2"/>
  <c r="P512" i="2"/>
  <c r="BI508" i="2"/>
  <c r="BH508" i="2"/>
  <c r="BG508" i="2"/>
  <c r="BF508" i="2"/>
  <c r="T508" i="2"/>
  <c r="R508" i="2"/>
  <c r="P508" i="2"/>
  <c r="BI504" i="2"/>
  <c r="BH504" i="2"/>
  <c r="BG504" i="2"/>
  <c r="BF504" i="2"/>
  <c r="T504" i="2"/>
  <c r="R504" i="2"/>
  <c r="P504" i="2"/>
  <c r="BI501" i="2"/>
  <c r="BH501" i="2"/>
  <c r="BG501" i="2"/>
  <c r="BF501" i="2"/>
  <c r="T501" i="2"/>
  <c r="R501" i="2"/>
  <c r="P501" i="2"/>
  <c r="BI497" i="2"/>
  <c r="BH497" i="2"/>
  <c r="BG497" i="2"/>
  <c r="BF497" i="2"/>
  <c r="T497" i="2"/>
  <c r="R497" i="2"/>
  <c r="P497" i="2"/>
  <c r="BI495" i="2"/>
  <c r="BH495" i="2"/>
  <c r="BG495" i="2"/>
  <c r="BF495" i="2"/>
  <c r="T495" i="2"/>
  <c r="R495" i="2"/>
  <c r="P495" i="2"/>
  <c r="BI494" i="2"/>
  <c r="BH494" i="2"/>
  <c r="BG494" i="2"/>
  <c r="BF494" i="2"/>
  <c r="T494" i="2"/>
  <c r="R494" i="2"/>
  <c r="P494" i="2"/>
  <c r="BI489" i="2"/>
  <c r="BH489" i="2"/>
  <c r="BG489" i="2"/>
  <c r="BF489" i="2"/>
  <c r="T489" i="2"/>
  <c r="R489" i="2"/>
  <c r="P489" i="2"/>
  <c r="BI484" i="2"/>
  <c r="BH484" i="2"/>
  <c r="BG484" i="2"/>
  <c r="BF484" i="2"/>
  <c r="T484" i="2"/>
  <c r="R484" i="2"/>
  <c r="P484" i="2"/>
  <c r="BI483" i="2"/>
  <c r="BH483" i="2"/>
  <c r="BG483" i="2"/>
  <c r="BF483" i="2"/>
  <c r="T483" i="2"/>
  <c r="R483" i="2"/>
  <c r="P483" i="2"/>
  <c r="BI481" i="2"/>
  <c r="BH481" i="2"/>
  <c r="BG481" i="2"/>
  <c r="BF481" i="2"/>
  <c r="T481" i="2"/>
  <c r="R481" i="2"/>
  <c r="P481" i="2"/>
  <c r="BI480" i="2"/>
  <c r="BH480" i="2"/>
  <c r="BG480" i="2"/>
  <c r="BF480" i="2"/>
  <c r="T480" i="2"/>
  <c r="R480" i="2"/>
  <c r="P480" i="2"/>
  <c r="BI479" i="2"/>
  <c r="BH479" i="2"/>
  <c r="BG479" i="2"/>
  <c r="BF479" i="2"/>
  <c r="T479" i="2"/>
  <c r="R479" i="2"/>
  <c r="P479" i="2"/>
  <c r="BI478" i="2"/>
  <c r="BH478" i="2"/>
  <c r="BG478" i="2"/>
  <c r="BF478" i="2"/>
  <c r="T478" i="2"/>
  <c r="R478" i="2"/>
  <c r="P478" i="2"/>
  <c r="BI476" i="2"/>
  <c r="BH476" i="2"/>
  <c r="BG476" i="2"/>
  <c r="BF476" i="2"/>
  <c r="T476" i="2"/>
  <c r="R476" i="2"/>
  <c r="P476" i="2"/>
  <c r="BI471" i="2"/>
  <c r="BH471" i="2"/>
  <c r="BG471" i="2"/>
  <c r="BF471" i="2"/>
  <c r="T471" i="2"/>
  <c r="R471" i="2"/>
  <c r="P471" i="2"/>
  <c r="BI467" i="2"/>
  <c r="BH467" i="2"/>
  <c r="BG467" i="2"/>
  <c r="BF467" i="2"/>
  <c r="T467" i="2"/>
  <c r="R467" i="2"/>
  <c r="P467" i="2"/>
  <c r="BI466" i="2"/>
  <c r="BH466" i="2"/>
  <c r="BG466" i="2"/>
  <c r="BF466" i="2"/>
  <c r="T466" i="2"/>
  <c r="R466" i="2"/>
  <c r="P466" i="2"/>
  <c r="BI465" i="2"/>
  <c r="BH465" i="2"/>
  <c r="BG465" i="2"/>
  <c r="BF465" i="2"/>
  <c r="T465" i="2"/>
  <c r="R465" i="2"/>
  <c r="P465" i="2"/>
  <c r="BI464" i="2"/>
  <c r="BH464" i="2"/>
  <c r="BG464" i="2"/>
  <c r="BF464" i="2"/>
  <c r="T464" i="2"/>
  <c r="R464" i="2"/>
  <c r="P464" i="2"/>
  <c r="BI463" i="2"/>
  <c r="BH463" i="2"/>
  <c r="BG463" i="2"/>
  <c r="BF463" i="2"/>
  <c r="T463" i="2"/>
  <c r="R463" i="2"/>
  <c r="P463" i="2"/>
  <c r="BI462" i="2"/>
  <c r="BH462" i="2"/>
  <c r="BG462" i="2"/>
  <c r="BF462" i="2"/>
  <c r="T462" i="2"/>
  <c r="R462" i="2"/>
  <c r="P462" i="2"/>
  <c r="BI461" i="2"/>
  <c r="BH461" i="2"/>
  <c r="BG461" i="2"/>
  <c r="BF461" i="2"/>
  <c r="T461" i="2"/>
  <c r="R461" i="2"/>
  <c r="P461" i="2"/>
  <c r="BI459" i="2"/>
  <c r="BH459" i="2"/>
  <c r="BG459" i="2"/>
  <c r="BF459" i="2"/>
  <c r="T459" i="2"/>
  <c r="R459" i="2"/>
  <c r="P459" i="2"/>
  <c r="BI458" i="2"/>
  <c r="BH458" i="2"/>
  <c r="BG458" i="2"/>
  <c r="BF458" i="2"/>
  <c r="T458" i="2"/>
  <c r="R458" i="2"/>
  <c r="P458" i="2"/>
  <c r="BI457" i="2"/>
  <c r="BH457" i="2"/>
  <c r="BG457" i="2"/>
  <c r="BF457" i="2"/>
  <c r="T457" i="2"/>
  <c r="R457" i="2"/>
  <c r="P457" i="2"/>
  <c r="BI456" i="2"/>
  <c r="BH456" i="2"/>
  <c r="BG456" i="2"/>
  <c r="BF456" i="2"/>
  <c r="T456" i="2"/>
  <c r="R456" i="2"/>
  <c r="P456" i="2"/>
  <c r="BI452" i="2"/>
  <c r="BH452" i="2"/>
  <c r="BG452" i="2"/>
  <c r="BF452" i="2"/>
  <c r="T452" i="2"/>
  <c r="R452" i="2"/>
  <c r="P452" i="2"/>
  <c r="BI450" i="2"/>
  <c r="BH450" i="2"/>
  <c r="BG450" i="2"/>
  <c r="BF450" i="2"/>
  <c r="T450" i="2"/>
  <c r="R450" i="2"/>
  <c r="P450" i="2"/>
  <c r="BI449" i="2"/>
  <c r="BH449" i="2"/>
  <c r="BG449" i="2"/>
  <c r="BF449" i="2"/>
  <c r="T449" i="2"/>
  <c r="R449" i="2"/>
  <c r="P449" i="2"/>
  <c r="BI445" i="2"/>
  <c r="BH445" i="2"/>
  <c r="BG445" i="2"/>
  <c r="BF445" i="2"/>
  <c r="T445" i="2"/>
  <c r="R445" i="2"/>
  <c r="P445" i="2"/>
  <c r="BI443" i="2"/>
  <c r="BH443" i="2"/>
  <c r="BG443" i="2"/>
  <c r="BF443" i="2"/>
  <c r="T443" i="2"/>
  <c r="R443" i="2"/>
  <c r="P443" i="2"/>
  <c r="BI441" i="2"/>
  <c r="BH441" i="2"/>
  <c r="BG441" i="2"/>
  <c r="BF441" i="2"/>
  <c r="T441" i="2"/>
  <c r="R441" i="2"/>
  <c r="P441" i="2"/>
  <c r="BI439" i="2"/>
  <c r="BH439" i="2"/>
  <c r="BG439" i="2"/>
  <c r="BF439" i="2"/>
  <c r="T439" i="2"/>
  <c r="R439" i="2"/>
  <c r="P439" i="2"/>
  <c r="BI436" i="2"/>
  <c r="BH436" i="2"/>
  <c r="BG436" i="2"/>
  <c r="BF436" i="2"/>
  <c r="T436" i="2"/>
  <c r="R436" i="2"/>
  <c r="P436" i="2"/>
  <c r="BI433" i="2"/>
  <c r="BH433" i="2"/>
  <c r="BG433" i="2"/>
  <c r="BF433" i="2"/>
  <c r="T433" i="2"/>
  <c r="R433" i="2"/>
  <c r="P433" i="2"/>
  <c r="BI432" i="2"/>
  <c r="BH432" i="2"/>
  <c r="BG432" i="2"/>
  <c r="BF432" i="2"/>
  <c r="T432" i="2"/>
  <c r="R432" i="2"/>
  <c r="P432" i="2"/>
  <c r="BI429" i="2"/>
  <c r="BH429" i="2"/>
  <c r="BG429" i="2"/>
  <c r="BF429" i="2"/>
  <c r="T429" i="2"/>
  <c r="R429" i="2"/>
  <c r="P429" i="2"/>
  <c r="BI426" i="2"/>
  <c r="BH426" i="2"/>
  <c r="BG426" i="2"/>
  <c r="BF426" i="2"/>
  <c r="T426" i="2"/>
  <c r="R426" i="2"/>
  <c r="P426" i="2"/>
  <c r="BI424" i="2"/>
  <c r="BH424" i="2"/>
  <c r="BG424" i="2"/>
  <c r="BF424" i="2"/>
  <c r="T424" i="2"/>
  <c r="R424" i="2"/>
  <c r="P424" i="2"/>
  <c r="BI421" i="2"/>
  <c r="BH421" i="2"/>
  <c r="BG421" i="2"/>
  <c r="BF421" i="2"/>
  <c r="T421" i="2"/>
  <c r="R421" i="2"/>
  <c r="P421" i="2"/>
  <c r="BI419" i="2"/>
  <c r="BH419" i="2"/>
  <c r="BG419" i="2"/>
  <c r="BF419" i="2"/>
  <c r="T419" i="2"/>
  <c r="R419" i="2"/>
  <c r="P419" i="2"/>
  <c r="BI416" i="2"/>
  <c r="BH416" i="2"/>
  <c r="BG416" i="2"/>
  <c r="BF416" i="2"/>
  <c r="T416" i="2"/>
  <c r="R416" i="2"/>
  <c r="P416" i="2"/>
  <c r="BI412" i="2"/>
  <c r="BH412" i="2"/>
  <c r="BG412" i="2"/>
  <c r="BF412" i="2"/>
  <c r="T412" i="2"/>
  <c r="T411" i="2" s="1"/>
  <c r="R412" i="2"/>
  <c r="R411" i="2" s="1"/>
  <c r="P412" i="2"/>
  <c r="P411" i="2" s="1"/>
  <c r="BI400" i="2"/>
  <c r="BH400" i="2"/>
  <c r="BG400" i="2"/>
  <c r="BF400" i="2"/>
  <c r="T400" i="2"/>
  <c r="R400" i="2"/>
  <c r="P400" i="2"/>
  <c r="BI396" i="2"/>
  <c r="BH396" i="2"/>
  <c r="BG396" i="2"/>
  <c r="BF396" i="2"/>
  <c r="T396" i="2"/>
  <c r="R396" i="2"/>
  <c r="P396" i="2"/>
  <c r="BI392" i="2"/>
  <c r="BH392" i="2"/>
  <c r="BG392" i="2"/>
  <c r="BF392" i="2"/>
  <c r="T392" i="2"/>
  <c r="R392" i="2"/>
  <c r="P392" i="2"/>
  <c r="BI386" i="2"/>
  <c r="BH386" i="2"/>
  <c r="BG386" i="2"/>
  <c r="BF386" i="2"/>
  <c r="T386" i="2"/>
  <c r="R386" i="2"/>
  <c r="P386" i="2"/>
  <c r="BI381" i="2"/>
  <c r="BH381" i="2"/>
  <c r="BG381" i="2"/>
  <c r="BF381" i="2"/>
  <c r="T381" i="2"/>
  <c r="R381" i="2"/>
  <c r="P381" i="2"/>
  <c r="BI376" i="2"/>
  <c r="BH376" i="2"/>
  <c r="BG376" i="2"/>
  <c r="BF376" i="2"/>
  <c r="T376" i="2"/>
  <c r="R376" i="2"/>
  <c r="P376" i="2"/>
  <c r="BI363" i="2"/>
  <c r="BH363" i="2"/>
  <c r="BG363" i="2"/>
  <c r="BF363" i="2"/>
  <c r="T363" i="2"/>
  <c r="R363" i="2"/>
  <c r="P363" i="2"/>
  <c r="BI352" i="2"/>
  <c r="BH352" i="2"/>
  <c r="BG352" i="2"/>
  <c r="BF352" i="2"/>
  <c r="T352" i="2"/>
  <c r="R352" i="2"/>
  <c r="P352" i="2"/>
  <c r="BI350" i="2"/>
  <c r="BH350" i="2"/>
  <c r="BG350" i="2"/>
  <c r="BF350" i="2"/>
  <c r="T350" i="2"/>
  <c r="R350" i="2"/>
  <c r="P350" i="2"/>
  <c r="BI348" i="2"/>
  <c r="BH348" i="2"/>
  <c r="BG348" i="2"/>
  <c r="BF348" i="2"/>
  <c r="T348" i="2"/>
  <c r="R348" i="2"/>
  <c r="P348" i="2"/>
  <c r="BI339" i="2"/>
  <c r="BH339" i="2"/>
  <c r="BG339" i="2"/>
  <c r="BF339" i="2"/>
  <c r="T339" i="2"/>
  <c r="R339" i="2"/>
  <c r="P339" i="2"/>
  <c r="BI335" i="2"/>
  <c r="BH335" i="2"/>
  <c r="BG335" i="2"/>
  <c r="BF335" i="2"/>
  <c r="T335" i="2"/>
  <c r="R335" i="2"/>
  <c r="P335" i="2"/>
  <c r="BI329" i="2"/>
  <c r="BH329" i="2"/>
  <c r="BG329" i="2"/>
  <c r="BF329" i="2"/>
  <c r="T329" i="2"/>
  <c r="R329" i="2"/>
  <c r="P329" i="2"/>
  <c r="BI324" i="2"/>
  <c r="BH324" i="2"/>
  <c r="BG324" i="2"/>
  <c r="BF324" i="2"/>
  <c r="T324" i="2"/>
  <c r="R324" i="2"/>
  <c r="P324" i="2"/>
  <c r="BI321" i="2"/>
  <c r="BH321" i="2"/>
  <c r="BG321" i="2"/>
  <c r="BF321" i="2"/>
  <c r="T321" i="2"/>
  <c r="R321" i="2"/>
  <c r="P321" i="2"/>
  <c r="BI317" i="2"/>
  <c r="BH317" i="2"/>
  <c r="BG317" i="2"/>
  <c r="BF317" i="2"/>
  <c r="T317" i="2"/>
  <c r="R317" i="2"/>
  <c r="P317" i="2"/>
  <c r="BI313" i="2"/>
  <c r="BH313" i="2"/>
  <c r="BG313" i="2"/>
  <c r="BF313" i="2"/>
  <c r="T313" i="2"/>
  <c r="R313" i="2"/>
  <c r="P313" i="2"/>
  <c r="BI311" i="2"/>
  <c r="BH311" i="2"/>
  <c r="BG311" i="2"/>
  <c r="BF311" i="2"/>
  <c r="T311" i="2"/>
  <c r="R311" i="2"/>
  <c r="P311" i="2"/>
  <c r="BI307" i="2"/>
  <c r="BH307" i="2"/>
  <c r="BG307" i="2"/>
  <c r="BF307" i="2"/>
  <c r="T307" i="2"/>
  <c r="R307" i="2"/>
  <c r="P307" i="2"/>
  <c r="BI302" i="2"/>
  <c r="BH302" i="2"/>
  <c r="BG302" i="2"/>
  <c r="BF302" i="2"/>
  <c r="T302" i="2"/>
  <c r="R302" i="2"/>
  <c r="P302" i="2"/>
  <c r="BI299" i="2"/>
  <c r="BH299" i="2"/>
  <c r="BG299" i="2"/>
  <c r="BF299" i="2"/>
  <c r="T299" i="2"/>
  <c r="R299" i="2"/>
  <c r="P299" i="2"/>
  <c r="BI282" i="2"/>
  <c r="BH282" i="2"/>
  <c r="BG282" i="2"/>
  <c r="BF282" i="2"/>
  <c r="T282" i="2"/>
  <c r="R282" i="2"/>
  <c r="P282" i="2"/>
  <c r="BI278" i="2"/>
  <c r="BH278" i="2"/>
  <c r="BG278" i="2"/>
  <c r="BF278" i="2"/>
  <c r="T278" i="2"/>
  <c r="R278" i="2"/>
  <c r="P278" i="2"/>
  <c r="BI275" i="2"/>
  <c r="BH275" i="2"/>
  <c r="BG275" i="2"/>
  <c r="BF275" i="2"/>
  <c r="T275" i="2"/>
  <c r="R275" i="2"/>
  <c r="P275" i="2"/>
  <c r="BI272" i="2"/>
  <c r="BH272" i="2"/>
  <c r="BG272" i="2"/>
  <c r="BF272" i="2"/>
  <c r="T272" i="2"/>
  <c r="R272" i="2"/>
  <c r="P272" i="2"/>
  <c r="BI266" i="2"/>
  <c r="BH266" i="2"/>
  <c r="BG266" i="2"/>
  <c r="BF266" i="2"/>
  <c r="T266" i="2"/>
  <c r="R266" i="2"/>
  <c r="P266" i="2"/>
  <c r="BI259" i="2"/>
  <c r="BH259" i="2"/>
  <c r="BG259" i="2"/>
  <c r="BF259" i="2"/>
  <c r="T259" i="2"/>
  <c r="R259" i="2"/>
  <c r="P259" i="2"/>
  <c r="BI255" i="2"/>
  <c r="BH255" i="2"/>
  <c r="BG255" i="2"/>
  <c r="BF255" i="2"/>
  <c r="T255" i="2"/>
  <c r="R255" i="2"/>
  <c r="P255" i="2"/>
  <c r="BI250" i="2"/>
  <c r="BH250" i="2"/>
  <c r="BG250" i="2"/>
  <c r="BF250" i="2"/>
  <c r="T250" i="2"/>
  <c r="R250" i="2"/>
  <c r="P250" i="2"/>
  <c r="BI244" i="2"/>
  <c r="BH244" i="2"/>
  <c r="BG244" i="2"/>
  <c r="BF244" i="2"/>
  <c r="T244" i="2"/>
  <c r="R244" i="2"/>
  <c r="P244" i="2"/>
  <c r="BI241" i="2"/>
  <c r="BH241" i="2"/>
  <c r="BG241" i="2"/>
  <c r="BF241" i="2"/>
  <c r="T241" i="2"/>
  <c r="R241" i="2"/>
  <c r="P241" i="2"/>
  <c r="BI237" i="2"/>
  <c r="BH237" i="2"/>
  <c r="BG237" i="2"/>
  <c r="BF237" i="2"/>
  <c r="T237" i="2"/>
  <c r="R237" i="2"/>
  <c r="P237" i="2"/>
  <c r="BI234" i="2"/>
  <c r="BH234" i="2"/>
  <c r="BG234" i="2"/>
  <c r="BF234" i="2"/>
  <c r="T234" i="2"/>
  <c r="R234" i="2"/>
  <c r="P234" i="2"/>
  <c r="BI231" i="2"/>
  <c r="BH231" i="2"/>
  <c r="BG231" i="2"/>
  <c r="BF231" i="2"/>
  <c r="T231" i="2"/>
  <c r="R231" i="2"/>
  <c r="P231" i="2"/>
  <c r="BI228" i="2"/>
  <c r="BH228" i="2"/>
  <c r="BG228" i="2"/>
  <c r="BF228" i="2"/>
  <c r="T228" i="2"/>
  <c r="R228" i="2"/>
  <c r="P228" i="2"/>
  <c r="BI222" i="2"/>
  <c r="BH222" i="2"/>
  <c r="BG222" i="2"/>
  <c r="BF222" i="2"/>
  <c r="T222" i="2"/>
  <c r="R222" i="2"/>
  <c r="P222" i="2"/>
  <c r="BI217" i="2"/>
  <c r="BH217" i="2"/>
  <c r="BG217" i="2"/>
  <c r="BF217" i="2"/>
  <c r="T217" i="2"/>
  <c r="T216" i="2" s="1"/>
  <c r="R217" i="2"/>
  <c r="R216" i="2" s="1"/>
  <c r="P217" i="2"/>
  <c r="P216" i="2" s="1"/>
  <c r="BI214" i="2"/>
  <c r="BH214" i="2"/>
  <c r="BG214" i="2"/>
  <c r="BF214" i="2"/>
  <c r="T214" i="2"/>
  <c r="R214" i="2"/>
  <c r="P214" i="2"/>
  <c r="BI210" i="2"/>
  <c r="BH210" i="2"/>
  <c r="BG210" i="2"/>
  <c r="BF210" i="2"/>
  <c r="T210" i="2"/>
  <c r="R210" i="2"/>
  <c r="P210" i="2"/>
  <c r="BI207" i="2"/>
  <c r="BH207" i="2"/>
  <c r="BG207" i="2"/>
  <c r="BF207" i="2"/>
  <c r="T207" i="2"/>
  <c r="R207" i="2"/>
  <c r="P207" i="2"/>
  <c r="BI205" i="2"/>
  <c r="BH205" i="2"/>
  <c r="BG205" i="2"/>
  <c r="BF205" i="2"/>
  <c r="T205" i="2"/>
  <c r="R205" i="2"/>
  <c r="P205" i="2"/>
  <c r="BI198" i="2"/>
  <c r="BH198" i="2"/>
  <c r="BG198" i="2"/>
  <c r="BF198" i="2"/>
  <c r="T198" i="2"/>
  <c r="R198" i="2"/>
  <c r="P198" i="2"/>
  <c r="BI195" i="2"/>
  <c r="BH195" i="2"/>
  <c r="BG195" i="2"/>
  <c r="BF195" i="2"/>
  <c r="T195" i="2"/>
  <c r="R195" i="2"/>
  <c r="P195" i="2"/>
  <c r="BI193" i="2"/>
  <c r="BH193" i="2"/>
  <c r="BG193" i="2"/>
  <c r="BF193" i="2"/>
  <c r="T193" i="2"/>
  <c r="R193" i="2"/>
  <c r="P193" i="2"/>
  <c r="BI187" i="2"/>
  <c r="BH187" i="2"/>
  <c r="BG187" i="2"/>
  <c r="BF187" i="2"/>
  <c r="T187" i="2"/>
  <c r="R187" i="2"/>
  <c r="P187" i="2"/>
  <c r="BI185" i="2"/>
  <c r="BH185" i="2"/>
  <c r="BG185" i="2"/>
  <c r="BF185" i="2"/>
  <c r="T185" i="2"/>
  <c r="R185" i="2"/>
  <c r="P185" i="2"/>
  <c r="BI181" i="2"/>
  <c r="BH181" i="2"/>
  <c r="BG181" i="2"/>
  <c r="BF181" i="2"/>
  <c r="T181" i="2"/>
  <c r="R181" i="2"/>
  <c r="P181" i="2"/>
  <c r="BI178" i="2"/>
  <c r="BH178" i="2"/>
  <c r="BG178" i="2"/>
  <c r="BF178" i="2"/>
  <c r="T178" i="2"/>
  <c r="R178" i="2"/>
  <c r="P178" i="2"/>
  <c r="BI173" i="2"/>
  <c r="BH173" i="2"/>
  <c r="BG173" i="2"/>
  <c r="BF173" i="2"/>
  <c r="T173" i="2"/>
  <c r="T172" i="2"/>
  <c r="R173" i="2"/>
  <c r="R172" i="2" s="1"/>
  <c r="P173" i="2"/>
  <c r="P172" i="2"/>
  <c r="BI165" i="2"/>
  <c r="BH165" i="2"/>
  <c r="BG165" i="2"/>
  <c r="BF165" i="2"/>
  <c r="T165" i="2"/>
  <c r="T164" i="2" s="1"/>
  <c r="R165" i="2"/>
  <c r="R164" i="2"/>
  <c r="P165" i="2"/>
  <c r="P164" i="2" s="1"/>
  <c r="BI160" i="2"/>
  <c r="BH160" i="2"/>
  <c r="BG160" i="2"/>
  <c r="BF160" i="2"/>
  <c r="T160" i="2"/>
  <c r="R160" i="2"/>
  <c r="P160" i="2"/>
  <c r="BI157" i="2"/>
  <c r="BH157" i="2"/>
  <c r="BG157" i="2"/>
  <c r="BF157" i="2"/>
  <c r="T157" i="2"/>
  <c r="R157" i="2"/>
  <c r="P157" i="2"/>
  <c r="BI152" i="2"/>
  <c r="BH152" i="2"/>
  <c r="BG152" i="2"/>
  <c r="BF152" i="2"/>
  <c r="T152" i="2"/>
  <c r="R152" i="2"/>
  <c r="P152" i="2"/>
  <c r="BI148" i="2"/>
  <c r="BH148" i="2"/>
  <c r="BG148" i="2"/>
  <c r="BF148" i="2"/>
  <c r="T148" i="2"/>
  <c r="R148" i="2"/>
  <c r="P148" i="2"/>
  <c r="BI145" i="2"/>
  <c r="BH145" i="2"/>
  <c r="BG145" i="2"/>
  <c r="BF145" i="2"/>
  <c r="T145" i="2"/>
  <c r="R145" i="2"/>
  <c r="P145" i="2"/>
  <c r="BI143" i="2"/>
  <c r="BH143" i="2"/>
  <c r="BG143" i="2"/>
  <c r="BF143" i="2"/>
  <c r="T143" i="2"/>
  <c r="R143" i="2"/>
  <c r="P143" i="2"/>
  <c r="BI140" i="2"/>
  <c r="BH140" i="2"/>
  <c r="BG140" i="2"/>
  <c r="BF140" i="2"/>
  <c r="T140" i="2"/>
  <c r="R140" i="2"/>
  <c r="P140" i="2"/>
  <c r="BI137" i="2"/>
  <c r="BH137" i="2"/>
  <c r="BG137" i="2"/>
  <c r="BF137" i="2"/>
  <c r="T137" i="2"/>
  <c r="R137" i="2"/>
  <c r="P137" i="2"/>
  <c r="BI136" i="2"/>
  <c r="BH136" i="2"/>
  <c r="BG136" i="2"/>
  <c r="BF136" i="2"/>
  <c r="T136" i="2"/>
  <c r="R136" i="2"/>
  <c r="P136" i="2"/>
  <c r="BI132" i="2"/>
  <c r="BH132" i="2"/>
  <c r="BG132" i="2"/>
  <c r="BF132" i="2"/>
  <c r="T132" i="2"/>
  <c r="R132" i="2"/>
  <c r="P132" i="2"/>
  <c r="BI130" i="2"/>
  <c r="BH130" i="2"/>
  <c r="BG130" i="2"/>
  <c r="BF130" i="2"/>
  <c r="T130" i="2"/>
  <c r="R130" i="2"/>
  <c r="P130" i="2"/>
  <c r="BI127" i="2"/>
  <c r="BH127" i="2"/>
  <c r="BG127" i="2"/>
  <c r="BF127" i="2"/>
  <c r="T127" i="2"/>
  <c r="R127" i="2"/>
  <c r="P127" i="2"/>
  <c r="BI125" i="2"/>
  <c r="BH125" i="2"/>
  <c r="BG125" i="2"/>
  <c r="BF125" i="2"/>
  <c r="T125" i="2"/>
  <c r="R125" i="2"/>
  <c r="P125" i="2"/>
  <c r="BI123" i="2"/>
  <c r="BH123" i="2"/>
  <c r="BG123" i="2"/>
  <c r="BF123" i="2"/>
  <c r="T123" i="2"/>
  <c r="R123" i="2"/>
  <c r="P123" i="2"/>
  <c r="BI121" i="2"/>
  <c r="BH121" i="2"/>
  <c r="BG121" i="2"/>
  <c r="BF121" i="2"/>
  <c r="T121" i="2"/>
  <c r="R121" i="2"/>
  <c r="P121" i="2"/>
  <c r="BI116" i="2"/>
  <c r="BH116" i="2"/>
  <c r="BG116" i="2"/>
  <c r="BF116" i="2"/>
  <c r="T116" i="2"/>
  <c r="R116" i="2"/>
  <c r="P116" i="2"/>
  <c r="J110" i="2"/>
  <c r="J109" i="2"/>
  <c r="F109" i="2"/>
  <c r="F107" i="2"/>
  <c r="E105" i="2"/>
  <c r="J55" i="2"/>
  <c r="J54" i="2"/>
  <c r="F54" i="2"/>
  <c r="F52" i="2"/>
  <c r="E50" i="2"/>
  <c r="J18" i="2"/>
  <c r="E18" i="2"/>
  <c r="F110" i="2"/>
  <c r="J17" i="2"/>
  <c r="J12" i="2"/>
  <c r="J107" i="2" s="1"/>
  <c r="E7" i="2"/>
  <c r="E48" i="2"/>
  <c r="L50" i="1"/>
  <c r="AM50" i="1"/>
  <c r="AM49" i="1"/>
  <c r="L49" i="1"/>
  <c r="AM47" i="1"/>
  <c r="L47" i="1"/>
  <c r="L45" i="1"/>
  <c r="L44" i="1"/>
  <c r="BK193" i="2"/>
  <c r="J657" i="2"/>
  <c r="BK615" i="2"/>
  <c r="J537" i="2"/>
  <c r="J495" i="2"/>
  <c r="BK459" i="2"/>
  <c r="J443" i="2"/>
  <c r="J426" i="2"/>
  <c r="BK348" i="2"/>
  <c r="J282" i="2"/>
  <c r="BK152" i="2"/>
  <c r="J670" i="2"/>
  <c r="BK657" i="2"/>
  <c r="J600" i="2"/>
  <c r="BK501" i="2"/>
  <c r="BK467" i="2"/>
  <c r="J439" i="2"/>
  <c r="J381" i="2"/>
  <c r="J299" i="2"/>
  <c r="BK198" i="2"/>
  <c r="BK148" i="2"/>
  <c r="J630" i="2"/>
  <c r="J553" i="2"/>
  <c r="J459" i="2"/>
  <c r="J350" i="2"/>
  <c r="BK317" i="2"/>
  <c r="J231" i="2"/>
  <c r="BK178" i="2"/>
  <c r="BK127" i="2"/>
  <c r="BK669" i="2"/>
  <c r="BK638" i="2"/>
  <c r="BK612" i="2"/>
  <c r="BK561" i="2"/>
  <c r="J533" i="2"/>
  <c r="BK497" i="2"/>
  <c r="BK471" i="2"/>
  <c r="J432" i="2"/>
  <c r="BK339" i="2"/>
  <c r="BK282" i="2"/>
  <c r="J255" i="2"/>
  <c r="J228" i="2"/>
  <c r="J198" i="2"/>
  <c r="BK132" i="2"/>
  <c r="BK663" i="2"/>
  <c r="J650" i="2"/>
  <c r="BK642" i="2"/>
  <c r="BK628" i="2"/>
  <c r="BK577" i="2"/>
  <c r="BK529" i="2"/>
  <c r="J501" i="2"/>
  <c r="BK483" i="2"/>
  <c r="J471" i="2"/>
  <c r="BK463" i="2"/>
  <c r="BK457" i="2"/>
  <c r="J445" i="2"/>
  <c r="BK436" i="2"/>
  <c r="BK363" i="2"/>
  <c r="J321" i="2"/>
  <c r="BK237" i="2"/>
  <c r="J137" i="2"/>
  <c r="BK670" i="2"/>
  <c r="J647" i="2"/>
  <c r="J628" i="2"/>
  <c r="J579" i="2"/>
  <c r="BK537" i="2"/>
  <c r="J484" i="2"/>
  <c r="J476" i="2"/>
  <c r="BK443" i="2"/>
  <c r="BK421" i="2"/>
  <c r="J302" i="2"/>
  <c r="BK207" i="2"/>
  <c r="BK157" i="2"/>
  <c r="J638" i="2"/>
  <c r="J576" i="2"/>
  <c r="BK465" i="2"/>
  <c r="BK456" i="2"/>
  <c r="BK381" i="2"/>
  <c r="BK275" i="2"/>
  <c r="J222" i="2"/>
  <c r="J173" i="2"/>
  <c r="BK661" i="2"/>
  <c r="BK649" i="2"/>
  <c r="BK575" i="2"/>
  <c r="J504" i="2"/>
  <c r="BK479" i="2"/>
  <c r="J416" i="2"/>
  <c r="BK324" i="2"/>
  <c r="J278" i="2"/>
  <c r="J234" i="2"/>
  <c r="BK136" i="2"/>
  <c r="BK579" i="2"/>
  <c r="J494" i="2"/>
  <c r="BK462" i="2"/>
  <c r="BK433" i="2"/>
  <c r="J339" i="2"/>
  <c r="J181" i="2"/>
  <c r="J127" i="2"/>
  <c r="J667" i="2"/>
  <c r="J645" i="2"/>
  <c r="J565" i="2"/>
  <c r="J497" i="2"/>
  <c r="J480" i="2"/>
  <c r="J449" i="2"/>
  <c r="BK396" i="2"/>
  <c r="J335" i="2"/>
  <c r="J193" i="2"/>
  <c r="J160" i="2"/>
  <c r="BK673" i="2"/>
  <c r="J609" i="2"/>
  <c r="BK540" i="2"/>
  <c r="J462" i="2"/>
  <c r="BK426" i="2"/>
  <c r="J324" i="2"/>
  <c r="J272" i="2"/>
  <c r="BK234" i="2"/>
  <c r="J217" i="2"/>
  <c r="J136" i="2"/>
  <c r="J661" i="2"/>
  <c r="BK609" i="2"/>
  <c r="BK570" i="2"/>
  <c r="J529" i="2"/>
  <c r="BK508" i="2"/>
  <c r="BK495" i="2"/>
  <c r="J465" i="2"/>
  <c r="BK419" i="2"/>
  <c r="J275" i="2"/>
  <c r="BK259" i="2"/>
  <c r="BK241" i="2"/>
  <c r="BK214" i="2"/>
  <c r="BK181" i="2"/>
  <c r="BK137" i="2"/>
  <c r="BK550" i="2"/>
  <c r="BK504" i="2"/>
  <c r="J489" i="2"/>
  <c r="BK476" i="2"/>
  <c r="BK461" i="2"/>
  <c r="BK439" i="2"/>
  <c r="J412" i="2"/>
  <c r="BK299" i="2"/>
  <c r="BK143" i="2"/>
  <c r="J132" i="2"/>
  <c r="BK121" i="2"/>
  <c r="J672" i="2"/>
  <c r="BK650" i="2"/>
  <c r="J570" i="2"/>
  <c r="J452" i="2"/>
  <c r="BK424" i="2"/>
  <c r="BK376" i="2"/>
  <c r="BK272" i="2"/>
  <c r="J250" i="2"/>
  <c r="J152" i="2"/>
  <c r="BK636" i="2"/>
  <c r="BK565" i="2"/>
  <c r="J464" i="2"/>
  <c r="J436" i="2"/>
  <c r="J386" i="2"/>
  <c r="J313" i="2"/>
  <c r="BK228" i="2"/>
  <c r="BK130" i="2"/>
  <c r="J669" i="2"/>
  <c r="J636" i="2"/>
  <c r="J557" i="2"/>
  <c r="J512" i="2"/>
  <c r="BK478" i="2"/>
  <c r="BK464" i="2"/>
  <c r="J456" i="2"/>
  <c r="BK392" i="2"/>
  <c r="BK313" i="2"/>
  <c r="J205" i="2"/>
  <c r="J130" i="2"/>
  <c r="BK116" i="2"/>
  <c r="J673" i="2"/>
  <c r="BK639" i="2"/>
  <c r="J561" i="2"/>
  <c r="J483" i="2"/>
  <c r="J450" i="2"/>
  <c r="BK400" i="2"/>
  <c r="J348" i="2"/>
  <c r="BK255" i="2"/>
  <c r="J165" i="2"/>
  <c r="AS54" i="1"/>
  <c r="J577" i="2"/>
  <c r="J478" i="2"/>
  <c r="BK445" i="2"/>
  <c r="J424" i="2"/>
  <c r="J259" i="2"/>
  <c r="J214" i="2"/>
  <c r="J148" i="2"/>
  <c r="J116" i="2"/>
  <c r="BK655" i="2"/>
  <c r="BK647" i="2"/>
  <c r="BK600" i="2"/>
  <c r="BK557" i="2"/>
  <c r="BK512" i="2"/>
  <c r="BK489" i="2"/>
  <c r="J433" i="2"/>
  <c r="BK412" i="2"/>
  <c r="BK321" i="2"/>
  <c r="BK266" i="2"/>
  <c r="J237" i="2"/>
  <c r="BK210" i="2"/>
  <c r="BK173" i="2"/>
  <c r="BK140" i="2"/>
  <c r="BK416" i="2"/>
  <c r="BK302" i="2"/>
  <c r="J178" i="2"/>
  <c r="J123" i="2"/>
  <c r="BK659" i="2"/>
  <c r="BK458" i="2"/>
  <c r="BK386" i="2"/>
  <c r="J352" i="2"/>
  <c r="J266" i="2"/>
  <c r="BK185" i="2"/>
  <c r="J125" i="2"/>
  <c r="J612" i="2"/>
  <c r="BK533" i="2"/>
  <c r="J461" i="2"/>
  <c r="J429" i="2"/>
  <c r="BK329" i="2"/>
  <c r="BK244" i="2"/>
  <c r="J187" i="2"/>
  <c r="BK125" i="2"/>
  <c r="J639" i="2"/>
  <c r="J607" i="2"/>
  <c r="BK516" i="2"/>
  <c r="BK494" i="2"/>
  <c r="BK432" i="2"/>
  <c r="J396" i="2"/>
  <c r="J307" i="2"/>
  <c r="J207" i="2"/>
  <c r="BK187" i="2"/>
  <c r="J659" i="2"/>
  <c r="BK630" i="2"/>
  <c r="J508" i="2"/>
  <c r="J481" i="2"/>
  <c r="J467" i="2"/>
  <c r="BK449" i="2"/>
  <c r="BK352" i="2"/>
  <c r="J241" i="2"/>
  <c r="J634" i="2"/>
  <c r="J145" i="2"/>
  <c r="J632" i="2"/>
  <c r="BK553" i="2"/>
  <c r="J463" i="2"/>
  <c r="J244" i="2"/>
  <c r="BK222" i="2"/>
  <c r="J157" i="2"/>
  <c r="J649" i="2"/>
  <c r="J540" i="2"/>
  <c r="J458" i="2"/>
  <c r="J419" i="2"/>
  <c r="BK307" i="2"/>
  <c r="J140" i="2"/>
  <c r="BK672" i="2"/>
  <c r="BK652" i="2"/>
  <c r="J603" i="2"/>
  <c r="J525" i="2"/>
  <c r="J466" i="2"/>
  <c r="BK429" i="2"/>
  <c r="J363" i="2"/>
  <c r="BK278" i="2"/>
  <c r="BK217" i="2"/>
  <c r="BK145" i="2"/>
  <c r="BK632" i="2"/>
  <c r="J575" i="2"/>
  <c r="J479" i="2"/>
  <c r="BK450" i="2"/>
  <c r="J376" i="2"/>
  <c r="J185" i="2"/>
  <c r="BK123" i="2"/>
  <c r="J652" i="2"/>
  <c r="J642" i="2"/>
  <c r="BK634" i="2"/>
  <c r="BK576" i="2"/>
  <c r="J550" i="2"/>
  <c r="BK484" i="2"/>
  <c r="J441" i="2"/>
  <c r="J400" i="2"/>
  <c r="J329" i="2"/>
  <c r="BK311" i="2"/>
  <c r="BK231" i="2"/>
  <c r="BK205" i="2"/>
  <c r="BK165" i="2"/>
  <c r="BK667" i="2"/>
  <c r="J655" i="2"/>
  <c r="BK607" i="2"/>
  <c r="BK525" i="2"/>
  <c r="BK466" i="2"/>
  <c r="BK452" i="2"/>
  <c r="J421" i="2"/>
  <c r="BK350" i="2"/>
  <c r="J317" i="2"/>
  <c r="BK195" i="2"/>
  <c r="J663" i="2"/>
  <c r="J615" i="2"/>
  <c r="J516" i="2"/>
  <c r="BK481" i="2"/>
  <c r="BK441" i="2"/>
  <c r="J392" i="2"/>
  <c r="J311" i="2"/>
  <c r="J195" i="2"/>
  <c r="J143" i="2"/>
  <c r="BK645" i="2"/>
  <c r="BK603" i="2"/>
  <c r="BK480" i="2"/>
  <c r="J457" i="2"/>
  <c r="BK335" i="2"/>
  <c r="BK250" i="2"/>
  <c r="J210" i="2"/>
  <c r="BK160" i="2"/>
  <c r="J121" i="2"/>
  <c r="BK115" i="2" l="1"/>
  <c r="BK129" i="2"/>
  <c r="J129" i="2"/>
  <c r="J62" i="2" s="1"/>
  <c r="BK151" i="2"/>
  <c r="J151" i="2"/>
  <c r="J63" i="2"/>
  <c r="T177" i="2"/>
  <c r="T192" i="2"/>
  <c r="T163" i="2" s="1"/>
  <c r="T197" i="2"/>
  <c r="T221" i="2"/>
  <c r="P347" i="2"/>
  <c r="P415" i="2"/>
  <c r="BK451" i="2"/>
  <c r="J451" i="2" s="1"/>
  <c r="J78" i="2" s="1"/>
  <c r="R115" i="2"/>
  <c r="R129" i="2"/>
  <c r="T151" i="2"/>
  <c r="BK177" i="2"/>
  <c r="J177" i="2"/>
  <c r="J67" i="2"/>
  <c r="BK192" i="2"/>
  <c r="J192" i="2"/>
  <c r="J68" i="2"/>
  <c r="R197" i="2"/>
  <c r="P221" i="2"/>
  <c r="R347" i="2"/>
  <c r="BK428" i="2"/>
  <c r="J428" i="2"/>
  <c r="J77" i="2" s="1"/>
  <c r="T428" i="2"/>
  <c r="R451" i="2"/>
  <c r="T460" i="2"/>
  <c r="T477" i="2"/>
  <c r="T482" i="2"/>
  <c r="BK503" i="2"/>
  <c r="J503" i="2"/>
  <c r="J83" i="2" s="1"/>
  <c r="R503" i="2"/>
  <c r="R536" i="2"/>
  <c r="T602" i="2"/>
  <c r="P627" i="2"/>
  <c r="T115" i="2"/>
  <c r="P129" i="2"/>
  <c r="R151" i="2"/>
  <c r="R177" i="2"/>
  <c r="R192" i="2"/>
  <c r="R163" i="2" s="1"/>
  <c r="BK197" i="2"/>
  <c r="J197" i="2" s="1"/>
  <c r="J70" i="2" s="1"/>
  <c r="BK221" i="2"/>
  <c r="J221" i="2"/>
  <c r="J72" i="2" s="1"/>
  <c r="T347" i="2"/>
  <c r="T415" i="2"/>
  <c r="P428" i="2"/>
  <c r="P451" i="2"/>
  <c r="T451" i="2"/>
  <c r="P460" i="2"/>
  <c r="P477" i="2"/>
  <c r="R477" i="2"/>
  <c r="P482" i="2"/>
  <c r="BK496" i="2"/>
  <c r="J496" i="2"/>
  <c r="J82" i="2" s="1"/>
  <c r="R496" i="2"/>
  <c r="T496" i="2"/>
  <c r="BK536" i="2"/>
  <c r="J536" i="2" s="1"/>
  <c r="J84" i="2" s="1"/>
  <c r="T536" i="2"/>
  <c r="R602" i="2"/>
  <c r="BK627" i="2"/>
  <c r="J627" i="2"/>
  <c r="J89" i="2"/>
  <c r="T627" i="2"/>
  <c r="P644" i="2"/>
  <c r="T644" i="2"/>
  <c r="P654" i="2"/>
  <c r="T654" i="2"/>
  <c r="P666" i="2"/>
  <c r="R666" i="2"/>
  <c r="P115" i="2"/>
  <c r="T129" i="2"/>
  <c r="P151" i="2"/>
  <c r="P177" i="2"/>
  <c r="P192" i="2"/>
  <c r="P163" i="2" s="1"/>
  <c r="P197" i="2"/>
  <c r="P196" i="2"/>
  <c r="R221" i="2"/>
  <c r="BK347" i="2"/>
  <c r="J347" i="2" s="1"/>
  <c r="J73" i="2" s="1"/>
  <c r="BK415" i="2"/>
  <c r="J415" i="2"/>
  <c r="J76" i="2" s="1"/>
  <c r="R415" i="2"/>
  <c r="R428" i="2"/>
  <c r="BK460" i="2"/>
  <c r="J460" i="2" s="1"/>
  <c r="J79" i="2" s="1"/>
  <c r="R460" i="2"/>
  <c r="BK477" i="2"/>
  <c r="J477" i="2" s="1"/>
  <c r="J80" i="2" s="1"/>
  <c r="BK482" i="2"/>
  <c r="J482" i="2"/>
  <c r="J81" i="2" s="1"/>
  <c r="R482" i="2"/>
  <c r="P496" i="2"/>
  <c r="P503" i="2"/>
  <c r="T503" i="2"/>
  <c r="P536" i="2"/>
  <c r="BK602" i="2"/>
  <c r="J602" i="2"/>
  <c r="J85" i="2" s="1"/>
  <c r="P602" i="2"/>
  <c r="R627" i="2"/>
  <c r="BK644" i="2"/>
  <c r="J644" i="2" s="1"/>
  <c r="J91" i="2" s="1"/>
  <c r="R644" i="2"/>
  <c r="BK654" i="2"/>
  <c r="J654" i="2" s="1"/>
  <c r="J92" i="2" s="1"/>
  <c r="R654" i="2"/>
  <c r="BK666" i="2"/>
  <c r="J666" i="2" s="1"/>
  <c r="J93" i="2" s="1"/>
  <c r="T666" i="2"/>
  <c r="BK164" i="2"/>
  <c r="J164" i="2" s="1"/>
  <c r="J65" i="2" s="1"/>
  <c r="BK172" i="2"/>
  <c r="J172" i="2"/>
  <c r="J66" i="2" s="1"/>
  <c r="BK216" i="2"/>
  <c r="J216" i="2"/>
  <c r="J71" i="2"/>
  <c r="BK614" i="2"/>
  <c r="J614" i="2"/>
  <c r="J87" i="2"/>
  <c r="BK411" i="2"/>
  <c r="J411" i="2" s="1"/>
  <c r="J74" i="2" s="1"/>
  <c r="BK611" i="2"/>
  <c r="J611" i="2"/>
  <c r="J86" i="2" s="1"/>
  <c r="BK641" i="2"/>
  <c r="J641" i="2"/>
  <c r="J90" i="2"/>
  <c r="E103" i="2"/>
  <c r="BE121" i="2"/>
  <c r="BE132" i="2"/>
  <c r="BE137" i="2"/>
  <c r="BE148" i="2"/>
  <c r="BE152" i="2"/>
  <c r="BE193" i="2"/>
  <c r="BE195" i="2"/>
  <c r="BE198" i="2"/>
  <c r="BE205" i="2"/>
  <c r="BE321" i="2"/>
  <c r="BE339" i="2"/>
  <c r="BE392" i="2"/>
  <c r="BE400" i="2"/>
  <c r="BE412" i="2"/>
  <c r="BE416" i="2"/>
  <c r="BE419" i="2"/>
  <c r="BE421" i="2"/>
  <c r="BE433" i="2"/>
  <c r="BE439" i="2"/>
  <c r="BE441" i="2"/>
  <c r="BE457" i="2"/>
  <c r="BE458" i="2"/>
  <c r="BE463" i="2"/>
  <c r="BE466" i="2"/>
  <c r="BE467" i="2"/>
  <c r="BE481" i="2"/>
  <c r="BE483" i="2"/>
  <c r="BE484" i="2"/>
  <c r="BE495" i="2"/>
  <c r="BE497" i="2"/>
  <c r="BE501" i="2"/>
  <c r="BE504" i="2"/>
  <c r="BE525" i="2"/>
  <c r="BE557" i="2"/>
  <c r="BE603" i="2"/>
  <c r="BE607" i="2"/>
  <c r="BE612" i="2"/>
  <c r="BE615" i="2"/>
  <c r="BE634" i="2"/>
  <c r="BE638" i="2"/>
  <c r="BE639" i="2"/>
  <c r="BE642" i="2"/>
  <c r="BE647" i="2"/>
  <c r="BE659" i="2"/>
  <c r="BE673" i="2"/>
  <c r="BE116" i="2"/>
  <c r="BE127" i="2"/>
  <c r="BE136" i="2"/>
  <c r="BE173" i="2"/>
  <c r="BE178" i="2"/>
  <c r="BE210" i="2"/>
  <c r="BE231" i="2"/>
  <c r="BE234" i="2"/>
  <c r="BE237" i="2"/>
  <c r="BE278" i="2"/>
  <c r="BE282" i="2"/>
  <c r="BE307" i="2"/>
  <c r="BE313" i="2"/>
  <c r="BE317" i="2"/>
  <c r="BE324" i="2"/>
  <c r="BE432" i="2"/>
  <c r="BE445" i="2"/>
  <c r="BE452" i="2"/>
  <c r="BE456" i="2"/>
  <c r="BE459" i="2"/>
  <c r="BE461" i="2"/>
  <c r="BE464" i="2"/>
  <c r="BE476" i="2"/>
  <c r="BE478" i="2"/>
  <c r="BE494" i="2"/>
  <c r="BE508" i="2"/>
  <c r="BE529" i="2"/>
  <c r="BE540" i="2"/>
  <c r="BE550" i="2"/>
  <c r="BE565" i="2"/>
  <c r="BE576" i="2"/>
  <c r="BE579" i="2"/>
  <c r="BE609" i="2"/>
  <c r="BE632" i="2"/>
  <c r="BE636" i="2"/>
  <c r="BE649" i="2"/>
  <c r="BE657" i="2"/>
  <c r="BE661" i="2"/>
  <c r="BE669" i="2"/>
  <c r="BE670" i="2"/>
  <c r="BE672" i="2"/>
  <c r="J52" i="2"/>
  <c r="BE123" i="2"/>
  <c r="BE130" i="2"/>
  <c r="BE157" i="2"/>
  <c r="BE165" i="2"/>
  <c r="BE181" i="2"/>
  <c r="BE185" i="2"/>
  <c r="BE187" i="2"/>
  <c r="BE207" i="2"/>
  <c r="BE214" i="2"/>
  <c r="BE222" i="2"/>
  <c r="BE228" i="2"/>
  <c r="BE241" i="2"/>
  <c r="BE255" i="2"/>
  <c r="BE259" i="2"/>
  <c r="BE266" i="2"/>
  <c r="BE272" i="2"/>
  <c r="BE275" i="2"/>
  <c r="BE311" i="2"/>
  <c r="BE381" i="2"/>
  <c r="BE396" i="2"/>
  <c r="BE426" i="2"/>
  <c r="BE465" i="2"/>
  <c r="BE471" i="2"/>
  <c r="BE479" i="2"/>
  <c r="BE489" i="2"/>
  <c r="BE512" i="2"/>
  <c r="BE516" i="2"/>
  <c r="BE533" i="2"/>
  <c r="BE537" i="2"/>
  <c r="BE553" i="2"/>
  <c r="BE561" i="2"/>
  <c r="BE570" i="2"/>
  <c r="BE575" i="2"/>
  <c r="BE600" i="2"/>
  <c r="BE645" i="2"/>
  <c r="BE650" i="2"/>
  <c r="BE652" i="2"/>
  <c r="BE663" i="2"/>
  <c r="F55" i="2"/>
  <c r="BE125" i="2"/>
  <c r="BE140" i="2"/>
  <c r="BE143" i="2"/>
  <c r="BE145" i="2"/>
  <c r="BE160" i="2"/>
  <c r="BE217" i="2"/>
  <c r="BE244" i="2"/>
  <c r="BE250" i="2"/>
  <c r="BE299" i="2"/>
  <c r="BE302" i="2"/>
  <c r="BE329" i="2"/>
  <c r="BE335" i="2"/>
  <c r="BE348" i="2"/>
  <c r="BE350" i="2"/>
  <c r="BE352" i="2"/>
  <c r="BE363" i="2"/>
  <c r="BE376" i="2"/>
  <c r="BE386" i="2"/>
  <c r="BE424" i="2"/>
  <c r="BE429" i="2"/>
  <c r="BE436" i="2"/>
  <c r="BE443" i="2"/>
  <c r="BE449" i="2"/>
  <c r="BE450" i="2"/>
  <c r="BE462" i="2"/>
  <c r="BE480" i="2"/>
  <c r="BE577" i="2"/>
  <c r="BE628" i="2"/>
  <c r="BE630" i="2"/>
  <c r="BE655" i="2"/>
  <c r="BE667" i="2"/>
  <c r="F37" i="2"/>
  <c r="BD55" i="1"/>
  <c r="BD54" i="1" s="1"/>
  <c r="W33" i="1" s="1"/>
  <c r="F34" i="2"/>
  <c r="BA55" i="1"/>
  <c r="BA54" i="1" s="1"/>
  <c r="W30" i="1" s="1"/>
  <c r="F35" i="2"/>
  <c r="BB55" i="1"/>
  <c r="BB54" i="1" s="1"/>
  <c r="AX54" i="1" s="1"/>
  <c r="F36" i="2"/>
  <c r="BC55" i="1"/>
  <c r="BC54" i="1" s="1"/>
  <c r="AY54" i="1" s="1"/>
  <c r="J34" i="2"/>
  <c r="AW55" i="1"/>
  <c r="P626" i="2" l="1"/>
  <c r="R196" i="2"/>
  <c r="R114" i="2"/>
  <c r="P414" i="2"/>
  <c r="P113" i="2" s="1"/>
  <c r="AU55" i="1" s="1"/>
  <c r="AU54" i="1" s="1"/>
  <c r="T196" i="2"/>
  <c r="T114" i="2"/>
  <c r="R626" i="2"/>
  <c r="T414" i="2"/>
  <c r="R414" i="2"/>
  <c r="P114" i="2"/>
  <c r="T626" i="2"/>
  <c r="J115" i="2"/>
  <c r="J61" i="2"/>
  <c r="BK163" i="2"/>
  <c r="J163" i="2" s="1"/>
  <c r="J64" i="2" s="1"/>
  <c r="BK196" i="2"/>
  <c r="J196" i="2"/>
  <c r="J69" i="2" s="1"/>
  <c r="BK414" i="2"/>
  <c r="J414" i="2"/>
  <c r="J75" i="2"/>
  <c r="BK626" i="2"/>
  <c r="J626" i="2"/>
  <c r="J88" i="2"/>
  <c r="F33" i="2"/>
  <c r="AZ55" i="1" s="1"/>
  <c r="AZ54" i="1" s="1"/>
  <c r="W29" i="1" s="1"/>
  <c r="J33" i="2"/>
  <c r="AV55" i="1" s="1"/>
  <c r="AT55" i="1" s="1"/>
  <c r="AW54" i="1"/>
  <c r="AK30" i="1" s="1"/>
  <c r="W32" i="1"/>
  <c r="W31" i="1"/>
  <c r="T113" i="2" l="1"/>
  <c r="R113" i="2"/>
  <c r="BK114" i="2"/>
  <c r="J114" i="2"/>
  <c r="J60" i="2" s="1"/>
  <c r="AV54" i="1"/>
  <c r="AK29" i="1"/>
  <c r="BK113" i="2" l="1"/>
  <c r="J113" i="2"/>
  <c r="J30" i="2"/>
  <c r="AG55" i="1"/>
  <c r="AG54" i="1" s="1"/>
  <c r="AT54" i="1"/>
  <c r="AK26" i="1" l="1"/>
  <c r="AN54" i="1"/>
  <c r="J59" i="2"/>
  <c r="J39" i="2"/>
  <c r="AN55" i="1"/>
  <c r="AK35" i="1"/>
</calcChain>
</file>

<file path=xl/sharedStrings.xml><?xml version="1.0" encoding="utf-8"?>
<sst xmlns="http://schemas.openxmlformats.org/spreadsheetml/2006/main" count="6165" uniqueCount="1322">
  <si>
    <t>Export Komplet</t>
  </si>
  <si>
    <t>VZ</t>
  </si>
  <si>
    <t>2.0</t>
  </si>
  <si>
    <t>ZAMOK</t>
  </si>
  <si>
    <t>False</t>
  </si>
  <si>
    <t>{f45d49d4-d4ac-45ed-9d63-cb199a5b2429}</t>
  </si>
  <si>
    <t>0,01</t>
  </si>
  <si>
    <t>21</t>
  </si>
  <si>
    <t>15</t>
  </si>
  <si>
    <t>REKAPITULACE STAVBY</t>
  </si>
  <si>
    <t>v ---  níže se nacházejí doplnkové a pomocné údaje k sestavám  --- v</t>
  </si>
  <si>
    <t>Návod na vyplnění</t>
  </si>
  <si>
    <t>0,001</t>
  </si>
  <si>
    <t>Kód:</t>
  </si>
  <si>
    <t>2118_DVZ</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</si>
  <si>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</si>
  <si>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</si>
  <si>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Stavební úpravy objektu pro dekontaminační zařízení</t>
  </si>
  <si>
    <t>KSO:</t>
  </si>
  <si>
    <t>801 11</t>
  </si>
  <si>
    <t>CC-CZ:</t>
  </si>
  <si>
    <t>1264</t>
  </si>
  <si>
    <t>Místo:</t>
  </si>
  <si>
    <t>Areál NsP Česká Lípa</t>
  </si>
  <si>
    <t>Datum:</t>
  </si>
  <si>
    <t>6. 10. 2023</t>
  </si>
  <si>
    <t>CZ-CPV:</t>
  </si>
  <si>
    <t>45000000-7</t>
  </si>
  <si>
    <t>CZ-CPA:</t>
  </si>
  <si>
    <t>41.00.28</t>
  </si>
  <si>
    <t>Zadavatel:</t>
  </si>
  <si>
    <t>IČ:</t>
  </si>
  <si>
    <t>27283518</t>
  </si>
  <si>
    <t>Nemocnice s poliklinikou Česká Lípa, a.s.</t>
  </si>
  <si>
    <t>DIČ:</t>
  </si>
  <si>
    <t>CZ27283518</t>
  </si>
  <si>
    <t>Uchazeč:</t>
  </si>
  <si>
    <t>Vyplň údaj</t>
  </si>
  <si>
    <t>Projektant:</t>
  </si>
  <si>
    <t>25410482</t>
  </si>
  <si>
    <t xml:space="preserve">STORING s.r.o. </t>
  </si>
  <si>
    <t>CZ25410482</t>
  </si>
  <si>
    <t>True</t>
  </si>
  <si>
    <t>Zpracovatel:</t>
  </si>
  <si>
    <t>Poznámka:</t>
  </si>
  <si>
    <t xml:space="preserve">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podminky.urs.cz._x000D_
Při zpracování cenové nabídky je nutné respektovat následující podmínky: _x000D_
- Výkaz výměr je zpracován dle dokumentace pro výběr zhotovitele. _x000D_
- Rozpočet/soupis prací je vypracován na základě projektové dokumentace v rozsahu a podrobnosti daného stupně dokumentace - jedná se o odhad nákladů._x000D_
- Veškeré položky rozpočtu/soupisu prací je bezpodmínečně nutné provádět (případně oceňovat) dle projektové dokumentace, která je nedílnou součástí rozpočtu/soupisu prací. Projektová dokumentace je jednoznačně nadřazená tomuto rozpočtu/soupisu prací. Tato nadřazená projektová dokumentace určuje, doplňuje, případně dopřesňuje obsah jednotlivých položek tohoto rozpočtu/soupisu prací. _x000D_
- Pokud je v soupisu prací definován konkrétní výrobek, je tím definován minimální požadovaný standard, uchazeč může ve své nabídce tento výrobek nahradit výrobkem se srovnatelnými nebo lepšími parametry. Parametry pro srovnání se rozumí zejména parametry technické, výkonnostní, funkční a parametry životnosti. Současně je nutné zohlednit i provozně uživatelské podmínky stavby. _x000D_
- V případě, že má uchazeč (zhotovitel) pochyby ohledně plánovaných výměr, položek ve výkazech, výkresech a technických zprávách, má povinnost toto sdělit a nejasnosti si objasnit ještě před odevzdáním nabídkové ceny._x000D_
- Výkaz výměr neslouží jako podklad pro objednávky a nákup materiáluv rámci dodávky stavby. Veškeré rozměry a počty jsou informativní a je nutné je před případným objednáním ověřit na stavbě._x000D_
- Vzhledem k charakteru stavby byla řada výměr bez výpočtu ve výkazu výměr odečtena z digitálních souborů ve formátu dwg."._x000D_
</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</si>
  <si>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</si>
  <si>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</si>
  <si>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</si>
  <si>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</si>
  <si>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</si>
  <si>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</si>
  <si>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</si>
  <si>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</si>
  <si>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</si>
  <si>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</si>
  <si>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</si>
  <si>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</si>
  <si>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</si>
  <si>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</si>
  <si>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</si>
  <si>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</si>
  <si>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</si>
  <si>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</si>
  <si>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</si>
  <si>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</si>
  <si>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</si>
  <si>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</si>
  <si>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</si>
  <si>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</si>
  <si>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</si>
  <si>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</si>
  <si>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</si>
  <si>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</si>
  <si>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</si>
  <si>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</si>
  <si>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</si>
  <si>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</si>
  <si>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</si>
  <si>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
  </si>
  <si>
    <t>D</t>
  </si>
  <si>
    <t>0</t>
  </si>
  <si>
    <t>###NOIMPORT###</t>
  </si>
  <si>
    <t>IMPORT</t>
  </si>
  <si>
    <t>{00000000-0000-0000-0000-000000000000}</t>
  </si>
  <si>
    <t>/</t>
  </si>
  <si>
    <t>SO 01</t>
  </si>
  <si>
    <t>Objekt pro dekontaminační zařízení</t>
  </si>
  <si>
    <t>STA</t>
  </si>
  <si>
    <t>1</t>
  </si>
  <si>
    <t>{b308cdef-0c8b-48a6-90bc-04e14aed0b50}</t>
  </si>
  <si>
    <t>2</t>
  </si>
  <si>
    <t>KRYCÍ LIST SOUPISU PRACÍ</t>
  </si>
  <si>
    <t>Objekt:</t>
  </si>
  <si>
    <t>SO 01 - Objekt pro dekontaminační zařízení</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</si>
  <si>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</si>
  <si>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</si>
  <si>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</si>
  <si>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</si>
  <si>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</si>
  <si>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</si>
  <si>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</si>
  <si>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</si>
  <si>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</si>
  <si>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6 - Úpravy povrchů, podlahy a osazování výplní</t>
  </si>
  <si>
    <t xml:space="preserve">      61 - Úprava povrchů vnitřních</t>
  </si>
  <si>
    <t xml:space="preserve">      62 - Úprava povrchů vnějších</t>
  </si>
  <si>
    <t xml:space="preserve">      63 - Podlahy a podlahové konstrukce</t>
  </si>
  <si>
    <t xml:space="preserve">      64 - Osazování výplní otvorů</t>
  </si>
  <si>
    <t xml:space="preserve">    9 - Ostatní konstrukce a práce, bourání</t>
  </si>
  <si>
    <t xml:space="preserve">      94 - Lešení a stavební výtahy</t>
  </si>
  <si>
    <t xml:space="preserve">      95 - Různé dokončovací konstrukce a práce pozemních staveb</t>
  </si>
  <si>
    <t xml:space="preserve">      96 - Bourání konstrukcí</t>
  </si>
  <si>
    <t xml:space="preserve">    997 - Přesun sutě</t>
  </si>
  <si>
    <t xml:space="preserve">    998 - Přesun hmot</t>
  </si>
  <si>
    <t>PSV - Práce a dodávky PSV</t>
  </si>
  <si>
    <t xml:space="preserve">    711 - Izolace proti vodě, vlhkosti a plynům</t>
  </si>
  <si>
    <t xml:space="preserve">    721 - Zdravotně technické instalace</t>
  </si>
  <si>
    <t xml:space="preserve">    731 - Ústřední vytápění</t>
  </si>
  <si>
    <t xml:space="preserve">    741 - Elektroinstalace - silnoproud</t>
  </si>
  <si>
    <t xml:space="preserve">    742 - Elektroinstalace - slaboproud</t>
  </si>
  <si>
    <t xml:space="preserve">    751 - Vzduchotechnika</t>
  </si>
  <si>
    <t xml:space="preserve">    763 - Konstrukce suché výstavby</t>
  </si>
  <si>
    <t xml:space="preserve">    764 - Konstrukce klempířské</t>
  </si>
  <si>
    <t xml:space="preserve">    767 - Konstrukce zámečnické</t>
  </si>
  <si>
    <t xml:space="preserve">    781 - Dokončovací práce - obklady</t>
  </si>
  <si>
    <t xml:space="preserve">    783 - Dokončovací práce - nátěry</t>
  </si>
  <si>
    <t xml:space="preserve">    784 - Dokončovací práce - malby a tapety</t>
  </si>
  <si>
    <t>VRN - Vedlejší a ostatní rozpočtové náklady</t>
  </si>
  <si>
    <t xml:space="preserve">    0.10001 - Průzkumné, geodetické a projektové práce</t>
  </si>
  <si>
    <t xml:space="preserve">    0.20001 - Příprava staveniště</t>
  </si>
  <si>
    <t xml:space="preserve">    0.30001 - Zařízení staveniště</t>
  </si>
  <si>
    <t xml:space="preserve">    0.40001 - Inženýrská činnost</t>
  </si>
  <si>
    <t xml:space="preserve">    0.90001 - Ostatní náklady stavby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</si>
  <si>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</si>
  <si>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</si>
  <si>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</si>
  <si>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</si>
  <si>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</si>
  <si>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</si>
  <si>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</si>
  <si>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</si>
  <si>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</si>
  <si>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</si>
  <si>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</si>
  <si>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</si>
  <si>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</si>
  <si>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</si>
  <si>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</si>
  <si>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</si>
  <si>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</si>
  <si>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</si>
  <si>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139752101</t>
  </si>
  <si>
    <t>Vykopávka v uzavřených prostorech ručně v hornině třídy těžitelnosti II skupiny 4 a 5</t>
  </si>
  <si>
    <t>m3</t>
  </si>
  <si>
    <t>CS ÚRS 2023 02</t>
  </si>
  <si>
    <t>4</t>
  </si>
  <si>
    <t>2073376754</t>
  </si>
  <si>
    <t>Online PSC</t>
  </si>
  <si>
    <t>https://podminky.urs.cz/item/CS_URS_2023_02/139752101</t>
  </si>
  <si>
    <t>VV</t>
  </si>
  <si>
    <t>"podloží podlahy" 58,82*0,25</t>
  </si>
  <si>
    <t>"podloží základu" 5,0*2,5*0,25</t>
  </si>
  <si>
    <t>Součet</t>
  </si>
  <si>
    <t>162211321</t>
  </si>
  <si>
    <t>Vodorovné přemístění výkopku z horniny třídy těžitelnosti II skupiny 4 a 5 stavebním kolečkem do 10 m</t>
  </si>
  <si>
    <t>-709245992</t>
  </si>
  <si>
    <t>https://podminky.urs.cz/item/CS_URS_2023_02/162211321</t>
  </si>
  <si>
    <t>3</t>
  </si>
  <si>
    <t>162751137</t>
  </si>
  <si>
    <t>Vodorovné přemístění přes 9 000 do 10000 m výkopku/sypaniny z horniny třídy těžitelnosti II skupiny 4 a 5</t>
  </si>
  <si>
    <t>2058827939</t>
  </si>
  <si>
    <t>https://podminky.urs.cz/item/CS_URS_2023_02/162751137</t>
  </si>
  <si>
    <t>167151102</t>
  </si>
  <si>
    <t>Nakládání výkopku z hornin třídy těžitelnosti II skupiny 4 a 5 do 100 m3</t>
  </si>
  <si>
    <t>1121327584</t>
  </si>
  <si>
    <t>https://podminky.urs.cz/item/CS_URS_2023_02/167151102</t>
  </si>
  <si>
    <t>5</t>
  </si>
  <si>
    <t>171201221</t>
  </si>
  <si>
    <t>Poplatek za uložení na skládce (skládkovné) zeminy a kamení kód odpadu 17 05 04</t>
  </si>
  <si>
    <t>t</t>
  </si>
  <si>
    <t>-1754591425</t>
  </si>
  <si>
    <t>https://podminky.urs.cz/item/CS_URS_2023_02/171201221</t>
  </si>
  <si>
    <t>Zakládání</t>
  </si>
  <si>
    <t>6</t>
  </si>
  <si>
    <t>181913112</t>
  </si>
  <si>
    <t>Úprava pláně v hornině třídy těžitelnosti II skupiny 4 se zhutněním ručně</t>
  </si>
  <si>
    <t>m2</t>
  </si>
  <si>
    <t>1710069304</t>
  </si>
  <si>
    <t>https://podminky.urs.cz/item/CS_URS_2023_02/181913112</t>
  </si>
  <si>
    <t>7</t>
  </si>
  <si>
    <t>213311113</t>
  </si>
  <si>
    <t>Polštáře zhutněné pod základy z kameniva drceného frakce 16 až 63 mm</t>
  </si>
  <si>
    <t>-2070072611</t>
  </si>
  <si>
    <t>https://podminky.urs.cz/item/CS_URS_2023_02/213311113</t>
  </si>
  <si>
    <t>"celá plocha" 52,94*0,25</t>
  </si>
  <si>
    <t>8</t>
  </si>
  <si>
    <t>M</t>
  </si>
  <si>
    <t>58343930</t>
  </si>
  <si>
    <t>kamenivo drcené hrubé frakce 16/32</t>
  </si>
  <si>
    <t>-1216221005</t>
  </si>
  <si>
    <t>9</t>
  </si>
  <si>
    <t>273321411</t>
  </si>
  <si>
    <t>Základové desky ze ŽB bez zvýšených nároků na prostředí tř. C 20/25</t>
  </si>
  <si>
    <t>1674008083</t>
  </si>
  <si>
    <t>https://podminky.urs.cz/item/CS_URS_2023_02/273321411</t>
  </si>
  <si>
    <t>"Základ pro stroj" 5,0*2,50*0,25</t>
  </si>
  <si>
    <t>10</t>
  </si>
  <si>
    <t>273351121</t>
  </si>
  <si>
    <t>Zřízení bednění základových desek</t>
  </si>
  <si>
    <t>-1980897024</t>
  </si>
  <si>
    <t>https://podminky.urs.cz/item/CS_URS_2023_02/273351121</t>
  </si>
  <si>
    <t>"Základ pro stroj" (5,0+2,5)*2*0,5</t>
  </si>
  <si>
    <t>11</t>
  </si>
  <si>
    <t>273351122</t>
  </si>
  <si>
    <t>Odstranění bednění základových desek</t>
  </si>
  <si>
    <t>-2061607938</t>
  </si>
  <si>
    <t>https://podminky.urs.cz/item/CS_URS_2023_02/273351122</t>
  </si>
  <si>
    <t>12</t>
  </si>
  <si>
    <t>273361821</t>
  </si>
  <si>
    <t>Výztuž základových desek betonářskou ocelí 10 505 (R)</t>
  </si>
  <si>
    <t>-885012725</t>
  </si>
  <si>
    <t>https://podminky.urs.cz/item/CS_URS_2023_02/273361821</t>
  </si>
  <si>
    <t>"Základ pro stroj" 5,0*2,50*0,5*0,10</t>
  </si>
  <si>
    <t>13</t>
  </si>
  <si>
    <t>631311125</t>
  </si>
  <si>
    <t>Mazanina tl přes 80 do 120 mm z betonu prostého bez zvýšených nároků na prostředí tř. C 20/25</t>
  </si>
  <si>
    <t>578218183</t>
  </si>
  <si>
    <t>https://podminky.urs.cz/item/CS_URS_2023_02/631311125</t>
  </si>
  <si>
    <t>"Celá plocha" 58,82*0,10</t>
  </si>
  <si>
    <t>Svislé a kompletní konstrukce</t>
  </si>
  <si>
    <t>14</t>
  </si>
  <si>
    <t>310239211</t>
  </si>
  <si>
    <t>Zazdívka otvorů pl přes 1 do 4 m2 ve zdivu nadzákladovém cihlami pálenými na MVC</t>
  </si>
  <si>
    <t>-875773147</t>
  </si>
  <si>
    <t>https://podminky.urs.cz/item/CS_URS_2023_02/310239211</t>
  </si>
  <si>
    <t>"okno" 1,50*1,50*0,3</t>
  </si>
  <si>
    <t>"nadpraží" 1,0*0,40*0,3</t>
  </si>
  <si>
    <t>311271211</t>
  </si>
  <si>
    <t>Zdivo nosné z tvárnic pro suché zdění (TSZ)</t>
  </si>
  <si>
    <t>1266594272</t>
  </si>
  <si>
    <t>https://podminky.urs.cz/item/CS_URS_2023_02/311271211</t>
  </si>
  <si>
    <t>"Sokl" (6,36*2+9,30-1,00)*0,25*0,5</t>
  </si>
  <si>
    <t>16</t>
  </si>
  <si>
    <t>317121213</t>
  </si>
  <si>
    <t>Překlad železobetonový prefabrikovaný 60x190x1400 mm</t>
  </si>
  <si>
    <t>kus</t>
  </si>
  <si>
    <t>75684207</t>
  </si>
  <si>
    <t>https://podminky.urs.cz/item/CS_URS_2023_02/317121213</t>
  </si>
  <si>
    <t>5*1</t>
  </si>
  <si>
    <t>Úpravy povrchů, podlahy a osazování výplní</t>
  </si>
  <si>
    <t>61</t>
  </si>
  <si>
    <t>Úprava povrchů vnitřních</t>
  </si>
  <si>
    <t>17</t>
  </si>
  <si>
    <t>612321141</t>
  </si>
  <si>
    <t>Vápenocementová omítka štuková dvouvrstvá vnitřních stěn nanášená ručně</t>
  </si>
  <si>
    <t>-1940963590</t>
  </si>
  <si>
    <t>https://podminky.urs.cz/item/CS_URS_2023_02/612321141</t>
  </si>
  <si>
    <t>"Stěna D" 9,10*4,25-0,90*1,97</t>
  </si>
  <si>
    <t>"Chodba" (6,60*2+2,20*2)*3,60-1,45*1,97-0,80*1,97-0,78*1,97-1,45*1,97</t>
  </si>
  <si>
    <t>"Vnitřní sokl" (6,0+8,80+6,0)*0,50-0,9*0,5</t>
  </si>
  <si>
    <t>"Ostění 15%" 0,15*91,5</t>
  </si>
  <si>
    <t>62</t>
  </si>
  <si>
    <t>Úprava povrchů vnějších</t>
  </si>
  <si>
    <t>18</t>
  </si>
  <si>
    <t>621211021</t>
  </si>
  <si>
    <t>Montáž kontaktního zateplení vnějších podhledů lepením a mechanickým kotvením polystyrénových desek do betonu nebo zdiva tl přes 80 do 120 mm</t>
  </si>
  <si>
    <t>-358244703</t>
  </si>
  <si>
    <t>https://podminky.urs.cz/item/CS_URS_2023_02/621211021</t>
  </si>
  <si>
    <t>(6,36*2+9,30)*0,8-1,0*0,5</t>
  </si>
  <si>
    <t>63</t>
  </si>
  <si>
    <t>Podlahy a podlahové konstrukce</t>
  </si>
  <si>
    <t>19</t>
  </si>
  <si>
    <t>631311126</t>
  </si>
  <si>
    <t>Mazanina tl přes 80 do 120 mm z betonu prostého bez zvýšených nároků na prostředí tř. C 25/30</t>
  </si>
  <si>
    <t>2049439424</t>
  </si>
  <si>
    <t>https://podminky.urs.cz/item/CS_URS_2023_02/631311126</t>
  </si>
  <si>
    <t>52,94*0,10</t>
  </si>
  <si>
    <t>20</t>
  </si>
  <si>
    <t>632451431</t>
  </si>
  <si>
    <t>Doplnění cementového potěru hlazeného pl do 1 m2 tl přes 20 do 30 mm</t>
  </si>
  <si>
    <t>-271273293</t>
  </si>
  <si>
    <t>https://podminky.urs.cz/item/CS_URS_2023_02/632451431</t>
  </si>
  <si>
    <t>"chodba" 6,60*2,0</t>
  </si>
  <si>
    <t>632902211</t>
  </si>
  <si>
    <t>Příprava zatvrdlého povrchu betonových mazanin pro cementový potěr cementovým mlékem s přísadou</t>
  </si>
  <si>
    <t>1477554529</t>
  </si>
  <si>
    <t>https://podminky.urs.cz/item/CS_URS_2023_02/632902211</t>
  </si>
  <si>
    <t>22</t>
  </si>
  <si>
    <t>633121112</t>
  </si>
  <si>
    <t>Povrchová úprava průmyslových podlah pro střední provoz vsypovou směsí s příměsí korundu tl 3 mm</t>
  </si>
  <si>
    <t>710581861</t>
  </si>
  <si>
    <t>https://podminky.urs.cz/item/CS_URS_2023_02/633121112</t>
  </si>
  <si>
    <t>"Dekontaminace" 52,94</t>
  </si>
  <si>
    <t>64</t>
  </si>
  <si>
    <t>Osazování výplní otvorů</t>
  </si>
  <si>
    <t>23</t>
  </si>
  <si>
    <t>642942611</t>
  </si>
  <si>
    <t>Osazování zárubní nebo rámů dveřních kovových do 2,5 m2 na montážní pěnu</t>
  </si>
  <si>
    <t>-1067278901</t>
  </si>
  <si>
    <t>https://podminky.urs.cz/item/CS_URS_2023_02/642942611</t>
  </si>
  <si>
    <t>24</t>
  </si>
  <si>
    <t>55331578</t>
  </si>
  <si>
    <t>zárubeň jednokřídlá ocelová pro zdění s protipožární úpravou tl stěny 260-300mm rozměru 900/1970, 2100mm</t>
  </si>
  <si>
    <t>-1061934486</t>
  </si>
  <si>
    <t>Ostatní konstrukce a práce, bourání</t>
  </si>
  <si>
    <t>94</t>
  </si>
  <si>
    <t>Lešení a stavební výtahy</t>
  </si>
  <si>
    <t>25</t>
  </si>
  <si>
    <t>941111111</t>
  </si>
  <si>
    <t>Montáž lešení řadového trubkového lehkého s podlahami zatížení do 200 kg/m2 š od 0,6 do 0,9 m v do 10 m</t>
  </si>
  <si>
    <t>998770561</t>
  </si>
  <si>
    <t>https://podminky.urs.cz/item/CS_URS_2023_02/941111111</t>
  </si>
  <si>
    <t>"stěna A" 7,80*7,50</t>
  </si>
  <si>
    <t>"stěna B" 10,80*7,00</t>
  </si>
  <si>
    <t>"stěna C" 7,80*7,00</t>
  </si>
  <si>
    <t>"stěna D" 10,80*3,00</t>
  </si>
  <si>
    <t>26</t>
  </si>
  <si>
    <t>941111811</t>
  </si>
  <si>
    <t>Demontáž lešení řadového trubkového lehkého s podlahami zatížení do 200 kg/m2 š od 0,6 do 0,9 m v do 10 m</t>
  </si>
  <si>
    <t>1329548824</t>
  </si>
  <si>
    <t>https://podminky.urs.cz/item/CS_URS_2023_02/941111811</t>
  </si>
  <si>
    <t>27</t>
  </si>
  <si>
    <t>941111811.1</t>
  </si>
  <si>
    <t>Podkladní vrstva pro lepení na střeše z OSB desek a geotexílie - montáž, demontáž komplet</t>
  </si>
  <si>
    <t>-1866869629</t>
  </si>
  <si>
    <t>10,80*1,50</t>
  </si>
  <si>
    <t>28</t>
  </si>
  <si>
    <t>943221112</t>
  </si>
  <si>
    <t>Montáž lešení prostorového rámového těžkého s podlahami zatížení do 300 kg/m2 v přes 10 do 25 m</t>
  </si>
  <si>
    <t>283451465</t>
  </si>
  <si>
    <t>https://podminky.urs.cz/item/CS_URS_2023_02/943221112</t>
  </si>
  <si>
    <t>"lešení vnitřní" 6,3*9,3*6,80</t>
  </si>
  <si>
    <t>29</t>
  </si>
  <si>
    <t>943221812</t>
  </si>
  <si>
    <t>Demontáž lešení prostorového rámového těžkého s podlahami zatížení do 300 kg/m2 v přes 10 do 25 m</t>
  </si>
  <si>
    <t>-969336078</t>
  </si>
  <si>
    <t>https://podminky.urs.cz/item/CS_URS_2023_02/943221812</t>
  </si>
  <si>
    <t>95</t>
  </si>
  <si>
    <t>Různé dokončovací konstrukce a práce pozemních staveb</t>
  </si>
  <si>
    <t>30</t>
  </si>
  <si>
    <t>952901221</t>
  </si>
  <si>
    <t>Vyčištění budov průmyslových objektů při jakékoliv výšce podlaží</t>
  </si>
  <si>
    <t>106055298</t>
  </si>
  <si>
    <t>https://podminky.urs.cz/item/CS_URS_2023_02/952901221</t>
  </si>
  <si>
    <t>9,30*6,3+6,60*2,3</t>
  </si>
  <si>
    <t>96</t>
  </si>
  <si>
    <t>Bourání konstrukcí</t>
  </si>
  <si>
    <t>31</t>
  </si>
  <si>
    <t>741421813</t>
  </si>
  <si>
    <t>Demontáž drátu nebo lana svodového vedení D přes 8 mm kolmý svod</t>
  </si>
  <si>
    <t>m</t>
  </si>
  <si>
    <t>-487627177</t>
  </si>
  <si>
    <t>https://podminky.urs.cz/item/CS_URS_2023_02/741421813</t>
  </si>
  <si>
    <t>"Hřeben" 9,50</t>
  </si>
  <si>
    <t>"Svislé svody" 6,50*2</t>
  </si>
  <si>
    <t>"Pospojení fasád a dalších prvků" 3,0*5</t>
  </si>
  <si>
    <t>32</t>
  </si>
  <si>
    <t>764001861</t>
  </si>
  <si>
    <t>Demontáž hřebene z hřebenáčů do suti</t>
  </si>
  <si>
    <t>-96858490</t>
  </si>
  <si>
    <t>https://podminky.urs.cz/item/CS_URS_2023_02/764001861</t>
  </si>
  <si>
    <t>"Hřeben" 9,42</t>
  </si>
  <si>
    <t>33</t>
  </si>
  <si>
    <t>764001871</t>
  </si>
  <si>
    <t>Demontáž nároží s větrací mřížkou nebo nárožním plechem do suti</t>
  </si>
  <si>
    <t>817164402</t>
  </si>
  <si>
    <t>https://podminky.urs.cz/item/CS_URS_2023_02/764001871</t>
  </si>
  <si>
    <t>"Nároží" 6,30*2+2,20*2</t>
  </si>
  <si>
    <t>34</t>
  </si>
  <si>
    <t>764002861</t>
  </si>
  <si>
    <t>Demontáž oplechování říms a ozdobných prvků do suti</t>
  </si>
  <si>
    <t>-708949141</t>
  </si>
  <si>
    <t>https://podminky.urs.cz/item/CS_URS_2023_02/764002861</t>
  </si>
  <si>
    <t>"pohled D" 9,45*1,25</t>
  </si>
  <si>
    <t>35</t>
  </si>
  <si>
    <t>764002871</t>
  </si>
  <si>
    <t>Demontáž lemování zdí do suti</t>
  </si>
  <si>
    <t>-2001007310</t>
  </si>
  <si>
    <t>https://podminky.urs.cz/item/CS_URS_2023_02/764002871</t>
  </si>
  <si>
    <t>"Připojení kotelna" 4,00*2</t>
  </si>
  <si>
    <t>36</t>
  </si>
  <si>
    <t>764004801</t>
  </si>
  <si>
    <t>Demontáž podokapního žlabu do suti</t>
  </si>
  <si>
    <t>-1980749523</t>
  </si>
  <si>
    <t>https://podminky.urs.cz/item/CS_URS_2023_02/764004801</t>
  </si>
  <si>
    <t>9,42*2</t>
  </si>
  <si>
    <t>37</t>
  </si>
  <si>
    <t>767122812</t>
  </si>
  <si>
    <t>Demontáž stěn s výplní z drátěné sítě, svařovaných</t>
  </si>
  <si>
    <t>-239220850</t>
  </si>
  <si>
    <t>https://podminky.urs.cz/item/CS_URS_2023_02/767122812</t>
  </si>
  <si>
    <t>"Pohled A" 3,00*2,50</t>
  </si>
  <si>
    <t>"Pohled B" 9,00*2,50</t>
  </si>
  <si>
    <t>"Pohled C" 6,00*1,25</t>
  </si>
  <si>
    <t>38</t>
  </si>
  <si>
    <t>767311850</t>
  </si>
  <si>
    <t>Demontáž světlíků pásových sedlových se skleněnou výplní</t>
  </si>
  <si>
    <t>529878234</t>
  </si>
  <si>
    <t>https://podminky.urs.cz/item/CS_URS_2023_02/767311850</t>
  </si>
  <si>
    <t xml:space="preserve">"Střešní světlík" </t>
  </si>
  <si>
    <t>"Sklon *1,25" 1,60*1,40*1,2</t>
  </si>
  <si>
    <t>39</t>
  </si>
  <si>
    <t>767392802</t>
  </si>
  <si>
    <t>Demontáž krytin střech z plechů šroubovaných do suti</t>
  </si>
  <si>
    <t>-973370766</t>
  </si>
  <si>
    <t>https://podminky.urs.cz/item/CS_URS_2023_02/767392802</t>
  </si>
  <si>
    <t>"Střecha</t>
  </si>
  <si>
    <t>"sklon *1,10" 9,42*6,42*1,1</t>
  </si>
  <si>
    <t>40</t>
  </si>
  <si>
    <t>767416812</t>
  </si>
  <si>
    <t>Demontáž rastrové fasády LOP pro budovu v přes 6 do 12 m</t>
  </si>
  <si>
    <t>210027726</t>
  </si>
  <si>
    <t>https://podminky.urs.cz/item/CS_URS_2023_02/767416812</t>
  </si>
  <si>
    <t>"Pohled A" 6,42*(6,73+6,28)/2-3,0*2,50</t>
  </si>
  <si>
    <t>"Pohled B" 9,42*6,28-9,00*2,50</t>
  </si>
  <si>
    <t>"Pohled C" 6,42*(6,73+6,28)/2-1,25*6,00-1,80*2,50</t>
  </si>
  <si>
    <t>"Pohled D" 9,42*2,10</t>
  </si>
  <si>
    <t>41</t>
  </si>
  <si>
    <t>767492803</t>
  </si>
  <si>
    <t>Demontáž fasádního dvousměrného roštu</t>
  </si>
  <si>
    <t>-977449559</t>
  </si>
  <si>
    <t>https://podminky.urs.cz/item/CS_URS_2023_02/767492803</t>
  </si>
  <si>
    <t>42</t>
  </si>
  <si>
    <t>767631800</t>
  </si>
  <si>
    <t>Demontáž oken pro beztmelé zasklení se zasklením</t>
  </si>
  <si>
    <t>905221928</t>
  </si>
  <si>
    <t>https://podminky.urs.cz/item/CS_URS_2023_02/767631800</t>
  </si>
  <si>
    <t>"Pohled D" 1,50*1,50*2</t>
  </si>
  <si>
    <t>43</t>
  </si>
  <si>
    <t>767641800</t>
  </si>
  <si>
    <t>Demontáž zárubní dveří odřezáním plochy do 2,5 m2</t>
  </si>
  <si>
    <t>825156818</t>
  </si>
  <si>
    <t>https://podminky.urs.cz/item/CS_URS_2023_02/767641800</t>
  </si>
  <si>
    <t>"Pohled D" 1</t>
  </si>
  <si>
    <t>44</t>
  </si>
  <si>
    <t>767651822</t>
  </si>
  <si>
    <t>Demontáž vrat garážových otvíravých pl přes 6 do 9 m2</t>
  </si>
  <si>
    <t>1549967113</t>
  </si>
  <si>
    <t>https://podminky.urs.cz/item/CS_URS_2023_02/767651822</t>
  </si>
  <si>
    <t>"Pohled C" 1</t>
  </si>
  <si>
    <t>45</t>
  </si>
  <si>
    <t>767996702</t>
  </si>
  <si>
    <t>Demontáž atypických zámečnických konstrukcí řezáním hm jednotlivých dílů přes 50 do 100 kg</t>
  </si>
  <si>
    <t>kg</t>
  </si>
  <si>
    <t>-1389650653</t>
  </si>
  <si>
    <t>https://podminky.urs.cz/item/CS_URS_2023_02/767996702</t>
  </si>
  <si>
    <t>Pohled A - paždíky a OK</t>
  </si>
  <si>
    <t>"paždíky" 6,50*3*8,25</t>
  </si>
  <si>
    <t>"2xU120" 3,00*2*13,5</t>
  </si>
  <si>
    <t>"úhelníky, jekly" 3,00*5,20</t>
  </si>
  <si>
    <t>Pohled B - paždíky a OK</t>
  </si>
  <si>
    <t>"paždíky" 9,45*4*8,25</t>
  </si>
  <si>
    <t>"úhelníky, jekly" 2,50*13*5,20</t>
  </si>
  <si>
    <t>Pohled C</t>
  </si>
  <si>
    <t>"paždíky" 6,45*6*8,25</t>
  </si>
  <si>
    <t>"zavětrování" 3,5*4*8,25</t>
  </si>
  <si>
    <t>"pom OK vrata" (6,45+5,60*2)*10,00</t>
  </si>
  <si>
    <t>Pohled D - paždíky a OK</t>
  </si>
  <si>
    <t>"paždíky" 9,45*1*8,25</t>
  </si>
  <si>
    <t>"pom OK vrata" (4,50+1,50*2+2,4*2+1,50*2)*10,0</t>
  </si>
  <si>
    <t>46</t>
  </si>
  <si>
    <t>711131811</t>
  </si>
  <si>
    <t>Odstranění izolace proti zemní vlhkosti vodorovné</t>
  </si>
  <si>
    <t>1673340692</t>
  </si>
  <si>
    <t>https://podminky.urs.cz/item/CS_URS_2023_02/711131811</t>
  </si>
  <si>
    <t>"Celá plocha, 2 vrtsvy" 58,82 * 2</t>
  </si>
  <si>
    <t>47</t>
  </si>
  <si>
    <t>741211853</t>
  </si>
  <si>
    <t>Demontáž rozvodnic kovových volně stojících s krytím do IPx4 plochou přes 1 m2</t>
  </si>
  <si>
    <t>-496732459</t>
  </si>
  <si>
    <t>https://podminky.urs.cz/item/CS_URS_2023_02/741211853</t>
  </si>
  <si>
    <t>"Rozvaděč - stěna B" 1</t>
  </si>
  <si>
    <t>"Rozvaděč - stěna D" 2</t>
  </si>
  <si>
    <t>48</t>
  </si>
  <si>
    <t>751510867</t>
  </si>
  <si>
    <t>Demontáž vzduchotechnického potrubí plechového čtyřhranného s přírubou do suti průřezu přes 3,14 m2</t>
  </si>
  <si>
    <t>1241183522</t>
  </si>
  <si>
    <t>https://podminky.urs.cz/item/CS_URS_2023_02/751510867</t>
  </si>
  <si>
    <t>"VZT odvětrání vč výdechu" 8,0</t>
  </si>
  <si>
    <t>49</t>
  </si>
  <si>
    <t>751611852</t>
  </si>
  <si>
    <t>Demontáž lokální vzduchotechnické jednotky s rekuperací tepla nástěnné s výměnou vzduchu přes 100 do 200 m3/h</t>
  </si>
  <si>
    <t>-446872584</t>
  </si>
  <si>
    <t>https://podminky.urs.cz/item/CS_URS_2023_02/751611852</t>
  </si>
  <si>
    <t>50</t>
  </si>
  <si>
    <t>767132812</t>
  </si>
  <si>
    <t>Demontáž příček svařovaných do suti</t>
  </si>
  <si>
    <t>-1717188310</t>
  </si>
  <si>
    <t>https://podminky.urs.cz/item/CS_URS_2023_02/767132812</t>
  </si>
  <si>
    <t>"VZT" (4,60*2+0,70*2)*2,0</t>
  </si>
  <si>
    <t>51</t>
  </si>
  <si>
    <t>767581802</t>
  </si>
  <si>
    <t>Demontáž podhledu lamel</t>
  </si>
  <si>
    <t>-838333765</t>
  </si>
  <si>
    <t>https://podminky.urs.cz/item/CS_URS_2023_02/767581802</t>
  </si>
  <si>
    <t>"chodba" 6,60*2,30</t>
  </si>
  <si>
    <t>52</t>
  </si>
  <si>
    <t>767590830</t>
  </si>
  <si>
    <t>Demontáž podlah zdvojených - desek</t>
  </si>
  <si>
    <t>179639252</t>
  </si>
  <si>
    <t>https://podminky.urs.cz/item/CS_URS_2023_02/767590830</t>
  </si>
  <si>
    <t>"Poklop vč rámu" 1,20*1,20</t>
  </si>
  <si>
    <t>53</t>
  </si>
  <si>
    <t>781471810</t>
  </si>
  <si>
    <t>Demontáž obkladů z obkladaček keramických kladených do malty</t>
  </si>
  <si>
    <t>1853740175</t>
  </si>
  <si>
    <t>https://podminky.urs.cz/item/CS_URS_2023_02/781471810</t>
  </si>
  <si>
    <t>"Kabřinec" 2,60*4,20</t>
  </si>
  <si>
    <t>"obklad" (0,25+0,90+0,20+0,50+0,60+1,80+1,80+0,60+1,00)*1,60</t>
  </si>
  <si>
    <t>54</t>
  </si>
  <si>
    <t>965043441</t>
  </si>
  <si>
    <t>Bourání podkladů pod dlažby betonových s potěrem nebo teracem tl do 150 mm pl přes 4 m2</t>
  </si>
  <si>
    <t>-1167416729</t>
  </si>
  <si>
    <t>https://podminky.urs.cz/item/CS_URS_2023_02/965043441</t>
  </si>
  <si>
    <t xml:space="preserve">"Celá plocha" </t>
  </si>
  <si>
    <t>"Mazanina" 58,82*0,15</t>
  </si>
  <si>
    <t>"Podkladní beton" 58,82*0,20</t>
  </si>
  <si>
    <t>55</t>
  </si>
  <si>
    <t>971033151</t>
  </si>
  <si>
    <t>Vybourání otvorů ve zdivu cihelném D do 60 mm na MVC nebo MV tl do 450 mm</t>
  </si>
  <si>
    <t>215235101</t>
  </si>
  <si>
    <t>https://podminky.urs.cz/item/CS_URS_2023_02/971033151</t>
  </si>
  <si>
    <t>"Sokl dveře" 1</t>
  </si>
  <si>
    <t>56</t>
  </si>
  <si>
    <t>978021191</t>
  </si>
  <si>
    <t>Otlučení (osekání) cementových omítek vnitřních stěn v rozsahu do 100 %</t>
  </si>
  <si>
    <t>97551962</t>
  </si>
  <si>
    <t>https://podminky.urs.cz/item/CS_URS_2023_02/978021191</t>
  </si>
  <si>
    <t>Pohled D</t>
  </si>
  <si>
    <t>"plocha" 9,42*4,20-1,48*1,45*2*1,00*2,40</t>
  </si>
  <si>
    <t>"ostění 15%" 29,263*0,15</t>
  </si>
  <si>
    <t>"chodba" (6,60+2,10)*3,60-1,45*1,97-0,80*1,97-0,78*1,80-1,45*1,97-1,48*1,45*2-1,00-2,40</t>
  </si>
  <si>
    <t>"ostění 20%" 14,935*0,2</t>
  </si>
  <si>
    <t>997</t>
  </si>
  <si>
    <t>Přesun sutě</t>
  </si>
  <si>
    <t>57</t>
  </si>
  <si>
    <t>997013112</t>
  </si>
  <si>
    <t>Vnitrostaveništní doprava suti a vybouraných hmot pro budovy v přes 6 do 9 m s použitím mechanizace</t>
  </si>
  <si>
    <t>837334404</t>
  </si>
  <si>
    <t>https://podminky.urs.cz/item/CS_URS_2023_02/997013112</t>
  </si>
  <si>
    <t>58</t>
  </si>
  <si>
    <t>997013501</t>
  </si>
  <si>
    <t>Odvoz suti a vybouraných hmot na skládku nebo meziskládku do 1 km se složením</t>
  </si>
  <si>
    <t>134535736</t>
  </si>
  <si>
    <t>https://podminky.urs.cz/item/CS_URS_2023_02/997013501</t>
  </si>
  <si>
    <t>59</t>
  </si>
  <si>
    <t>9970138.R01</t>
  </si>
  <si>
    <t>Poplatek za uložení odpadu kovového - zinek do sběrného dvora zatříděného do Katalogu odpadů pod kódem 17 04 04</t>
  </si>
  <si>
    <t>1089119324</t>
  </si>
  <si>
    <t>Odpad kovový zinek</t>
  </si>
  <si>
    <t>"hromosvod" 0,023</t>
  </si>
  <si>
    <t>"Hřebenáče" 0,018</t>
  </si>
  <si>
    <t>"nároží" 0,057</t>
  </si>
  <si>
    <t>"římsy" 0,026</t>
  </si>
  <si>
    <t>"zdi" 0,014</t>
  </si>
  <si>
    <t>"žlab" 0,049</t>
  </si>
  <si>
    <t>"krytina" 0,466</t>
  </si>
  <si>
    <t>"rastrová fasáda" 3,614</t>
  </si>
  <si>
    <t>60</t>
  </si>
  <si>
    <t>9970138.R02</t>
  </si>
  <si>
    <t>Poplatek za uložení odpadu kovového - ocel a železo do sběrného dvora zatříděného do Katalogu odpadů pod kódem 17 04 05</t>
  </si>
  <si>
    <t>2174726</t>
  </si>
  <si>
    <t>odpad kovový - ocel a železo</t>
  </si>
  <si>
    <t>"stěny z drátěné výplně" 0,638</t>
  </si>
  <si>
    <t>"fasádní rastr" 0,705</t>
  </si>
  <si>
    <t>"zárubně" 0,013</t>
  </si>
  <si>
    <t>"vrata" 0,122</t>
  </si>
  <si>
    <t>"atypické zámečnické kce" 1,581</t>
  </si>
  <si>
    <t>"rozvodnice" 0,390</t>
  </si>
  <si>
    <t>"VZT potrubí" 1,047</t>
  </si>
  <si>
    <t>"VZT jednotka" 0,012</t>
  </si>
  <si>
    <t>"příčky svařované" 0,382</t>
  </si>
  <si>
    <t>"podhled lamel" 0,061</t>
  </si>
  <si>
    <t>997013804</t>
  </si>
  <si>
    <t>Poplatek za uložení na skládce (skládkovné) stavebního odpadu ze skla kód odpadu 17 02 02</t>
  </si>
  <si>
    <t>-697037619</t>
  </si>
  <si>
    <t>https://podminky.urs.cz/item/CS_URS_2023_02/997013804</t>
  </si>
  <si>
    <t>odpad ze skla</t>
  </si>
  <si>
    <t>"Světlíky" 0,086</t>
  </si>
  <si>
    <t>997013847</t>
  </si>
  <si>
    <t>Poplatek za uložení na skládce (skládkovné) odpadu asfaltového s dehtem kód odpadu 17 03 01</t>
  </si>
  <si>
    <t>1655532138</t>
  </si>
  <si>
    <t>https://podminky.urs.cz/item/CS_URS_2023_02/997013847</t>
  </si>
  <si>
    <t>odpady asfaltové - NO</t>
  </si>
  <si>
    <t>"hydroizolace" 0,471</t>
  </si>
  <si>
    <t>997013862</t>
  </si>
  <si>
    <t>Poplatek za uložení stavebního odpadu na recyklační skládce (skládkovné) z armovaného betonu kód odpadu 17 01 01</t>
  </si>
  <si>
    <t>-1672179123</t>
  </si>
  <si>
    <t>https://podminky.urs.cz/item/CS_URS_2023_02/997013862</t>
  </si>
  <si>
    <t>Armovaný beton</t>
  </si>
  <si>
    <t>"Podlahy" 0,029</t>
  </si>
  <si>
    <t>"mazaniny" 45,291</t>
  </si>
  <si>
    <t>997013863</t>
  </si>
  <si>
    <t>Poplatek za uložení stavebního odpadu na recyklační skládce (skládkovné) cihelného kód odpadu 17 01 02</t>
  </si>
  <si>
    <t>-1640233179</t>
  </si>
  <si>
    <t>https://podminky.urs.cz/item/CS_URS_2023_02/997013863</t>
  </si>
  <si>
    <t>"otvor pro dveře" 0,381</t>
  </si>
  <si>
    <t>65</t>
  </si>
  <si>
    <t>997013869</t>
  </si>
  <si>
    <t>Poplatek za uložení stavebního odpadu na recyklační skládce (skládkovné) ze směsí betonu, cihel a keramických výrobků kód odpadu 17 01 07</t>
  </si>
  <si>
    <t>1230644775</t>
  </si>
  <si>
    <t>https://podminky.urs.cz/item/CS_URS_2023_02/997013869</t>
  </si>
  <si>
    <t>"obklady" 1,888</t>
  </si>
  <si>
    <t>66</t>
  </si>
  <si>
    <t>997013871</t>
  </si>
  <si>
    <t>Poplatek za uložení stavebního odpadu na recyklační skládce (skládkovné) směsného stavebního a demoličního kód odpadu 17 09 04</t>
  </si>
  <si>
    <t>-1070449286</t>
  </si>
  <si>
    <t>https://podminky.urs.cz/item/CS_URS_2023_02/997013871</t>
  </si>
  <si>
    <t>"celkem" 60,420</t>
  </si>
  <si>
    <t>"kov - zinek" -4,267</t>
  </si>
  <si>
    <t>"kov - ocel, železo" -4,951</t>
  </si>
  <si>
    <t>"sklo" -0,086</t>
  </si>
  <si>
    <t>"asfalt" -0,471</t>
  </si>
  <si>
    <t>"armovaný beton" -45,320</t>
  </si>
  <si>
    <t>"cihelný" -0,381</t>
  </si>
  <si>
    <t>"frakce bet, zdiva, keramiky" -1,888</t>
  </si>
  <si>
    <t>998</t>
  </si>
  <si>
    <t>Přesun hmot</t>
  </si>
  <si>
    <t>67</t>
  </si>
  <si>
    <t>998014221</t>
  </si>
  <si>
    <t>Přesun hmot pro budovy vícepodlažní v do 18 m z kovových dílců</t>
  </si>
  <si>
    <t>832817762</t>
  </si>
  <si>
    <t>https://podminky.urs.cz/item/CS_URS_2023_02/998014221</t>
  </si>
  <si>
    <t>PSV</t>
  </si>
  <si>
    <t>Práce a dodávky PSV</t>
  </si>
  <si>
    <t>711</t>
  </si>
  <si>
    <t>Izolace proti vodě, vlhkosti a plynům</t>
  </si>
  <si>
    <t>68</t>
  </si>
  <si>
    <t>711111002</t>
  </si>
  <si>
    <t>Provedení izolace proti zemní vlhkosti vodorovné za studena lakem asfaltovým</t>
  </si>
  <si>
    <t>1568294196</t>
  </si>
  <si>
    <t>https://podminky.urs.cz/item/CS_URS_2023_02/711111002</t>
  </si>
  <si>
    <t>"celá plocha" 58,82</t>
  </si>
  <si>
    <t>69</t>
  </si>
  <si>
    <t>11163150</t>
  </si>
  <si>
    <t>lak penetrační asfaltový</t>
  </si>
  <si>
    <t>1871284237</t>
  </si>
  <si>
    <t>58,82*0,002 'Přepočtené koeficientem množství</t>
  </si>
  <si>
    <t>70</t>
  </si>
  <si>
    <t>711141559</t>
  </si>
  <si>
    <t>Provedení izolace proti zemní vlhkosti pásy přitavením vodorovné NAIP</t>
  </si>
  <si>
    <t>2005147940</t>
  </si>
  <si>
    <t>https://podminky.urs.cz/item/CS_URS_2023_02/711141559</t>
  </si>
  <si>
    <t>"celá plocha + fabion 5%, 2 vrstvy" 58,82*2*1,05</t>
  </si>
  <si>
    <t>71</t>
  </si>
  <si>
    <t>62853004</t>
  </si>
  <si>
    <t>pás asfaltový natavitelný modifikovaný SBS s vložkou ze skleněné tkaniny a spalitelnou PE fólií nebo jemnozrnným minerálním posypem na horním povrchu tl 4,0mm</t>
  </si>
  <si>
    <t>442318077</t>
  </si>
  <si>
    <t>123,522*1,1 'Přepočtené koeficientem množství</t>
  </si>
  <si>
    <t>72</t>
  </si>
  <si>
    <t>998711101</t>
  </si>
  <si>
    <t>Přesun hmot tonážní pro izolace proti vodě, vlhkosti a plynům v objektech v do 6 m</t>
  </si>
  <si>
    <t>2106649079</t>
  </si>
  <si>
    <t>https://podminky.urs.cz/item/CS_URS_2023_02/998711101</t>
  </si>
  <si>
    <t>721</t>
  </si>
  <si>
    <t>Zdravotně technické instalace</t>
  </si>
  <si>
    <t>73</t>
  </si>
  <si>
    <t>721.001</t>
  </si>
  <si>
    <t>Rozvody vody a TUV, připojení v šachtách s ventily vč vypuštění a napuštění</t>
  </si>
  <si>
    <t>1905227051</t>
  </si>
  <si>
    <t>"Umyvadlo" 23,0</t>
  </si>
  <si>
    <t>74</t>
  </si>
  <si>
    <t>721.002</t>
  </si>
  <si>
    <t>Tepelná izolace rozvodů vody</t>
  </si>
  <si>
    <t>26204513</t>
  </si>
  <si>
    <t>75</t>
  </si>
  <si>
    <t>721.003</t>
  </si>
  <si>
    <t>Armatury a uzávěry</t>
  </si>
  <si>
    <t>ks</t>
  </si>
  <si>
    <t>401736475</t>
  </si>
  <si>
    <t>"Umyvadlo" 2*2</t>
  </si>
  <si>
    <t>76</t>
  </si>
  <si>
    <t>721.011</t>
  </si>
  <si>
    <t>Kanalizace s připojením na stávající rozvody za provozu</t>
  </si>
  <si>
    <t>95164345</t>
  </si>
  <si>
    <t>"Umyvadlo" 11,50</t>
  </si>
  <si>
    <t>77</t>
  </si>
  <si>
    <t>721.021</t>
  </si>
  <si>
    <t xml:space="preserve">Odvodnění VZT jednotky </t>
  </si>
  <si>
    <t>-375446307</t>
  </si>
  <si>
    <t>10,0</t>
  </si>
  <si>
    <t>78</t>
  </si>
  <si>
    <t>721.022</t>
  </si>
  <si>
    <t>Odvodnění technologie</t>
  </si>
  <si>
    <t>610148832</t>
  </si>
  <si>
    <t>15,0</t>
  </si>
  <si>
    <t>79</t>
  </si>
  <si>
    <t>721.023</t>
  </si>
  <si>
    <t xml:space="preserve">Vnitřní podlahová vpusť </t>
  </si>
  <si>
    <t>-1773112293</t>
  </si>
  <si>
    <t>"Stroj" 1</t>
  </si>
  <si>
    <t>80</t>
  </si>
  <si>
    <t>721.025</t>
  </si>
  <si>
    <t>Zápachové uzávěrky</t>
  </si>
  <si>
    <t>-163869163</t>
  </si>
  <si>
    <t>"stroj" 1</t>
  </si>
  <si>
    <t>"Kondenzát VZT" 1</t>
  </si>
  <si>
    <t>81</t>
  </si>
  <si>
    <t>721.031</t>
  </si>
  <si>
    <t>Umyvadlo vč konzol, zápachové uzávěrky a baterie</t>
  </si>
  <si>
    <t>kpl</t>
  </si>
  <si>
    <t>1964774775</t>
  </si>
  <si>
    <t>82</t>
  </si>
  <si>
    <t>721.099</t>
  </si>
  <si>
    <t>Tlaková zkouška, proplach, desinfekce</t>
  </si>
  <si>
    <t>-2050805664</t>
  </si>
  <si>
    <t>731</t>
  </si>
  <si>
    <t>Ústřední vytápění</t>
  </si>
  <si>
    <t>83</t>
  </si>
  <si>
    <t>731.001</t>
  </si>
  <si>
    <t>Otopná tělesa vč regulačních armatur; kompletní dodávka a montáž</t>
  </si>
  <si>
    <t>-284018065</t>
  </si>
  <si>
    <t>"Vyšetřovna CT" 2</t>
  </si>
  <si>
    <t>"Ovladovna CT" 2</t>
  </si>
  <si>
    <t>84</t>
  </si>
  <si>
    <t>731.002</t>
  </si>
  <si>
    <t>Připojení otopných těles na rozvody VYT vč vypuštění a napuštění systému</t>
  </si>
  <si>
    <t>746804168</t>
  </si>
  <si>
    <t>85</t>
  </si>
  <si>
    <t>731.003</t>
  </si>
  <si>
    <t>Přípojka tepla z kotelny objektu; kompletní D+M</t>
  </si>
  <si>
    <t>-1601053913</t>
  </si>
  <si>
    <t>86</t>
  </si>
  <si>
    <t>731.011</t>
  </si>
  <si>
    <t>Připojení VZT jednotky vč vypuštění a napuštění systému a regulačních armatur</t>
  </si>
  <si>
    <t>-176200536</t>
  </si>
  <si>
    <t>87</t>
  </si>
  <si>
    <t>731.099</t>
  </si>
  <si>
    <t>Tlaková, otopná zkouška, revize</t>
  </si>
  <si>
    <t>559004934</t>
  </si>
  <si>
    <t>741</t>
  </si>
  <si>
    <t>Elektroinstalace - silnoproud</t>
  </si>
  <si>
    <t>88</t>
  </si>
  <si>
    <t>741.001</t>
  </si>
  <si>
    <t>Rozvaděč vč výstroje</t>
  </si>
  <si>
    <t>1670188697</t>
  </si>
  <si>
    <t>89</t>
  </si>
  <si>
    <t>741.002</t>
  </si>
  <si>
    <t>Kabeláže, nosné prvky</t>
  </si>
  <si>
    <t>258990469</t>
  </si>
  <si>
    <t>90</t>
  </si>
  <si>
    <t>741.003</t>
  </si>
  <si>
    <t>Ochranné pospojování</t>
  </si>
  <si>
    <t>1965475120</t>
  </si>
  <si>
    <t>91</t>
  </si>
  <si>
    <t>741.004</t>
  </si>
  <si>
    <t>Elektro přípojka z hlavní rozvodny Monoblok; kompletní D+M včetně žlabů a kotvících prvků</t>
  </si>
  <si>
    <t>-496796669</t>
  </si>
  <si>
    <t>92</t>
  </si>
  <si>
    <t>741.005</t>
  </si>
  <si>
    <t>Rozvaděč pro připojení technologie vč hlavního odpínače; kompletní D+M</t>
  </si>
  <si>
    <t>363559069</t>
  </si>
  <si>
    <t>93</t>
  </si>
  <si>
    <t>741.006</t>
  </si>
  <si>
    <t>Zásuvkové rozvody vč přístrojů</t>
  </si>
  <si>
    <t>-134481164</t>
  </si>
  <si>
    <t>741.011</t>
  </si>
  <si>
    <t>Osvětlení vč nouzového</t>
  </si>
  <si>
    <t>1165108990</t>
  </si>
  <si>
    <t>"dekontaminace" 52,94</t>
  </si>
  <si>
    <t>"chodba" 6,60*2,3</t>
  </si>
  <si>
    <t>741.021</t>
  </si>
  <si>
    <t>Hromosvod vč uzemnění, kompetní dodávka</t>
  </si>
  <si>
    <t>-785012860</t>
  </si>
  <si>
    <t>"Střecha" 9,30+6,80*2</t>
  </si>
  <si>
    <t>"SVODY" 6,50*4</t>
  </si>
  <si>
    <t>"pospojení prvků" 20</t>
  </si>
  <si>
    <t>741.099</t>
  </si>
  <si>
    <t>Revize, projednání TIČR</t>
  </si>
  <si>
    <t>-927513533</t>
  </si>
  <si>
    <t>742</t>
  </si>
  <si>
    <t>Elektroinstalace - slaboproud</t>
  </si>
  <si>
    <t>97</t>
  </si>
  <si>
    <t>742.001</t>
  </si>
  <si>
    <t>Kabeláže SK, nosný materiál, napojení na stávající rozvaděč vč aktivních prvků</t>
  </si>
  <si>
    <t>840008993</t>
  </si>
  <si>
    <t>98</t>
  </si>
  <si>
    <t>742.011</t>
  </si>
  <si>
    <t>IP kartový systém vč zapojení do systému nemocnice</t>
  </si>
  <si>
    <t>-1380233920</t>
  </si>
  <si>
    <t>99</t>
  </si>
  <si>
    <t>742.031</t>
  </si>
  <si>
    <t>EPS - elektrická požární signalizace s napojením do stávající ústředny, rozšiřující modul</t>
  </si>
  <si>
    <t>-148598441</t>
  </si>
  <si>
    <t>100</t>
  </si>
  <si>
    <t>742.099</t>
  </si>
  <si>
    <t>Revize, zprovoznění systémů, certifikace</t>
  </si>
  <si>
    <t>-1194268209</t>
  </si>
  <si>
    <t>751</t>
  </si>
  <si>
    <t>Vzduchotechnika</t>
  </si>
  <si>
    <t>101</t>
  </si>
  <si>
    <t>751.001</t>
  </si>
  <si>
    <t xml:space="preserve">Vzduchotechnická větrací jednotka vč příslušenství, upevnění na stěnu </t>
  </si>
  <si>
    <t>-1579362295</t>
  </si>
  <si>
    <t>102</t>
  </si>
  <si>
    <t>751.002</t>
  </si>
  <si>
    <t xml:space="preserve">Rozvody VZT vč kotvení </t>
  </si>
  <si>
    <t>-1097954414</t>
  </si>
  <si>
    <t>"Odtahy" 10</t>
  </si>
  <si>
    <t>"Přívody" 10</t>
  </si>
  <si>
    <t>"drobné" 5</t>
  </si>
  <si>
    <t>103</t>
  </si>
  <si>
    <t>751.004</t>
  </si>
  <si>
    <t>Regulační prvky VZT</t>
  </si>
  <si>
    <t>-1627105531</t>
  </si>
  <si>
    <t>"Odtah" 1</t>
  </si>
  <si>
    <t>"přívod" 1</t>
  </si>
  <si>
    <t>"dekontaminace" 1</t>
  </si>
  <si>
    <t>104</t>
  </si>
  <si>
    <t>751.005</t>
  </si>
  <si>
    <t>Tepelné izolace VZT potrubí</t>
  </si>
  <si>
    <t>-60222550</t>
  </si>
  <si>
    <t>105</t>
  </si>
  <si>
    <t>751.099</t>
  </si>
  <si>
    <t>Komplexní vyzkoušení, zaregulování systému, zaškolení obsluhy</t>
  </si>
  <si>
    <t>291487458</t>
  </si>
  <si>
    <t>763</t>
  </si>
  <si>
    <t>Konstrukce suché výstavby</t>
  </si>
  <si>
    <t>106</t>
  </si>
  <si>
    <t>763431011</t>
  </si>
  <si>
    <t>Montáž minerálního podhledu s vyjímatelnými panely vel. do 0,36 m2 na zavěšený polozapuštěný rošt</t>
  </si>
  <si>
    <t>-569646604</t>
  </si>
  <si>
    <t>https://podminky.urs.cz/item/CS_URS_2023_02/763431011</t>
  </si>
  <si>
    <t>"Chodba" 6,60*2,00+4,50*0,40</t>
  </si>
  <si>
    <t>107</t>
  </si>
  <si>
    <t>998763303</t>
  </si>
  <si>
    <t>Přesun hmot tonážní pro sádrokartonové konstrukce v objektech v přes 12 do 24 m</t>
  </si>
  <si>
    <t>-1187489582</t>
  </si>
  <si>
    <t>https://podminky.urs.cz/item/CS_URS_2023_02/998763303</t>
  </si>
  <si>
    <t>764</t>
  </si>
  <si>
    <t>Konstrukce klempířské</t>
  </si>
  <si>
    <t>108</t>
  </si>
  <si>
    <t>764201115</t>
  </si>
  <si>
    <t>Montáž oplechování nevětraného hřebene s hřebenovým plechem</t>
  </si>
  <si>
    <t>562687982</t>
  </si>
  <si>
    <t>https://podminky.urs.cz/item/CS_URS_2023_02/764201115</t>
  </si>
  <si>
    <t>"Hřeben" 9,30</t>
  </si>
  <si>
    <t>109</t>
  </si>
  <si>
    <t>764202105</t>
  </si>
  <si>
    <t>Montáž oplechování štítu závětrnou lištou</t>
  </si>
  <si>
    <t>-650246901</t>
  </si>
  <si>
    <t>https://podminky.urs.cz/item/CS_URS_2023_02/764202105</t>
  </si>
  <si>
    <t>"Závětrná lišta" 3,80*4</t>
  </si>
  <si>
    <t>110</t>
  </si>
  <si>
    <t>764202155</t>
  </si>
  <si>
    <t>Montáž oplechování oblé okapové hrany</t>
  </si>
  <si>
    <t>1654326350</t>
  </si>
  <si>
    <t>https://podminky.urs.cz/item/CS_URS_2023_02/764202155</t>
  </si>
  <si>
    <t>"Okap" 9,30*2</t>
  </si>
  <si>
    <t>111</t>
  </si>
  <si>
    <t>764301118</t>
  </si>
  <si>
    <t>Montáž lemování rovných zdí střech s krytinou skládanou rš přes 400 mm</t>
  </si>
  <si>
    <t>1459499076</t>
  </si>
  <si>
    <t>https://podminky.urs.cz/item/CS_URS_2023_02/764301118</t>
  </si>
  <si>
    <t>"připojení stěna" 4,23*2</t>
  </si>
  <si>
    <t>"oplechování rohů" 2,10*2+6,0*2</t>
  </si>
  <si>
    <t>"oplechování dveře" 1,0*2+2,0</t>
  </si>
  <si>
    <t>"oplechování oken" 8,90*2+2,40*2+5,90*2+1,30*2</t>
  </si>
  <si>
    <t>"oplechování u střechy" 3,40*4</t>
  </si>
  <si>
    <t>"soklová lišta" 6,36+9,30+6,36+9,3</t>
  </si>
  <si>
    <t>112</t>
  </si>
  <si>
    <t>764304112</t>
  </si>
  <si>
    <t>Montáž lemování střešních prostupů s krytinou skládanou nebo plechovou bez lišty</t>
  </si>
  <si>
    <t>1009335112</t>
  </si>
  <si>
    <t>https://podminky.urs.cz/item/CS_URS_2023_02/764304112</t>
  </si>
  <si>
    <t>"VZT" 0,60*0,40*2</t>
  </si>
  <si>
    <t>113</t>
  </si>
  <si>
    <t>764501103</t>
  </si>
  <si>
    <t>Montáž žlabu podokapního půlkulatého</t>
  </si>
  <si>
    <t>1846251398</t>
  </si>
  <si>
    <t>https://podminky.urs.cz/item/CS_URS_2023_02/764501103</t>
  </si>
  <si>
    <t>114</t>
  </si>
  <si>
    <t>764508131</t>
  </si>
  <si>
    <t>Montáž kruhového svodu</t>
  </si>
  <si>
    <t>1858873499</t>
  </si>
  <si>
    <t>https://podminky.urs.cz/item/CS_URS_2023_02/764508131</t>
  </si>
  <si>
    <t>"Svody" 6,30*4</t>
  </si>
  <si>
    <t>767</t>
  </si>
  <si>
    <t>Konstrukce zámečnické</t>
  </si>
  <si>
    <t>115</t>
  </si>
  <si>
    <t>767111110</t>
  </si>
  <si>
    <t>Ocelové kanály pro instalaci TECH, tvarované, žárově zinkované vč šroubovaného záklopu</t>
  </si>
  <si>
    <t>-1883820824</t>
  </si>
  <si>
    <t>"kanál" 8,0*22</t>
  </si>
  <si>
    <t>116</t>
  </si>
  <si>
    <t>767416212</t>
  </si>
  <si>
    <t>Montáž modulové fasády LOP pro budovu v přes 6 do 12 m</t>
  </si>
  <si>
    <t>-1547732066</t>
  </si>
  <si>
    <t>https://podminky.urs.cz/item/CS_URS_2023_02/767416212</t>
  </si>
  <si>
    <t>Stěny</t>
  </si>
  <si>
    <t>"Pohled A" 6,36*(6,73+6,28)/2-0,90*1,97</t>
  </si>
  <si>
    <t>"Pohled B" 9,30*6,28-8,88*2,37</t>
  </si>
  <si>
    <t>"Pohled C" 6,36*(6,73+6,28)/2-5,90*1,20</t>
  </si>
  <si>
    <t>"Pohled D" 9,3*2,10</t>
  </si>
  <si>
    <t>117</t>
  </si>
  <si>
    <t>767416212.1</t>
  </si>
  <si>
    <t>Zřízení otvoru v LOP pro prostup žlabu, rozměr cca 600/400 se šikmým řezem včetně doizolování, přesné rozměry a poloha dle dodavatele technologie</t>
  </si>
  <si>
    <t>-326754105</t>
  </si>
  <si>
    <t>Prostup stěnou - žlab</t>
  </si>
  <si>
    <t>0,60*0,40</t>
  </si>
  <si>
    <t>118</t>
  </si>
  <si>
    <t>767428101</t>
  </si>
  <si>
    <t>Montáž lemování otvorů kovových fasád</t>
  </si>
  <si>
    <t>-1097327133</t>
  </si>
  <si>
    <t>https://podminky.urs.cz/item/CS_URS_2023_02/767428101</t>
  </si>
  <si>
    <t>Prostup stěnou - žlab, RŠ 300 mm (120+160+120)</t>
  </si>
  <si>
    <t>0,60*2+0,40*2</t>
  </si>
  <si>
    <t>119</t>
  </si>
  <si>
    <t>767640111</t>
  </si>
  <si>
    <t>Montáž dveří ocelových nebo hliníkových vchodových jednokřídlových bez nadsvětlíku</t>
  </si>
  <si>
    <t>386549367</t>
  </si>
  <si>
    <t>https://podminky.urs.cz/item/CS_URS_2023_02/767640111</t>
  </si>
  <si>
    <t>"Dveře do chodby" 2</t>
  </si>
  <si>
    <t>120</t>
  </si>
  <si>
    <t>55341156</t>
  </si>
  <si>
    <t>dveře jednokřídlé ocelové vchodové 900x1970mm</t>
  </si>
  <si>
    <t>-942725228</t>
  </si>
  <si>
    <t>"Dveře do chodby" 1</t>
  </si>
  <si>
    <t>"Dveře vstupní" 1</t>
  </si>
  <si>
    <t>121</t>
  </si>
  <si>
    <t>764.Z01</t>
  </si>
  <si>
    <t>Ocelový vyztužený poklop, dělený, povrchová úprava žárový zinek, s bajonetovými uzávěry, gumovým těsněním do ocelového zabetonovaného rámu, plech slzičkový tl. 18 mm</t>
  </si>
  <si>
    <t>2096671260</t>
  </si>
  <si>
    <t>"Rám" 150</t>
  </si>
  <si>
    <t>"Plech" 160*4,60*0,7</t>
  </si>
  <si>
    <t>"Výztuhy" 180</t>
  </si>
  <si>
    <t>122</t>
  </si>
  <si>
    <t>764.Z02</t>
  </si>
  <si>
    <t>1470692642</t>
  </si>
  <si>
    <t>"Rám" 100</t>
  </si>
  <si>
    <t>"Plech" 160*0,80*1,20</t>
  </si>
  <si>
    <t>"Výztuhy" 100</t>
  </si>
  <si>
    <t>123</t>
  </si>
  <si>
    <t>764.Z03</t>
  </si>
  <si>
    <t>Stříška vstupních dveří včetně OK</t>
  </si>
  <si>
    <t>-958869584</t>
  </si>
  <si>
    <t>124</t>
  </si>
  <si>
    <t>764.Z04</t>
  </si>
  <si>
    <t>Obslužný žebřík, lávka</t>
  </si>
  <si>
    <t>512</t>
  </si>
  <si>
    <t>-1655858779</t>
  </si>
  <si>
    <t>125</t>
  </si>
  <si>
    <t>767991911</t>
  </si>
  <si>
    <t>Opravy zámečnických konstrukcí ostatní - samostatné svařování</t>
  </si>
  <si>
    <t>CS ÚRS 2021 01</t>
  </si>
  <si>
    <t>1741129246</t>
  </si>
  <si>
    <t>https://podminky.urs.cz/item/CS_URS_2021_01/767991911</t>
  </si>
  <si>
    <t>126</t>
  </si>
  <si>
    <t>767995116</t>
  </si>
  <si>
    <t>Montáž atypických zámečnických konstrukcí hm přes 100 do 250 kg</t>
  </si>
  <si>
    <t>1347856702</t>
  </si>
  <si>
    <t>https://podminky.urs.cz/item/CS_URS_2023_02/767995116</t>
  </si>
  <si>
    <t>Pohled A</t>
  </si>
  <si>
    <t>"sloupky" 6,00*2*9,50</t>
  </si>
  <si>
    <t>"jekly" 6,40*5*5,45</t>
  </si>
  <si>
    <t>"Vodorovné výztuhy" 6,40*3*13,3</t>
  </si>
  <si>
    <t xml:space="preserve">Pohled B </t>
  </si>
  <si>
    <t>"sloupky" 6,00*3*9,50</t>
  </si>
  <si>
    <t>"jekly" 9,40*5*5,45</t>
  </si>
  <si>
    <t>"Vodorovné výztuhy" 9,40*3*13,3</t>
  </si>
  <si>
    <t>"sloupky" 2,00*2*9,50</t>
  </si>
  <si>
    <t>"jekly" 9,40*1*5,45</t>
  </si>
  <si>
    <t>"Vodorovné výztuhy" 9,40*1*13,3</t>
  </si>
  <si>
    <t>"Zavětrování" 350</t>
  </si>
  <si>
    <t>"Montážní a pomocné prostředky, plotny - 8%"200</t>
  </si>
  <si>
    <t>127</t>
  </si>
  <si>
    <t>998767103</t>
  </si>
  <si>
    <t>Přesun hmot tonážní pro zámečnické konstrukce v objektech v přes 12 do 24 m</t>
  </si>
  <si>
    <t>2086521848</t>
  </si>
  <si>
    <t>https://podminky.urs.cz/item/CS_URS_2023_02/998767103</t>
  </si>
  <si>
    <t>781</t>
  </si>
  <si>
    <t>Dokončovací práce - obklady</t>
  </si>
  <si>
    <t>128</t>
  </si>
  <si>
    <t>781674113</t>
  </si>
  <si>
    <t>Montáž obkladů parapetů š přes 150 do 200 mm z dlaždic keramických lepených flexibilním lepidlem</t>
  </si>
  <si>
    <t>-1921734351</t>
  </si>
  <si>
    <t>https://podminky.urs.cz/item/CS_URS_2023_02/781674113</t>
  </si>
  <si>
    <t>"Sokl" (6,0+8,80+6,0)</t>
  </si>
  <si>
    <t>129</t>
  </si>
  <si>
    <t>LSS.WAADP000</t>
  </si>
  <si>
    <t>RAKO System WAADP000 obkládačka, povrch glazovaný bílá 198x148x6 mm</t>
  </si>
  <si>
    <t>308825873</t>
  </si>
  <si>
    <t>20,8*0,22 'Přepočtené koeficientem množství</t>
  </si>
  <si>
    <t>130</t>
  </si>
  <si>
    <t>998781103</t>
  </si>
  <si>
    <t>Přesun hmot tonážní pro obklady keramické v objektech v přes 12 do 24 m</t>
  </si>
  <si>
    <t>-649470868</t>
  </si>
  <si>
    <t>https://podminky.urs.cz/item/CS_URS_2023_02/998781103</t>
  </si>
  <si>
    <t>783</t>
  </si>
  <si>
    <t>Dokončovací práce - nátěry</t>
  </si>
  <si>
    <t>131</t>
  </si>
  <si>
    <t>783317101</t>
  </si>
  <si>
    <t>Nátěr kompletní OK 2x základní, 2x krycí</t>
  </si>
  <si>
    <t>-1347259069</t>
  </si>
  <si>
    <t>https://podminky.urs.cz/item/CS_URS_2021_01/783317101</t>
  </si>
  <si>
    <t>784</t>
  </si>
  <si>
    <t>Dokončovací práce - malby a tapety</t>
  </si>
  <si>
    <t>132</t>
  </si>
  <si>
    <t>784211005</t>
  </si>
  <si>
    <t>Jednonásobné bílé malby ze směsí za mokra výborně oděruvzdorných v místnostech v přes 5,0 m</t>
  </si>
  <si>
    <t>-2013788436</t>
  </si>
  <si>
    <t>https://podminky.urs.cz/item/CS_URS_2023_02/784211005</t>
  </si>
  <si>
    <t>Chodba</t>
  </si>
  <si>
    <t>(6,60+2,00)*2*3,60+0,40*3,60*3</t>
  </si>
  <si>
    <t>-1,45*1,97-0,78*1,80-0,8*1,97-1,45*1,97-1,0*1,97</t>
  </si>
  <si>
    <t>"ostění 15%" 0,15*56</t>
  </si>
  <si>
    <t>Dekontaminace</t>
  </si>
  <si>
    <t>"Stěna D" 9,00*4,25-0,9*1,97</t>
  </si>
  <si>
    <t>"sokl"(6,00+6,00+8,70)*0,50</t>
  </si>
  <si>
    <t>"ostění 15%" 0,15*47</t>
  </si>
  <si>
    <t>VRN</t>
  </si>
  <si>
    <t>Vedlejší a ostatní rozpočtové náklady</t>
  </si>
  <si>
    <t>0.10001</t>
  </si>
  <si>
    <t>Průzkumné, geodetické a projektové práce</t>
  </si>
  <si>
    <t>133</t>
  </si>
  <si>
    <t>0.10001.001</t>
  </si>
  <si>
    <t>Vytýčení stavby, průběžná činnost geodeta po celou dobu realizace stavby.</t>
  </si>
  <si>
    <t>soubor</t>
  </si>
  <si>
    <t>1024</t>
  </si>
  <si>
    <t>-903637391</t>
  </si>
  <si>
    <t>P</t>
  </si>
  <si>
    <t>Poznámka k položce:_x000D_
Veškeré geodetické práce pro vytýčení a ověření geodetických prvků celou dobu stavby. Výstupem dokumentace geodetických prací, odevzdání v digitální i tištěné formě.</t>
  </si>
  <si>
    <t>134</t>
  </si>
  <si>
    <t>0.10001.003</t>
  </si>
  <si>
    <t>Výrobní a dílenská dokumentace</t>
  </si>
  <si>
    <t>-362282907</t>
  </si>
  <si>
    <t>Poznámka k položce:_x000D_
Kompletní výrobní a dílenská dokumentace v roszahu dle specifikace uvedené v Souhrnné technické zprávě. Odevzdání v digitální i tištěné formě.</t>
  </si>
  <si>
    <t>135</t>
  </si>
  <si>
    <t>0.10001.005</t>
  </si>
  <si>
    <t>Průzkumy stávajících konstrukcí - rozkrytí a ověření stávajících konstrukcí</t>
  </si>
  <si>
    <t>1140393932</t>
  </si>
  <si>
    <t>Poznámka k položce:_x000D_
Provedení veškerých průzkumů před zahájením vlastních prací. Výstupem dokumentace průzkumných prací s fotodokumentací a závěry případných zkoušek a laboratorních testů odběrových vzorků. Odevzdání v digitální i tištěné formě.</t>
  </si>
  <si>
    <t>136</t>
  </si>
  <si>
    <t>0.10001.006</t>
  </si>
  <si>
    <t>Celková kompletace a koordinace dokumentace skutečného provedení (dále jen „DSkP“) ve 4 vyhotoveních (3x tisk + 1x dig. forma - PDF a zdrojový formát)</t>
  </si>
  <si>
    <t>1742881662</t>
  </si>
  <si>
    <t>Poznámka k položce:_x000D_
Dokumentace skutečného provedení ve skladbě DPS po jednotlivých částech stavby. Zpracování v digitální formě s uvedením rozdílů proti DPS, předání v digitální i tištěné formě dle popisu.</t>
  </si>
  <si>
    <t>137</t>
  </si>
  <si>
    <t>0.10001.007</t>
  </si>
  <si>
    <t>Geodetické zaměření inženýrských sítí před zakrytím, zpracování jednotlivých výkresů po dílčích sítích a zpracování celkové situace inženýrských sítí.</t>
  </si>
  <si>
    <t>1911238987</t>
  </si>
  <si>
    <t>Poznámka k položce:_x000D_
Veškeré geodetické zaměření inženýrských sítí provedené před jejich zakrytím . Výstupem dokumentace geodetických prací v digitální i tištěné formě.</t>
  </si>
  <si>
    <t>138</t>
  </si>
  <si>
    <t>0.10001.008</t>
  </si>
  <si>
    <t>Geometrický plán stavby potvrzený a odsouhlasený katastrálním úřadem pro zápis změn stavby do KN.</t>
  </si>
  <si>
    <t>-1212723606</t>
  </si>
  <si>
    <t>139</t>
  </si>
  <si>
    <t>0.10001.009</t>
  </si>
  <si>
    <t>Dokumentace požárních ucpávek a požárních uzávěrů</t>
  </si>
  <si>
    <t>-1599516055</t>
  </si>
  <si>
    <t xml:space="preserve">Poznámka k položce:_x000D_
- Kniha PO ucpávek a PO uzávěrů_x000D_
- Půdorysy s označením_x000D_
- Technické listy </t>
  </si>
  <si>
    <t>0.20001</t>
  </si>
  <si>
    <t>Příprava staveniště</t>
  </si>
  <si>
    <t>140</t>
  </si>
  <si>
    <t>0.20001.002</t>
  </si>
  <si>
    <t>Přípojky vody, elektro a dalších IS nutných pro realizaci zakázky včetně měření spotřeby, přičemž spotřebu těchto energií v průběhu provádění prací hradí uchazeč.</t>
  </si>
  <si>
    <t>1753189622</t>
  </si>
  <si>
    <t>Poznámka k položce:_x000D_
Připojení zařízení staveniště včetně měření a úhrady spotřeby. Položka obsahuje i dokumentaci přípojek, ochranných opatření a případné přeložky nebo úpravy pro zřízení napojovacích bodů. Odevzdání v digitální i tištěné formě.</t>
  </si>
  <si>
    <t>0.30001</t>
  </si>
  <si>
    <t>Zařízení staveniště</t>
  </si>
  <si>
    <t>141</t>
  </si>
  <si>
    <t>0.30001.001</t>
  </si>
  <si>
    <t>Zařízení staveniště v minimální skladbě 1 ks buňky kancelářské, 1 ks buňky šatní pro zaměstnance, 1ks buňky sociální s WC a sprchou, 1 ks skladového kontejneru po celou dobu stavby.</t>
  </si>
  <si>
    <t>-1342865923</t>
  </si>
  <si>
    <t>Poznámka k položce:_x000D_
Položka obsahuje výstavbu zařízení staveniště, pronájem zařízení a jeho demontáž včetně dovozu, odvozu a montážních prostředků a zařízení. Součástí je i vyrovnání podkladu, montáž, pronájem a demontáž silničních panelů pod zařízení  a doprava. Součástí je i projektová dokumentace ZS, zajištění stavebního povolení, správní poplatky a případné poplatky za zábor veřejného prostranství. Položka obsahuje i zpracování dokumentace zařízení staveniště včetně případného projednání  a zajištění souvisejících povolení včetně správních poplatků, odevzdání v digitální i tištěné formě.</t>
  </si>
  <si>
    <t>142</t>
  </si>
  <si>
    <t>0.30001.002</t>
  </si>
  <si>
    <t>Oplocení staveniště po celou dobu stavby</t>
  </si>
  <si>
    <t>907273337</t>
  </si>
  <si>
    <t xml:space="preserve">Poznámka k položce:_x000D_
Oplocení staveniště včetně vjezdových a vstupních bran, oplocení pevné z plotových dílců, označení bezpečnostní páskou s viditelným upozorněním o zákazu vstupu. Součástí položky jsou i změny oplocení v průběhu výstavby dle postupu prací a změn staveniště. </t>
  </si>
  <si>
    <t>143</t>
  </si>
  <si>
    <t>0.30001.003</t>
  </si>
  <si>
    <t xml:space="preserve">Odvoz a likvidace odpadů vzniklých při plnění zakázky včetně poplatků ve smyslu platné legislativy (mimo stavební odpady obsažené v jednotlivých stavebních částech) včetně evidence množství a způsobu likvidace. </t>
  </si>
  <si>
    <t>1403240373</t>
  </si>
  <si>
    <t>144</t>
  </si>
  <si>
    <t>0.30001.004</t>
  </si>
  <si>
    <t>Vyklizení a provedení celkového úklidu staveniště a likvidace všech zařízení používaných k plnění zakázky.</t>
  </si>
  <si>
    <t>-684871555</t>
  </si>
  <si>
    <t>Poznámka k položce:_x000D_
Vyklizení staveniště a jeho úklid po dokončení, bude prováděno vždy po dokončení jednotlivých etap.</t>
  </si>
  <si>
    <t>145</t>
  </si>
  <si>
    <t>0.30001.005</t>
  </si>
  <si>
    <t>Uvedení pozemků, jejichž úpravy nejsou součástí zakázky, ale budou prováděním zakázky dotčeny, do původního stavu</t>
  </si>
  <si>
    <t>1173952164</t>
  </si>
  <si>
    <t>Poznámka k položce:_x000D_
Úklid, vyčištění, případně oprava stávajících zpevněných ploch, ozelenění vegetačních ploch, ošetření zeleně.</t>
  </si>
  <si>
    <t>0.40001</t>
  </si>
  <si>
    <t>Inženýrská činnost</t>
  </si>
  <si>
    <t>146</t>
  </si>
  <si>
    <t>0.40001.002</t>
  </si>
  <si>
    <t>Zajištění dopravního značení po dobu plnění předmětu zakázky včetně projednání povolení zhotovitelem a plateb za správní poplatky dle pootřebné doby trvání.</t>
  </si>
  <si>
    <t>-574111399</t>
  </si>
  <si>
    <t>Poznámka k položce:_x000D_
Položka obsahuje i potřebnou dokumentaci, její projednání a zajištění potřebných povolení. Součástí i správní poplatky, odevzdání v digitální i tištěné formě.</t>
  </si>
  <si>
    <t>147</t>
  </si>
  <si>
    <t>0.60001.001</t>
  </si>
  <si>
    <t>Zajištění bezpečnosti při plnění předmětu zakázky a zajištění ochrany životního prostředí zhotovitelem v průběhu realizace bez ovlivnění a nepříznivých dopadů na životní prostředí a okolí</t>
  </si>
  <si>
    <t>-1914513772</t>
  </si>
  <si>
    <t>Poznámka k položce:_x000D_
0</t>
  </si>
  <si>
    <t>148</t>
  </si>
  <si>
    <t>0.60001.002</t>
  </si>
  <si>
    <t>Zajištění čistoty staveniště a zejména okolí, v případě potřeby zajištění čištění komunikací dotčených provozem zhotovitele, zejména výjezd a příjezd na staveniště a obslužné plochy</t>
  </si>
  <si>
    <t>1938374132</t>
  </si>
  <si>
    <t>Poznámka k položce:_x000D_
Pravidelný úklid staveniště a přístupových a příjezdových tras.</t>
  </si>
  <si>
    <t>149</t>
  </si>
  <si>
    <t>0.70001.001</t>
  </si>
  <si>
    <t>Ztížené výrobní podmínky související s umístěním stavby a provozními omezeními z důvodu zajištění provozu investora.</t>
  </si>
  <si>
    <t>-829141419</t>
  </si>
  <si>
    <t>Poznámka k položce:_x000D_
Omezení prací v době mimořádných situací - akutní operační výkony, nepřekonatelné negativní vlivy v průběhu stavebních prací, atd…</t>
  </si>
  <si>
    <t>150</t>
  </si>
  <si>
    <t>0.70001.003</t>
  </si>
  <si>
    <t>Provizorní příčky v rámci stavby k oddělení prostor stavby od provozu ze SDK konstrukce s krytím geotextílií a PVC fólií, prachutěsné provedení</t>
  </si>
  <si>
    <t>1736461772</t>
  </si>
  <si>
    <t>"chodba" 3,50*3,50*2</t>
  </si>
  <si>
    <t>0.90001</t>
  </si>
  <si>
    <t>Ostatní náklady stavby</t>
  </si>
  <si>
    <t>151</t>
  </si>
  <si>
    <t>0.90001.001</t>
  </si>
  <si>
    <t>Průběžná fotodokumentace z průběhu provádění zakázky (digitální forma) v počtu min. 40 ks fotek měsíčně. Soubory fotodokumentace řazené po datech jejich provedení.</t>
  </si>
  <si>
    <t>1670255348</t>
  </si>
  <si>
    <t>Poznámka k položce:_x000D_
Řazení fotodokumentace do adresářů po jednotlivých datech s popisem zachycených stavů stavby.</t>
  </si>
  <si>
    <t>152</t>
  </si>
  <si>
    <t>0.90001.002</t>
  </si>
  <si>
    <t>Provedení všech provozních, tlakových a revizních zkoušek a dalších nutných úředních zkoušek a testů k prokázání kvality a bezpečné provozuschopnosti díla a jeho součástí včetně podrobných záznamů a zpráv o průběhu a výsledcích těchto zkoušek</t>
  </si>
  <si>
    <t>1938516153</t>
  </si>
  <si>
    <t>153</t>
  </si>
  <si>
    <t>0.90001.003</t>
  </si>
  <si>
    <t>Předání prohlášení o shodě na všechny použité dodávky, materiály a zařízení a další doklady, související s plněním předmětu zakázky, které jsou nezbytné ke kolaudačnímu řízení a převzetí a předání díla (atesty, revize, certifikáty, o likvidaci odpadů v souladu s platnou legislativou atd.);</t>
  </si>
  <si>
    <t>-2135044884</t>
  </si>
  <si>
    <t>Poznámka k položce:_x000D_
Doklady pro kolaudaci stavby, předávané po dokončených etapác, odevzdání v digitální i tištěné formě.</t>
  </si>
  <si>
    <t>154</t>
  </si>
  <si>
    <t>0.90001.004</t>
  </si>
  <si>
    <t>Vývěsní tabule "STAVBA POVOLENA" s identifikacemi stavby a jejích účastníků. Součástí ocelová konstrukce s dočasným kotvením do země.</t>
  </si>
  <si>
    <t>-1569966970</t>
  </si>
  <si>
    <t>155</t>
  </si>
  <si>
    <t>0.90001.005</t>
  </si>
  <si>
    <t>Zajištění publicity díla dle podmínek poskytovatele dotace.</t>
  </si>
  <si>
    <t>-897466362</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</si>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</sst>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8" fillId="0" borderId="0" applyNumberFormat="0" applyFill="0" applyBorder="0" applyAlignment="0" applyProtection="0"/>
  </cellStyleXfs>
  <cellXfs count="306">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top"/>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7"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0"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1" fillId="4" borderId="9" xfId="0" applyFont="1" applyFill="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4" fontId="23" fillId="0" borderId="0" xfId="0" applyNumberFormat="1" applyFont="1" applyAlignment="1">
      <alignment vertical="center"/>
    </xf>
    <xf numFmtId="0" fontId="4" fillId="0" borderId="0" xfId="0" applyFont="1" applyAlignment="1">
      <alignment horizontal="center" vertical="center"/>
    </xf>
    <xf numFmtId="4" fontId="19" fillId="0" borderId="15" xfId="0" applyNumberFormat="1" applyFont="1" applyBorder="1" applyAlignment="1">
      <alignment vertical="center"/>
    </xf>
    <xf numFmtId="4" fontId="19" fillId="0" borderId="0" xfId="0" applyNumberFormat="1" applyFont="1" applyAlignment="1">
      <alignment vertical="center"/>
    </xf>
    <xf numFmtId="166" fontId="19" fillId="0" borderId="0" xfId="0" applyNumberFormat="1" applyFont="1" applyAlignment="1">
      <alignment vertical="center"/>
    </xf>
    <xf numFmtId="4" fontId="19" fillId="0" borderId="16" xfId="0" applyNumberFormat="1" applyFont="1" applyBorder="1" applyAlignment="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4"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3" fillId="0" borderId="0" xfId="0" applyFont="1" applyAlignment="1">
      <alignment horizontal="center" vertical="center"/>
    </xf>
    <xf numFmtId="4" fontId="28" fillId="0" borderId="20" xfId="0" applyNumberFormat="1" applyFont="1" applyBorder="1" applyAlignment="1">
      <alignment vertical="center"/>
    </xf>
    <xf numFmtId="4" fontId="28" fillId="0" borderId="21" xfId="0" applyNumberFormat="1" applyFont="1" applyBorder="1" applyAlignment="1">
      <alignment vertical="center"/>
    </xf>
    <xf numFmtId="166" fontId="28" fillId="0" borderId="21" xfId="0" applyNumberFormat="1" applyFont="1" applyBorder="1" applyAlignment="1">
      <alignment vertical="center"/>
    </xf>
    <xf numFmtId="4" fontId="28" fillId="0" borderId="22" xfId="0" applyNumberFormat="1" applyFont="1" applyBorder="1" applyAlignment="1">
      <alignment vertical="center"/>
    </xf>
    <xf numFmtId="0" fontId="5" fillId="0" borderId="0" xfId="0" applyFont="1" applyAlignment="1">
      <alignment horizontal="left" vertical="center"/>
    </xf>
    <xf numFmtId="0" fontId="29" fillId="0" borderId="0" xfId="0" applyFont="1" applyAlignment="1">
      <alignment horizontal="left" vertical="center"/>
    </xf>
    <xf numFmtId="0" fontId="0" fillId="0" borderId="4" xfId="0" applyBorder="1" applyAlignment="1">
      <alignment vertical="center" wrapText="1"/>
    </xf>
    <xf numFmtId="0" fontId="17"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21" fillId="4" borderId="0" xfId="0" applyFont="1" applyFill="1" applyAlignment="1">
      <alignment horizontal="left" vertical="center"/>
    </xf>
    <xf numFmtId="0" fontId="21" fillId="4" borderId="0" xfId="0" applyFont="1" applyFill="1" applyAlignment="1">
      <alignment horizontal="right" vertical="center"/>
    </xf>
    <xf numFmtId="0" fontId="30"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19" xfId="0" applyFont="1" applyFill="1" applyBorder="1" applyAlignment="1">
      <alignment horizontal="center" vertical="center" wrapText="1"/>
    </xf>
    <xf numFmtId="4" fontId="23" fillId="0" borderId="0" xfId="0" applyNumberFormat="1" applyFont="1"/>
    <xf numFmtId="166" fontId="31" fillId="0" borderId="13" xfId="0" applyNumberFormat="1" applyFont="1" applyBorder="1"/>
    <xf numFmtId="166" fontId="31" fillId="0" borderId="14" xfId="0" applyNumberFormat="1" applyFont="1" applyBorder="1"/>
    <xf numFmtId="4" fontId="32"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1" fillId="0" borderId="23" xfId="0" applyFont="1" applyBorder="1" applyAlignment="1">
      <alignment horizontal="center" vertical="center"/>
    </xf>
    <xf numFmtId="49" fontId="21" fillId="0" borderId="23" xfId="0" applyNumberFormat="1" applyFont="1" applyBorder="1" applyAlignment="1">
      <alignment horizontal="left" vertical="center" wrapText="1"/>
    </xf>
    <xf numFmtId="0" fontId="21" fillId="0" borderId="23" xfId="0" applyFont="1" applyBorder="1" applyAlignment="1">
      <alignment horizontal="left" vertical="center" wrapText="1"/>
    </xf>
    <xf numFmtId="0" fontId="21" fillId="0" borderId="23" xfId="0" applyFont="1" applyBorder="1" applyAlignment="1">
      <alignment horizontal="center" vertical="center" wrapText="1"/>
    </xf>
    <xf numFmtId="167" fontId="21" fillId="0" borderId="23" xfId="0" applyNumberFormat="1" applyFont="1" applyBorder="1" applyAlignment="1">
      <alignment vertical="center"/>
    </xf>
    <xf numFmtId="4" fontId="21" fillId="2" borderId="23" xfId="0" applyNumberFormat="1" applyFont="1" applyFill="1" applyBorder="1" applyAlignment="1" applyProtection="1">
      <alignment vertical="center"/>
      <protection locked="0"/>
    </xf>
    <xf numFmtId="4" fontId="21" fillId="0" borderId="23" xfId="0" applyNumberFormat="1" applyFont="1" applyBorder="1" applyAlignment="1">
      <alignment vertical="center"/>
    </xf>
    <xf numFmtId="0" fontId="22" fillId="2" borderId="15" xfId="0" applyFont="1" applyFill="1" applyBorder="1" applyAlignment="1" applyProtection="1">
      <alignment horizontal="left" vertical="center"/>
      <protection locked="0"/>
    </xf>
    <xf numFmtId="0" fontId="22" fillId="0" borderId="0" xfId="0" applyFont="1" applyAlignment="1">
      <alignment horizontal="center" vertical="center"/>
    </xf>
    <xf numFmtId="166" fontId="22" fillId="0" borderId="0" xfId="0" applyNumberFormat="1" applyFont="1" applyAlignment="1">
      <alignment vertical="center"/>
    </xf>
    <xf numFmtId="166" fontId="22" fillId="0" borderId="16" xfId="0" applyNumberFormat="1" applyFont="1" applyBorder="1" applyAlignment="1">
      <alignment vertical="center"/>
    </xf>
    <xf numFmtId="0" fontId="21" fillId="0" borderId="0" xfId="0" applyFont="1" applyAlignment="1">
      <alignment horizontal="left" vertical="center"/>
    </xf>
    <xf numFmtId="4" fontId="0" fillId="0" borderId="0" xfId="0" applyNumberFormat="1" applyAlignment="1">
      <alignment vertical="center"/>
    </xf>
    <xf numFmtId="0" fontId="33" fillId="0" borderId="0" xfId="0" applyFont="1" applyAlignment="1">
      <alignment horizontal="left" vertical="center"/>
    </xf>
    <xf numFmtId="0" fontId="34" fillId="0" borderId="0" xfId="1" applyFont="1" applyAlignment="1" applyProtection="1">
      <alignment vertical="center" wrapText="1"/>
    </xf>
    <xf numFmtId="0" fontId="0" fillId="0" borderId="0" xfId="0" applyAlignment="1" applyProtection="1">
      <alignment vertical="center"/>
      <protection locked="0"/>
    </xf>
    <xf numFmtId="0" fontId="0" fillId="0" borderId="15" xfId="0" applyBorder="1" applyAlignment="1">
      <alignment vertical="center"/>
    </xf>
    <xf numFmtId="0" fontId="9" fillId="0" borderId="4" xfId="0" applyFont="1" applyBorder="1" applyAlignment="1">
      <alignment vertical="center"/>
    </xf>
    <xf numFmtId="0" fontId="35"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36" fillId="0" borderId="23" xfId="0" applyFont="1" applyBorder="1" applyAlignment="1">
      <alignment horizontal="center" vertical="center"/>
    </xf>
    <xf numFmtId="49" fontId="36" fillId="0" borderId="23" xfId="0" applyNumberFormat="1" applyFont="1" applyBorder="1" applyAlignment="1">
      <alignment horizontal="left" vertical="center" wrapText="1"/>
    </xf>
    <xf numFmtId="0" fontId="36" fillId="0" borderId="23" xfId="0" applyFont="1" applyBorder="1" applyAlignment="1">
      <alignment horizontal="left" vertical="center" wrapText="1"/>
    </xf>
    <xf numFmtId="0" fontId="36" fillId="0" borderId="23" xfId="0" applyFont="1" applyBorder="1" applyAlignment="1">
      <alignment horizontal="center" vertical="center" wrapText="1"/>
    </xf>
    <xf numFmtId="167" fontId="36" fillId="0" borderId="23" xfId="0" applyNumberFormat="1" applyFont="1" applyBorder="1" applyAlignment="1">
      <alignment vertical="center"/>
    </xf>
    <xf numFmtId="4" fontId="36" fillId="2" borderId="23" xfId="0" applyNumberFormat="1" applyFont="1" applyFill="1" applyBorder="1" applyAlignment="1" applyProtection="1">
      <alignment vertical="center"/>
      <protection locked="0"/>
    </xf>
    <xf numFmtId="4" fontId="36" fillId="0" borderId="23" xfId="0" applyNumberFormat="1" applyFont="1" applyBorder="1" applyAlignment="1">
      <alignment vertical="center"/>
    </xf>
    <xf numFmtId="0" fontId="37" fillId="0" borderId="4" xfId="0" applyFont="1" applyBorder="1" applyAlignment="1">
      <alignment vertical="center"/>
    </xf>
    <xf numFmtId="0" fontId="36" fillId="2" borderId="15" xfId="0" applyFont="1" applyFill="1" applyBorder="1" applyAlignment="1" applyProtection="1">
      <alignment horizontal="left" vertical="center"/>
      <protection locked="0"/>
    </xf>
    <xf numFmtId="0" fontId="36" fillId="0" borderId="0" xfId="0" applyFont="1" applyAlignment="1">
      <alignment horizontal="center"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38" fillId="0" borderId="0" xfId="0" applyFont="1" applyAlignment="1">
      <alignment vertical="center" wrapText="1"/>
    </xf>
    <xf numFmtId="0" fontId="22" fillId="2" borderId="20" xfId="0" applyFont="1" applyFill="1" applyBorder="1" applyAlignment="1" applyProtection="1">
      <alignment horizontal="left" vertical="center"/>
      <protection locked="0"/>
    </xf>
    <xf numFmtId="0" fontId="22" fillId="0" borderId="21" xfId="0" applyFont="1" applyBorder="1" applyAlignment="1">
      <alignment horizontal="center" vertical="center"/>
    </xf>
    <xf numFmtId="0" fontId="0" fillId="0" borderId="21" xfId="0" applyBorder="1" applyAlignment="1">
      <alignment vertical="center"/>
    </xf>
    <xf numFmtId="166" fontId="22" fillId="0" borderId="21" xfId="0" applyNumberFormat="1" applyFont="1" applyBorder="1" applyAlignment="1">
      <alignment vertical="center"/>
    </xf>
    <xf numFmtId="166" fontId="22" fillId="0" borderId="22" xfId="0" applyNumberFormat="1" applyFont="1" applyBorder="1" applyAlignment="1">
      <alignment vertical="center"/>
    </xf>
    <xf numFmtId="0" fontId="0" fillId="0" borderId="0" xfId="0" applyAlignment="1">
      <alignment vertical="top"/>
    </xf>
    <xf numFmtId="0" fontId="39" fillId="0" borderId="24" xfId="0" applyFont="1" applyBorder="1" applyAlignment="1">
      <alignment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27" xfId="0" applyFont="1" applyBorder="1" applyAlignment="1">
      <alignment vertical="center" wrapText="1"/>
    </xf>
    <xf numFmtId="0" fontId="39" fillId="0" borderId="28" xfId="0" applyFont="1" applyBorder="1" applyAlignment="1">
      <alignment vertical="center" wrapText="1"/>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3" fillId="0" borderId="27" xfId="0" applyFont="1" applyBorder="1" applyAlignment="1">
      <alignment vertical="center" wrapText="1"/>
    </xf>
    <xf numFmtId="0" fontId="42" fillId="0" borderId="1" xfId="0" applyFont="1" applyBorder="1" applyAlignment="1">
      <alignment vertical="center" wrapText="1"/>
    </xf>
    <xf numFmtId="0" fontId="42" fillId="0" borderId="1" xfId="0" applyFont="1" applyBorder="1" applyAlignment="1">
      <alignment horizontal="left" vertical="center"/>
    </xf>
    <xf numFmtId="0" fontId="42" fillId="0" borderId="1" xfId="0" applyFont="1" applyBorder="1" applyAlignment="1">
      <alignment vertical="center"/>
    </xf>
    <xf numFmtId="49" fontId="42" fillId="0" borderId="1" xfId="0" applyNumberFormat="1" applyFont="1" applyBorder="1" applyAlignment="1">
      <alignment vertical="center" wrapText="1"/>
    </xf>
    <xf numFmtId="0" fontId="39" fillId="0" borderId="30" xfId="0" applyFont="1" applyBorder="1" applyAlignment="1">
      <alignment vertical="center" wrapText="1"/>
    </xf>
    <xf numFmtId="0" fontId="44" fillId="0" borderId="29" xfId="0" applyFont="1" applyBorder="1" applyAlignment="1">
      <alignment vertical="center" wrapText="1"/>
    </xf>
    <xf numFmtId="0" fontId="39" fillId="0" borderId="31" xfId="0" applyFont="1" applyBorder="1" applyAlignment="1">
      <alignment vertical="center" wrapText="1"/>
    </xf>
    <xf numFmtId="0" fontId="39" fillId="0" borderId="1" xfId="0" applyFont="1" applyBorder="1" applyAlignment="1">
      <alignment vertical="top"/>
    </xf>
    <xf numFmtId="0" fontId="39" fillId="0" borderId="0" xfId="0" applyFont="1" applyAlignment="1">
      <alignment vertical="top"/>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26" xfId="0" applyFont="1" applyBorder="1" applyAlignment="1">
      <alignment horizontal="left" vertical="center"/>
    </xf>
    <xf numFmtId="0" fontId="39" fillId="0" borderId="27" xfId="0" applyFont="1" applyBorder="1" applyAlignment="1">
      <alignment horizontal="left" vertical="center"/>
    </xf>
    <xf numFmtId="0" fontId="39" fillId="0" borderId="28" xfId="0" applyFont="1" applyBorder="1" applyAlignment="1">
      <alignment horizontal="left" vertical="center"/>
    </xf>
    <xf numFmtId="0" fontId="41" fillId="0" borderId="1" xfId="0" applyFont="1" applyBorder="1" applyAlignment="1">
      <alignment horizontal="left" vertical="center"/>
    </xf>
    <xf numFmtId="0" fontId="45" fillId="0" borderId="0" xfId="0" applyFont="1" applyAlignment="1">
      <alignment horizontal="left" vertical="center"/>
    </xf>
    <xf numFmtId="0" fontId="41" fillId="0" borderId="29" xfId="0" applyFont="1" applyBorder="1" applyAlignment="1">
      <alignment horizontal="left" vertical="center"/>
    </xf>
    <xf numFmtId="0" fontId="41" fillId="0" borderId="29" xfId="0" applyFont="1" applyBorder="1" applyAlignment="1">
      <alignment horizontal="center" vertical="center"/>
    </xf>
    <xf numFmtId="0" fontId="45" fillId="0" borderId="29" xfId="0" applyFont="1" applyBorder="1" applyAlignment="1">
      <alignment horizontal="left" vertical="center"/>
    </xf>
    <xf numFmtId="0" fontId="46" fillId="0" borderId="1" xfId="0" applyFont="1" applyBorder="1" applyAlignment="1">
      <alignment horizontal="left" vertical="center"/>
    </xf>
    <xf numFmtId="0" fontId="43" fillId="0" borderId="0" xfId="0" applyFont="1" applyAlignment="1">
      <alignment horizontal="left" vertical="center"/>
    </xf>
    <xf numFmtId="0" fontId="47" fillId="0" borderId="1" xfId="0" applyFont="1" applyBorder="1" applyAlignment="1">
      <alignment horizontal="left" vertical="center"/>
    </xf>
    <xf numFmtId="0" fontId="42" fillId="0" borderId="1" xfId="0" applyFont="1" applyBorder="1" applyAlignment="1">
      <alignment horizontal="center" vertical="center"/>
    </xf>
    <xf numFmtId="0" fontId="42" fillId="0" borderId="0" xfId="0" applyFont="1" applyAlignment="1">
      <alignment horizontal="left" vertical="center"/>
    </xf>
    <xf numFmtId="0" fontId="43" fillId="0" borderId="27" xfId="0" applyFont="1" applyBorder="1" applyAlignment="1">
      <alignment horizontal="left" vertical="center"/>
    </xf>
    <xf numFmtId="0" fontId="39" fillId="0" borderId="30" xfId="0" applyFont="1" applyBorder="1" applyAlignment="1">
      <alignment horizontal="left" vertical="center"/>
    </xf>
    <xf numFmtId="0" fontId="44" fillId="0" borderId="29" xfId="0" applyFont="1" applyBorder="1" applyAlignment="1">
      <alignment horizontal="left" vertical="center"/>
    </xf>
    <xf numFmtId="0" fontId="39" fillId="0" borderId="31" xfId="0" applyFont="1" applyBorder="1" applyAlignment="1">
      <alignment horizontal="left" vertical="center"/>
    </xf>
    <xf numFmtId="0" fontId="39" fillId="0" borderId="1" xfId="0" applyFont="1" applyBorder="1" applyAlignment="1">
      <alignment horizontal="left" vertical="center"/>
    </xf>
    <xf numFmtId="0" fontId="44" fillId="0" borderId="1" xfId="0" applyFont="1" applyBorder="1" applyAlignment="1">
      <alignment horizontal="left" vertical="center"/>
    </xf>
    <xf numFmtId="0" fontId="45" fillId="0" borderId="1" xfId="0" applyFont="1" applyBorder="1" applyAlignment="1">
      <alignment horizontal="left" vertical="center"/>
    </xf>
    <xf numFmtId="0" fontId="43" fillId="0" borderId="29" xfId="0" applyFont="1" applyBorder="1" applyAlignment="1">
      <alignment horizontal="left" vertical="center"/>
    </xf>
    <xf numFmtId="0" fontId="39" fillId="0" borderId="1" xfId="0" applyFont="1" applyBorder="1" applyAlignment="1">
      <alignment horizontal="left" vertical="center" wrapText="1"/>
    </xf>
    <xf numFmtId="0" fontId="43" fillId="0" borderId="1" xfId="0" applyFont="1" applyBorder="1" applyAlignment="1">
      <alignment horizontal="left" vertical="center" wrapText="1"/>
    </xf>
    <xf numFmtId="0" fontId="43" fillId="0" borderId="1" xfId="0" applyFont="1" applyBorder="1" applyAlignment="1">
      <alignment horizontal="center" vertical="center" wrapText="1"/>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39" fillId="0" borderId="26" xfId="0" applyFont="1" applyBorder="1" applyAlignment="1">
      <alignment horizontal="left" vertical="center" wrapText="1"/>
    </xf>
    <xf numFmtId="0" fontId="39" fillId="0" borderId="27" xfId="0" applyFont="1" applyBorder="1" applyAlignment="1">
      <alignment horizontal="left" vertical="center" wrapText="1"/>
    </xf>
    <xf numFmtId="0" fontId="39"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28" xfId="0" applyFont="1" applyBorder="1" applyAlignment="1">
      <alignment horizontal="left" vertical="center" wrapText="1"/>
    </xf>
    <xf numFmtId="0" fontId="43" fillId="0" borderId="27" xfId="0" applyFont="1" applyBorder="1" applyAlignment="1">
      <alignment horizontal="left" vertical="center" wrapText="1"/>
    </xf>
    <xf numFmtId="0" fontId="43" fillId="0" borderId="1" xfId="0" applyFont="1" applyBorder="1" applyAlignment="1">
      <alignment horizontal="left" vertical="center"/>
    </xf>
    <xf numFmtId="0" fontId="43" fillId="0" borderId="28" xfId="0" applyFont="1" applyBorder="1" applyAlignment="1">
      <alignment horizontal="left" vertical="center" wrapText="1"/>
    </xf>
    <xf numFmtId="0" fontId="43" fillId="0" borderId="28" xfId="0" applyFont="1" applyBorder="1" applyAlignment="1">
      <alignment horizontal="left" vertical="center"/>
    </xf>
    <xf numFmtId="0" fontId="43" fillId="0" borderId="30" xfId="0" applyFont="1" applyBorder="1" applyAlignment="1">
      <alignment horizontal="left" vertical="center" wrapText="1"/>
    </xf>
    <xf numFmtId="0" fontId="43" fillId="0" borderId="29" xfId="0" applyFont="1" applyBorder="1" applyAlignment="1">
      <alignment horizontal="left" vertical="center" wrapText="1"/>
    </xf>
    <xf numFmtId="0" fontId="43" fillId="0" borderId="31" xfId="0" applyFont="1" applyBorder="1" applyAlignment="1">
      <alignment horizontal="left" vertical="center" wrapText="1"/>
    </xf>
    <xf numFmtId="0" fontId="42" fillId="0" borderId="1" xfId="0" applyFont="1" applyBorder="1" applyAlignment="1">
      <alignment horizontal="left" vertical="top"/>
    </xf>
    <xf numFmtId="0" fontId="42" fillId="0" borderId="1" xfId="0" applyFont="1" applyBorder="1" applyAlignment="1">
      <alignment horizontal="center" vertical="top"/>
    </xf>
    <xf numFmtId="0" fontId="43" fillId="0" borderId="30" xfId="0" applyFont="1" applyBorder="1" applyAlignment="1">
      <alignment horizontal="left" vertical="center"/>
    </xf>
    <xf numFmtId="0" fontId="43" fillId="0" borderId="31" xfId="0" applyFont="1" applyBorder="1" applyAlignment="1">
      <alignment horizontal="left" vertical="center"/>
    </xf>
    <xf numFmtId="0" fontId="43" fillId="0" borderId="1" xfId="0" applyFont="1" applyBorder="1" applyAlignment="1">
      <alignment horizontal="center" vertical="center"/>
    </xf>
    <xf numFmtId="0" fontId="45" fillId="0" borderId="0" xfId="0" applyFont="1" applyAlignment="1">
      <alignment vertical="center"/>
    </xf>
    <xf numFmtId="0" fontId="41" fillId="0" borderId="1" xfId="0" applyFont="1" applyBorder="1" applyAlignment="1">
      <alignment vertical="center"/>
    </xf>
    <xf numFmtId="0" fontId="45" fillId="0" borderId="29" xfId="0" applyFont="1" applyBorder="1" applyAlignment="1">
      <alignment vertical="center"/>
    </xf>
    <xf numFmtId="0" fontId="41" fillId="0" borderId="29" xfId="0" applyFont="1" applyBorder="1" applyAlignment="1">
      <alignment vertical="center"/>
    </xf>
    <xf numFmtId="0" fontId="42" fillId="0" borderId="1" xfId="0" applyFont="1" applyBorder="1" applyAlignment="1">
      <alignment vertical="top"/>
    </xf>
    <xf numFmtId="49" fontId="42" fillId="0" borderId="1" xfId="0" applyNumberFormat="1" applyFont="1" applyBorder="1" applyAlignment="1">
      <alignment horizontal="left" vertical="center"/>
    </xf>
    <xf numFmtId="0" fontId="0" fillId="0" borderId="29" xfId="0" applyBorder="1" applyAlignment="1">
      <alignment vertical="top"/>
    </xf>
    <xf numFmtId="0" fontId="41" fillId="0" borderId="29" xfId="0" applyFont="1" applyBorder="1" applyAlignment="1">
      <alignment horizontal="left"/>
    </xf>
    <xf numFmtId="0" fontId="45" fillId="0" borderId="29" xfId="0" applyFont="1" applyBorder="1"/>
    <xf numFmtId="0" fontId="39" fillId="0" borderId="27" xfId="0" applyFont="1" applyBorder="1" applyAlignment="1">
      <alignment vertical="top"/>
    </xf>
    <xf numFmtId="0" fontId="39" fillId="0" borderId="28" xfId="0" applyFont="1" applyBorder="1" applyAlignment="1">
      <alignment vertical="top"/>
    </xf>
    <xf numFmtId="0" fontId="39" fillId="0" borderId="30" xfId="0" applyFont="1" applyBorder="1" applyAlignment="1">
      <alignment vertical="top"/>
    </xf>
    <xf numFmtId="0" fontId="39" fillId="0" borderId="29" xfId="0" applyFont="1" applyBorder="1" applyAlignment="1">
      <alignment vertical="top"/>
    </xf>
    <xf numFmtId="0" fontId="39" fillId="0" borderId="31" xfId="0" applyFont="1" applyBorder="1" applyAlignment="1">
      <alignment vertical="top"/>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7"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4" fillId="3" borderId="8" xfId="0" applyFont="1" applyFill="1" applyBorder="1" applyAlignment="1">
      <alignment horizontal="left" vertical="center"/>
    </xf>
    <xf numFmtId="0" fontId="0" fillId="3" borderId="8" xfId="0" applyFill="1" applyBorder="1" applyAlignment="1">
      <alignment vertical="center"/>
    </xf>
    <xf numFmtId="4" fontId="4" fillId="3" borderId="8" xfId="0" applyNumberFormat="1" applyFont="1" applyFill="1" applyBorder="1" applyAlignment="1">
      <alignment vertical="center"/>
    </xf>
    <xf numFmtId="0" fontId="0" fillId="3" borderId="9" xfId="0" applyFill="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9" fillId="0" borderId="12" xfId="0" applyFont="1" applyBorder="1" applyAlignment="1">
      <alignment horizontal="center" vertical="center"/>
    </xf>
    <xf numFmtId="0" fontId="19" fillId="0" borderId="13"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Alignment="1">
      <alignment horizontal="left" vertical="center"/>
    </xf>
    <xf numFmtId="0" fontId="21" fillId="4" borderId="7" xfId="0" applyFont="1" applyFill="1" applyBorder="1" applyAlignment="1">
      <alignment horizontal="center" vertical="center"/>
    </xf>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21" fillId="4" borderId="8" xfId="0" applyFont="1" applyFill="1" applyBorder="1" applyAlignment="1">
      <alignment horizontal="right" vertical="center"/>
    </xf>
    <xf numFmtId="4" fontId="27" fillId="0" borderId="0" xfId="0" applyNumberFormat="1" applyFont="1" applyAlignment="1">
      <alignment vertical="center"/>
    </xf>
    <xf numFmtId="0" fontId="27" fillId="0" borderId="0" xfId="0" applyFont="1" applyAlignment="1">
      <alignment vertical="center"/>
    </xf>
    <xf numFmtId="0" fontId="26" fillId="0" borderId="0" xfId="0" applyFont="1" applyAlignment="1">
      <alignment horizontal="left" vertical="center" wrapText="1"/>
    </xf>
    <xf numFmtId="4" fontId="23" fillId="0" borderId="0" xfId="0" applyNumberFormat="1" applyFont="1" applyAlignment="1">
      <alignment horizontal="right" vertical="center"/>
    </xf>
    <xf numFmtId="4" fontId="23"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40" fillId="0" borderId="1" xfId="0" applyFont="1" applyBorder="1" applyAlignment="1">
      <alignment horizontal="center" vertical="center"/>
    </xf>
    <xf numFmtId="0" fontId="40" fillId="0" borderId="1" xfId="0" applyFont="1" applyBorder="1" applyAlignment="1">
      <alignment horizontal="center" vertical="center" wrapText="1"/>
    </xf>
    <xf numFmtId="0" fontId="41" fillId="0" borderId="29" xfId="0" applyFont="1" applyBorder="1" applyAlignment="1">
      <alignment horizontal="left"/>
    </xf>
    <xf numFmtId="0" fontId="42" fillId="0" borderId="1" xfId="0" applyFont="1" applyBorder="1" applyAlignment="1">
      <alignment horizontal="left" vertical="center"/>
    </xf>
    <xf numFmtId="0" fontId="42" fillId="0" borderId="1" xfId="0" applyFont="1" applyBorder="1" applyAlignment="1">
      <alignment horizontal="left" vertical="top"/>
    </xf>
    <xf numFmtId="0" fontId="42" fillId="0" borderId="1" xfId="0" applyFont="1" applyBorder="1" applyAlignment="1">
      <alignment horizontal="left" vertical="center" wrapText="1"/>
    </xf>
    <xf numFmtId="0" fontId="41" fillId="0" borderId="29" xfId="0" applyFont="1" applyBorder="1" applyAlignment="1">
      <alignment horizontal="left" wrapText="1"/>
    </xf>
    <xf numFmtId="49" fontId="42" fillId="0" borderId="1" xfId="0" applyNumberFormat="1" applyFont="1" applyBorder="1" applyAlignment="1">
      <alignment horizontal="left" vertical="center"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37</xdr:col>
      <xdr:colOff>415290</xdr:colOff>
      <xdr:row>3</xdr:row>
      <xdr:rowOff>0</xdr:rowOff>
    </xdr:from>
    <xdr:to>
      <xdr:col>40</xdr:col>
      <xdr:colOff>367665</xdr:colOff>
      <xdr:row>5</xdr:row>
      <xdr:rowOff>361315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38</xdr:col>
      <xdr:colOff>129540</xdr:colOff>
      <xdr:row>41</xdr:row>
      <xdr:rowOff>0</xdr:rowOff>
    </xdr:from>
    <xdr:to>
      <xdr:col>41</xdr:col>
      <xdr:colOff>177165</xdr:colOff>
      <xdr:row>44</xdr:row>
      <xdr:rowOff>301625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4" name="Picture 3">
          <a:hlinkClick xmlns:r="http://schemas.openxmlformats.org/officeDocument/2006/relationships" r:id="rId2" tooltip="https://app.urs.cz/products/kros4"/>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1214120</xdr:colOff>
      <xdr:row>7</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1214120</xdr:colOff>
      <xdr:row>48</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99</xdr:row>
      <xdr:rowOff>0</xdr:rowOff>
    </xdr:from>
    <xdr:to>
      <xdr:col>9</xdr:col>
      <xdr:colOff>1214120</xdr:colOff>
      <xdr:row>103</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podminky.urs.cz/item/CS_URS_2023_02/943221812" TargetMode="External"/><Relationship Id="rId21" Type="http://schemas.openxmlformats.org/officeDocument/2006/relationships/hyperlink" Target="https://podminky.urs.cz/item/CS_URS_2023_02/633121112" TargetMode="External"/><Relationship Id="rId42" Type="http://schemas.openxmlformats.org/officeDocument/2006/relationships/hyperlink" Target="https://podminky.urs.cz/item/CS_URS_2023_02/767996702" TargetMode="External"/><Relationship Id="rId47" Type="http://schemas.openxmlformats.org/officeDocument/2006/relationships/hyperlink" Target="https://podminky.urs.cz/item/CS_URS_2023_02/767132812" TargetMode="External"/><Relationship Id="rId63" Type="http://schemas.openxmlformats.org/officeDocument/2006/relationships/hyperlink" Target="https://podminky.urs.cz/item/CS_URS_2023_02/711111002" TargetMode="External"/><Relationship Id="rId68" Type="http://schemas.openxmlformats.org/officeDocument/2006/relationships/hyperlink" Target="https://podminky.urs.cz/item/CS_URS_2023_02/764201115" TargetMode="External"/><Relationship Id="rId84" Type="http://schemas.openxmlformats.org/officeDocument/2006/relationships/hyperlink" Target="https://podminky.urs.cz/item/CS_URS_2023_02/784211005" TargetMode="External"/><Relationship Id="rId16" Type="http://schemas.openxmlformats.org/officeDocument/2006/relationships/hyperlink" Target="https://podminky.urs.cz/item/CS_URS_2023_02/612321141" TargetMode="External"/><Relationship Id="rId11" Type="http://schemas.openxmlformats.org/officeDocument/2006/relationships/hyperlink" Target="https://podminky.urs.cz/item/CS_URS_2023_02/273361821" TargetMode="External"/><Relationship Id="rId32" Type="http://schemas.openxmlformats.org/officeDocument/2006/relationships/hyperlink" Target="https://podminky.urs.cz/item/CS_URS_2023_02/764002871" TargetMode="External"/><Relationship Id="rId37" Type="http://schemas.openxmlformats.org/officeDocument/2006/relationships/hyperlink" Target="https://podminky.urs.cz/item/CS_URS_2023_02/767416812" TargetMode="External"/><Relationship Id="rId53" Type="http://schemas.openxmlformats.org/officeDocument/2006/relationships/hyperlink" Target="https://podminky.urs.cz/item/CS_URS_2023_02/978021191" TargetMode="External"/><Relationship Id="rId58" Type="http://schemas.openxmlformats.org/officeDocument/2006/relationships/hyperlink" Target="https://podminky.urs.cz/item/CS_URS_2023_02/997013862" TargetMode="External"/><Relationship Id="rId74" Type="http://schemas.openxmlformats.org/officeDocument/2006/relationships/hyperlink" Target="https://podminky.urs.cz/item/CS_URS_2023_02/764508131" TargetMode="External"/><Relationship Id="rId79" Type="http://schemas.openxmlformats.org/officeDocument/2006/relationships/hyperlink" Target="https://podminky.urs.cz/item/CS_URS_2023_02/767995116" TargetMode="External"/><Relationship Id="rId5" Type="http://schemas.openxmlformats.org/officeDocument/2006/relationships/hyperlink" Target="https://podminky.urs.cz/item/CS_URS_2023_02/171201221" TargetMode="External"/><Relationship Id="rId19" Type="http://schemas.openxmlformats.org/officeDocument/2006/relationships/hyperlink" Target="https://podminky.urs.cz/item/CS_URS_2023_02/632451431" TargetMode="External"/><Relationship Id="rId14" Type="http://schemas.openxmlformats.org/officeDocument/2006/relationships/hyperlink" Target="https://podminky.urs.cz/item/CS_URS_2023_02/311271211" TargetMode="External"/><Relationship Id="rId22" Type="http://schemas.openxmlformats.org/officeDocument/2006/relationships/hyperlink" Target="https://podminky.urs.cz/item/CS_URS_2023_02/642942611" TargetMode="External"/><Relationship Id="rId27" Type="http://schemas.openxmlformats.org/officeDocument/2006/relationships/hyperlink" Target="https://podminky.urs.cz/item/CS_URS_2023_02/952901221" TargetMode="External"/><Relationship Id="rId30" Type="http://schemas.openxmlformats.org/officeDocument/2006/relationships/hyperlink" Target="https://podminky.urs.cz/item/CS_URS_2023_02/764001871" TargetMode="External"/><Relationship Id="rId35" Type="http://schemas.openxmlformats.org/officeDocument/2006/relationships/hyperlink" Target="https://podminky.urs.cz/item/CS_URS_2023_02/767311850" TargetMode="External"/><Relationship Id="rId43" Type="http://schemas.openxmlformats.org/officeDocument/2006/relationships/hyperlink" Target="https://podminky.urs.cz/item/CS_URS_2023_02/711131811" TargetMode="External"/><Relationship Id="rId48" Type="http://schemas.openxmlformats.org/officeDocument/2006/relationships/hyperlink" Target="https://podminky.urs.cz/item/CS_URS_2023_02/767581802" TargetMode="External"/><Relationship Id="rId56" Type="http://schemas.openxmlformats.org/officeDocument/2006/relationships/hyperlink" Target="https://podminky.urs.cz/item/CS_URS_2023_02/997013804" TargetMode="External"/><Relationship Id="rId64" Type="http://schemas.openxmlformats.org/officeDocument/2006/relationships/hyperlink" Target="https://podminky.urs.cz/item/CS_URS_2023_02/711141559" TargetMode="External"/><Relationship Id="rId69" Type="http://schemas.openxmlformats.org/officeDocument/2006/relationships/hyperlink" Target="https://podminky.urs.cz/item/CS_URS_2023_02/764202105" TargetMode="External"/><Relationship Id="rId77" Type="http://schemas.openxmlformats.org/officeDocument/2006/relationships/hyperlink" Target="https://podminky.urs.cz/item/CS_URS_2023_02/767640111" TargetMode="External"/><Relationship Id="rId8" Type="http://schemas.openxmlformats.org/officeDocument/2006/relationships/hyperlink" Target="https://podminky.urs.cz/item/CS_URS_2023_02/273321411" TargetMode="External"/><Relationship Id="rId51" Type="http://schemas.openxmlformats.org/officeDocument/2006/relationships/hyperlink" Target="https://podminky.urs.cz/item/CS_URS_2023_02/965043441" TargetMode="External"/><Relationship Id="rId72" Type="http://schemas.openxmlformats.org/officeDocument/2006/relationships/hyperlink" Target="https://podminky.urs.cz/item/CS_URS_2023_02/764304112" TargetMode="External"/><Relationship Id="rId80" Type="http://schemas.openxmlformats.org/officeDocument/2006/relationships/hyperlink" Target="https://podminky.urs.cz/item/CS_URS_2023_02/998767103" TargetMode="External"/><Relationship Id="rId85" Type="http://schemas.openxmlformats.org/officeDocument/2006/relationships/printerSettings" Target="../printerSettings/printerSettings2.bin"/><Relationship Id="rId3" Type="http://schemas.openxmlformats.org/officeDocument/2006/relationships/hyperlink" Target="https://podminky.urs.cz/item/CS_URS_2023_02/162751137" TargetMode="External"/><Relationship Id="rId12" Type="http://schemas.openxmlformats.org/officeDocument/2006/relationships/hyperlink" Target="https://podminky.urs.cz/item/CS_URS_2023_02/631311125" TargetMode="External"/><Relationship Id="rId17" Type="http://schemas.openxmlformats.org/officeDocument/2006/relationships/hyperlink" Target="https://podminky.urs.cz/item/CS_URS_2023_02/621211021" TargetMode="External"/><Relationship Id="rId25" Type="http://schemas.openxmlformats.org/officeDocument/2006/relationships/hyperlink" Target="https://podminky.urs.cz/item/CS_URS_2023_02/943221112" TargetMode="External"/><Relationship Id="rId33" Type="http://schemas.openxmlformats.org/officeDocument/2006/relationships/hyperlink" Target="https://podminky.urs.cz/item/CS_URS_2023_02/764004801" TargetMode="External"/><Relationship Id="rId38" Type="http://schemas.openxmlformats.org/officeDocument/2006/relationships/hyperlink" Target="https://podminky.urs.cz/item/CS_URS_2023_02/767492803" TargetMode="External"/><Relationship Id="rId46" Type="http://schemas.openxmlformats.org/officeDocument/2006/relationships/hyperlink" Target="https://podminky.urs.cz/item/CS_URS_2023_02/751611852" TargetMode="External"/><Relationship Id="rId59" Type="http://schemas.openxmlformats.org/officeDocument/2006/relationships/hyperlink" Target="https://podminky.urs.cz/item/CS_URS_2023_02/997013863" TargetMode="External"/><Relationship Id="rId67" Type="http://schemas.openxmlformats.org/officeDocument/2006/relationships/hyperlink" Target="https://podminky.urs.cz/item/CS_URS_2023_02/998763303" TargetMode="External"/><Relationship Id="rId20" Type="http://schemas.openxmlformats.org/officeDocument/2006/relationships/hyperlink" Target="https://podminky.urs.cz/item/CS_URS_2023_02/632902211" TargetMode="External"/><Relationship Id="rId41" Type="http://schemas.openxmlformats.org/officeDocument/2006/relationships/hyperlink" Target="https://podminky.urs.cz/item/CS_URS_2023_02/767651822" TargetMode="External"/><Relationship Id="rId54" Type="http://schemas.openxmlformats.org/officeDocument/2006/relationships/hyperlink" Target="https://podminky.urs.cz/item/CS_URS_2023_02/997013112" TargetMode="External"/><Relationship Id="rId62" Type="http://schemas.openxmlformats.org/officeDocument/2006/relationships/hyperlink" Target="https://podminky.urs.cz/item/CS_URS_2023_02/998014221" TargetMode="External"/><Relationship Id="rId70" Type="http://schemas.openxmlformats.org/officeDocument/2006/relationships/hyperlink" Target="https://podminky.urs.cz/item/CS_URS_2023_02/764202155" TargetMode="External"/><Relationship Id="rId75" Type="http://schemas.openxmlformats.org/officeDocument/2006/relationships/hyperlink" Target="https://podminky.urs.cz/item/CS_URS_2023_02/767416212" TargetMode="External"/><Relationship Id="rId83" Type="http://schemas.openxmlformats.org/officeDocument/2006/relationships/hyperlink" Target="https://podminky.urs.cz/item/CS_URS_2021_01/783317101" TargetMode="External"/><Relationship Id="rId1" Type="http://schemas.openxmlformats.org/officeDocument/2006/relationships/hyperlink" Target="https://podminky.urs.cz/item/CS_URS_2023_02/139752101" TargetMode="External"/><Relationship Id="rId6" Type="http://schemas.openxmlformats.org/officeDocument/2006/relationships/hyperlink" Target="https://podminky.urs.cz/item/CS_URS_2023_02/181913112" TargetMode="External"/><Relationship Id="rId15" Type="http://schemas.openxmlformats.org/officeDocument/2006/relationships/hyperlink" Target="https://podminky.urs.cz/item/CS_URS_2023_02/317121213" TargetMode="External"/><Relationship Id="rId23" Type="http://schemas.openxmlformats.org/officeDocument/2006/relationships/hyperlink" Target="https://podminky.urs.cz/item/CS_URS_2023_02/941111111" TargetMode="External"/><Relationship Id="rId28" Type="http://schemas.openxmlformats.org/officeDocument/2006/relationships/hyperlink" Target="https://podminky.urs.cz/item/CS_URS_2023_02/741421813" TargetMode="External"/><Relationship Id="rId36" Type="http://schemas.openxmlformats.org/officeDocument/2006/relationships/hyperlink" Target="https://podminky.urs.cz/item/CS_URS_2023_02/767392802" TargetMode="External"/><Relationship Id="rId49" Type="http://schemas.openxmlformats.org/officeDocument/2006/relationships/hyperlink" Target="https://podminky.urs.cz/item/CS_URS_2023_02/767590830" TargetMode="External"/><Relationship Id="rId57" Type="http://schemas.openxmlformats.org/officeDocument/2006/relationships/hyperlink" Target="https://podminky.urs.cz/item/CS_URS_2023_02/997013847" TargetMode="External"/><Relationship Id="rId10" Type="http://schemas.openxmlformats.org/officeDocument/2006/relationships/hyperlink" Target="https://podminky.urs.cz/item/CS_URS_2023_02/273351122" TargetMode="External"/><Relationship Id="rId31" Type="http://schemas.openxmlformats.org/officeDocument/2006/relationships/hyperlink" Target="https://podminky.urs.cz/item/CS_URS_2023_02/764002861" TargetMode="External"/><Relationship Id="rId44" Type="http://schemas.openxmlformats.org/officeDocument/2006/relationships/hyperlink" Target="https://podminky.urs.cz/item/CS_URS_2023_02/741211853" TargetMode="External"/><Relationship Id="rId52" Type="http://schemas.openxmlformats.org/officeDocument/2006/relationships/hyperlink" Target="https://podminky.urs.cz/item/CS_URS_2023_02/971033151" TargetMode="External"/><Relationship Id="rId60" Type="http://schemas.openxmlformats.org/officeDocument/2006/relationships/hyperlink" Target="https://podminky.urs.cz/item/CS_URS_2023_02/997013869" TargetMode="External"/><Relationship Id="rId65" Type="http://schemas.openxmlformats.org/officeDocument/2006/relationships/hyperlink" Target="https://podminky.urs.cz/item/CS_URS_2023_02/998711101" TargetMode="External"/><Relationship Id="rId73" Type="http://schemas.openxmlformats.org/officeDocument/2006/relationships/hyperlink" Target="https://podminky.urs.cz/item/CS_URS_2023_02/764501103" TargetMode="External"/><Relationship Id="rId78" Type="http://schemas.openxmlformats.org/officeDocument/2006/relationships/hyperlink" Target="https://podminky.urs.cz/item/CS_URS_2021_01/767991911" TargetMode="External"/><Relationship Id="rId81" Type="http://schemas.openxmlformats.org/officeDocument/2006/relationships/hyperlink" Target="https://podminky.urs.cz/item/CS_URS_2023_02/781674113" TargetMode="External"/><Relationship Id="rId86" Type="http://schemas.openxmlformats.org/officeDocument/2006/relationships/drawing" Target="../drawings/drawing2.xml"/><Relationship Id="rId4" Type="http://schemas.openxmlformats.org/officeDocument/2006/relationships/hyperlink" Target="https://podminky.urs.cz/item/CS_URS_2023_02/167151102" TargetMode="External"/><Relationship Id="rId9" Type="http://schemas.openxmlformats.org/officeDocument/2006/relationships/hyperlink" Target="https://podminky.urs.cz/item/CS_URS_2023_02/273351121" TargetMode="External"/><Relationship Id="rId13" Type="http://schemas.openxmlformats.org/officeDocument/2006/relationships/hyperlink" Target="https://podminky.urs.cz/item/CS_URS_2023_02/310239211" TargetMode="External"/><Relationship Id="rId18" Type="http://schemas.openxmlformats.org/officeDocument/2006/relationships/hyperlink" Target="https://podminky.urs.cz/item/CS_URS_2023_02/631311126" TargetMode="External"/><Relationship Id="rId39" Type="http://schemas.openxmlformats.org/officeDocument/2006/relationships/hyperlink" Target="https://podminky.urs.cz/item/CS_URS_2023_02/767631800" TargetMode="External"/><Relationship Id="rId34" Type="http://schemas.openxmlformats.org/officeDocument/2006/relationships/hyperlink" Target="https://podminky.urs.cz/item/CS_URS_2023_02/767122812" TargetMode="External"/><Relationship Id="rId50" Type="http://schemas.openxmlformats.org/officeDocument/2006/relationships/hyperlink" Target="https://podminky.urs.cz/item/CS_URS_2023_02/781471810" TargetMode="External"/><Relationship Id="rId55" Type="http://schemas.openxmlformats.org/officeDocument/2006/relationships/hyperlink" Target="https://podminky.urs.cz/item/CS_URS_2023_02/997013501" TargetMode="External"/><Relationship Id="rId76" Type="http://schemas.openxmlformats.org/officeDocument/2006/relationships/hyperlink" Target="https://podminky.urs.cz/item/CS_URS_2023_02/767428101" TargetMode="External"/><Relationship Id="rId7" Type="http://schemas.openxmlformats.org/officeDocument/2006/relationships/hyperlink" Target="https://podminky.urs.cz/item/CS_URS_2023_02/213311113" TargetMode="External"/><Relationship Id="rId71" Type="http://schemas.openxmlformats.org/officeDocument/2006/relationships/hyperlink" Target="https://podminky.urs.cz/item/CS_URS_2023_02/764301118" TargetMode="External"/><Relationship Id="rId2" Type="http://schemas.openxmlformats.org/officeDocument/2006/relationships/hyperlink" Target="https://podminky.urs.cz/item/CS_URS_2023_02/162211321" TargetMode="External"/><Relationship Id="rId29" Type="http://schemas.openxmlformats.org/officeDocument/2006/relationships/hyperlink" Target="https://podminky.urs.cz/item/CS_URS_2023_02/764001861" TargetMode="External"/><Relationship Id="rId24" Type="http://schemas.openxmlformats.org/officeDocument/2006/relationships/hyperlink" Target="https://podminky.urs.cz/item/CS_URS_2023_02/941111811" TargetMode="External"/><Relationship Id="rId40" Type="http://schemas.openxmlformats.org/officeDocument/2006/relationships/hyperlink" Target="https://podminky.urs.cz/item/CS_URS_2023_02/767641800" TargetMode="External"/><Relationship Id="rId45" Type="http://schemas.openxmlformats.org/officeDocument/2006/relationships/hyperlink" Target="https://podminky.urs.cz/item/CS_URS_2023_02/751510867" TargetMode="External"/><Relationship Id="rId66" Type="http://schemas.openxmlformats.org/officeDocument/2006/relationships/hyperlink" Target="https://podminky.urs.cz/item/CS_URS_2023_02/763431011" TargetMode="External"/><Relationship Id="rId61" Type="http://schemas.openxmlformats.org/officeDocument/2006/relationships/hyperlink" Target="https://podminky.urs.cz/item/CS_URS_2023_02/997013871" TargetMode="External"/><Relationship Id="rId82" Type="http://schemas.openxmlformats.org/officeDocument/2006/relationships/hyperlink" Target="https://podminky.urs.cz/item/CS_URS_2023_02/99878110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7"/>
  <sheetViews>
    <sheetView showGridLines="0" tabSelected="1" topLeftCell="A23" workbookViewId="0"/>
  </sheetViews>
  <sheetFormatPr defaultRowHeight="16.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6" t="s">
        <v>0</v>
      </c>
      <c r="AZ1" s="16" t="s">
        <v>1</v>
      </c>
      <c r="BA1" s="16" t="s">
        <v>2</v>
      </c>
      <c r="BB1" s="16" t="s">
        <v>3</v>
      </c>
      <c r="BT1" s="16" t="s">
        <v>4</v>
      </c>
      <c r="BU1" s="16" t="s">
        <v>4</v>
      </c>
      <c r="BV1" s="16" t="s">
        <v>5</v>
      </c>
    </row>
    <row r="2" spans="1:74" ht="36.950000000000003" customHeight="1">
      <c r="AR2" s="261"/>
      <c r="AS2" s="261"/>
      <c r="AT2" s="261"/>
      <c r="AU2" s="261"/>
      <c r="AV2" s="261"/>
      <c r="AW2" s="261"/>
      <c r="AX2" s="261"/>
      <c r="AY2" s="261"/>
      <c r="AZ2" s="261"/>
      <c r="BA2" s="261"/>
      <c r="BB2" s="261"/>
      <c r="BC2" s="261"/>
      <c r="BD2" s="261"/>
      <c r="BE2" s="261"/>
      <c r="BS2" s="17" t="s">
        <v>6</v>
      </c>
      <c r="BT2" s="17" t="s">
        <v>7</v>
      </c>
    </row>
    <row r="3" spans="1:74"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ht="24.95" customHeight="1">
      <c r="B4" s="20"/>
      <c r="D4" s="21" t="s">
        <v>9</v>
      </c>
      <c r="AR4" s="20"/>
      <c r="AS4" s="22" t="s">
        <v>10</v>
      </c>
      <c r="BE4" s="23" t="s">
        <v>11</v>
      </c>
      <c r="BS4" s="17" t="s">
        <v>12</v>
      </c>
    </row>
    <row r="5" spans="1:74" ht="12" customHeight="1">
      <c r="B5" s="20"/>
      <c r="D5" s="24" t="s">
        <v>13</v>
      </c>
      <c r="K5" s="260" t="s">
        <v>14</v>
      </c>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R5" s="20"/>
      <c r="BE5" s="257" t="s">
        <v>15</v>
      </c>
      <c r="BS5" s="17" t="s">
        <v>6</v>
      </c>
    </row>
    <row r="6" spans="1:74" ht="36.950000000000003" customHeight="1">
      <c r="B6" s="20"/>
      <c r="D6" s="26" t="s">
        <v>16</v>
      </c>
      <c r="K6" s="262" t="s">
        <v>17</v>
      </c>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R6" s="20"/>
      <c r="BE6" s="258"/>
      <c r="BS6" s="17" t="s">
        <v>6</v>
      </c>
    </row>
    <row r="7" spans="1:74" ht="12" customHeight="1">
      <c r="B7" s="20"/>
      <c r="D7" s="27" t="s">
        <v>18</v>
      </c>
      <c r="K7" s="25" t="s">
        <v>19</v>
      </c>
      <c r="AK7" s="27" t="s">
        <v>20</v>
      </c>
      <c r="AN7" s="25" t="s">
        <v>21</v>
      </c>
      <c r="AR7" s="20"/>
      <c r="BE7" s="258"/>
      <c r="BS7" s="17" t="s">
        <v>6</v>
      </c>
    </row>
    <row r="8" spans="1:74" ht="12" customHeight="1">
      <c r="B8" s="20"/>
      <c r="D8" s="27" t="s">
        <v>22</v>
      </c>
      <c r="K8" s="25" t="s">
        <v>23</v>
      </c>
      <c r="AK8" s="27" t="s">
        <v>24</v>
      </c>
      <c r="AN8" s="28" t="s">
        <v>25</v>
      </c>
      <c r="AR8" s="20"/>
      <c r="BE8" s="258"/>
      <c r="BS8" s="17" t="s">
        <v>6</v>
      </c>
    </row>
    <row r="9" spans="1:74" ht="29.25" customHeight="1">
      <c r="B9" s="20"/>
      <c r="D9" s="24" t="s">
        <v>26</v>
      </c>
      <c r="K9" s="29" t="s">
        <v>27</v>
      </c>
      <c r="AK9" s="24" t="s">
        <v>28</v>
      </c>
      <c r="AN9" s="29" t="s">
        <v>29</v>
      </c>
      <c r="AR9" s="20"/>
      <c r="BE9" s="258"/>
      <c r="BS9" s="17" t="s">
        <v>6</v>
      </c>
    </row>
    <row r="10" spans="1:74" ht="12" customHeight="1">
      <c r="B10" s="20"/>
      <c r="D10" s="27" t="s">
        <v>30</v>
      </c>
      <c r="AK10" s="27" t="s">
        <v>31</v>
      </c>
      <c r="AN10" s="25" t="s">
        <v>32</v>
      </c>
      <c r="AR10" s="20"/>
      <c r="BE10" s="258"/>
      <c r="BS10" s="17" t="s">
        <v>6</v>
      </c>
    </row>
    <row r="11" spans="1:74" ht="18.399999999999999" customHeight="1">
      <c r="B11" s="20"/>
      <c r="E11" s="25" t="s">
        <v>33</v>
      </c>
      <c r="AK11" s="27" t="s">
        <v>34</v>
      </c>
      <c r="AN11" s="25" t="s">
        <v>35</v>
      </c>
      <c r="AR11" s="20"/>
      <c r="BE11" s="258"/>
      <c r="BS11" s="17" t="s">
        <v>6</v>
      </c>
    </row>
    <row r="12" spans="1:74" ht="6.95" customHeight="1">
      <c r="B12" s="20"/>
      <c r="AR12" s="20"/>
      <c r="BE12" s="258"/>
      <c r="BS12" s="17" t="s">
        <v>6</v>
      </c>
    </row>
    <row r="13" spans="1:74" ht="12" customHeight="1">
      <c r="B13" s="20"/>
      <c r="D13" s="27" t="s">
        <v>36</v>
      </c>
      <c r="AK13" s="27" t="s">
        <v>31</v>
      </c>
      <c r="AN13" s="30" t="s">
        <v>37</v>
      </c>
      <c r="AR13" s="20"/>
      <c r="BE13" s="258"/>
      <c r="BS13" s="17" t="s">
        <v>6</v>
      </c>
    </row>
    <row r="14" spans="1:74" ht="12.75">
      <c r="B14" s="20"/>
      <c r="E14" s="263" t="s">
        <v>37</v>
      </c>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7" t="s">
        <v>34</v>
      </c>
      <c r="AN14" s="30" t="s">
        <v>37</v>
      </c>
      <c r="AR14" s="20"/>
      <c r="BE14" s="258"/>
      <c r="BS14" s="17" t="s">
        <v>6</v>
      </c>
    </row>
    <row r="15" spans="1:74" ht="6.95" customHeight="1">
      <c r="B15" s="20"/>
      <c r="AR15" s="20"/>
      <c r="BE15" s="258"/>
      <c r="BS15" s="17" t="s">
        <v>4</v>
      </c>
    </row>
    <row r="16" spans="1:74" ht="12" customHeight="1">
      <c r="B16" s="20"/>
      <c r="D16" s="27" t="s">
        <v>38</v>
      </c>
      <c r="AK16" s="27" t="s">
        <v>31</v>
      </c>
      <c r="AN16" s="25" t="s">
        <v>39</v>
      </c>
      <c r="AR16" s="20"/>
      <c r="BE16" s="258"/>
      <c r="BS16" s="17" t="s">
        <v>4</v>
      </c>
    </row>
    <row r="17" spans="2:71" ht="18.399999999999999" customHeight="1">
      <c r="B17" s="20"/>
      <c r="E17" s="25" t="s">
        <v>40</v>
      </c>
      <c r="AK17" s="27" t="s">
        <v>34</v>
      </c>
      <c r="AN17" s="25" t="s">
        <v>41</v>
      </c>
      <c r="AR17" s="20"/>
      <c r="BE17" s="258"/>
      <c r="BS17" s="17" t="s">
        <v>42</v>
      </c>
    </row>
    <row r="18" spans="2:71" ht="6.95" customHeight="1">
      <c r="B18" s="20"/>
      <c r="AR18" s="20"/>
      <c r="BE18" s="258"/>
      <c r="BS18" s="17" t="s">
        <v>6</v>
      </c>
    </row>
    <row r="19" spans="2:71" ht="12" customHeight="1">
      <c r="B19" s="20"/>
      <c r="D19" s="27" t="s">
        <v>43</v>
      </c>
      <c r="AK19" s="27" t="s">
        <v>31</v>
      </c>
      <c r="AN19" s="25" t="s">
        <v>39</v>
      </c>
      <c r="AR19" s="20"/>
      <c r="BE19" s="258"/>
      <c r="BS19" s="17" t="s">
        <v>6</v>
      </c>
    </row>
    <row r="20" spans="2:71" ht="18.399999999999999" customHeight="1">
      <c r="B20" s="20"/>
      <c r="E20" s="25" t="s">
        <v>40</v>
      </c>
      <c r="AK20" s="27" t="s">
        <v>34</v>
      </c>
      <c r="AN20" s="25" t="s">
        <v>41</v>
      </c>
      <c r="AR20" s="20"/>
      <c r="BE20" s="258"/>
      <c r="BS20" s="17" t="s">
        <v>4</v>
      </c>
    </row>
    <row r="21" spans="2:71" ht="6.95" customHeight="1">
      <c r="B21" s="20"/>
      <c r="AR21" s="20"/>
      <c r="BE21" s="258"/>
    </row>
    <row r="22" spans="2:71" ht="12" customHeight="1">
      <c r="B22" s="20"/>
      <c r="D22" s="27" t="s">
        <v>44</v>
      </c>
      <c r="AR22" s="20"/>
      <c r="BE22" s="258"/>
    </row>
    <row r="23" spans="2:71" ht="275.25" customHeight="1">
      <c r="B23" s="20"/>
      <c r="E23" s="265" t="s">
        <v>45</v>
      </c>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R23" s="20"/>
      <c r="BE23" s="258"/>
    </row>
    <row r="24" spans="2:71" ht="6.95" customHeight="1">
      <c r="B24" s="20"/>
      <c r="AR24" s="20"/>
      <c r="BE24" s="258"/>
    </row>
    <row r="25" spans="2:71" ht="6.95" customHeight="1">
      <c r="B25" s="20"/>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R25" s="20"/>
      <c r="BE25" s="258"/>
    </row>
    <row r="26" spans="2:71" s="1" customFormat="1" ht="25.9" customHeight="1">
      <c r="B26" s="33"/>
      <c r="D26" s="34" t="s">
        <v>46</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266">
        <f>ROUND(AG54,2)</f>
        <v>0</v>
      </c>
      <c r="AL26" s="267"/>
      <c r="AM26" s="267"/>
      <c r="AN26" s="267"/>
      <c r="AO26" s="267"/>
      <c r="AR26" s="33"/>
      <c r="BE26" s="258"/>
    </row>
    <row r="27" spans="2:71" s="1" customFormat="1" ht="6.95" customHeight="1">
      <c r="B27" s="33"/>
      <c r="AR27" s="33"/>
      <c r="BE27" s="258"/>
    </row>
    <row r="28" spans="2:71" s="1" customFormat="1" ht="12.75">
      <c r="B28" s="33"/>
      <c r="L28" s="268" t="s">
        <v>47</v>
      </c>
      <c r="M28" s="268"/>
      <c r="N28" s="268"/>
      <c r="O28" s="268"/>
      <c r="P28" s="268"/>
      <c r="W28" s="268" t="s">
        <v>48</v>
      </c>
      <c r="X28" s="268"/>
      <c r="Y28" s="268"/>
      <c r="Z28" s="268"/>
      <c r="AA28" s="268"/>
      <c r="AB28" s="268"/>
      <c r="AC28" s="268"/>
      <c r="AD28" s="268"/>
      <c r="AE28" s="268"/>
      <c r="AK28" s="268" t="s">
        <v>49</v>
      </c>
      <c r="AL28" s="268"/>
      <c r="AM28" s="268"/>
      <c r="AN28" s="268"/>
      <c r="AO28" s="268"/>
      <c r="AR28" s="33"/>
      <c r="BE28" s="258"/>
    </row>
    <row r="29" spans="2:71" s="2" customFormat="1" ht="14.45" customHeight="1">
      <c r="B29" s="37"/>
      <c r="D29" s="27" t="s">
        <v>50</v>
      </c>
      <c r="F29" s="27" t="s">
        <v>51</v>
      </c>
      <c r="L29" s="271">
        <v>0.21</v>
      </c>
      <c r="M29" s="270"/>
      <c r="N29" s="270"/>
      <c r="O29" s="270"/>
      <c r="P29" s="270"/>
      <c r="W29" s="269">
        <f>ROUND(AZ54, 2)</f>
        <v>0</v>
      </c>
      <c r="X29" s="270"/>
      <c r="Y29" s="270"/>
      <c r="Z29" s="270"/>
      <c r="AA29" s="270"/>
      <c r="AB29" s="270"/>
      <c r="AC29" s="270"/>
      <c r="AD29" s="270"/>
      <c r="AE29" s="270"/>
      <c r="AK29" s="269">
        <f>ROUND(AV54, 2)</f>
        <v>0</v>
      </c>
      <c r="AL29" s="270"/>
      <c r="AM29" s="270"/>
      <c r="AN29" s="270"/>
      <c r="AO29" s="270"/>
      <c r="AR29" s="37"/>
      <c r="BE29" s="259"/>
    </row>
    <row r="30" spans="2:71" s="2" customFormat="1" ht="14.45" customHeight="1">
      <c r="B30" s="37"/>
      <c r="F30" s="27" t="s">
        <v>52</v>
      </c>
      <c r="L30" s="271">
        <v>0.15</v>
      </c>
      <c r="M30" s="270"/>
      <c r="N30" s="270"/>
      <c r="O30" s="270"/>
      <c r="P30" s="270"/>
      <c r="W30" s="269">
        <f>ROUND(BA54, 2)</f>
        <v>0</v>
      </c>
      <c r="X30" s="270"/>
      <c r="Y30" s="270"/>
      <c r="Z30" s="270"/>
      <c r="AA30" s="270"/>
      <c r="AB30" s="270"/>
      <c r="AC30" s="270"/>
      <c r="AD30" s="270"/>
      <c r="AE30" s="270"/>
      <c r="AK30" s="269">
        <f>ROUND(AW54, 2)</f>
        <v>0</v>
      </c>
      <c r="AL30" s="270"/>
      <c r="AM30" s="270"/>
      <c r="AN30" s="270"/>
      <c r="AO30" s="270"/>
      <c r="AR30" s="37"/>
      <c r="BE30" s="259"/>
    </row>
    <row r="31" spans="2:71" s="2" customFormat="1" ht="14.45" hidden="1" customHeight="1">
      <c r="B31" s="37"/>
      <c r="F31" s="27" t="s">
        <v>53</v>
      </c>
      <c r="L31" s="271">
        <v>0.21</v>
      </c>
      <c r="M31" s="270"/>
      <c r="N31" s="270"/>
      <c r="O31" s="270"/>
      <c r="P31" s="270"/>
      <c r="W31" s="269">
        <f>ROUND(BB54, 2)</f>
        <v>0</v>
      </c>
      <c r="X31" s="270"/>
      <c r="Y31" s="270"/>
      <c r="Z31" s="270"/>
      <c r="AA31" s="270"/>
      <c r="AB31" s="270"/>
      <c r="AC31" s="270"/>
      <c r="AD31" s="270"/>
      <c r="AE31" s="270"/>
      <c r="AK31" s="269">
        <v>0</v>
      </c>
      <c r="AL31" s="270"/>
      <c r="AM31" s="270"/>
      <c r="AN31" s="270"/>
      <c r="AO31" s="270"/>
      <c r="AR31" s="37"/>
      <c r="BE31" s="259"/>
    </row>
    <row r="32" spans="2:71" s="2" customFormat="1" ht="14.45" hidden="1" customHeight="1">
      <c r="B32" s="37"/>
      <c r="F32" s="27" t="s">
        <v>54</v>
      </c>
      <c r="L32" s="271">
        <v>0.15</v>
      </c>
      <c r="M32" s="270"/>
      <c r="N32" s="270"/>
      <c r="O32" s="270"/>
      <c r="P32" s="270"/>
      <c r="W32" s="269">
        <f>ROUND(BC54, 2)</f>
        <v>0</v>
      </c>
      <c r="X32" s="270"/>
      <c r="Y32" s="270"/>
      <c r="Z32" s="270"/>
      <c r="AA32" s="270"/>
      <c r="AB32" s="270"/>
      <c r="AC32" s="270"/>
      <c r="AD32" s="270"/>
      <c r="AE32" s="270"/>
      <c r="AK32" s="269">
        <v>0</v>
      </c>
      <c r="AL32" s="270"/>
      <c r="AM32" s="270"/>
      <c r="AN32" s="270"/>
      <c r="AO32" s="270"/>
      <c r="AR32" s="37"/>
      <c r="BE32" s="259"/>
    </row>
    <row r="33" spans="2:44" s="2" customFormat="1" ht="14.45" hidden="1" customHeight="1">
      <c r="B33" s="37"/>
      <c r="F33" s="27" t="s">
        <v>55</v>
      </c>
      <c r="L33" s="271">
        <v>0</v>
      </c>
      <c r="M33" s="270"/>
      <c r="N33" s="270"/>
      <c r="O33" s="270"/>
      <c r="P33" s="270"/>
      <c r="W33" s="269">
        <f>ROUND(BD54, 2)</f>
        <v>0</v>
      </c>
      <c r="X33" s="270"/>
      <c r="Y33" s="270"/>
      <c r="Z33" s="270"/>
      <c r="AA33" s="270"/>
      <c r="AB33" s="270"/>
      <c r="AC33" s="270"/>
      <c r="AD33" s="270"/>
      <c r="AE33" s="270"/>
      <c r="AK33" s="269">
        <v>0</v>
      </c>
      <c r="AL33" s="270"/>
      <c r="AM33" s="270"/>
      <c r="AN33" s="270"/>
      <c r="AO33" s="270"/>
      <c r="AR33" s="37"/>
    </row>
    <row r="34" spans="2:44" s="1" customFormat="1" ht="6.95" customHeight="1">
      <c r="B34" s="33"/>
      <c r="AR34" s="33"/>
    </row>
    <row r="35" spans="2:44" s="1" customFormat="1" ht="25.9" customHeight="1">
      <c r="B35" s="33"/>
      <c r="C35" s="38"/>
      <c r="D35" s="39" t="s">
        <v>56</v>
      </c>
      <c r="E35" s="40"/>
      <c r="F35" s="40"/>
      <c r="G35" s="40"/>
      <c r="H35" s="40"/>
      <c r="I35" s="40"/>
      <c r="J35" s="40"/>
      <c r="K35" s="40"/>
      <c r="L35" s="40"/>
      <c r="M35" s="40"/>
      <c r="N35" s="40"/>
      <c r="O35" s="40"/>
      <c r="P35" s="40"/>
      <c r="Q35" s="40"/>
      <c r="R35" s="40"/>
      <c r="S35" s="40"/>
      <c r="T35" s="41" t="s">
        <v>57</v>
      </c>
      <c r="U35" s="40"/>
      <c r="V35" s="40"/>
      <c r="W35" s="40"/>
      <c r="X35" s="272" t="s">
        <v>58</v>
      </c>
      <c r="Y35" s="273"/>
      <c r="Z35" s="273"/>
      <c r="AA35" s="273"/>
      <c r="AB35" s="273"/>
      <c r="AC35" s="40"/>
      <c r="AD35" s="40"/>
      <c r="AE35" s="40"/>
      <c r="AF35" s="40"/>
      <c r="AG35" s="40"/>
      <c r="AH35" s="40"/>
      <c r="AI35" s="40"/>
      <c r="AJ35" s="40"/>
      <c r="AK35" s="274">
        <f>SUM(AK26:AK33)</f>
        <v>0</v>
      </c>
      <c r="AL35" s="273"/>
      <c r="AM35" s="273"/>
      <c r="AN35" s="273"/>
      <c r="AO35" s="275"/>
      <c r="AP35" s="38"/>
      <c r="AQ35" s="38"/>
      <c r="AR35" s="33"/>
    </row>
    <row r="36" spans="2:44" s="1" customFormat="1" ht="6.95" customHeight="1">
      <c r="B36" s="33"/>
      <c r="AR36" s="33"/>
    </row>
    <row r="37" spans="2:44" s="1" customFormat="1" ht="6.95" customHeight="1">
      <c r="B37" s="42"/>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33"/>
    </row>
    <row r="41" spans="2:44" s="1" customFormat="1" ht="6.95" customHeight="1">
      <c r="B41" s="4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33"/>
    </row>
    <row r="42" spans="2:44" s="1" customFormat="1" ht="24.95" customHeight="1">
      <c r="B42" s="33"/>
      <c r="C42" s="21" t="s">
        <v>59</v>
      </c>
      <c r="AR42" s="33"/>
    </row>
    <row r="43" spans="2:44" s="1" customFormat="1" ht="6.95" customHeight="1">
      <c r="B43" s="33"/>
      <c r="AR43" s="33"/>
    </row>
    <row r="44" spans="2:44" s="3" customFormat="1" ht="12" customHeight="1">
      <c r="B44" s="46"/>
      <c r="C44" s="27" t="s">
        <v>13</v>
      </c>
      <c r="L44" s="3" t="str">
        <f>K5</f>
        <v>2118_DVZ</v>
      </c>
      <c r="AR44" s="46"/>
    </row>
    <row r="45" spans="2:44" s="4" customFormat="1" ht="36.950000000000003" customHeight="1">
      <c r="B45" s="47"/>
      <c r="C45" s="48" t="s">
        <v>16</v>
      </c>
      <c r="L45" s="276" t="str">
        <f>K6</f>
        <v>Stavební úpravy objektu pro dekontaminační zařízení</v>
      </c>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R45" s="47"/>
    </row>
    <row r="46" spans="2:44" s="1" customFormat="1" ht="6.95" customHeight="1">
      <c r="B46" s="33"/>
      <c r="AR46" s="33"/>
    </row>
    <row r="47" spans="2:44" s="1" customFormat="1" ht="12" customHeight="1">
      <c r="B47" s="33"/>
      <c r="C47" s="27" t="s">
        <v>22</v>
      </c>
      <c r="L47" s="49" t="str">
        <f>IF(K8="","",K8)</f>
        <v>Areál NsP Česká Lípa</v>
      </c>
      <c r="AI47" s="27" t="s">
        <v>24</v>
      </c>
      <c r="AM47" s="278" t="str">
        <f>IF(AN8= "","",AN8)</f>
        <v>6. 10. 2023</v>
      </c>
      <c r="AN47" s="278"/>
      <c r="AR47" s="33"/>
    </row>
    <row r="48" spans="2:44" s="1" customFormat="1" ht="6.95" customHeight="1">
      <c r="B48" s="33"/>
      <c r="AR48" s="33"/>
    </row>
    <row r="49" spans="1:91" s="1" customFormat="1" ht="15.2" customHeight="1">
      <c r="B49" s="33"/>
      <c r="C49" s="27" t="s">
        <v>30</v>
      </c>
      <c r="L49" s="3" t="str">
        <f>IF(E11= "","",E11)</f>
        <v>Nemocnice s poliklinikou Česká Lípa, a.s.</v>
      </c>
      <c r="AI49" s="27" t="s">
        <v>38</v>
      </c>
      <c r="AM49" s="279" t="str">
        <f>IF(E17="","",E17)</f>
        <v xml:space="preserve">STORING s.r.o. </v>
      </c>
      <c r="AN49" s="280"/>
      <c r="AO49" s="280"/>
      <c r="AP49" s="280"/>
      <c r="AR49" s="33"/>
      <c r="AS49" s="281" t="s">
        <v>60</v>
      </c>
      <c r="AT49" s="282"/>
      <c r="AU49" s="51"/>
      <c r="AV49" s="51"/>
      <c r="AW49" s="51"/>
      <c r="AX49" s="51"/>
      <c r="AY49" s="51"/>
      <c r="AZ49" s="51"/>
      <c r="BA49" s="51"/>
      <c r="BB49" s="51"/>
      <c r="BC49" s="51"/>
      <c r="BD49" s="52"/>
    </row>
    <row r="50" spans="1:91" s="1" customFormat="1" ht="15.2" customHeight="1">
      <c r="B50" s="33"/>
      <c r="C50" s="27" t="s">
        <v>36</v>
      </c>
      <c r="L50" s="3" t="str">
        <f>IF(E14= "Vyplň údaj","",E14)</f>
        <v/>
      </c>
      <c r="AI50" s="27" t="s">
        <v>43</v>
      </c>
      <c r="AM50" s="279" t="str">
        <f>IF(E20="","",E20)</f>
        <v xml:space="preserve">STORING s.r.o. </v>
      </c>
      <c r="AN50" s="280"/>
      <c r="AO50" s="280"/>
      <c r="AP50" s="280"/>
      <c r="AR50" s="33"/>
      <c r="AS50" s="283"/>
      <c r="AT50" s="284"/>
      <c r="BD50" s="54"/>
    </row>
    <row r="51" spans="1:91" s="1" customFormat="1" ht="10.9" customHeight="1">
      <c r="B51" s="33"/>
      <c r="AR51" s="33"/>
      <c r="AS51" s="283"/>
      <c r="AT51" s="284"/>
      <c r="BD51" s="54"/>
    </row>
    <row r="52" spans="1:91" s="1" customFormat="1" ht="29.25" customHeight="1">
      <c r="B52" s="33"/>
      <c r="C52" s="285" t="s">
        <v>61</v>
      </c>
      <c r="D52" s="286"/>
      <c r="E52" s="286"/>
      <c r="F52" s="286"/>
      <c r="G52" s="286"/>
      <c r="H52" s="55"/>
      <c r="I52" s="287" t="s">
        <v>62</v>
      </c>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8" t="s">
        <v>63</v>
      </c>
      <c r="AH52" s="286"/>
      <c r="AI52" s="286"/>
      <c r="AJ52" s="286"/>
      <c r="AK52" s="286"/>
      <c r="AL52" s="286"/>
      <c r="AM52" s="286"/>
      <c r="AN52" s="287" t="s">
        <v>64</v>
      </c>
      <c r="AO52" s="286"/>
      <c r="AP52" s="286"/>
      <c r="AQ52" s="56" t="s">
        <v>65</v>
      </c>
      <c r="AR52" s="33"/>
      <c r="AS52" s="57" t="s">
        <v>66</v>
      </c>
      <c r="AT52" s="58" t="s">
        <v>67</v>
      </c>
      <c r="AU52" s="58" t="s">
        <v>68</v>
      </c>
      <c r="AV52" s="58" t="s">
        <v>69</v>
      </c>
      <c r="AW52" s="58" t="s">
        <v>70</v>
      </c>
      <c r="AX52" s="58" t="s">
        <v>71</v>
      </c>
      <c r="AY52" s="58" t="s">
        <v>72</v>
      </c>
      <c r="AZ52" s="58" t="s">
        <v>73</v>
      </c>
      <c r="BA52" s="58" t="s">
        <v>74</v>
      </c>
      <c r="BB52" s="58" t="s">
        <v>75</v>
      </c>
      <c r="BC52" s="58" t="s">
        <v>76</v>
      </c>
      <c r="BD52" s="59" t="s">
        <v>77</v>
      </c>
    </row>
    <row r="53" spans="1:91" s="1" customFormat="1" ht="10.9" customHeight="1">
      <c r="B53" s="33"/>
      <c r="AR53" s="33"/>
      <c r="AS53" s="60"/>
      <c r="AT53" s="51"/>
      <c r="AU53" s="51"/>
      <c r="AV53" s="51"/>
      <c r="AW53" s="51"/>
      <c r="AX53" s="51"/>
      <c r="AY53" s="51"/>
      <c r="AZ53" s="51"/>
      <c r="BA53" s="51"/>
      <c r="BB53" s="51"/>
      <c r="BC53" s="51"/>
      <c r="BD53" s="52"/>
    </row>
    <row r="54" spans="1:91" s="5" customFormat="1" ht="32.450000000000003" customHeight="1">
      <c r="B54" s="61"/>
      <c r="C54" s="62" t="s">
        <v>78</v>
      </c>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292">
        <f>ROUND(AG55,2)</f>
        <v>0</v>
      </c>
      <c r="AH54" s="292"/>
      <c r="AI54" s="292"/>
      <c r="AJ54" s="292"/>
      <c r="AK54" s="292"/>
      <c r="AL54" s="292"/>
      <c r="AM54" s="292"/>
      <c r="AN54" s="293">
        <f>SUM(AG54,AT54)</f>
        <v>0</v>
      </c>
      <c r="AO54" s="293"/>
      <c r="AP54" s="293"/>
      <c r="AQ54" s="65" t="s">
        <v>79</v>
      </c>
      <c r="AR54" s="61"/>
      <c r="AS54" s="66">
        <f>ROUND(AS55,2)</f>
        <v>0</v>
      </c>
      <c r="AT54" s="67">
        <f>ROUND(SUM(AV54:AW54),2)</f>
        <v>0</v>
      </c>
      <c r="AU54" s="68">
        <f>ROUND(AU55,5)</f>
        <v>0</v>
      </c>
      <c r="AV54" s="67">
        <f>ROUND(AZ54*L29,2)</f>
        <v>0</v>
      </c>
      <c r="AW54" s="67">
        <f>ROUND(BA54*L30,2)</f>
        <v>0</v>
      </c>
      <c r="AX54" s="67">
        <f>ROUND(BB54*L29,2)</f>
        <v>0</v>
      </c>
      <c r="AY54" s="67">
        <f>ROUND(BC54*L30,2)</f>
        <v>0</v>
      </c>
      <c r="AZ54" s="67">
        <f>ROUND(AZ55,2)</f>
        <v>0</v>
      </c>
      <c r="BA54" s="67">
        <f>ROUND(BA55,2)</f>
        <v>0</v>
      </c>
      <c r="BB54" s="67">
        <f>ROUND(BB55,2)</f>
        <v>0</v>
      </c>
      <c r="BC54" s="67">
        <f>ROUND(BC55,2)</f>
        <v>0</v>
      </c>
      <c r="BD54" s="69">
        <f>ROUND(BD55,2)</f>
        <v>0</v>
      </c>
      <c r="BS54" s="70" t="s">
        <v>80</v>
      </c>
      <c r="BT54" s="70" t="s">
        <v>81</v>
      </c>
      <c r="BU54" s="71" t="s">
        <v>82</v>
      </c>
      <c r="BV54" s="70" t="s">
        <v>83</v>
      </c>
      <c r="BW54" s="70" t="s">
        <v>5</v>
      </c>
      <c r="BX54" s="70" t="s">
        <v>84</v>
      </c>
      <c r="CL54" s="70" t="s">
        <v>19</v>
      </c>
    </row>
    <row r="55" spans="1:91" s="6" customFormat="1" ht="16.5" customHeight="1">
      <c r="A55" s="72" t="s">
        <v>85</v>
      </c>
      <c r="B55" s="73"/>
      <c r="C55" s="74"/>
      <c r="D55" s="291" t="s">
        <v>86</v>
      </c>
      <c r="E55" s="291"/>
      <c r="F55" s="291"/>
      <c r="G55" s="291"/>
      <c r="H55" s="291"/>
      <c r="I55" s="75"/>
      <c r="J55" s="291" t="s">
        <v>87</v>
      </c>
      <c r="K55" s="291"/>
      <c r="L55" s="291"/>
      <c r="M55" s="291"/>
      <c r="N55" s="291"/>
      <c r="O55" s="291"/>
      <c r="P55" s="291"/>
      <c r="Q55" s="291"/>
      <c r="R55" s="291"/>
      <c r="S55" s="291"/>
      <c r="T55" s="291"/>
      <c r="U55" s="291"/>
      <c r="V55" s="291"/>
      <c r="W55" s="291"/>
      <c r="X55" s="291"/>
      <c r="Y55" s="291"/>
      <c r="Z55" s="291"/>
      <c r="AA55" s="291"/>
      <c r="AB55" s="291"/>
      <c r="AC55" s="291"/>
      <c r="AD55" s="291"/>
      <c r="AE55" s="291"/>
      <c r="AF55" s="291"/>
      <c r="AG55" s="289">
        <f>'SO 01 - Objekt pro dekont...'!J30</f>
        <v>0</v>
      </c>
      <c r="AH55" s="290"/>
      <c r="AI55" s="290"/>
      <c r="AJ55" s="290"/>
      <c r="AK55" s="290"/>
      <c r="AL55" s="290"/>
      <c r="AM55" s="290"/>
      <c r="AN55" s="289">
        <f>SUM(AG55,AT55)</f>
        <v>0</v>
      </c>
      <c r="AO55" s="290"/>
      <c r="AP55" s="290"/>
      <c r="AQ55" s="76" t="s">
        <v>88</v>
      </c>
      <c r="AR55" s="73"/>
      <c r="AS55" s="77">
        <v>0</v>
      </c>
      <c r="AT55" s="78">
        <f>ROUND(SUM(AV55:AW55),2)</f>
        <v>0</v>
      </c>
      <c r="AU55" s="79">
        <f>'SO 01 - Objekt pro dekont...'!P113</f>
        <v>0</v>
      </c>
      <c r="AV55" s="78">
        <f>'SO 01 - Objekt pro dekont...'!J33</f>
        <v>0</v>
      </c>
      <c r="AW55" s="78">
        <f>'SO 01 - Objekt pro dekont...'!J34</f>
        <v>0</v>
      </c>
      <c r="AX55" s="78">
        <f>'SO 01 - Objekt pro dekont...'!J35</f>
        <v>0</v>
      </c>
      <c r="AY55" s="78">
        <f>'SO 01 - Objekt pro dekont...'!J36</f>
        <v>0</v>
      </c>
      <c r="AZ55" s="78">
        <f>'SO 01 - Objekt pro dekont...'!F33</f>
        <v>0</v>
      </c>
      <c r="BA55" s="78">
        <f>'SO 01 - Objekt pro dekont...'!F34</f>
        <v>0</v>
      </c>
      <c r="BB55" s="78">
        <f>'SO 01 - Objekt pro dekont...'!F35</f>
        <v>0</v>
      </c>
      <c r="BC55" s="78">
        <f>'SO 01 - Objekt pro dekont...'!F36</f>
        <v>0</v>
      </c>
      <c r="BD55" s="80">
        <f>'SO 01 - Objekt pro dekont...'!F37</f>
        <v>0</v>
      </c>
      <c r="BT55" s="81" t="s">
        <v>89</v>
      </c>
      <c r="BV55" s="81" t="s">
        <v>83</v>
      </c>
      <c r="BW55" s="81" t="s">
        <v>90</v>
      </c>
      <c r="BX55" s="81" t="s">
        <v>5</v>
      </c>
      <c r="CL55" s="81" t="s">
        <v>79</v>
      </c>
      <c r="CM55" s="81" t="s">
        <v>91</v>
      </c>
    </row>
    <row r="56" spans="1:91" s="1" customFormat="1" ht="30" customHeight="1">
      <c r="B56" s="33"/>
      <c r="AR56" s="33"/>
    </row>
    <row r="57" spans="1:91" s="1" customFormat="1" ht="6.95" customHeight="1">
      <c r="B57" s="42"/>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33"/>
    </row>
  </sheetData>
  <sheetProtection algorithmName="SHA-512" hashValue="R4LrNt9/e5oZN9sUjxncyyfNjr+iC7x4WQx1md9uMjXomX+9c944ghee79alZtuRb47+ZTJ2aj8AaB2nb1c7Vg==" saltValue="coheCEM4jrI6pDLnPYq/WmewtiXwYuENv2SGnblYzFJ4xagnW6py/xMY2uOtT5RinuKZZW1mig54yIPsw6cdxg==" spinCount="100000" sheet="1" objects="1" scenarios="1" formatColumns="0" formatRows="0"/>
  <mergeCells count="42">
    <mergeCell ref="AR2:BE2"/>
    <mergeCell ref="C52:G52"/>
    <mergeCell ref="I52:AF52"/>
    <mergeCell ref="AG52:AM52"/>
    <mergeCell ref="AN52:AP52"/>
    <mergeCell ref="AN55:AP55"/>
    <mergeCell ref="AG55:AM55"/>
    <mergeCell ref="D55:H55"/>
    <mergeCell ref="J55:AF55"/>
    <mergeCell ref="AG54:AM54"/>
    <mergeCell ref="AN54:AP54"/>
    <mergeCell ref="L45:AJ45"/>
    <mergeCell ref="AM47:AN47"/>
    <mergeCell ref="AM49:AP49"/>
    <mergeCell ref="AS49:AT51"/>
    <mergeCell ref="AM50:AP50"/>
    <mergeCell ref="W33:AE33"/>
    <mergeCell ref="AK33:AO33"/>
    <mergeCell ref="L33:P33"/>
    <mergeCell ref="X35:AB35"/>
    <mergeCell ref="AK35:AO35"/>
    <mergeCell ref="AK31:AO31"/>
    <mergeCell ref="L31:P31"/>
    <mergeCell ref="W32:AE32"/>
    <mergeCell ref="AK32:AO32"/>
    <mergeCell ref="L32:P32"/>
    <mergeCell ref="BE5:BE32"/>
    <mergeCell ref="K5:AJ5"/>
    <mergeCell ref="K6:AJ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55" location="'SO 01 - Objekt pro dekont...'!C2" display="/" xr:uid="{00000000-0004-0000-0000-000000000000}"/>
  </hyperlinks>
  <pageMargins left="0.39370078740157483" right="0.39370078740157483" top="0.39370078740157483" bottom="0.39370078740157483" header="0" footer="0"/>
  <pageSetup paperSize="9" scale="68" fitToHeight="100" orientation="portrait"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674"/>
  <sheetViews>
    <sheetView showGridLines="0" topLeftCell="A43" workbookViewId="0"/>
  </sheetViews>
  <sheetFormatPr defaultRowHeight="16.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61"/>
      <c r="M2" s="261"/>
      <c r="N2" s="261"/>
      <c r="O2" s="261"/>
      <c r="P2" s="261"/>
      <c r="Q2" s="261"/>
      <c r="R2" s="261"/>
      <c r="S2" s="261"/>
      <c r="T2" s="261"/>
      <c r="U2" s="261"/>
      <c r="V2" s="261"/>
      <c r="AT2" s="17" t="s">
        <v>90</v>
      </c>
    </row>
    <row r="3" spans="2:46" ht="6.95" customHeight="1">
      <c r="B3" s="18"/>
      <c r="C3" s="19"/>
      <c r="D3" s="19"/>
      <c r="E3" s="19"/>
      <c r="F3" s="19"/>
      <c r="G3" s="19"/>
      <c r="H3" s="19"/>
      <c r="I3" s="19"/>
      <c r="J3" s="19"/>
      <c r="K3" s="19"/>
      <c r="L3" s="20"/>
      <c r="AT3" s="17" t="s">
        <v>91</v>
      </c>
    </row>
    <row r="4" spans="2:46" ht="24.95" customHeight="1">
      <c r="B4" s="20"/>
      <c r="D4" s="21" t="s">
        <v>92</v>
      </c>
      <c r="L4" s="20"/>
      <c r="M4" s="82" t="s">
        <v>10</v>
      </c>
      <c r="AT4" s="17" t="s">
        <v>4</v>
      </c>
    </row>
    <row r="5" spans="2:46" ht="6.95" customHeight="1">
      <c r="B5" s="20"/>
      <c r="L5" s="20"/>
    </row>
    <row r="6" spans="2:46" ht="12" customHeight="1">
      <c r="B6" s="20"/>
      <c r="D6" s="27" t="s">
        <v>16</v>
      </c>
      <c r="L6" s="20"/>
    </row>
    <row r="7" spans="2:46" ht="16.5" customHeight="1">
      <c r="B7" s="20"/>
      <c r="E7" s="294" t="str">
        <f>'Rekapitulace stavby'!K6</f>
        <v>Stavební úpravy objektu pro dekontaminační zařízení</v>
      </c>
      <c r="F7" s="295"/>
      <c r="G7" s="295"/>
      <c r="H7" s="295"/>
      <c r="L7" s="20"/>
    </row>
    <row r="8" spans="2:46" s="1" customFormat="1" ht="12" customHeight="1">
      <c r="B8" s="33"/>
      <c r="D8" s="27" t="s">
        <v>93</v>
      </c>
      <c r="L8" s="33"/>
    </row>
    <row r="9" spans="2:46" s="1" customFormat="1" ht="16.5" customHeight="1">
      <c r="B9" s="33"/>
      <c r="E9" s="276" t="s">
        <v>94</v>
      </c>
      <c r="F9" s="296"/>
      <c r="G9" s="296"/>
      <c r="H9" s="296"/>
      <c r="L9" s="33"/>
    </row>
    <row r="10" spans="2:46" s="1" customFormat="1" ht="11.25">
      <c r="B10" s="33"/>
      <c r="L10" s="33"/>
    </row>
    <row r="11" spans="2:46" s="1" customFormat="1" ht="12" customHeight="1">
      <c r="B11" s="33"/>
      <c r="D11" s="27" t="s">
        <v>18</v>
      </c>
      <c r="F11" s="25" t="s">
        <v>79</v>
      </c>
      <c r="I11" s="27" t="s">
        <v>20</v>
      </c>
      <c r="J11" s="25" t="s">
        <v>79</v>
      </c>
      <c r="L11" s="33"/>
    </row>
    <row r="12" spans="2:46" s="1" customFormat="1" ht="12" customHeight="1">
      <c r="B12" s="33"/>
      <c r="D12" s="27" t="s">
        <v>22</v>
      </c>
      <c r="F12" s="25" t="s">
        <v>23</v>
      </c>
      <c r="I12" s="27" t="s">
        <v>24</v>
      </c>
      <c r="J12" s="50" t="str">
        <f>'Rekapitulace stavby'!AN8</f>
        <v>6. 10. 2023</v>
      </c>
      <c r="L12" s="33"/>
    </row>
    <row r="13" spans="2:46" s="1" customFormat="1" ht="10.9" customHeight="1">
      <c r="B13" s="33"/>
      <c r="L13" s="33"/>
    </row>
    <row r="14" spans="2:46" s="1" customFormat="1" ht="12" customHeight="1">
      <c r="B14" s="33"/>
      <c r="D14" s="27" t="s">
        <v>30</v>
      </c>
      <c r="I14" s="27" t="s">
        <v>31</v>
      </c>
      <c r="J14" s="25" t="s">
        <v>32</v>
      </c>
      <c r="L14" s="33"/>
    </row>
    <row r="15" spans="2:46" s="1" customFormat="1" ht="18" customHeight="1">
      <c r="B15" s="33"/>
      <c r="E15" s="25" t="s">
        <v>33</v>
      </c>
      <c r="I15" s="27" t="s">
        <v>34</v>
      </c>
      <c r="J15" s="25" t="s">
        <v>35</v>
      </c>
      <c r="L15" s="33"/>
    </row>
    <row r="16" spans="2:46" s="1" customFormat="1" ht="6.95" customHeight="1">
      <c r="B16" s="33"/>
      <c r="L16" s="33"/>
    </row>
    <row r="17" spans="2:12" s="1" customFormat="1" ht="12" customHeight="1">
      <c r="B17" s="33"/>
      <c r="D17" s="27" t="s">
        <v>36</v>
      </c>
      <c r="I17" s="27" t="s">
        <v>31</v>
      </c>
      <c r="J17" s="28" t="str">
        <f>'Rekapitulace stavby'!AN13</f>
        <v>Vyplň údaj</v>
      </c>
      <c r="L17" s="33"/>
    </row>
    <row r="18" spans="2:12" s="1" customFormat="1" ht="18" customHeight="1">
      <c r="B18" s="33"/>
      <c r="E18" s="297" t="str">
        <f>'Rekapitulace stavby'!E14</f>
        <v>Vyplň údaj</v>
      </c>
      <c r="F18" s="260"/>
      <c r="G18" s="260"/>
      <c r="H18" s="260"/>
      <c r="I18" s="27" t="s">
        <v>34</v>
      </c>
      <c r="J18" s="28" t="str">
        <f>'Rekapitulace stavby'!AN14</f>
        <v>Vyplň údaj</v>
      </c>
      <c r="L18" s="33"/>
    </row>
    <row r="19" spans="2:12" s="1" customFormat="1" ht="6.95" customHeight="1">
      <c r="B19" s="33"/>
      <c r="L19" s="33"/>
    </row>
    <row r="20" spans="2:12" s="1" customFormat="1" ht="12" customHeight="1">
      <c r="B20" s="33"/>
      <c r="D20" s="27" t="s">
        <v>38</v>
      </c>
      <c r="I20" s="27" t="s">
        <v>31</v>
      </c>
      <c r="J20" s="25" t="s">
        <v>39</v>
      </c>
      <c r="L20" s="33"/>
    </row>
    <row r="21" spans="2:12" s="1" customFormat="1" ht="18" customHeight="1">
      <c r="B21" s="33"/>
      <c r="E21" s="25" t="s">
        <v>40</v>
      </c>
      <c r="I21" s="27" t="s">
        <v>34</v>
      </c>
      <c r="J21" s="25" t="s">
        <v>41</v>
      </c>
      <c r="L21" s="33"/>
    </row>
    <row r="22" spans="2:12" s="1" customFormat="1" ht="6.95" customHeight="1">
      <c r="B22" s="33"/>
      <c r="L22" s="33"/>
    </row>
    <row r="23" spans="2:12" s="1" customFormat="1" ht="12" customHeight="1">
      <c r="B23" s="33"/>
      <c r="D23" s="27" t="s">
        <v>43</v>
      </c>
      <c r="I23" s="27" t="s">
        <v>31</v>
      </c>
      <c r="J23" s="25" t="s">
        <v>39</v>
      </c>
      <c r="L23" s="33"/>
    </row>
    <row r="24" spans="2:12" s="1" customFormat="1" ht="18" customHeight="1">
      <c r="B24" s="33"/>
      <c r="E24" s="25" t="s">
        <v>40</v>
      </c>
      <c r="I24" s="27" t="s">
        <v>34</v>
      </c>
      <c r="J24" s="25" t="s">
        <v>41</v>
      </c>
      <c r="L24" s="33"/>
    </row>
    <row r="25" spans="2:12" s="1" customFormat="1" ht="6.95" customHeight="1">
      <c r="B25" s="33"/>
      <c r="L25" s="33"/>
    </row>
    <row r="26" spans="2:12" s="1" customFormat="1" ht="12" customHeight="1">
      <c r="B26" s="33"/>
      <c r="D26" s="27" t="s">
        <v>44</v>
      </c>
      <c r="L26" s="33"/>
    </row>
    <row r="27" spans="2:12" s="7" customFormat="1" ht="71.25" customHeight="1">
      <c r="B27" s="83"/>
      <c r="E27" s="265" t="s">
        <v>95</v>
      </c>
      <c r="F27" s="265"/>
      <c r="G27" s="265"/>
      <c r="H27" s="265"/>
      <c r="L27" s="83"/>
    </row>
    <row r="28" spans="2:12" s="1" customFormat="1" ht="6.95" customHeight="1">
      <c r="B28" s="33"/>
      <c r="L28" s="33"/>
    </row>
    <row r="29" spans="2:12" s="1" customFormat="1" ht="6.95" customHeight="1">
      <c r="B29" s="33"/>
      <c r="D29" s="51"/>
      <c r="E29" s="51"/>
      <c r="F29" s="51"/>
      <c r="G29" s="51"/>
      <c r="H29" s="51"/>
      <c r="I29" s="51"/>
      <c r="J29" s="51"/>
      <c r="K29" s="51"/>
      <c r="L29" s="33"/>
    </row>
    <row r="30" spans="2:12" s="1" customFormat="1" ht="25.35" customHeight="1">
      <c r="B30" s="33"/>
      <c r="D30" s="84" t="s">
        <v>46</v>
      </c>
      <c r="J30" s="64">
        <f>ROUND(J113, 2)</f>
        <v>0</v>
      </c>
      <c r="L30" s="33"/>
    </row>
    <row r="31" spans="2:12" s="1" customFormat="1" ht="6.95" customHeight="1">
      <c r="B31" s="33"/>
      <c r="D31" s="51"/>
      <c r="E31" s="51"/>
      <c r="F31" s="51"/>
      <c r="G31" s="51"/>
      <c r="H31" s="51"/>
      <c r="I31" s="51"/>
      <c r="J31" s="51"/>
      <c r="K31" s="51"/>
      <c r="L31" s="33"/>
    </row>
    <row r="32" spans="2:12" s="1" customFormat="1" ht="14.45" customHeight="1">
      <c r="B32" s="33"/>
      <c r="F32" s="36" t="s">
        <v>48</v>
      </c>
      <c r="I32" s="36" t="s">
        <v>47</v>
      </c>
      <c r="J32" s="36" t="s">
        <v>49</v>
      </c>
      <c r="L32" s="33"/>
    </row>
    <row r="33" spans="2:12" s="1" customFormat="1" ht="14.45" customHeight="1">
      <c r="B33" s="33"/>
      <c r="D33" s="53" t="s">
        <v>50</v>
      </c>
      <c r="E33" s="27" t="s">
        <v>51</v>
      </c>
      <c r="F33" s="85">
        <f>ROUND((SUM(BE113:BE673)),  2)</f>
        <v>0</v>
      </c>
      <c r="I33" s="86">
        <v>0.21</v>
      </c>
      <c r="J33" s="85">
        <f>ROUND(((SUM(BE113:BE673))*I33),  2)</f>
        <v>0</v>
      </c>
      <c r="L33" s="33"/>
    </row>
    <row r="34" spans="2:12" s="1" customFormat="1" ht="14.45" customHeight="1">
      <c r="B34" s="33"/>
      <c r="E34" s="27" t="s">
        <v>52</v>
      </c>
      <c r="F34" s="85">
        <f>ROUND((SUM(BF113:BF673)),  2)</f>
        <v>0</v>
      </c>
      <c r="I34" s="86">
        <v>0.15</v>
      </c>
      <c r="J34" s="85">
        <f>ROUND(((SUM(BF113:BF673))*I34),  2)</f>
        <v>0</v>
      </c>
      <c r="L34" s="33"/>
    </row>
    <row r="35" spans="2:12" s="1" customFormat="1" ht="14.45" hidden="1" customHeight="1">
      <c r="B35" s="33"/>
      <c r="E35" s="27" t="s">
        <v>53</v>
      </c>
      <c r="F35" s="85">
        <f>ROUND((SUM(BG113:BG673)),  2)</f>
        <v>0</v>
      </c>
      <c r="I35" s="86">
        <v>0.21</v>
      </c>
      <c r="J35" s="85">
        <f>0</f>
        <v>0</v>
      </c>
      <c r="L35" s="33"/>
    </row>
    <row r="36" spans="2:12" s="1" customFormat="1" ht="14.45" hidden="1" customHeight="1">
      <c r="B36" s="33"/>
      <c r="E36" s="27" t="s">
        <v>54</v>
      </c>
      <c r="F36" s="85">
        <f>ROUND((SUM(BH113:BH673)),  2)</f>
        <v>0</v>
      </c>
      <c r="I36" s="86">
        <v>0.15</v>
      </c>
      <c r="J36" s="85">
        <f>0</f>
        <v>0</v>
      </c>
      <c r="L36" s="33"/>
    </row>
    <row r="37" spans="2:12" s="1" customFormat="1" ht="14.45" hidden="1" customHeight="1">
      <c r="B37" s="33"/>
      <c r="E37" s="27" t="s">
        <v>55</v>
      </c>
      <c r="F37" s="85">
        <f>ROUND((SUM(BI113:BI673)),  2)</f>
        <v>0</v>
      </c>
      <c r="I37" s="86">
        <v>0</v>
      </c>
      <c r="J37" s="85">
        <f>0</f>
        <v>0</v>
      </c>
      <c r="L37" s="33"/>
    </row>
    <row r="38" spans="2:12" s="1" customFormat="1" ht="6.95" customHeight="1">
      <c r="B38" s="33"/>
      <c r="L38" s="33"/>
    </row>
    <row r="39" spans="2:12" s="1" customFormat="1" ht="25.35" customHeight="1">
      <c r="B39" s="33"/>
      <c r="C39" s="87"/>
      <c r="D39" s="88" t="s">
        <v>56</v>
      </c>
      <c r="E39" s="55"/>
      <c r="F39" s="55"/>
      <c r="G39" s="89" t="s">
        <v>57</v>
      </c>
      <c r="H39" s="90" t="s">
        <v>58</v>
      </c>
      <c r="I39" s="55"/>
      <c r="J39" s="91">
        <f>SUM(J30:J37)</f>
        <v>0</v>
      </c>
      <c r="K39" s="92"/>
      <c r="L39" s="33"/>
    </row>
    <row r="40" spans="2:12" s="1" customFormat="1" ht="14.45" customHeight="1">
      <c r="B40" s="42"/>
      <c r="C40" s="43"/>
      <c r="D40" s="43"/>
      <c r="E40" s="43"/>
      <c r="F40" s="43"/>
      <c r="G40" s="43"/>
      <c r="H40" s="43"/>
      <c r="I40" s="43"/>
      <c r="J40" s="43"/>
      <c r="K40" s="43"/>
      <c r="L40" s="33"/>
    </row>
    <row r="44" spans="2:12" s="1" customFormat="1" ht="6.95" customHeight="1">
      <c r="B44" s="44"/>
      <c r="C44" s="45"/>
      <c r="D44" s="45"/>
      <c r="E44" s="45"/>
      <c r="F44" s="45"/>
      <c r="G44" s="45"/>
      <c r="H44" s="45"/>
      <c r="I44" s="45"/>
      <c r="J44" s="45"/>
      <c r="K44" s="45"/>
      <c r="L44" s="33"/>
    </row>
    <row r="45" spans="2:12" s="1" customFormat="1" ht="24.95" customHeight="1">
      <c r="B45" s="33"/>
      <c r="C45" s="21" t="s">
        <v>96</v>
      </c>
      <c r="L45" s="33"/>
    </row>
    <row r="46" spans="2:12" s="1" customFormat="1" ht="6.95" customHeight="1">
      <c r="B46" s="33"/>
      <c r="L46" s="33"/>
    </row>
    <row r="47" spans="2:12" s="1" customFormat="1" ht="12" customHeight="1">
      <c r="B47" s="33"/>
      <c r="C47" s="27" t="s">
        <v>16</v>
      </c>
      <c r="L47" s="33"/>
    </row>
    <row r="48" spans="2:12" s="1" customFormat="1" ht="16.5" customHeight="1">
      <c r="B48" s="33"/>
      <c r="E48" s="294" t="str">
        <f>E7</f>
        <v>Stavební úpravy objektu pro dekontaminační zařízení</v>
      </c>
      <c r="F48" s="295"/>
      <c r="G48" s="295"/>
      <c r="H48" s="295"/>
      <c r="L48" s="33"/>
    </row>
    <row r="49" spans="2:47" s="1" customFormat="1" ht="12" customHeight="1">
      <c r="B49" s="33"/>
      <c r="C49" s="27" t="s">
        <v>93</v>
      </c>
      <c r="L49" s="33"/>
    </row>
    <row r="50" spans="2:47" s="1" customFormat="1" ht="16.5" customHeight="1">
      <c r="B50" s="33"/>
      <c r="E50" s="276" t="str">
        <f>E9</f>
        <v>SO 01 - Objekt pro dekontaminační zařízení</v>
      </c>
      <c r="F50" s="296"/>
      <c r="G50" s="296"/>
      <c r="H50" s="296"/>
      <c r="L50" s="33"/>
    </row>
    <row r="51" spans="2:47" s="1" customFormat="1" ht="6.95" customHeight="1">
      <c r="B51" s="33"/>
      <c r="L51" s="33"/>
    </row>
    <row r="52" spans="2:47" s="1" customFormat="1" ht="12" customHeight="1">
      <c r="B52" s="33"/>
      <c r="C52" s="27" t="s">
        <v>22</v>
      </c>
      <c r="F52" s="25" t="str">
        <f>F12</f>
        <v>Areál NsP Česká Lípa</v>
      </c>
      <c r="I52" s="27" t="s">
        <v>24</v>
      </c>
      <c r="J52" s="50" t="str">
        <f>IF(J12="","",J12)</f>
        <v>6. 10. 2023</v>
      </c>
      <c r="L52" s="33"/>
    </row>
    <row r="53" spans="2:47" s="1" customFormat="1" ht="6.95" customHeight="1">
      <c r="B53" s="33"/>
      <c r="L53" s="33"/>
    </row>
    <row r="54" spans="2:47" s="1" customFormat="1" ht="15.2" customHeight="1">
      <c r="B54" s="33"/>
      <c r="C54" s="27" t="s">
        <v>30</v>
      </c>
      <c r="F54" s="25" t="str">
        <f>E15</f>
        <v>Nemocnice s poliklinikou Česká Lípa, a.s.</v>
      </c>
      <c r="I54" s="27" t="s">
        <v>38</v>
      </c>
      <c r="J54" s="31" t="str">
        <f>E21</f>
        <v xml:space="preserve">STORING s.r.o. </v>
      </c>
      <c r="L54" s="33"/>
    </row>
    <row r="55" spans="2:47" s="1" customFormat="1" ht="15.2" customHeight="1">
      <c r="B55" s="33"/>
      <c r="C55" s="27" t="s">
        <v>36</v>
      </c>
      <c r="F55" s="25" t="str">
        <f>IF(E18="","",E18)</f>
        <v>Vyplň údaj</v>
      </c>
      <c r="I55" s="27" t="s">
        <v>43</v>
      </c>
      <c r="J55" s="31" t="str">
        <f>E24</f>
        <v xml:space="preserve">STORING s.r.o. </v>
      </c>
      <c r="L55" s="33"/>
    </row>
    <row r="56" spans="2:47" s="1" customFormat="1" ht="10.35" customHeight="1">
      <c r="B56" s="33"/>
      <c r="L56" s="33"/>
    </row>
    <row r="57" spans="2:47" s="1" customFormat="1" ht="29.25" customHeight="1">
      <c r="B57" s="33"/>
      <c r="C57" s="93" t="s">
        <v>97</v>
      </c>
      <c r="D57" s="87"/>
      <c r="E57" s="87"/>
      <c r="F57" s="87"/>
      <c r="G57" s="87"/>
      <c r="H57" s="87"/>
      <c r="I57" s="87"/>
      <c r="J57" s="94" t="s">
        <v>98</v>
      </c>
      <c r="K57" s="87"/>
      <c r="L57" s="33"/>
    </row>
    <row r="58" spans="2:47" s="1" customFormat="1" ht="10.35" customHeight="1">
      <c r="B58" s="33"/>
      <c r="L58" s="33"/>
    </row>
    <row r="59" spans="2:47" s="1" customFormat="1" ht="22.9" customHeight="1">
      <c r="B59" s="33"/>
      <c r="C59" s="95" t="s">
        <v>78</v>
      </c>
      <c r="J59" s="64">
        <f>J113</f>
        <v>0</v>
      </c>
      <c r="L59" s="33"/>
      <c r="AU59" s="17" t="s">
        <v>99</v>
      </c>
    </row>
    <row r="60" spans="2:47" s="8" customFormat="1" ht="24.95" customHeight="1">
      <c r="B60" s="96"/>
      <c r="D60" s="97" t="s">
        <v>100</v>
      </c>
      <c r="E60" s="98"/>
      <c r="F60" s="98"/>
      <c r="G60" s="98"/>
      <c r="H60" s="98"/>
      <c r="I60" s="98"/>
      <c r="J60" s="99">
        <f>J114</f>
        <v>0</v>
      </c>
      <c r="L60" s="96"/>
    </row>
    <row r="61" spans="2:47" s="9" customFormat="1" ht="19.899999999999999" customHeight="1">
      <c r="B61" s="100"/>
      <c r="D61" s="101" t="s">
        <v>101</v>
      </c>
      <c r="E61" s="102"/>
      <c r="F61" s="102"/>
      <c r="G61" s="102"/>
      <c r="H61" s="102"/>
      <c r="I61" s="102"/>
      <c r="J61" s="103">
        <f>J115</f>
        <v>0</v>
      </c>
      <c r="L61" s="100"/>
    </row>
    <row r="62" spans="2:47" s="9" customFormat="1" ht="19.899999999999999" customHeight="1">
      <c r="B62" s="100"/>
      <c r="D62" s="101" t="s">
        <v>102</v>
      </c>
      <c r="E62" s="102"/>
      <c r="F62" s="102"/>
      <c r="G62" s="102"/>
      <c r="H62" s="102"/>
      <c r="I62" s="102"/>
      <c r="J62" s="103">
        <f>J129</f>
        <v>0</v>
      </c>
      <c r="L62" s="100"/>
    </row>
    <row r="63" spans="2:47" s="9" customFormat="1" ht="19.899999999999999" customHeight="1">
      <c r="B63" s="100"/>
      <c r="D63" s="101" t="s">
        <v>103</v>
      </c>
      <c r="E63" s="102"/>
      <c r="F63" s="102"/>
      <c r="G63" s="102"/>
      <c r="H63" s="102"/>
      <c r="I63" s="102"/>
      <c r="J63" s="103">
        <f>J151</f>
        <v>0</v>
      </c>
      <c r="L63" s="100"/>
    </row>
    <row r="64" spans="2:47" s="9" customFormat="1" ht="19.899999999999999" customHeight="1">
      <c r="B64" s="100"/>
      <c r="D64" s="101" t="s">
        <v>104</v>
      </c>
      <c r="E64" s="102"/>
      <c r="F64" s="102"/>
      <c r="G64" s="102"/>
      <c r="H64" s="102"/>
      <c r="I64" s="102"/>
      <c r="J64" s="103">
        <f>J163</f>
        <v>0</v>
      </c>
      <c r="L64" s="100"/>
    </row>
    <row r="65" spans="2:12" s="9" customFormat="1" ht="14.85" customHeight="1">
      <c r="B65" s="100"/>
      <c r="D65" s="101" t="s">
        <v>105</v>
      </c>
      <c r="E65" s="102"/>
      <c r="F65" s="102"/>
      <c r="G65" s="102"/>
      <c r="H65" s="102"/>
      <c r="I65" s="102"/>
      <c r="J65" s="103">
        <f>J164</f>
        <v>0</v>
      </c>
      <c r="L65" s="100"/>
    </row>
    <row r="66" spans="2:12" s="9" customFormat="1" ht="14.85" customHeight="1">
      <c r="B66" s="100"/>
      <c r="D66" s="101" t="s">
        <v>106</v>
      </c>
      <c r="E66" s="102"/>
      <c r="F66" s="102"/>
      <c r="G66" s="102"/>
      <c r="H66" s="102"/>
      <c r="I66" s="102"/>
      <c r="J66" s="103">
        <f>J172</f>
        <v>0</v>
      </c>
      <c r="L66" s="100"/>
    </row>
    <row r="67" spans="2:12" s="9" customFormat="1" ht="14.85" customHeight="1">
      <c r="B67" s="100"/>
      <c r="D67" s="101" t="s">
        <v>107</v>
      </c>
      <c r="E67" s="102"/>
      <c r="F67" s="102"/>
      <c r="G67" s="102"/>
      <c r="H67" s="102"/>
      <c r="I67" s="102"/>
      <c r="J67" s="103">
        <f>J177</f>
        <v>0</v>
      </c>
      <c r="L67" s="100"/>
    </row>
    <row r="68" spans="2:12" s="9" customFormat="1" ht="14.85" customHeight="1">
      <c r="B68" s="100"/>
      <c r="D68" s="101" t="s">
        <v>108</v>
      </c>
      <c r="E68" s="102"/>
      <c r="F68" s="102"/>
      <c r="G68" s="102"/>
      <c r="H68" s="102"/>
      <c r="I68" s="102"/>
      <c r="J68" s="103">
        <f>J192</f>
        <v>0</v>
      </c>
      <c r="L68" s="100"/>
    </row>
    <row r="69" spans="2:12" s="9" customFormat="1" ht="19.899999999999999" customHeight="1">
      <c r="B69" s="100"/>
      <c r="D69" s="101" t="s">
        <v>109</v>
      </c>
      <c r="E69" s="102"/>
      <c r="F69" s="102"/>
      <c r="G69" s="102"/>
      <c r="H69" s="102"/>
      <c r="I69" s="102"/>
      <c r="J69" s="103">
        <f>J196</f>
        <v>0</v>
      </c>
      <c r="L69" s="100"/>
    </row>
    <row r="70" spans="2:12" s="9" customFormat="1" ht="14.85" customHeight="1">
      <c r="B70" s="100"/>
      <c r="D70" s="101" t="s">
        <v>110</v>
      </c>
      <c r="E70" s="102"/>
      <c r="F70" s="102"/>
      <c r="G70" s="102"/>
      <c r="H70" s="102"/>
      <c r="I70" s="102"/>
      <c r="J70" s="103">
        <f>J197</f>
        <v>0</v>
      </c>
      <c r="L70" s="100"/>
    </row>
    <row r="71" spans="2:12" s="9" customFormat="1" ht="14.85" customHeight="1">
      <c r="B71" s="100"/>
      <c r="D71" s="101" t="s">
        <v>111</v>
      </c>
      <c r="E71" s="102"/>
      <c r="F71" s="102"/>
      <c r="G71" s="102"/>
      <c r="H71" s="102"/>
      <c r="I71" s="102"/>
      <c r="J71" s="103">
        <f>J216</f>
        <v>0</v>
      </c>
      <c r="L71" s="100"/>
    </row>
    <row r="72" spans="2:12" s="9" customFormat="1" ht="14.85" customHeight="1">
      <c r="B72" s="100"/>
      <c r="D72" s="101" t="s">
        <v>112</v>
      </c>
      <c r="E72" s="102"/>
      <c r="F72" s="102"/>
      <c r="G72" s="102"/>
      <c r="H72" s="102"/>
      <c r="I72" s="102"/>
      <c r="J72" s="103">
        <f>J221</f>
        <v>0</v>
      </c>
      <c r="L72" s="100"/>
    </row>
    <row r="73" spans="2:12" s="9" customFormat="1" ht="19.899999999999999" customHeight="1">
      <c r="B73" s="100"/>
      <c r="D73" s="101" t="s">
        <v>113</v>
      </c>
      <c r="E73" s="102"/>
      <c r="F73" s="102"/>
      <c r="G73" s="102"/>
      <c r="H73" s="102"/>
      <c r="I73" s="102"/>
      <c r="J73" s="103">
        <f>J347</f>
        <v>0</v>
      </c>
      <c r="L73" s="100"/>
    </row>
    <row r="74" spans="2:12" s="9" customFormat="1" ht="19.899999999999999" customHeight="1">
      <c r="B74" s="100"/>
      <c r="D74" s="101" t="s">
        <v>114</v>
      </c>
      <c r="E74" s="102"/>
      <c r="F74" s="102"/>
      <c r="G74" s="102"/>
      <c r="H74" s="102"/>
      <c r="I74" s="102"/>
      <c r="J74" s="103">
        <f>J411</f>
        <v>0</v>
      </c>
      <c r="L74" s="100"/>
    </row>
    <row r="75" spans="2:12" s="8" customFormat="1" ht="24.95" customHeight="1">
      <c r="B75" s="96"/>
      <c r="D75" s="97" t="s">
        <v>115</v>
      </c>
      <c r="E75" s="98"/>
      <c r="F75" s="98"/>
      <c r="G75" s="98"/>
      <c r="H75" s="98"/>
      <c r="I75" s="98"/>
      <c r="J75" s="99">
        <f>J414</f>
        <v>0</v>
      </c>
      <c r="L75" s="96"/>
    </row>
    <row r="76" spans="2:12" s="9" customFormat="1" ht="19.899999999999999" customHeight="1">
      <c r="B76" s="100"/>
      <c r="D76" s="101" t="s">
        <v>116</v>
      </c>
      <c r="E76" s="102"/>
      <c r="F76" s="102"/>
      <c r="G76" s="102"/>
      <c r="H76" s="102"/>
      <c r="I76" s="102"/>
      <c r="J76" s="103">
        <f>J415</f>
        <v>0</v>
      </c>
      <c r="L76" s="100"/>
    </row>
    <row r="77" spans="2:12" s="9" customFormat="1" ht="19.899999999999999" customHeight="1">
      <c r="B77" s="100"/>
      <c r="D77" s="101" t="s">
        <v>117</v>
      </c>
      <c r="E77" s="102"/>
      <c r="F77" s="102"/>
      <c r="G77" s="102"/>
      <c r="H77" s="102"/>
      <c r="I77" s="102"/>
      <c r="J77" s="103">
        <f>J428</f>
        <v>0</v>
      </c>
      <c r="L77" s="100"/>
    </row>
    <row r="78" spans="2:12" s="9" customFormat="1" ht="19.899999999999999" customHeight="1">
      <c r="B78" s="100"/>
      <c r="D78" s="101" t="s">
        <v>118</v>
      </c>
      <c r="E78" s="102"/>
      <c r="F78" s="102"/>
      <c r="G78" s="102"/>
      <c r="H78" s="102"/>
      <c r="I78" s="102"/>
      <c r="J78" s="103">
        <f>J451</f>
        <v>0</v>
      </c>
      <c r="L78" s="100"/>
    </row>
    <row r="79" spans="2:12" s="9" customFormat="1" ht="19.899999999999999" customHeight="1">
      <c r="B79" s="100"/>
      <c r="D79" s="101" t="s">
        <v>119</v>
      </c>
      <c r="E79" s="102"/>
      <c r="F79" s="102"/>
      <c r="G79" s="102"/>
      <c r="H79" s="102"/>
      <c r="I79" s="102"/>
      <c r="J79" s="103">
        <f>J460</f>
        <v>0</v>
      </c>
      <c r="L79" s="100"/>
    </row>
    <row r="80" spans="2:12" s="9" customFormat="1" ht="19.899999999999999" customHeight="1">
      <c r="B80" s="100"/>
      <c r="D80" s="101" t="s">
        <v>120</v>
      </c>
      <c r="E80" s="102"/>
      <c r="F80" s="102"/>
      <c r="G80" s="102"/>
      <c r="H80" s="102"/>
      <c r="I80" s="102"/>
      <c r="J80" s="103">
        <f>J477</f>
        <v>0</v>
      </c>
      <c r="L80" s="100"/>
    </row>
    <row r="81" spans="2:12" s="9" customFormat="1" ht="19.899999999999999" customHeight="1">
      <c r="B81" s="100"/>
      <c r="D81" s="101" t="s">
        <v>121</v>
      </c>
      <c r="E81" s="102"/>
      <c r="F81" s="102"/>
      <c r="G81" s="102"/>
      <c r="H81" s="102"/>
      <c r="I81" s="102"/>
      <c r="J81" s="103">
        <f>J482</f>
        <v>0</v>
      </c>
      <c r="L81" s="100"/>
    </row>
    <row r="82" spans="2:12" s="9" customFormat="1" ht="19.899999999999999" customHeight="1">
      <c r="B82" s="100"/>
      <c r="D82" s="101" t="s">
        <v>122</v>
      </c>
      <c r="E82" s="102"/>
      <c r="F82" s="102"/>
      <c r="G82" s="102"/>
      <c r="H82" s="102"/>
      <c r="I82" s="102"/>
      <c r="J82" s="103">
        <f>J496</f>
        <v>0</v>
      </c>
      <c r="L82" s="100"/>
    </row>
    <row r="83" spans="2:12" s="9" customFormat="1" ht="19.899999999999999" customHeight="1">
      <c r="B83" s="100"/>
      <c r="D83" s="101" t="s">
        <v>123</v>
      </c>
      <c r="E83" s="102"/>
      <c r="F83" s="102"/>
      <c r="G83" s="102"/>
      <c r="H83" s="102"/>
      <c r="I83" s="102"/>
      <c r="J83" s="103">
        <f>J503</f>
        <v>0</v>
      </c>
      <c r="L83" s="100"/>
    </row>
    <row r="84" spans="2:12" s="9" customFormat="1" ht="19.899999999999999" customHeight="1">
      <c r="B84" s="100"/>
      <c r="D84" s="101" t="s">
        <v>124</v>
      </c>
      <c r="E84" s="102"/>
      <c r="F84" s="102"/>
      <c r="G84" s="102"/>
      <c r="H84" s="102"/>
      <c r="I84" s="102"/>
      <c r="J84" s="103">
        <f>J536</f>
        <v>0</v>
      </c>
      <c r="L84" s="100"/>
    </row>
    <row r="85" spans="2:12" s="9" customFormat="1" ht="19.899999999999999" customHeight="1">
      <c r="B85" s="100"/>
      <c r="D85" s="101" t="s">
        <v>125</v>
      </c>
      <c r="E85" s="102"/>
      <c r="F85" s="102"/>
      <c r="G85" s="102"/>
      <c r="H85" s="102"/>
      <c r="I85" s="102"/>
      <c r="J85" s="103">
        <f>J602</f>
        <v>0</v>
      </c>
      <c r="L85" s="100"/>
    </row>
    <row r="86" spans="2:12" s="9" customFormat="1" ht="19.899999999999999" customHeight="1">
      <c r="B86" s="100"/>
      <c r="D86" s="101" t="s">
        <v>126</v>
      </c>
      <c r="E86" s="102"/>
      <c r="F86" s="102"/>
      <c r="G86" s="102"/>
      <c r="H86" s="102"/>
      <c r="I86" s="102"/>
      <c r="J86" s="103">
        <f>J611</f>
        <v>0</v>
      </c>
      <c r="L86" s="100"/>
    </row>
    <row r="87" spans="2:12" s="9" customFormat="1" ht="19.899999999999999" customHeight="1">
      <c r="B87" s="100"/>
      <c r="D87" s="101" t="s">
        <v>127</v>
      </c>
      <c r="E87" s="102"/>
      <c r="F87" s="102"/>
      <c r="G87" s="102"/>
      <c r="H87" s="102"/>
      <c r="I87" s="102"/>
      <c r="J87" s="103">
        <f>J614</f>
        <v>0</v>
      </c>
      <c r="L87" s="100"/>
    </row>
    <row r="88" spans="2:12" s="8" customFormat="1" ht="24.95" customHeight="1">
      <c r="B88" s="96"/>
      <c r="D88" s="97" t="s">
        <v>128</v>
      </c>
      <c r="E88" s="98"/>
      <c r="F88" s="98"/>
      <c r="G88" s="98"/>
      <c r="H88" s="98"/>
      <c r="I88" s="98"/>
      <c r="J88" s="99">
        <f>J626</f>
        <v>0</v>
      </c>
      <c r="L88" s="96"/>
    </row>
    <row r="89" spans="2:12" s="9" customFormat="1" ht="19.899999999999999" customHeight="1">
      <c r="B89" s="100"/>
      <c r="D89" s="101" t="s">
        <v>129</v>
      </c>
      <c r="E89" s="102"/>
      <c r="F89" s="102"/>
      <c r="G89" s="102"/>
      <c r="H89" s="102"/>
      <c r="I89" s="102"/>
      <c r="J89" s="103">
        <f>J627</f>
        <v>0</v>
      </c>
      <c r="L89" s="100"/>
    </row>
    <row r="90" spans="2:12" s="9" customFormat="1" ht="19.899999999999999" customHeight="1">
      <c r="B90" s="100"/>
      <c r="D90" s="101" t="s">
        <v>130</v>
      </c>
      <c r="E90" s="102"/>
      <c r="F90" s="102"/>
      <c r="G90" s="102"/>
      <c r="H90" s="102"/>
      <c r="I90" s="102"/>
      <c r="J90" s="103">
        <f>J641</f>
        <v>0</v>
      </c>
      <c r="L90" s="100"/>
    </row>
    <row r="91" spans="2:12" s="9" customFormat="1" ht="19.899999999999999" customHeight="1">
      <c r="B91" s="100"/>
      <c r="D91" s="101" t="s">
        <v>131</v>
      </c>
      <c r="E91" s="102"/>
      <c r="F91" s="102"/>
      <c r="G91" s="102"/>
      <c r="H91" s="102"/>
      <c r="I91" s="102"/>
      <c r="J91" s="103">
        <f>J644</f>
        <v>0</v>
      </c>
      <c r="L91" s="100"/>
    </row>
    <row r="92" spans="2:12" s="9" customFormat="1" ht="19.899999999999999" customHeight="1">
      <c r="B92" s="100"/>
      <c r="D92" s="101" t="s">
        <v>132</v>
      </c>
      <c r="E92" s="102"/>
      <c r="F92" s="102"/>
      <c r="G92" s="102"/>
      <c r="H92" s="102"/>
      <c r="I92" s="102"/>
      <c r="J92" s="103">
        <f>J654</f>
        <v>0</v>
      </c>
      <c r="L92" s="100"/>
    </row>
    <row r="93" spans="2:12" s="9" customFormat="1" ht="19.899999999999999" customHeight="1">
      <c r="B93" s="100"/>
      <c r="D93" s="101" t="s">
        <v>133</v>
      </c>
      <c r="E93" s="102"/>
      <c r="F93" s="102"/>
      <c r="G93" s="102"/>
      <c r="H93" s="102"/>
      <c r="I93" s="102"/>
      <c r="J93" s="103">
        <f>J666</f>
        <v>0</v>
      </c>
      <c r="L93" s="100"/>
    </row>
    <row r="94" spans="2:12" s="1" customFormat="1" ht="21.75" customHeight="1">
      <c r="B94" s="33"/>
      <c r="L94" s="33"/>
    </row>
    <row r="95" spans="2:12" s="1" customFormat="1" ht="6.95" customHeight="1">
      <c r="B95" s="42"/>
      <c r="C95" s="43"/>
      <c r="D95" s="43"/>
      <c r="E95" s="43"/>
      <c r="F95" s="43"/>
      <c r="G95" s="43"/>
      <c r="H95" s="43"/>
      <c r="I95" s="43"/>
      <c r="J95" s="43"/>
      <c r="K95" s="43"/>
      <c r="L95" s="33"/>
    </row>
    <row r="99" spans="2:20" s="1" customFormat="1" ht="6.95" customHeight="1">
      <c r="B99" s="44"/>
      <c r="C99" s="45"/>
      <c r="D99" s="45"/>
      <c r="E99" s="45"/>
      <c r="F99" s="45"/>
      <c r="G99" s="45"/>
      <c r="H99" s="45"/>
      <c r="I99" s="45"/>
      <c r="J99" s="45"/>
      <c r="K99" s="45"/>
      <c r="L99" s="33"/>
    </row>
    <row r="100" spans="2:20" s="1" customFormat="1" ht="24.95" customHeight="1">
      <c r="B100" s="33"/>
      <c r="C100" s="21" t="s">
        <v>134</v>
      </c>
      <c r="L100" s="33"/>
    </row>
    <row r="101" spans="2:20" s="1" customFormat="1" ht="6.95" customHeight="1">
      <c r="B101" s="33"/>
      <c r="L101" s="33"/>
    </row>
    <row r="102" spans="2:20" s="1" customFormat="1" ht="12" customHeight="1">
      <c r="B102" s="33"/>
      <c r="C102" s="27" t="s">
        <v>16</v>
      </c>
      <c r="L102" s="33"/>
    </row>
    <row r="103" spans="2:20" s="1" customFormat="1" ht="16.5" customHeight="1">
      <c r="B103" s="33"/>
      <c r="E103" s="294" t="str">
        <f>E7</f>
        <v>Stavební úpravy objektu pro dekontaminační zařízení</v>
      </c>
      <c r="F103" s="295"/>
      <c r="G103" s="295"/>
      <c r="H103" s="295"/>
      <c r="L103" s="33"/>
    </row>
    <row r="104" spans="2:20" s="1" customFormat="1" ht="12" customHeight="1">
      <c r="B104" s="33"/>
      <c r="C104" s="27" t="s">
        <v>93</v>
      </c>
      <c r="L104" s="33"/>
    </row>
    <row r="105" spans="2:20" s="1" customFormat="1" ht="16.5" customHeight="1">
      <c r="B105" s="33"/>
      <c r="E105" s="276" t="str">
        <f>E9</f>
        <v>SO 01 - Objekt pro dekontaminační zařízení</v>
      </c>
      <c r="F105" s="296"/>
      <c r="G105" s="296"/>
      <c r="H105" s="296"/>
      <c r="L105" s="33"/>
    </row>
    <row r="106" spans="2:20" s="1" customFormat="1" ht="6.95" customHeight="1">
      <c r="B106" s="33"/>
      <c r="L106" s="33"/>
    </row>
    <row r="107" spans="2:20" s="1" customFormat="1" ht="12" customHeight="1">
      <c r="B107" s="33"/>
      <c r="C107" s="27" t="s">
        <v>22</v>
      </c>
      <c r="F107" s="25" t="str">
        <f>F12</f>
        <v>Areál NsP Česká Lípa</v>
      </c>
      <c r="I107" s="27" t="s">
        <v>24</v>
      </c>
      <c r="J107" s="50" t="str">
        <f>IF(J12="","",J12)</f>
        <v>6. 10. 2023</v>
      </c>
      <c r="L107" s="33"/>
    </row>
    <row r="108" spans="2:20" s="1" customFormat="1" ht="6.95" customHeight="1">
      <c r="B108" s="33"/>
      <c r="L108" s="33"/>
    </row>
    <row r="109" spans="2:20" s="1" customFormat="1" ht="15.2" customHeight="1">
      <c r="B109" s="33"/>
      <c r="C109" s="27" t="s">
        <v>30</v>
      </c>
      <c r="F109" s="25" t="str">
        <f>E15</f>
        <v>Nemocnice s poliklinikou Česká Lípa, a.s.</v>
      </c>
      <c r="I109" s="27" t="s">
        <v>38</v>
      </c>
      <c r="J109" s="31" t="str">
        <f>E21</f>
        <v xml:space="preserve">STORING s.r.o. </v>
      </c>
      <c r="L109" s="33"/>
    </row>
    <row r="110" spans="2:20" s="1" customFormat="1" ht="15.2" customHeight="1">
      <c r="B110" s="33"/>
      <c r="C110" s="27" t="s">
        <v>36</v>
      </c>
      <c r="F110" s="25" t="str">
        <f>IF(E18="","",E18)</f>
        <v>Vyplň údaj</v>
      </c>
      <c r="I110" s="27" t="s">
        <v>43</v>
      </c>
      <c r="J110" s="31" t="str">
        <f>E24</f>
        <v xml:space="preserve">STORING s.r.o. </v>
      </c>
      <c r="L110" s="33"/>
    </row>
    <row r="111" spans="2:20" s="1" customFormat="1" ht="10.35" customHeight="1">
      <c r="B111" s="33"/>
      <c r="L111" s="33"/>
    </row>
    <row r="112" spans="2:20" s="10" customFormat="1" ht="29.25" customHeight="1">
      <c r="B112" s="104"/>
      <c r="C112" s="105" t="s">
        <v>135</v>
      </c>
      <c r="D112" s="106" t="s">
        <v>65</v>
      </c>
      <c r="E112" s="106" t="s">
        <v>61</v>
      </c>
      <c r="F112" s="106" t="s">
        <v>62</v>
      </c>
      <c r="G112" s="106" t="s">
        <v>136</v>
      </c>
      <c r="H112" s="106" t="s">
        <v>137</v>
      </c>
      <c r="I112" s="106" t="s">
        <v>138</v>
      </c>
      <c r="J112" s="106" t="s">
        <v>98</v>
      </c>
      <c r="K112" s="107" t="s">
        <v>139</v>
      </c>
      <c r="L112" s="104"/>
      <c r="M112" s="57" t="s">
        <v>79</v>
      </c>
      <c r="N112" s="58" t="s">
        <v>50</v>
      </c>
      <c r="O112" s="58" t="s">
        <v>140</v>
      </c>
      <c r="P112" s="58" t="s">
        <v>141</v>
      </c>
      <c r="Q112" s="58" t="s">
        <v>142</v>
      </c>
      <c r="R112" s="58" t="s">
        <v>143</v>
      </c>
      <c r="S112" s="58" t="s">
        <v>144</v>
      </c>
      <c r="T112" s="59" t="s">
        <v>145</v>
      </c>
    </row>
    <row r="113" spans="2:65" s="1" customFormat="1" ht="22.9" customHeight="1">
      <c r="B113" s="33"/>
      <c r="C113" s="62" t="s">
        <v>146</v>
      </c>
      <c r="J113" s="108">
        <f>BK113</f>
        <v>0</v>
      </c>
      <c r="L113" s="33"/>
      <c r="M113" s="60"/>
      <c r="N113" s="51"/>
      <c r="O113" s="51"/>
      <c r="P113" s="109">
        <f>P114+P414+P626</f>
        <v>0</v>
      </c>
      <c r="Q113" s="51"/>
      <c r="R113" s="109">
        <f>R114+R414+R626</f>
        <v>88.473185010000009</v>
      </c>
      <c r="S113" s="51"/>
      <c r="T113" s="110">
        <f>T114+T414+T626</f>
        <v>60.42016739000001</v>
      </c>
      <c r="AT113" s="17" t="s">
        <v>80</v>
      </c>
      <c r="AU113" s="17" t="s">
        <v>99</v>
      </c>
      <c r="BK113" s="111">
        <f>BK114+BK414+BK626</f>
        <v>0</v>
      </c>
    </row>
    <row r="114" spans="2:65" s="11" customFormat="1" ht="25.9" customHeight="1">
      <c r="B114" s="112"/>
      <c r="D114" s="113" t="s">
        <v>80</v>
      </c>
      <c r="E114" s="114" t="s">
        <v>147</v>
      </c>
      <c r="F114" s="114" t="s">
        <v>148</v>
      </c>
      <c r="I114" s="115"/>
      <c r="J114" s="116">
        <f>BK114</f>
        <v>0</v>
      </c>
      <c r="L114" s="112"/>
      <c r="M114" s="117"/>
      <c r="P114" s="118">
        <f>P115+P129+P151+P163+P196+P347+P411</f>
        <v>0</v>
      </c>
      <c r="R114" s="118">
        <f>R115+R129+R151+R163+R196+R347+R411</f>
        <v>87.171067390000005</v>
      </c>
      <c r="T114" s="119">
        <f>T115+T129+T151+T163+T196+T347+T411</f>
        <v>60.42016739000001</v>
      </c>
      <c r="AR114" s="113" t="s">
        <v>89</v>
      </c>
      <c r="AT114" s="120" t="s">
        <v>80</v>
      </c>
      <c r="AU114" s="120" t="s">
        <v>81</v>
      </c>
      <c r="AY114" s="113" t="s">
        <v>149</v>
      </c>
      <c r="BK114" s="121">
        <f>BK115+BK129+BK151+BK163+BK196+BK347+BK411</f>
        <v>0</v>
      </c>
    </row>
    <row r="115" spans="2:65" s="11" customFormat="1" ht="22.9" customHeight="1">
      <c r="B115" s="112"/>
      <c r="D115" s="113" t="s">
        <v>80</v>
      </c>
      <c r="E115" s="122" t="s">
        <v>89</v>
      </c>
      <c r="F115" s="122" t="s">
        <v>150</v>
      </c>
      <c r="I115" s="115"/>
      <c r="J115" s="123">
        <f>BK115</f>
        <v>0</v>
      </c>
      <c r="L115" s="112"/>
      <c r="M115" s="117"/>
      <c r="P115" s="118">
        <f>SUM(P116:P128)</f>
        <v>0</v>
      </c>
      <c r="R115" s="118">
        <f>SUM(R116:R128)</f>
        <v>0</v>
      </c>
      <c r="T115" s="119">
        <f>SUM(T116:T128)</f>
        <v>0</v>
      </c>
      <c r="AR115" s="113" t="s">
        <v>89</v>
      </c>
      <c r="AT115" s="120" t="s">
        <v>80</v>
      </c>
      <c r="AU115" s="120" t="s">
        <v>89</v>
      </c>
      <c r="AY115" s="113" t="s">
        <v>149</v>
      </c>
      <c r="BK115" s="121">
        <f>SUM(BK116:BK128)</f>
        <v>0</v>
      </c>
    </row>
    <row r="116" spans="2:65" s="1" customFormat="1" ht="24.2" customHeight="1">
      <c r="B116" s="33"/>
      <c r="C116" s="124" t="s">
        <v>89</v>
      </c>
      <c r="D116" s="124" t="s">
        <v>151</v>
      </c>
      <c r="E116" s="125" t="s">
        <v>152</v>
      </c>
      <c r="F116" s="126" t="s">
        <v>153</v>
      </c>
      <c r="G116" s="127" t="s">
        <v>154</v>
      </c>
      <c r="H116" s="128">
        <v>17.829999999999998</v>
      </c>
      <c r="I116" s="129"/>
      <c r="J116" s="130">
        <f>ROUND(I116*H116,2)</f>
        <v>0</v>
      </c>
      <c r="K116" s="126" t="s">
        <v>155</v>
      </c>
      <c r="L116" s="33"/>
      <c r="M116" s="131" t="s">
        <v>79</v>
      </c>
      <c r="N116" s="132" t="s">
        <v>51</v>
      </c>
      <c r="P116" s="133">
        <f>O116*H116</f>
        <v>0</v>
      </c>
      <c r="Q116" s="133">
        <v>0</v>
      </c>
      <c r="R116" s="133">
        <f>Q116*H116</f>
        <v>0</v>
      </c>
      <c r="S116" s="133">
        <v>0</v>
      </c>
      <c r="T116" s="134">
        <f>S116*H116</f>
        <v>0</v>
      </c>
      <c r="AR116" s="135" t="s">
        <v>156</v>
      </c>
      <c r="AT116" s="135" t="s">
        <v>151</v>
      </c>
      <c r="AU116" s="135" t="s">
        <v>91</v>
      </c>
      <c r="AY116" s="17" t="s">
        <v>149</v>
      </c>
      <c r="BE116" s="136">
        <f>IF(N116="základní",J116,0)</f>
        <v>0</v>
      </c>
      <c r="BF116" s="136">
        <f>IF(N116="snížená",J116,0)</f>
        <v>0</v>
      </c>
      <c r="BG116" s="136">
        <f>IF(N116="zákl. přenesená",J116,0)</f>
        <v>0</v>
      </c>
      <c r="BH116" s="136">
        <f>IF(N116="sníž. přenesená",J116,0)</f>
        <v>0</v>
      </c>
      <c r="BI116" s="136">
        <f>IF(N116="nulová",J116,0)</f>
        <v>0</v>
      </c>
      <c r="BJ116" s="17" t="s">
        <v>89</v>
      </c>
      <c r="BK116" s="136">
        <f>ROUND(I116*H116,2)</f>
        <v>0</v>
      </c>
      <c r="BL116" s="17" t="s">
        <v>156</v>
      </c>
      <c r="BM116" s="135" t="s">
        <v>157</v>
      </c>
    </row>
    <row r="117" spans="2:65" s="1" customFormat="1" ht="11.25">
      <c r="B117" s="33"/>
      <c r="D117" s="137" t="s">
        <v>158</v>
      </c>
      <c r="F117" s="138" t="s">
        <v>159</v>
      </c>
      <c r="I117" s="139"/>
      <c r="L117" s="33"/>
      <c r="M117" s="140"/>
      <c r="T117" s="54"/>
      <c r="AT117" s="17" t="s">
        <v>158</v>
      </c>
      <c r="AU117" s="17" t="s">
        <v>91</v>
      </c>
    </row>
    <row r="118" spans="2:65" s="12" customFormat="1" ht="11.25">
      <c r="B118" s="141"/>
      <c r="D118" s="142" t="s">
        <v>160</v>
      </c>
      <c r="E118" s="143" t="s">
        <v>79</v>
      </c>
      <c r="F118" s="144" t="s">
        <v>161</v>
      </c>
      <c r="H118" s="145">
        <v>14.705</v>
      </c>
      <c r="I118" s="146"/>
      <c r="L118" s="141"/>
      <c r="M118" s="147"/>
      <c r="T118" s="148"/>
      <c r="AT118" s="143" t="s">
        <v>160</v>
      </c>
      <c r="AU118" s="143" t="s">
        <v>91</v>
      </c>
      <c r="AV118" s="12" t="s">
        <v>91</v>
      </c>
      <c r="AW118" s="12" t="s">
        <v>42</v>
      </c>
      <c r="AX118" s="12" t="s">
        <v>81</v>
      </c>
      <c r="AY118" s="143" t="s">
        <v>149</v>
      </c>
    </row>
    <row r="119" spans="2:65" s="12" customFormat="1" ht="11.25">
      <c r="B119" s="141"/>
      <c r="D119" s="142" t="s">
        <v>160</v>
      </c>
      <c r="E119" s="143" t="s">
        <v>79</v>
      </c>
      <c r="F119" s="144" t="s">
        <v>162</v>
      </c>
      <c r="H119" s="145">
        <v>3.125</v>
      </c>
      <c r="I119" s="146"/>
      <c r="L119" s="141"/>
      <c r="M119" s="147"/>
      <c r="T119" s="148"/>
      <c r="AT119" s="143" t="s">
        <v>160</v>
      </c>
      <c r="AU119" s="143" t="s">
        <v>91</v>
      </c>
      <c r="AV119" s="12" t="s">
        <v>91</v>
      </c>
      <c r="AW119" s="12" t="s">
        <v>42</v>
      </c>
      <c r="AX119" s="12" t="s">
        <v>81</v>
      </c>
      <c r="AY119" s="143" t="s">
        <v>149</v>
      </c>
    </row>
    <row r="120" spans="2:65" s="13" customFormat="1" ht="11.25">
      <c r="B120" s="149"/>
      <c r="D120" s="142" t="s">
        <v>160</v>
      </c>
      <c r="E120" s="150" t="s">
        <v>79</v>
      </c>
      <c r="F120" s="151" t="s">
        <v>163</v>
      </c>
      <c r="H120" s="152">
        <v>17.829999999999998</v>
      </c>
      <c r="I120" s="153"/>
      <c r="L120" s="149"/>
      <c r="M120" s="154"/>
      <c r="T120" s="155"/>
      <c r="AT120" s="150" t="s">
        <v>160</v>
      </c>
      <c r="AU120" s="150" t="s">
        <v>91</v>
      </c>
      <c r="AV120" s="13" t="s">
        <v>156</v>
      </c>
      <c r="AW120" s="13" t="s">
        <v>42</v>
      </c>
      <c r="AX120" s="13" t="s">
        <v>89</v>
      </c>
      <c r="AY120" s="150" t="s">
        <v>149</v>
      </c>
    </row>
    <row r="121" spans="2:65" s="1" customFormat="1" ht="37.9" customHeight="1">
      <c r="B121" s="33"/>
      <c r="C121" s="124" t="s">
        <v>91</v>
      </c>
      <c r="D121" s="124" t="s">
        <v>151</v>
      </c>
      <c r="E121" s="125" t="s">
        <v>164</v>
      </c>
      <c r="F121" s="126" t="s">
        <v>165</v>
      </c>
      <c r="G121" s="127" t="s">
        <v>154</v>
      </c>
      <c r="H121" s="128">
        <v>17.829999999999998</v>
      </c>
      <c r="I121" s="129"/>
      <c r="J121" s="130">
        <f>ROUND(I121*H121,2)</f>
        <v>0</v>
      </c>
      <c r="K121" s="126" t="s">
        <v>155</v>
      </c>
      <c r="L121" s="33"/>
      <c r="M121" s="131" t="s">
        <v>79</v>
      </c>
      <c r="N121" s="132" t="s">
        <v>51</v>
      </c>
      <c r="P121" s="133">
        <f>O121*H121</f>
        <v>0</v>
      </c>
      <c r="Q121" s="133">
        <v>0</v>
      </c>
      <c r="R121" s="133">
        <f>Q121*H121</f>
        <v>0</v>
      </c>
      <c r="S121" s="133">
        <v>0</v>
      </c>
      <c r="T121" s="134">
        <f>S121*H121</f>
        <v>0</v>
      </c>
      <c r="AR121" s="135" t="s">
        <v>156</v>
      </c>
      <c r="AT121" s="135" t="s">
        <v>151</v>
      </c>
      <c r="AU121" s="135" t="s">
        <v>91</v>
      </c>
      <c r="AY121" s="17" t="s">
        <v>149</v>
      </c>
      <c r="BE121" s="136">
        <f>IF(N121="základní",J121,0)</f>
        <v>0</v>
      </c>
      <c r="BF121" s="136">
        <f>IF(N121="snížená",J121,0)</f>
        <v>0</v>
      </c>
      <c r="BG121" s="136">
        <f>IF(N121="zákl. přenesená",J121,0)</f>
        <v>0</v>
      </c>
      <c r="BH121" s="136">
        <f>IF(N121="sníž. přenesená",J121,0)</f>
        <v>0</v>
      </c>
      <c r="BI121" s="136">
        <f>IF(N121="nulová",J121,0)</f>
        <v>0</v>
      </c>
      <c r="BJ121" s="17" t="s">
        <v>89</v>
      </c>
      <c r="BK121" s="136">
        <f>ROUND(I121*H121,2)</f>
        <v>0</v>
      </c>
      <c r="BL121" s="17" t="s">
        <v>156</v>
      </c>
      <c r="BM121" s="135" t="s">
        <v>166</v>
      </c>
    </row>
    <row r="122" spans="2:65" s="1" customFormat="1" ht="11.25">
      <c r="B122" s="33"/>
      <c r="D122" s="137" t="s">
        <v>158</v>
      </c>
      <c r="F122" s="138" t="s">
        <v>167</v>
      </c>
      <c r="I122" s="139"/>
      <c r="L122" s="33"/>
      <c r="M122" s="140"/>
      <c r="T122" s="54"/>
      <c r="AT122" s="17" t="s">
        <v>158</v>
      </c>
      <c r="AU122" s="17" t="s">
        <v>91</v>
      </c>
    </row>
    <row r="123" spans="2:65" s="1" customFormat="1" ht="37.9" customHeight="1">
      <c r="B123" s="33"/>
      <c r="C123" s="124" t="s">
        <v>168</v>
      </c>
      <c r="D123" s="124" t="s">
        <v>151</v>
      </c>
      <c r="E123" s="125" t="s">
        <v>169</v>
      </c>
      <c r="F123" s="126" t="s">
        <v>170</v>
      </c>
      <c r="G123" s="127" t="s">
        <v>154</v>
      </c>
      <c r="H123" s="128">
        <v>17.829999999999998</v>
      </c>
      <c r="I123" s="129"/>
      <c r="J123" s="130">
        <f>ROUND(I123*H123,2)</f>
        <v>0</v>
      </c>
      <c r="K123" s="126" t="s">
        <v>155</v>
      </c>
      <c r="L123" s="33"/>
      <c r="M123" s="131" t="s">
        <v>79</v>
      </c>
      <c r="N123" s="132" t="s">
        <v>51</v>
      </c>
      <c r="P123" s="133">
        <f>O123*H123</f>
        <v>0</v>
      </c>
      <c r="Q123" s="133">
        <v>0</v>
      </c>
      <c r="R123" s="133">
        <f>Q123*H123</f>
        <v>0</v>
      </c>
      <c r="S123" s="133">
        <v>0</v>
      </c>
      <c r="T123" s="134">
        <f>S123*H123</f>
        <v>0</v>
      </c>
      <c r="AR123" s="135" t="s">
        <v>156</v>
      </c>
      <c r="AT123" s="135" t="s">
        <v>151</v>
      </c>
      <c r="AU123" s="135" t="s">
        <v>91</v>
      </c>
      <c r="AY123" s="17" t="s">
        <v>149</v>
      </c>
      <c r="BE123" s="136">
        <f>IF(N123="základní",J123,0)</f>
        <v>0</v>
      </c>
      <c r="BF123" s="136">
        <f>IF(N123="snížená",J123,0)</f>
        <v>0</v>
      </c>
      <c r="BG123" s="136">
        <f>IF(N123="zákl. přenesená",J123,0)</f>
        <v>0</v>
      </c>
      <c r="BH123" s="136">
        <f>IF(N123="sníž. přenesená",J123,0)</f>
        <v>0</v>
      </c>
      <c r="BI123" s="136">
        <f>IF(N123="nulová",J123,0)</f>
        <v>0</v>
      </c>
      <c r="BJ123" s="17" t="s">
        <v>89</v>
      </c>
      <c r="BK123" s="136">
        <f>ROUND(I123*H123,2)</f>
        <v>0</v>
      </c>
      <c r="BL123" s="17" t="s">
        <v>156</v>
      </c>
      <c r="BM123" s="135" t="s">
        <v>171</v>
      </c>
    </row>
    <row r="124" spans="2:65" s="1" customFormat="1" ht="11.25">
      <c r="B124" s="33"/>
      <c r="D124" s="137" t="s">
        <v>158</v>
      </c>
      <c r="F124" s="138" t="s">
        <v>172</v>
      </c>
      <c r="I124" s="139"/>
      <c r="L124" s="33"/>
      <c r="M124" s="140"/>
      <c r="T124" s="54"/>
      <c r="AT124" s="17" t="s">
        <v>158</v>
      </c>
      <c r="AU124" s="17" t="s">
        <v>91</v>
      </c>
    </row>
    <row r="125" spans="2:65" s="1" customFormat="1" ht="24.2" customHeight="1">
      <c r="B125" s="33"/>
      <c r="C125" s="124" t="s">
        <v>156</v>
      </c>
      <c r="D125" s="124" t="s">
        <v>151</v>
      </c>
      <c r="E125" s="125" t="s">
        <v>173</v>
      </c>
      <c r="F125" s="126" t="s">
        <v>174</v>
      </c>
      <c r="G125" s="127" t="s">
        <v>154</v>
      </c>
      <c r="H125" s="128">
        <v>17.829999999999998</v>
      </c>
      <c r="I125" s="129"/>
      <c r="J125" s="130">
        <f>ROUND(I125*H125,2)</f>
        <v>0</v>
      </c>
      <c r="K125" s="126" t="s">
        <v>155</v>
      </c>
      <c r="L125" s="33"/>
      <c r="M125" s="131" t="s">
        <v>79</v>
      </c>
      <c r="N125" s="132" t="s">
        <v>51</v>
      </c>
      <c r="P125" s="133">
        <f>O125*H125</f>
        <v>0</v>
      </c>
      <c r="Q125" s="133">
        <v>0</v>
      </c>
      <c r="R125" s="133">
        <f>Q125*H125</f>
        <v>0</v>
      </c>
      <c r="S125" s="133">
        <v>0</v>
      </c>
      <c r="T125" s="134">
        <f>S125*H125</f>
        <v>0</v>
      </c>
      <c r="AR125" s="135" t="s">
        <v>156</v>
      </c>
      <c r="AT125" s="135" t="s">
        <v>151</v>
      </c>
      <c r="AU125" s="135" t="s">
        <v>91</v>
      </c>
      <c r="AY125" s="17" t="s">
        <v>149</v>
      </c>
      <c r="BE125" s="136">
        <f>IF(N125="základní",J125,0)</f>
        <v>0</v>
      </c>
      <c r="BF125" s="136">
        <f>IF(N125="snížená",J125,0)</f>
        <v>0</v>
      </c>
      <c r="BG125" s="136">
        <f>IF(N125="zákl. přenesená",J125,0)</f>
        <v>0</v>
      </c>
      <c r="BH125" s="136">
        <f>IF(N125="sníž. přenesená",J125,0)</f>
        <v>0</v>
      </c>
      <c r="BI125" s="136">
        <f>IF(N125="nulová",J125,0)</f>
        <v>0</v>
      </c>
      <c r="BJ125" s="17" t="s">
        <v>89</v>
      </c>
      <c r="BK125" s="136">
        <f>ROUND(I125*H125,2)</f>
        <v>0</v>
      </c>
      <c r="BL125" s="17" t="s">
        <v>156</v>
      </c>
      <c r="BM125" s="135" t="s">
        <v>175</v>
      </c>
    </row>
    <row r="126" spans="2:65" s="1" customFormat="1" ht="11.25">
      <c r="B126" s="33"/>
      <c r="D126" s="137" t="s">
        <v>158</v>
      </c>
      <c r="F126" s="138" t="s">
        <v>176</v>
      </c>
      <c r="I126" s="139"/>
      <c r="L126" s="33"/>
      <c r="M126" s="140"/>
      <c r="T126" s="54"/>
      <c r="AT126" s="17" t="s">
        <v>158</v>
      </c>
      <c r="AU126" s="17" t="s">
        <v>91</v>
      </c>
    </row>
    <row r="127" spans="2:65" s="1" customFormat="1" ht="24.2" customHeight="1">
      <c r="B127" s="33"/>
      <c r="C127" s="124" t="s">
        <v>177</v>
      </c>
      <c r="D127" s="124" t="s">
        <v>151</v>
      </c>
      <c r="E127" s="125" t="s">
        <v>178</v>
      </c>
      <c r="F127" s="126" t="s">
        <v>179</v>
      </c>
      <c r="G127" s="127" t="s">
        <v>180</v>
      </c>
      <c r="H127" s="128">
        <v>28.53</v>
      </c>
      <c r="I127" s="129"/>
      <c r="J127" s="130">
        <f>ROUND(I127*H127,2)</f>
        <v>0</v>
      </c>
      <c r="K127" s="126" t="s">
        <v>155</v>
      </c>
      <c r="L127" s="33"/>
      <c r="M127" s="131" t="s">
        <v>79</v>
      </c>
      <c r="N127" s="132" t="s">
        <v>51</v>
      </c>
      <c r="P127" s="133">
        <f>O127*H127</f>
        <v>0</v>
      </c>
      <c r="Q127" s="133">
        <v>0</v>
      </c>
      <c r="R127" s="133">
        <f>Q127*H127</f>
        <v>0</v>
      </c>
      <c r="S127" s="133">
        <v>0</v>
      </c>
      <c r="T127" s="134">
        <f>S127*H127</f>
        <v>0</v>
      </c>
      <c r="AR127" s="135" t="s">
        <v>156</v>
      </c>
      <c r="AT127" s="135" t="s">
        <v>151</v>
      </c>
      <c r="AU127" s="135" t="s">
        <v>91</v>
      </c>
      <c r="AY127" s="17" t="s">
        <v>149</v>
      </c>
      <c r="BE127" s="136">
        <f>IF(N127="základní",J127,0)</f>
        <v>0</v>
      </c>
      <c r="BF127" s="136">
        <f>IF(N127="snížená",J127,0)</f>
        <v>0</v>
      </c>
      <c r="BG127" s="136">
        <f>IF(N127="zákl. přenesená",J127,0)</f>
        <v>0</v>
      </c>
      <c r="BH127" s="136">
        <f>IF(N127="sníž. přenesená",J127,0)</f>
        <v>0</v>
      </c>
      <c r="BI127" s="136">
        <f>IF(N127="nulová",J127,0)</f>
        <v>0</v>
      </c>
      <c r="BJ127" s="17" t="s">
        <v>89</v>
      </c>
      <c r="BK127" s="136">
        <f>ROUND(I127*H127,2)</f>
        <v>0</v>
      </c>
      <c r="BL127" s="17" t="s">
        <v>156</v>
      </c>
      <c r="BM127" s="135" t="s">
        <v>181</v>
      </c>
    </row>
    <row r="128" spans="2:65" s="1" customFormat="1" ht="11.25">
      <c r="B128" s="33"/>
      <c r="D128" s="137" t="s">
        <v>158</v>
      </c>
      <c r="F128" s="138" t="s">
        <v>182</v>
      </c>
      <c r="I128" s="139"/>
      <c r="L128" s="33"/>
      <c r="M128" s="140"/>
      <c r="T128" s="54"/>
      <c r="AT128" s="17" t="s">
        <v>158</v>
      </c>
      <c r="AU128" s="17" t="s">
        <v>91</v>
      </c>
    </row>
    <row r="129" spans="2:65" s="11" customFormat="1" ht="22.9" customHeight="1">
      <c r="B129" s="112"/>
      <c r="D129" s="113" t="s">
        <v>80</v>
      </c>
      <c r="E129" s="122" t="s">
        <v>91</v>
      </c>
      <c r="F129" s="122" t="s">
        <v>183</v>
      </c>
      <c r="I129" s="115"/>
      <c r="J129" s="123">
        <f>BK129</f>
        <v>0</v>
      </c>
      <c r="L129" s="112"/>
      <c r="M129" s="117"/>
      <c r="P129" s="118">
        <f>SUM(P130:P150)</f>
        <v>0</v>
      </c>
      <c r="R129" s="118">
        <f>SUM(R130:R150)</f>
        <v>65.038355589999995</v>
      </c>
      <c r="T129" s="119">
        <f>SUM(T130:T150)</f>
        <v>0</v>
      </c>
      <c r="AR129" s="113" t="s">
        <v>89</v>
      </c>
      <c r="AT129" s="120" t="s">
        <v>80</v>
      </c>
      <c r="AU129" s="120" t="s">
        <v>89</v>
      </c>
      <c r="AY129" s="113" t="s">
        <v>149</v>
      </c>
      <c r="BK129" s="121">
        <f>SUM(BK130:BK150)</f>
        <v>0</v>
      </c>
    </row>
    <row r="130" spans="2:65" s="1" customFormat="1" ht="24.2" customHeight="1">
      <c r="B130" s="33"/>
      <c r="C130" s="124" t="s">
        <v>184</v>
      </c>
      <c r="D130" s="124" t="s">
        <v>151</v>
      </c>
      <c r="E130" s="125" t="s">
        <v>185</v>
      </c>
      <c r="F130" s="126" t="s">
        <v>186</v>
      </c>
      <c r="G130" s="127" t="s">
        <v>187</v>
      </c>
      <c r="H130" s="128">
        <v>58.82</v>
      </c>
      <c r="I130" s="129"/>
      <c r="J130" s="130">
        <f>ROUND(I130*H130,2)</f>
        <v>0</v>
      </c>
      <c r="K130" s="126" t="s">
        <v>155</v>
      </c>
      <c r="L130" s="33"/>
      <c r="M130" s="131" t="s">
        <v>79</v>
      </c>
      <c r="N130" s="132" t="s">
        <v>51</v>
      </c>
      <c r="P130" s="133">
        <f>O130*H130</f>
        <v>0</v>
      </c>
      <c r="Q130" s="133">
        <v>0</v>
      </c>
      <c r="R130" s="133">
        <f>Q130*H130</f>
        <v>0</v>
      </c>
      <c r="S130" s="133">
        <v>0</v>
      </c>
      <c r="T130" s="134">
        <f>S130*H130</f>
        <v>0</v>
      </c>
      <c r="AR130" s="135" t="s">
        <v>156</v>
      </c>
      <c r="AT130" s="135" t="s">
        <v>151</v>
      </c>
      <c r="AU130" s="135" t="s">
        <v>91</v>
      </c>
      <c r="AY130" s="17" t="s">
        <v>149</v>
      </c>
      <c r="BE130" s="136">
        <f>IF(N130="základní",J130,0)</f>
        <v>0</v>
      </c>
      <c r="BF130" s="136">
        <f>IF(N130="snížená",J130,0)</f>
        <v>0</v>
      </c>
      <c r="BG130" s="136">
        <f>IF(N130="zákl. přenesená",J130,0)</f>
        <v>0</v>
      </c>
      <c r="BH130" s="136">
        <f>IF(N130="sníž. přenesená",J130,0)</f>
        <v>0</v>
      </c>
      <c r="BI130" s="136">
        <f>IF(N130="nulová",J130,0)</f>
        <v>0</v>
      </c>
      <c r="BJ130" s="17" t="s">
        <v>89</v>
      </c>
      <c r="BK130" s="136">
        <f>ROUND(I130*H130,2)</f>
        <v>0</v>
      </c>
      <c r="BL130" s="17" t="s">
        <v>156</v>
      </c>
      <c r="BM130" s="135" t="s">
        <v>188</v>
      </c>
    </row>
    <row r="131" spans="2:65" s="1" customFormat="1" ht="11.25">
      <c r="B131" s="33"/>
      <c r="D131" s="137" t="s">
        <v>158</v>
      </c>
      <c r="F131" s="138" t="s">
        <v>189</v>
      </c>
      <c r="I131" s="139"/>
      <c r="L131" s="33"/>
      <c r="M131" s="140"/>
      <c r="T131" s="54"/>
      <c r="AT131" s="17" t="s">
        <v>158</v>
      </c>
      <c r="AU131" s="17" t="s">
        <v>91</v>
      </c>
    </row>
    <row r="132" spans="2:65" s="1" customFormat="1" ht="24.2" customHeight="1">
      <c r="B132" s="33"/>
      <c r="C132" s="124" t="s">
        <v>190</v>
      </c>
      <c r="D132" s="124" t="s">
        <v>151</v>
      </c>
      <c r="E132" s="125" t="s">
        <v>191</v>
      </c>
      <c r="F132" s="126" t="s">
        <v>192</v>
      </c>
      <c r="G132" s="127" t="s">
        <v>154</v>
      </c>
      <c r="H132" s="128">
        <v>13.234999999999999</v>
      </c>
      <c r="I132" s="129"/>
      <c r="J132" s="130">
        <f>ROUND(I132*H132,2)</f>
        <v>0</v>
      </c>
      <c r="K132" s="126" t="s">
        <v>155</v>
      </c>
      <c r="L132" s="33"/>
      <c r="M132" s="131" t="s">
        <v>79</v>
      </c>
      <c r="N132" s="132" t="s">
        <v>51</v>
      </c>
      <c r="P132" s="133">
        <f>O132*H132</f>
        <v>0</v>
      </c>
      <c r="Q132" s="133">
        <v>2.16</v>
      </c>
      <c r="R132" s="133">
        <f>Q132*H132</f>
        <v>28.587600000000002</v>
      </c>
      <c r="S132" s="133">
        <v>0</v>
      </c>
      <c r="T132" s="134">
        <f>S132*H132</f>
        <v>0</v>
      </c>
      <c r="AR132" s="135" t="s">
        <v>156</v>
      </c>
      <c r="AT132" s="135" t="s">
        <v>151</v>
      </c>
      <c r="AU132" s="135" t="s">
        <v>91</v>
      </c>
      <c r="AY132" s="17" t="s">
        <v>149</v>
      </c>
      <c r="BE132" s="136">
        <f>IF(N132="základní",J132,0)</f>
        <v>0</v>
      </c>
      <c r="BF132" s="136">
        <f>IF(N132="snížená",J132,0)</f>
        <v>0</v>
      </c>
      <c r="BG132" s="136">
        <f>IF(N132="zákl. přenesená",J132,0)</f>
        <v>0</v>
      </c>
      <c r="BH132" s="136">
        <f>IF(N132="sníž. přenesená",J132,0)</f>
        <v>0</v>
      </c>
      <c r="BI132" s="136">
        <f>IF(N132="nulová",J132,0)</f>
        <v>0</v>
      </c>
      <c r="BJ132" s="17" t="s">
        <v>89</v>
      </c>
      <c r="BK132" s="136">
        <f>ROUND(I132*H132,2)</f>
        <v>0</v>
      </c>
      <c r="BL132" s="17" t="s">
        <v>156</v>
      </c>
      <c r="BM132" s="135" t="s">
        <v>193</v>
      </c>
    </row>
    <row r="133" spans="2:65" s="1" customFormat="1" ht="11.25">
      <c r="B133" s="33"/>
      <c r="D133" s="137" t="s">
        <v>158</v>
      </c>
      <c r="F133" s="138" t="s">
        <v>194</v>
      </c>
      <c r="I133" s="139"/>
      <c r="L133" s="33"/>
      <c r="M133" s="140"/>
      <c r="T133" s="54"/>
      <c r="AT133" s="17" t="s">
        <v>158</v>
      </c>
      <c r="AU133" s="17" t="s">
        <v>91</v>
      </c>
    </row>
    <row r="134" spans="2:65" s="12" customFormat="1" ht="11.25">
      <c r="B134" s="141"/>
      <c r="D134" s="142" t="s">
        <v>160</v>
      </c>
      <c r="E134" s="143" t="s">
        <v>79</v>
      </c>
      <c r="F134" s="144" t="s">
        <v>195</v>
      </c>
      <c r="H134" s="145">
        <v>13.234999999999999</v>
      </c>
      <c r="I134" s="146"/>
      <c r="L134" s="141"/>
      <c r="M134" s="147"/>
      <c r="T134" s="148"/>
      <c r="AT134" s="143" t="s">
        <v>160</v>
      </c>
      <c r="AU134" s="143" t="s">
        <v>91</v>
      </c>
      <c r="AV134" s="12" t="s">
        <v>91</v>
      </c>
      <c r="AW134" s="12" t="s">
        <v>42</v>
      </c>
      <c r="AX134" s="12" t="s">
        <v>81</v>
      </c>
      <c r="AY134" s="143" t="s">
        <v>149</v>
      </c>
    </row>
    <row r="135" spans="2:65" s="13" customFormat="1" ht="11.25">
      <c r="B135" s="149"/>
      <c r="D135" s="142" t="s">
        <v>160</v>
      </c>
      <c r="E135" s="150" t="s">
        <v>79</v>
      </c>
      <c r="F135" s="151" t="s">
        <v>163</v>
      </c>
      <c r="H135" s="152">
        <v>13.234999999999999</v>
      </c>
      <c r="I135" s="153"/>
      <c r="L135" s="149"/>
      <c r="M135" s="154"/>
      <c r="T135" s="155"/>
      <c r="AT135" s="150" t="s">
        <v>160</v>
      </c>
      <c r="AU135" s="150" t="s">
        <v>91</v>
      </c>
      <c r="AV135" s="13" t="s">
        <v>156</v>
      </c>
      <c r="AW135" s="13" t="s">
        <v>42</v>
      </c>
      <c r="AX135" s="13" t="s">
        <v>89</v>
      </c>
      <c r="AY135" s="150" t="s">
        <v>149</v>
      </c>
    </row>
    <row r="136" spans="2:65" s="1" customFormat="1" ht="16.5" customHeight="1">
      <c r="B136" s="33"/>
      <c r="C136" s="156" t="s">
        <v>196</v>
      </c>
      <c r="D136" s="156" t="s">
        <v>197</v>
      </c>
      <c r="E136" s="157" t="s">
        <v>198</v>
      </c>
      <c r="F136" s="158" t="s">
        <v>199</v>
      </c>
      <c r="G136" s="159" t="s">
        <v>180</v>
      </c>
      <c r="H136" s="160">
        <v>13.234999999999999</v>
      </c>
      <c r="I136" s="161"/>
      <c r="J136" s="162">
        <f>ROUND(I136*H136,2)</f>
        <v>0</v>
      </c>
      <c r="K136" s="158" t="s">
        <v>155</v>
      </c>
      <c r="L136" s="163"/>
      <c r="M136" s="164" t="s">
        <v>79</v>
      </c>
      <c r="N136" s="165" t="s">
        <v>51</v>
      </c>
      <c r="P136" s="133">
        <f>O136*H136</f>
        <v>0</v>
      </c>
      <c r="Q136" s="133">
        <v>1</v>
      </c>
      <c r="R136" s="133">
        <f>Q136*H136</f>
        <v>13.234999999999999</v>
      </c>
      <c r="S136" s="133">
        <v>0</v>
      </c>
      <c r="T136" s="134">
        <f>S136*H136</f>
        <v>0</v>
      </c>
      <c r="AR136" s="135" t="s">
        <v>196</v>
      </c>
      <c r="AT136" s="135" t="s">
        <v>197</v>
      </c>
      <c r="AU136" s="135" t="s">
        <v>91</v>
      </c>
      <c r="AY136" s="17" t="s">
        <v>149</v>
      </c>
      <c r="BE136" s="136">
        <f>IF(N136="základní",J136,0)</f>
        <v>0</v>
      </c>
      <c r="BF136" s="136">
        <f>IF(N136="snížená",J136,0)</f>
        <v>0</v>
      </c>
      <c r="BG136" s="136">
        <f>IF(N136="zákl. přenesená",J136,0)</f>
        <v>0</v>
      </c>
      <c r="BH136" s="136">
        <f>IF(N136="sníž. přenesená",J136,0)</f>
        <v>0</v>
      </c>
      <c r="BI136" s="136">
        <f>IF(N136="nulová",J136,0)</f>
        <v>0</v>
      </c>
      <c r="BJ136" s="17" t="s">
        <v>89</v>
      </c>
      <c r="BK136" s="136">
        <f>ROUND(I136*H136,2)</f>
        <v>0</v>
      </c>
      <c r="BL136" s="17" t="s">
        <v>156</v>
      </c>
      <c r="BM136" s="135" t="s">
        <v>200</v>
      </c>
    </row>
    <row r="137" spans="2:65" s="1" customFormat="1" ht="24.2" customHeight="1">
      <c r="B137" s="33"/>
      <c r="C137" s="124" t="s">
        <v>201</v>
      </c>
      <c r="D137" s="124" t="s">
        <v>151</v>
      </c>
      <c r="E137" s="125" t="s">
        <v>202</v>
      </c>
      <c r="F137" s="126" t="s">
        <v>203</v>
      </c>
      <c r="G137" s="127" t="s">
        <v>154</v>
      </c>
      <c r="H137" s="128">
        <v>3.125</v>
      </c>
      <c r="I137" s="129"/>
      <c r="J137" s="130">
        <f>ROUND(I137*H137,2)</f>
        <v>0</v>
      </c>
      <c r="K137" s="126" t="s">
        <v>155</v>
      </c>
      <c r="L137" s="33"/>
      <c r="M137" s="131" t="s">
        <v>79</v>
      </c>
      <c r="N137" s="132" t="s">
        <v>51</v>
      </c>
      <c r="P137" s="133">
        <f>O137*H137</f>
        <v>0</v>
      </c>
      <c r="Q137" s="133">
        <v>2.5018699999999998</v>
      </c>
      <c r="R137" s="133">
        <f>Q137*H137</f>
        <v>7.8183437499999995</v>
      </c>
      <c r="S137" s="133">
        <v>0</v>
      </c>
      <c r="T137" s="134">
        <f>S137*H137</f>
        <v>0</v>
      </c>
      <c r="AR137" s="135" t="s">
        <v>156</v>
      </c>
      <c r="AT137" s="135" t="s">
        <v>151</v>
      </c>
      <c r="AU137" s="135" t="s">
        <v>91</v>
      </c>
      <c r="AY137" s="17" t="s">
        <v>149</v>
      </c>
      <c r="BE137" s="136">
        <f>IF(N137="základní",J137,0)</f>
        <v>0</v>
      </c>
      <c r="BF137" s="136">
        <f>IF(N137="snížená",J137,0)</f>
        <v>0</v>
      </c>
      <c r="BG137" s="136">
        <f>IF(N137="zákl. přenesená",J137,0)</f>
        <v>0</v>
      </c>
      <c r="BH137" s="136">
        <f>IF(N137="sníž. přenesená",J137,0)</f>
        <v>0</v>
      </c>
      <c r="BI137" s="136">
        <f>IF(N137="nulová",J137,0)</f>
        <v>0</v>
      </c>
      <c r="BJ137" s="17" t="s">
        <v>89</v>
      </c>
      <c r="BK137" s="136">
        <f>ROUND(I137*H137,2)</f>
        <v>0</v>
      </c>
      <c r="BL137" s="17" t="s">
        <v>156</v>
      </c>
      <c r="BM137" s="135" t="s">
        <v>204</v>
      </c>
    </row>
    <row r="138" spans="2:65" s="1" customFormat="1" ht="11.25">
      <c r="B138" s="33"/>
      <c r="D138" s="137" t="s">
        <v>158</v>
      </c>
      <c r="F138" s="138" t="s">
        <v>205</v>
      </c>
      <c r="I138" s="139"/>
      <c r="L138" s="33"/>
      <c r="M138" s="140"/>
      <c r="T138" s="54"/>
      <c r="AT138" s="17" t="s">
        <v>158</v>
      </c>
      <c r="AU138" s="17" t="s">
        <v>91</v>
      </c>
    </row>
    <row r="139" spans="2:65" s="12" customFormat="1" ht="11.25">
      <c r="B139" s="141"/>
      <c r="D139" s="142" t="s">
        <v>160</v>
      </c>
      <c r="E139" s="143" t="s">
        <v>79</v>
      </c>
      <c r="F139" s="144" t="s">
        <v>206</v>
      </c>
      <c r="H139" s="145">
        <v>3.125</v>
      </c>
      <c r="I139" s="146"/>
      <c r="L139" s="141"/>
      <c r="M139" s="147"/>
      <c r="T139" s="148"/>
      <c r="AT139" s="143" t="s">
        <v>160</v>
      </c>
      <c r="AU139" s="143" t="s">
        <v>91</v>
      </c>
      <c r="AV139" s="12" t="s">
        <v>91</v>
      </c>
      <c r="AW139" s="12" t="s">
        <v>42</v>
      </c>
      <c r="AX139" s="12" t="s">
        <v>89</v>
      </c>
      <c r="AY139" s="143" t="s">
        <v>149</v>
      </c>
    </row>
    <row r="140" spans="2:65" s="1" customFormat="1" ht="16.5" customHeight="1">
      <c r="B140" s="33"/>
      <c r="C140" s="124" t="s">
        <v>207</v>
      </c>
      <c r="D140" s="124" t="s">
        <v>151</v>
      </c>
      <c r="E140" s="125" t="s">
        <v>208</v>
      </c>
      <c r="F140" s="126" t="s">
        <v>209</v>
      </c>
      <c r="G140" s="127" t="s">
        <v>187</v>
      </c>
      <c r="H140" s="128">
        <v>7.5</v>
      </c>
      <c r="I140" s="129"/>
      <c r="J140" s="130">
        <f>ROUND(I140*H140,2)</f>
        <v>0</v>
      </c>
      <c r="K140" s="126" t="s">
        <v>155</v>
      </c>
      <c r="L140" s="33"/>
      <c r="M140" s="131" t="s">
        <v>79</v>
      </c>
      <c r="N140" s="132" t="s">
        <v>51</v>
      </c>
      <c r="P140" s="133">
        <f>O140*H140</f>
        <v>0</v>
      </c>
      <c r="Q140" s="133">
        <v>2.47E-3</v>
      </c>
      <c r="R140" s="133">
        <f>Q140*H140</f>
        <v>1.8525E-2</v>
      </c>
      <c r="S140" s="133">
        <v>0</v>
      </c>
      <c r="T140" s="134">
        <f>S140*H140</f>
        <v>0</v>
      </c>
      <c r="AR140" s="135" t="s">
        <v>156</v>
      </c>
      <c r="AT140" s="135" t="s">
        <v>151</v>
      </c>
      <c r="AU140" s="135" t="s">
        <v>91</v>
      </c>
      <c r="AY140" s="17" t="s">
        <v>149</v>
      </c>
      <c r="BE140" s="136">
        <f>IF(N140="základní",J140,0)</f>
        <v>0</v>
      </c>
      <c r="BF140" s="136">
        <f>IF(N140="snížená",J140,0)</f>
        <v>0</v>
      </c>
      <c r="BG140" s="136">
        <f>IF(N140="zákl. přenesená",J140,0)</f>
        <v>0</v>
      </c>
      <c r="BH140" s="136">
        <f>IF(N140="sníž. přenesená",J140,0)</f>
        <v>0</v>
      </c>
      <c r="BI140" s="136">
        <f>IF(N140="nulová",J140,0)</f>
        <v>0</v>
      </c>
      <c r="BJ140" s="17" t="s">
        <v>89</v>
      </c>
      <c r="BK140" s="136">
        <f>ROUND(I140*H140,2)</f>
        <v>0</v>
      </c>
      <c r="BL140" s="17" t="s">
        <v>156</v>
      </c>
      <c r="BM140" s="135" t="s">
        <v>210</v>
      </c>
    </row>
    <row r="141" spans="2:65" s="1" customFormat="1" ht="11.25">
      <c r="B141" s="33"/>
      <c r="D141" s="137" t="s">
        <v>158</v>
      </c>
      <c r="F141" s="138" t="s">
        <v>211</v>
      </c>
      <c r="I141" s="139"/>
      <c r="L141" s="33"/>
      <c r="M141" s="140"/>
      <c r="T141" s="54"/>
      <c r="AT141" s="17" t="s">
        <v>158</v>
      </c>
      <c r="AU141" s="17" t="s">
        <v>91</v>
      </c>
    </row>
    <row r="142" spans="2:65" s="12" customFormat="1" ht="11.25">
      <c r="B142" s="141"/>
      <c r="D142" s="142" t="s">
        <v>160</v>
      </c>
      <c r="E142" s="143" t="s">
        <v>79</v>
      </c>
      <c r="F142" s="144" t="s">
        <v>212</v>
      </c>
      <c r="H142" s="145">
        <v>7.5</v>
      </c>
      <c r="I142" s="146"/>
      <c r="L142" s="141"/>
      <c r="M142" s="147"/>
      <c r="T142" s="148"/>
      <c r="AT142" s="143" t="s">
        <v>160</v>
      </c>
      <c r="AU142" s="143" t="s">
        <v>91</v>
      </c>
      <c r="AV142" s="12" t="s">
        <v>91</v>
      </c>
      <c r="AW142" s="12" t="s">
        <v>42</v>
      </c>
      <c r="AX142" s="12" t="s">
        <v>89</v>
      </c>
      <c r="AY142" s="143" t="s">
        <v>149</v>
      </c>
    </row>
    <row r="143" spans="2:65" s="1" customFormat="1" ht="16.5" customHeight="1">
      <c r="B143" s="33"/>
      <c r="C143" s="124" t="s">
        <v>213</v>
      </c>
      <c r="D143" s="124" t="s">
        <v>151</v>
      </c>
      <c r="E143" s="125" t="s">
        <v>214</v>
      </c>
      <c r="F143" s="126" t="s">
        <v>215</v>
      </c>
      <c r="G143" s="127" t="s">
        <v>187</v>
      </c>
      <c r="H143" s="128">
        <v>7.5</v>
      </c>
      <c r="I143" s="129"/>
      <c r="J143" s="130">
        <f>ROUND(I143*H143,2)</f>
        <v>0</v>
      </c>
      <c r="K143" s="126" t="s">
        <v>155</v>
      </c>
      <c r="L143" s="33"/>
      <c r="M143" s="131" t="s">
        <v>79</v>
      </c>
      <c r="N143" s="132" t="s">
        <v>51</v>
      </c>
      <c r="P143" s="133">
        <f>O143*H143</f>
        <v>0</v>
      </c>
      <c r="Q143" s="133">
        <v>0</v>
      </c>
      <c r="R143" s="133">
        <f>Q143*H143</f>
        <v>0</v>
      </c>
      <c r="S143" s="133">
        <v>0</v>
      </c>
      <c r="T143" s="134">
        <f>S143*H143</f>
        <v>0</v>
      </c>
      <c r="AR143" s="135" t="s">
        <v>156</v>
      </c>
      <c r="AT143" s="135" t="s">
        <v>151</v>
      </c>
      <c r="AU143" s="135" t="s">
        <v>91</v>
      </c>
      <c r="AY143" s="17" t="s">
        <v>149</v>
      </c>
      <c r="BE143" s="136">
        <f>IF(N143="základní",J143,0)</f>
        <v>0</v>
      </c>
      <c r="BF143" s="136">
        <f>IF(N143="snížená",J143,0)</f>
        <v>0</v>
      </c>
      <c r="BG143" s="136">
        <f>IF(N143="zákl. přenesená",J143,0)</f>
        <v>0</v>
      </c>
      <c r="BH143" s="136">
        <f>IF(N143="sníž. přenesená",J143,0)</f>
        <v>0</v>
      </c>
      <c r="BI143" s="136">
        <f>IF(N143="nulová",J143,0)</f>
        <v>0</v>
      </c>
      <c r="BJ143" s="17" t="s">
        <v>89</v>
      </c>
      <c r="BK143" s="136">
        <f>ROUND(I143*H143,2)</f>
        <v>0</v>
      </c>
      <c r="BL143" s="17" t="s">
        <v>156</v>
      </c>
      <c r="BM143" s="135" t="s">
        <v>216</v>
      </c>
    </row>
    <row r="144" spans="2:65" s="1" customFormat="1" ht="11.25">
      <c r="B144" s="33"/>
      <c r="D144" s="137" t="s">
        <v>158</v>
      </c>
      <c r="F144" s="138" t="s">
        <v>217</v>
      </c>
      <c r="I144" s="139"/>
      <c r="L144" s="33"/>
      <c r="M144" s="140"/>
      <c r="T144" s="54"/>
      <c r="AT144" s="17" t="s">
        <v>158</v>
      </c>
      <c r="AU144" s="17" t="s">
        <v>91</v>
      </c>
    </row>
    <row r="145" spans="2:65" s="1" customFormat="1" ht="21.75" customHeight="1">
      <c r="B145" s="33"/>
      <c r="C145" s="124" t="s">
        <v>218</v>
      </c>
      <c r="D145" s="124" t="s">
        <v>151</v>
      </c>
      <c r="E145" s="125" t="s">
        <v>219</v>
      </c>
      <c r="F145" s="126" t="s">
        <v>220</v>
      </c>
      <c r="G145" s="127" t="s">
        <v>180</v>
      </c>
      <c r="H145" s="128">
        <v>0.625</v>
      </c>
      <c r="I145" s="129"/>
      <c r="J145" s="130">
        <f>ROUND(I145*H145,2)</f>
        <v>0</v>
      </c>
      <c r="K145" s="126" t="s">
        <v>155</v>
      </c>
      <c r="L145" s="33"/>
      <c r="M145" s="131" t="s">
        <v>79</v>
      </c>
      <c r="N145" s="132" t="s">
        <v>51</v>
      </c>
      <c r="P145" s="133">
        <f>O145*H145</f>
        <v>0</v>
      </c>
      <c r="Q145" s="133">
        <v>1.0606199999999999</v>
      </c>
      <c r="R145" s="133">
        <f>Q145*H145</f>
        <v>0.66288749999999996</v>
      </c>
      <c r="S145" s="133">
        <v>0</v>
      </c>
      <c r="T145" s="134">
        <f>S145*H145</f>
        <v>0</v>
      </c>
      <c r="AR145" s="135" t="s">
        <v>156</v>
      </c>
      <c r="AT145" s="135" t="s">
        <v>151</v>
      </c>
      <c r="AU145" s="135" t="s">
        <v>91</v>
      </c>
      <c r="AY145" s="17" t="s">
        <v>149</v>
      </c>
      <c r="BE145" s="136">
        <f>IF(N145="základní",J145,0)</f>
        <v>0</v>
      </c>
      <c r="BF145" s="136">
        <f>IF(N145="snížená",J145,0)</f>
        <v>0</v>
      </c>
      <c r="BG145" s="136">
        <f>IF(N145="zákl. přenesená",J145,0)</f>
        <v>0</v>
      </c>
      <c r="BH145" s="136">
        <f>IF(N145="sníž. přenesená",J145,0)</f>
        <v>0</v>
      </c>
      <c r="BI145" s="136">
        <f>IF(N145="nulová",J145,0)</f>
        <v>0</v>
      </c>
      <c r="BJ145" s="17" t="s">
        <v>89</v>
      </c>
      <c r="BK145" s="136">
        <f>ROUND(I145*H145,2)</f>
        <v>0</v>
      </c>
      <c r="BL145" s="17" t="s">
        <v>156</v>
      </c>
      <c r="BM145" s="135" t="s">
        <v>221</v>
      </c>
    </row>
    <row r="146" spans="2:65" s="1" customFormat="1" ht="11.25">
      <c r="B146" s="33"/>
      <c r="D146" s="137" t="s">
        <v>158</v>
      </c>
      <c r="F146" s="138" t="s">
        <v>222</v>
      </c>
      <c r="I146" s="139"/>
      <c r="L146" s="33"/>
      <c r="M146" s="140"/>
      <c r="T146" s="54"/>
      <c r="AT146" s="17" t="s">
        <v>158</v>
      </c>
      <c r="AU146" s="17" t="s">
        <v>91</v>
      </c>
    </row>
    <row r="147" spans="2:65" s="12" customFormat="1" ht="11.25">
      <c r="B147" s="141"/>
      <c r="D147" s="142" t="s">
        <v>160</v>
      </c>
      <c r="E147" s="143" t="s">
        <v>79</v>
      </c>
      <c r="F147" s="144" t="s">
        <v>223</v>
      </c>
      <c r="H147" s="145">
        <v>0.625</v>
      </c>
      <c r="I147" s="146"/>
      <c r="L147" s="141"/>
      <c r="M147" s="147"/>
      <c r="T147" s="148"/>
      <c r="AT147" s="143" t="s">
        <v>160</v>
      </c>
      <c r="AU147" s="143" t="s">
        <v>91</v>
      </c>
      <c r="AV147" s="12" t="s">
        <v>91</v>
      </c>
      <c r="AW147" s="12" t="s">
        <v>42</v>
      </c>
      <c r="AX147" s="12" t="s">
        <v>89</v>
      </c>
      <c r="AY147" s="143" t="s">
        <v>149</v>
      </c>
    </row>
    <row r="148" spans="2:65" s="1" customFormat="1" ht="33" customHeight="1">
      <c r="B148" s="33"/>
      <c r="C148" s="124" t="s">
        <v>224</v>
      </c>
      <c r="D148" s="124" t="s">
        <v>151</v>
      </c>
      <c r="E148" s="125" t="s">
        <v>225</v>
      </c>
      <c r="F148" s="126" t="s">
        <v>226</v>
      </c>
      <c r="G148" s="127" t="s">
        <v>154</v>
      </c>
      <c r="H148" s="128">
        <v>5.8819999999999997</v>
      </c>
      <c r="I148" s="129"/>
      <c r="J148" s="130">
        <f>ROUND(I148*H148,2)</f>
        <v>0</v>
      </c>
      <c r="K148" s="126" t="s">
        <v>155</v>
      </c>
      <c r="L148" s="33"/>
      <c r="M148" s="131" t="s">
        <v>79</v>
      </c>
      <c r="N148" s="132" t="s">
        <v>51</v>
      </c>
      <c r="P148" s="133">
        <f>O148*H148</f>
        <v>0</v>
      </c>
      <c r="Q148" s="133">
        <v>2.5018699999999998</v>
      </c>
      <c r="R148" s="133">
        <f>Q148*H148</f>
        <v>14.715999339999998</v>
      </c>
      <c r="S148" s="133">
        <v>0</v>
      </c>
      <c r="T148" s="134">
        <f>S148*H148</f>
        <v>0</v>
      </c>
      <c r="AR148" s="135" t="s">
        <v>156</v>
      </c>
      <c r="AT148" s="135" t="s">
        <v>151</v>
      </c>
      <c r="AU148" s="135" t="s">
        <v>91</v>
      </c>
      <c r="AY148" s="17" t="s">
        <v>149</v>
      </c>
      <c r="BE148" s="136">
        <f>IF(N148="základní",J148,0)</f>
        <v>0</v>
      </c>
      <c r="BF148" s="136">
        <f>IF(N148="snížená",J148,0)</f>
        <v>0</v>
      </c>
      <c r="BG148" s="136">
        <f>IF(N148="zákl. přenesená",J148,0)</f>
        <v>0</v>
      </c>
      <c r="BH148" s="136">
        <f>IF(N148="sníž. přenesená",J148,0)</f>
        <v>0</v>
      </c>
      <c r="BI148" s="136">
        <f>IF(N148="nulová",J148,0)</f>
        <v>0</v>
      </c>
      <c r="BJ148" s="17" t="s">
        <v>89</v>
      </c>
      <c r="BK148" s="136">
        <f>ROUND(I148*H148,2)</f>
        <v>0</v>
      </c>
      <c r="BL148" s="17" t="s">
        <v>156</v>
      </c>
      <c r="BM148" s="135" t="s">
        <v>227</v>
      </c>
    </row>
    <row r="149" spans="2:65" s="1" customFormat="1" ht="11.25">
      <c r="B149" s="33"/>
      <c r="D149" s="137" t="s">
        <v>158</v>
      </c>
      <c r="F149" s="138" t="s">
        <v>228</v>
      </c>
      <c r="I149" s="139"/>
      <c r="L149" s="33"/>
      <c r="M149" s="140"/>
      <c r="T149" s="54"/>
      <c r="AT149" s="17" t="s">
        <v>158</v>
      </c>
      <c r="AU149" s="17" t="s">
        <v>91</v>
      </c>
    </row>
    <row r="150" spans="2:65" s="12" customFormat="1" ht="11.25">
      <c r="B150" s="141"/>
      <c r="D150" s="142" t="s">
        <v>160</v>
      </c>
      <c r="E150" s="143" t="s">
        <v>79</v>
      </c>
      <c r="F150" s="144" t="s">
        <v>229</v>
      </c>
      <c r="H150" s="145">
        <v>5.8819999999999997</v>
      </c>
      <c r="I150" s="146"/>
      <c r="L150" s="141"/>
      <c r="M150" s="147"/>
      <c r="T150" s="148"/>
      <c r="AT150" s="143" t="s">
        <v>160</v>
      </c>
      <c r="AU150" s="143" t="s">
        <v>91</v>
      </c>
      <c r="AV150" s="12" t="s">
        <v>91</v>
      </c>
      <c r="AW150" s="12" t="s">
        <v>42</v>
      </c>
      <c r="AX150" s="12" t="s">
        <v>89</v>
      </c>
      <c r="AY150" s="143" t="s">
        <v>149</v>
      </c>
    </row>
    <row r="151" spans="2:65" s="11" customFormat="1" ht="22.9" customHeight="1">
      <c r="B151" s="112"/>
      <c r="D151" s="113" t="s">
        <v>80</v>
      </c>
      <c r="E151" s="122" t="s">
        <v>168</v>
      </c>
      <c r="F151" s="122" t="s">
        <v>230</v>
      </c>
      <c r="I151" s="115"/>
      <c r="J151" s="123">
        <f>BK151</f>
        <v>0</v>
      </c>
      <c r="L151" s="112"/>
      <c r="M151" s="117"/>
      <c r="P151" s="118">
        <f>SUM(P152:P162)</f>
        <v>0</v>
      </c>
      <c r="R151" s="118">
        <f>SUM(R152:R162)</f>
        <v>5.26800654</v>
      </c>
      <c r="T151" s="119">
        <f>SUM(T152:T162)</f>
        <v>0</v>
      </c>
      <c r="AR151" s="113" t="s">
        <v>89</v>
      </c>
      <c r="AT151" s="120" t="s">
        <v>80</v>
      </c>
      <c r="AU151" s="120" t="s">
        <v>89</v>
      </c>
      <c r="AY151" s="113" t="s">
        <v>149</v>
      </c>
      <c r="BK151" s="121">
        <f>SUM(BK152:BK162)</f>
        <v>0</v>
      </c>
    </row>
    <row r="152" spans="2:65" s="1" customFormat="1" ht="24.2" customHeight="1">
      <c r="B152" s="33"/>
      <c r="C152" s="124" t="s">
        <v>231</v>
      </c>
      <c r="D152" s="124" t="s">
        <v>151</v>
      </c>
      <c r="E152" s="125" t="s">
        <v>232</v>
      </c>
      <c r="F152" s="126" t="s">
        <v>233</v>
      </c>
      <c r="G152" s="127" t="s">
        <v>154</v>
      </c>
      <c r="H152" s="128">
        <v>0.79500000000000004</v>
      </c>
      <c r="I152" s="129"/>
      <c r="J152" s="130">
        <f>ROUND(I152*H152,2)</f>
        <v>0</v>
      </c>
      <c r="K152" s="126" t="s">
        <v>155</v>
      </c>
      <c r="L152" s="33"/>
      <c r="M152" s="131" t="s">
        <v>79</v>
      </c>
      <c r="N152" s="132" t="s">
        <v>51</v>
      </c>
      <c r="P152" s="133">
        <f>O152*H152</f>
        <v>0</v>
      </c>
      <c r="Q152" s="133">
        <v>1.8774999999999999</v>
      </c>
      <c r="R152" s="133">
        <f>Q152*H152</f>
        <v>1.4926125000000001</v>
      </c>
      <c r="S152" s="133">
        <v>0</v>
      </c>
      <c r="T152" s="134">
        <f>S152*H152</f>
        <v>0</v>
      </c>
      <c r="AR152" s="135" t="s">
        <v>156</v>
      </c>
      <c r="AT152" s="135" t="s">
        <v>151</v>
      </c>
      <c r="AU152" s="135" t="s">
        <v>91</v>
      </c>
      <c r="AY152" s="17" t="s">
        <v>149</v>
      </c>
      <c r="BE152" s="136">
        <f>IF(N152="základní",J152,0)</f>
        <v>0</v>
      </c>
      <c r="BF152" s="136">
        <f>IF(N152="snížená",J152,0)</f>
        <v>0</v>
      </c>
      <c r="BG152" s="136">
        <f>IF(N152="zákl. přenesená",J152,0)</f>
        <v>0</v>
      </c>
      <c r="BH152" s="136">
        <f>IF(N152="sníž. přenesená",J152,0)</f>
        <v>0</v>
      </c>
      <c r="BI152" s="136">
        <f>IF(N152="nulová",J152,0)</f>
        <v>0</v>
      </c>
      <c r="BJ152" s="17" t="s">
        <v>89</v>
      </c>
      <c r="BK152" s="136">
        <f>ROUND(I152*H152,2)</f>
        <v>0</v>
      </c>
      <c r="BL152" s="17" t="s">
        <v>156</v>
      </c>
      <c r="BM152" s="135" t="s">
        <v>234</v>
      </c>
    </row>
    <row r="153" spans="2:65" s="1" customFormat="1" ht="11.25">
      <c r="B153" s="33"/>
      <c r="D153" s="137" t="s">
        <v>158</v>
      </c>
      <c r="F153" s="138" t="s">
        <v>235</v>
      </c>
      <c r="I153" s="139"/>
      <c r="L153" s="33"/>
      <c r="M153" s="140"/>
      <c r="T153" s="54"/>
      <c r="AT153" s="17" t="s">
        <v>158</v>
      </c>
      <c r="AU153" s="17" t="s">
        <v>91</v>
      </c>
    </row>
    <row r="154" spans="2:65" s="12" customFormat="1" ht="11.25">
      <c r="B154" s="141"/>
      <c r="D154" s="142" t="s">
        <v>160</v>
      </c>
      <c r="E154" s="143" t="s">
        <v>79</v>
      </c>
      <c r="F154" s="144" t="s">
        <v>236</v>
      </c>
      <c r="H154" s="145">
        <v>0.67500000000000004</v>
      </c>
      <c r="I154" s="146"/>
      <c r="L154" s="141"/>
      <c r="M154" s="147"/>
      <c r="T154" s="148"/>
      <c r="AT154" s="143" t="s">
        <v>160</v>
      </c>
      <c r="AU154" s="143" t="s">
        <v>91</v>
      </c>
      <c r="AV154" s="12" t="s">
        <v>91</v>
      </c>
      <c r="AW154" s="12" t="s">
        <v>42</v>
      </c>
      <c r="AX154" s="12" t="s">
        <v>81</v>
      </c>
      <c r="AY154" s="143" t="s">
        <v>149</v>
      </c>
    </row>
    <row r="155" spans="2:65" s="12" customFormat="1" ht="11.25">
      <c r="B155" s="141"/>
      <c r="D155" s="142" t="s">
        <v>160</v>
      </c>
      <c r="E155" s="143" t="s">
        <v>79</v>
      </c>
      <c r="F155" s="144" t="s">
        <v>237</v>
      </c>
      <c r="H155" s="145">
        <v>0.12</v>
      </c>
      <c r="I155" s="146"/>
      <c r="L155" s="141"/>
      <c r="M155" s="147"/>
      <c r="T155" s="148"/>
      <c r="AT155" s="143" t="s">
        <v>160</v>
      </c>
      <c r="AU155" s="143" t="s">
        <v>91</v>
      </c>
      <c r="AV155" s="12" t="s">
        <v>91</v>
      </c>
      <c r="AW155" s="12" t="s">
        <v>42</v>
      </c>
      <c r="AX155" s="12" t="s">
        <v>81</v>
      </c>
      <c r="AY155" s="143" t="s">
        <v>149</v>
      </c>
    </row>
    <row r="156" spans="2:65" s="13" customFormat="1" ht="11.25">
      <c r="B156" s="149"/>
      <c r="D156" s="142" t="s">
        <v>160</v>
      </c>
      <c r="E156" s="150" t="s">
        <v>79</v>
      </c>
      <c r="F156" s="151" t="s">
        <v>163</v>
      </c>
      <c r="H156" s="152">
        <v>0.79500000000000004</v>
      </c>
      <c r="I156" s="153"/>
      <c r="L156" s="149"/>
      <c r="M156" s="154"/>
      <c r="T156" s="155"/>
      <c r="AT156" s="150" t="s">
        <v>160</v>
      </c>
      <c r="AU156" s="150" t="s">
        <v>91</v>
      </c>
      <c r="AV156" s="13" t="s">
        <v>156</v>
      </c>
      <c r="AW156" s="13" t="s">
        <v>42</v>
      </c>
      <c r="AX156" s="13" t="s">
        <v>89</v>
      </c>
      <c r="AY156" s="150" t="s">
        <v>149</v>
      </c>
    </row>
    <row r="157" spans="2:65" s="1" customFormat="1" ht="16.5" customHeight="1">
      <c r="B157" s="33"/>
      <c r="C157" s="124" t="s">
        <v>8</v>
      </c>
      <c r="D157" s="124" t="s">
        <v>151</v>
      </c>
      <c r="E157" s="125" t="s">
        <v>238</v>
      </c>
      <c r="F157" s="126" t="s">
        <v>239</v>
      </c>
      <c r="G157" s="127" t="s">
        <v>154</v>
      </c>
      <c r="H157" s="128">
        <v>2.6280000000000001</v>
      </c>
      <c r="I157" s="129"/>
      <c r="J157" s="130">
        <f>ROUND(I157*H157,2)</f>
        <v>0</v>
      </c>
      <c r="K157" s="126" t="s">
        <v>155</v>
      </c>
      <c r="L157" s="33"/>
      <c r="M157" s="131" t="s">
        <v>79</v>
      </c>
      <c r="N157" s="132" t="s">
        <v>51</v>
      </c>
      <c r="P157" s="133">
        <f>O157*H157</f>
        <v>0</v>
      </c>
      <c r="Q157" s="133">
        <v>1.3634299999999999</v>
      </c>
      <c r="R157" s="133">
        <f>Q157*H157</f>
        <v>3.5830940399999998</v>
      </c>
      <c r="S157" s="133">
        <v>0</v>
      </c>
      <c r="T157" s="134">
        <f>S157*H157</f>
        <v>0</v>
      </c>
      <c r="AR157" s="135" t="s">
        <v>156</v>
      </c>
      <c r="AT157" s="135" t="s">
        <v>151</v>
      </c>
      <c r="AU157" s="135" t="s">
        <v>91</v>
      </c>
      <c r="AY157" s="17" t="s">
        <v>149</v>
      </c>
      <c r="BE157" s="136">
        <f>IF(N157="základní",J157,0)</f>
        <v>0</v>
      </c>
      <c r="BF157" s="136">
        <f>IF(N157="snížená",J157,0)</f>
        <v>0</v>
      </c>
      <c r="BG157" s="136">
        <f>IF(N157="zákl. přenesená",J157,0)</f>
        <v>0</v>
      </c>
      <c r="BH157" s="136">
        <f>IF(N157="sníž. přenesená",J157,0)</f>
        <v>0</v>
      </c>
      <c r="BI157" s="136">
        <f>IF(N157="nulová",J157,0)</f>
        <v>0</v>
      </c>
      <c r="BJ157" s="17" t="s">
        <v>89</v>
      </c>
      <c r="BK157" s="136">
        <f>ROUND(I157*H157,2)</f>
        <v>0</v>
      </c>
      <c r="BL157" s="17" t="s">
        <v>156</v>
      </c>
      <c r="BM157" s="135" t="s">
        <v>240</v>
      </c>
    </row>
    <row r="158" spans="2:65" s="1" customFormat="1" ht="11.25">
      <c r="B158" s="33"/>
      <c r="D158" s="137" t="s">
        <v>158</v>
      </c>
      <c r="F158" s="138" t="s">
        <v>241</v>
      </c>
      <c r="I158" s="139"/>
      <c r="L158" s="33"/>
      <c r="M158" s="140"/>
      <c r="T158" s="54"/>
      <c r="AT158" s="17" t="s">
        <v>158</v>
      </c>
      <c r="AU158" s="17" t="s">
        <v>91</v>
      </c>
    </row>
    <row r="159" spans="2:65" s="12" customFormat="1" ht="11.25">
      <c r="B159" s="141"/>
      <c r="D159" s="142" t="s">
        <v>160</v>
      </c>
      <c r="E159" s="143" t="s">
        <v>79</v>
      </c>
      <c r="F159" s="144" t="s">
        <v>242</v>
      </c>
      <c r="H159" s="145">
        <v>2.6280000000000001</v>
      </c>
      <c r="I159" s="146"/>
      <c r="L159" s="141"/>
      <c r="M159" s="147"/>
      <c r="T159" s="148"/>
      <c r="AT159" s="143" t="s">
        <v>160</v>
      </c>
      <c r="AU159" s="143" t="s">
        <v>91</v>
      </c>
      <c r="AV159" s="12" t="s">
        <v>91</v>
      </c>
      <c r="AW159" s="12" t="s">
        <v>42</v>
      </c>
      <c r="AX159" s="12" t="s">
        <v>89</v>
      </c>
      <c r="AY159" s="143" t="s">
        <v>149</v>
      </c>
    </row>
    <row r="160" spans="2:65" s="1" customFormat="1" ht="24.2" customHeight="1">
      <c r="B160" s="33"/>
      <c r="C160" s="124" t="s">
        <v>243</v>
      </c>
      <c r="D160" s="124" t="s">
        <v>151</v>
      </c>
      <c r="E160" s="125" t="s">
        <v>244</v>
      </c>
      <c r="F160" s="126" t="s">
        <v>245</v>
      </c>
      <c r="G160" s="127" t="s">
        <v>246</v>
      </c>
      <c r="H160" s="128">
        <v>5</v>
      </c>
      <c r="I160" s="129"/>
      <c r="J160" s="130">
        <f>ROUND(I160*H160,2)</f>
        <v>0</v>
      </c>
      <c r="K160" s="126" t="s">
        <v>155</v>
      </c>
      <c r="L160" s="33"/>
      <c r="M160" s="131" t="s">
        <v>79</v>
      </c>
      <c r="N160" s="132" t="s">
        <v>51</v>
      </c>
      <c r="P160" s="133">
        <f>O160*H160</f>
        <v>0</v>
      </c>
      <c r="Q160" s="133">
        <v>3.8460000000000001E-2</v>
      </c>
      <c r="R160" s="133">
        <f>Q160*H160</f>
        <v>0.1923</v>
      </c>
      <c r="S160" s="133">
        <v>0</v>
      </c>
      <c r="T160" s="134">
        <f>S160*H160</f>
        <v>0</v>
      </c>
      <c r="AR160" s="135" t="s">
        <v>156</v>
      </c>
      <c r="AT160" s="135" t="s">
        <v>151</v>
      </c>
      <c r="AU160" s="135" t="s">
        <v>91</v>
      </c>
      <c r="AY160" s="17" t="s">
        <v>149</v>
      </c>
      <c r="BE160" s="136">
        <f>IF(N160="základní",J160,0)</f>
        <v>0</v>
      </c>
      <c r="BF160" s="136">
        <f>IF(N160="snížená",J160,0)</f>
        <v>0</v>
      </c>
      <c r="BG160" s="136">
        <f>IF(N160="zákl. přenesená",J160,0)</f>
        <v>0</v>
      </c>
      <c r="BH160" s="136">
        <f>IF(N160="sníž. přenesená",J160,0)</f>
        <v>0</v>
      </c>
      <c r="BI160" s="136">
        <f>IF(N160="nulová",J160,0)</f>
        <v>0</v>
      </c>
      <c r="BJ160" s="17" t="s">
        <v>89</v>
      </c>
      <c r="BK160" s="136">
        <f>ROUND(I160*H160,2)</f>
        <v>0</v>
      </c>
      <c r="BL160" s="17" t="s">
        <v>156</v>
      </c>
      <c r="BM160" s="135" t="s">
        <v>247</v>
      </c>
    </row>
    <row r="161" spans="2:65" s="1" customFormat="1" ht="11.25">
      <c r="B161" s="33"/>
      <c r="D161" s="137" t="s">
        <v>158</v>
      </c>
      <c r="F161" s="138" t="s">
        <v>248</v>
      </c>
      <c r="I161" s="139"/>
      <c r="L161" s="33"/>
      <c r="M161" s="140"/>
      <c r="T161" s="54"/>
      <c r="AT161" s="17" t="s">
        <v>158</v>
      </c>
      <c r="AU161" s="17" t="s">
        <v>91</v>
      </c>
    </row>
    <row r="162" spans="2:65" s="12" customFormat="1" ht="11.25">
      <c r="B162" s="141"/>
      <c r="D162" s="142" t="s">
        <v>160</v>
      </c>
      <c r="E162" s="143" t="s">
        <v>79</v>
      </c>
      <c r="F162" s="144" t="s">
        <v>249</v>
      </c>
      <c r="H162" s="145">
        <v>5</v>
      </c>
      <c r="I162" s="146"/>
      <c r="L162" s="141"/>
      <c r="M162" s="147"/>
      <c r="T162" s="148"/>
      <c r="AT162" s="143" t="s">
        <v>160</v>
      </c>
      <c r="AU162" s="143" t="s">
        <v>91</v>
      </c>
      <c r="AV162" s="12" t="s">
        <v>91</v>
      </c>
      <c r="AW162" s="12" t="s">
        <v>42</v>
      </c>
      <c r="AX162" s="12" t="s">
        <v>89</v>
      </c>
      <c r="AY162" s="143" t="s">
        <v>149</v>
      </c>
    </row>
    <row r="163" spans="2:65" s="11" customFormat="1" ht="22.9" customHeight="1">
      <c r="B163" s="112"/>
      <c r="D163" s="113" t="s">
        <v>80</v>
      </c>
      <c r="E163" s="122" t="s">
        <v>184</v>
      </c>
      <c r="F163" s="122" t="s">
        <v>250</v>
      </c>
      <c r="I163" s="115"/>
      <c r="J163" s="123">
        <f>BK163</f>
        <v>0</v>
      </c>
      <c r="L163" s="112"/>
      <c r="M163" s="117"/>
      <c r="P163" s="118">
        <f>P164+P172+P177+P192</f>
        <v>0</v>
      </c>
      <c r="R163" s="118">
        <f>R164+R172+R177+R192</f>
        <v>16.862492159999999</v>
      </c>
      <c r="T163" s="119">
        <f>T164+T172+T177+T192</f>
        <v>0</v>
      </c>
      <c r="AR163" s="113" t="s">
        <v>89</v>
      </c>
      <c r="AT163" s="120" t="s">
        <v>80</v>
      </c>
      <c r="AU163" s="120" t="s">
        <v>89</v>
      </c>
      <c r="AY163" s="113" t="s">
        <v>149</v>
      </c>
      <c r="BK163" s="121">
        <f>BK164+BK172+BK177+BK192</f>
        <v>0</v>
      </c>
    </row>
    <row r="164" spans="2:65" s="11" customFormat="1" ht="20.85" customHeight="1">
      <c r="B164" s="112"/>
      <c r="D164" s="113" t="s">
        <v>80</v>
      </c>
      <c r="E164" s="122" t="s">
        <v>251</v>
      </c>
      <c r="F164" s="122" t="s">
        <v>252</v>
      </c>
      <c r="I164" s="115"/>
      <c r="J164" s="123">
        <f>BK164</f>
        <v>0</v>
      </c>
      <c r="L164" s="112"/>
      <c r="M164" s="117"/>
      <c r="P164" s="118">
        <f>SUM(P165:P171)</f>
        <v>0</v>
      </c>
      <c r="R164" s="118">
        <f>SUM(R165:R171)</f>
        <v>2.11574018</v>
      </c>
      <c r="T164" s="119">
        <f>SUM(T165:T171)</f>
        <v>0</v>
      </c>
      <c r="AR164" s="113" t="s">
        <v>89</v>
      </c>
      <c r="AT164" s="120" t="s">
        <v>80</v>
      </c>
      <c r="AU164" s="120" t="s">
        <v>91</v>
      </c>
      <c r="AY164" s="113" t="s">
        <v>149</v>
      </c>
      <c r="BK164" s="121">
        <f>SUM(BK165:BK171)</f>
        <v>0</v>
      </c>
    </row>
    <row r="165" spans="2:65" s="1" customFormat="1" ht="24.2" customHeight="1">
      <c r="B165" s="33"/>
      <c r="C165" s="124" t="s">
        <v>253</v>
      </c>
      <c r="D165" s="124" t="s">
        <v>151</v>
      </c>
      <c r="E165" s="125" t="s">
        <v>254</v>
      </c>
      <c r="F165" s="126" t="s">
        <v>255</v>
      </c>
      <c r="G165" s="127" t="s">
        <v>187</v>
      </c>
      <c r="H165" s="128">
        <v>115.111</v>
      </c>
      <c r="I165" s="129"/>
      <c r="J165" s="130">
        <f>ROUND(I165*H165,2)</f>
        <v>0</v>
      </c>
      <c r="K165" s="126" t="s">
        <v>155</v>
      </c>
      <c r="L165" s="33"/>
      <c r="M165" s="131" t="s">
        <v>79</v>
      </c>
      <c r="N165" s="132" t="s">
        <v>51</v>
      </c>
      <c r="P165" s="133">
        <f>O165*H165</f>
        <v>0</v>
      </c>
      <c r="Q165" s="133">
        <v>1.8380000000000001E-2</v>
      </c>
      <c r="R165" s="133">
        <f>Q165*H165</f>
        <v>2.11574018</v>
      </c>
      <c r="S165" s="133">
        <v>0</v>
      </c>
      <c r="T165" s="134">
        <f>S165*H165</f>
        <v>0</v>
      </c>
      <c r="AR165" s="135" t="s">
        <v>156</v>
      </c>
      <c r="AT165" s="135" t="s">
        <v>151</v>
      </c>
      <c r="AU165" s="135" t="s">
        <v>168</v>
      </c>
      <c r="AY165" s="17" t="s">
        <v>149</v>
      </c>
      <c r="BE165" s="136">
        <f>IF(N165="základní",J165,0)</f>
        <v>0</v>
      </c>
      <c r="BF165" s="136">
        <f>IF(N165="snížená",J165,0)</f>
        <v>0</v>
      </c>
      <c r="BG165" s="136">
        <f>IF(N165="zákl. přenesená",J165,0)</f>
        <v>0</v>
      </c>
      <c r="BH165" s="136">
        <f>IF(N165="sníž. přenesená",J165,0)</f>
        <v>0</v>
      </c>
      <c r="BI165" s="136">
        <f>IF(N165="nulová",J165,0)</f>
        <v>0</v>
      </c>
      <c r="BJ165" s="17" t="s">
        <v>89</v>
      </c>
      <c r="BK165" s="136">
        <f>ROUND(I165*H165,2)</f>
        <v>0</v>
      </c>
      <c r="BL165" s="17" t="s">
        <v>156</v>
      </c>
      <c r="BM165" s="135" t="s">
        <v>256</v>
      </c>
    </row>
    <row r="166" spans="2:65" s="1" customFormat="1" ht="11.25">
      <c r="B166" s="33"/>
      <c r="D166" s="137" t="s">
        <v>158</v>
      </c>
      <c r="F166" s="138" t="s">
        <v>257</v>
      </c>
      <c r="I166" s="139"/>
      <c r="L166" s="33"/>
      <c r="M166" s="140"/>
      <c r="T166" s="54"/>
      <c r="AT166" s="17" t="s">
        <v>158</v>
      </c>
      <c r="AU166" s="17" t="s">
        <v>168</v>
      </c>
    </row>
    <row r="167" spans="2:65" s="12" customFormat="1" ht="11.25">
      <c r="B167" s="141"/>
      <c r="D167" s="142" t="s">
        <v>160</v>
      </c>
      <c r="E167" s="143" t="s">
        <v>79</v>
      </c>
      <c r="F167" s="144" t="s">
        <v>258</v>
      </c>
      <c r="H167" s="145">
        <v>36.902000000000001</v>
      </c>
      <c r="I167" s="146"/>
      <c r="L167" s="141"/>
      <c r="M167" s="147"/>
      <c r="T167" s="148"/>
      <c r="AT167" s="143" t="s">
        <v>160</v>
      </c>
      <c r="AU167" s="143" t="s">
        <v>168</v>
      </c>
      <c r="AV167" s="12" t="s">
        <v>91</v>
      </c>
      <c r="AW167" s="12" t="s">
        <v>42</v>
      </c>
      <c r="AX167" s="12" t="s">
        <v>81</v>
      </c>
      <c r="AY167" s="143" t="s">
        <v>149</v>
      </c>
    </row>
    <row r="168" spans="2:65" s="12" customFormat="1" ht="22.5">
      <c r="B168" s="141"/>
      <c r="D168" s="142" t="s">
        <v>160</v>
      </c>
      <c r="E168" s="143" t="s">
        <v>79</v>
      </c>
      <c r="F168" s="144" t="s">
        <v>259</v>
      </c>
      <c r="H168" s="145">
        <v>54.533999999999999</v>
      </c>
      <c r="I168" s="146"/>
      <c r="L168" s="141"/>
      <c r="M168" s="147"/>
      <c r="T168" s="148"/>
      <c r="AT168" s="143" t="s">
        <v>160</v>
      </c>
      <c r="AU168" s="143" t="s">
        <v>168</v>
      </c>
      <c r="AV168" s="12" t="s">
        <v>91</v>
      </c>
      <c r="AW168" s="12" t="s">
        <v>42</v>
      </c>
      <c r="AX168" s="12" t="s">
        <v>81</v>
      </c>
      <c r="AY168" s="143" t="s">
        <v>149</v>
      </c>
    </row>
    <row r="169" spans="2:65" s="12" customFormat="1" ht="11.25">
      <c r="B169" s="141"/>
      <c r="D169" s="142" t="s">
        <v>160</v>
      </c>
      <c r="E169" s="143" t="s">
        <v>79</v>
      </c>
      <c r="F169" s="144" t="s">
        <v>260</v>
      </c>
      <c r="H169" s="145">
        <v>9.9499999999999993</v>
      </c>
      <c r="I169" s="146"/>
      <c r="L169" s="141"/>
      <c r="M169" s="147"/>
      <c r="T169" s="148"/>
      <c r="AT169" s="143" t="s">
        <v>160</v>
      </c>
      <c r="AU169" s="143" t="s">
        <v>168</v>
      </c>
      <c r="AV169" s="12" t="s">
        <v>91</v>
      </c>
      <c r="AW169" s="12" t="s">
        <v>42</v>
      </c>
      <c r="AX169" s="12" t="s">
        <v>81</v>
      </c>
      <c r="AY169" s="143" t="s">
        <v>149</v>
      </c>
    </row>
    <row r="170" spans="2:65" s="12" customFormat="1" ht="11.25">
      <c r="B170" s="141"/>
      <c r="D170" s="142" t="s">
        <v>160</v>
      </c>
      <c r="E170" s="143" t="s">
        <v>79</v>
      </c>
      <c r="F170" s="144" t="s">
        <v>261</v>
      </c>
      <c r="H170" s="145">
        <v>13.725</v>
      </c>
      <c r="I170" s="146"/>
      <c r="L170" s="141"/>
      <c r="M170" s="147"/>
      <c r="T170" s="148"/>
      <c r="AT170" s="143" t="s">
        <v>160</v>
      </c>
      <c r="AU170" s="143" t="s">
        <v>168</v>
      </c>
      <c r="AV170" s="12" t="s">
        <v>91</v>
      </c>
      <c r="AW170" s="12" t="s">
        <v>42</v>
      </c>
      <c r="AX170" s="12" t="s">
        <v>81</v>
      </c>
      <c r="AY170" s="143" t="s">
        <v>149</v>
      </c>
    </row>
    <row r="171" spans="2:65" s="13" customFormat="1" ht="11.25">
      <c r="B171" s="149"/>
      <c r="D171" s="142" t="s">
        <v>160</v>
      </c>
      <c r="E171" s="150" t="s">
        <v>79</v>
      </c>
      <c r="F171" s="151" t="s">
        <v>163</v>
      </c>
      <c r="H171" s="152">
        <v>115.111</v>
      </c>
      <c r="I171" s="153"/>
      <c r="L171" s="149"/>
      <c r="M171" s="154"/>
      <c r="T171" s="155"/>
      <c r="AT171" s="150" t="s">
        <v>160</v>
      </c>
      <c r="AU171" s="150" t="s">
        <v>168</v>
      </c>
      <c r="AV171" s="13" t="s">
        <v>156</v>
      </c>
      <c r="AW171" s="13" t="s">
        <v>42</v>
      </c>
      <c r="AX171" s="13" t="s">
        <v>89</v>
      </c>
      <c r="AY171" s="150" t="s">
        <v>149</v>
      </c>
    </row>
    <row r="172" spans="2:65" s="11" customFormat="1" ht="20.85" customHeight="1">
      <c r="B172" s="112"/>
      <c r="D172" s="113" t="s">
        <v>80</v>
      </c>
      <c r="E172" s="122" t="s">
        <v>262</v>
      </c>
      <c r="F172" s="122" t="s">
        <v>263</v>
      </c>
      <c r="I172" s="115"/>
      <c r="J172" s="123">
        <f>BK172</f>
        <v>0</v>
      </c>
      <c r="L172" s="112"/>
      <c r="M172" s="117"/>
      <c r="P172" s="118">
        <f>SUM(P173:P176)</f>
        <v>0</v>
      </c>
      <c r="R172" s="118">
        <f>SUM(R173:R176)</f>
        <v>0.14719759999999998</v>
      </c>
      <c r="T172" s="119">
        <f>SUM(T173:T176)</f>
        <v>0</v>
      </c>
      <c r="AR172" s="113" t="s">
        <v>89</v>
      </c>
      <c r="AT172" s="120" t="s">
        <v>80</v>
      </c>
      <c r="AU172" s="120" t="s">
        <v>91</v>
      </c>
      <c r="AY172" s="113" t="s">
        <v>149</v>
      </c>
      <c r="BK172" s="121">
        <f>SUM(BK173:BK176)</f>
        <v>0</v>
      </c>
    </row>
    <row r="173" spans="2:65" s="1" customFormat="1" ht="44.25" customHeight="1">
      <c r="B173" s="33"/>
      <c r="C173" s="124" t="s">
        <v>264</v>
      </c>
      <c r="D173" s="124" t="s">
        <v>151</v>
      </c>
      <c r="E173" s="125" t="s">
        <v>265</v>
      </c>
      <c r="F173" s="126" t="s">
        <v>266</v>
      </c>
      <c r="G173" s="127" t="s">
        <v>187</v>
      </c>
      <c r="H173" s="128">
        <v>17.116</v>
      </c>
      <c r="I173" s="129"/>
      <c r="J173" s="130">
        <f>ROUND(I173*H173,2)</f>
        <v>0</v>
      </c>
      <c r="K173" s="126" t="s">
        <v>155</v>
      </c>
      <c r="L173" s="33"/>
      <c r="M173" s="131" t="s">
        <v>79</v>
      </c>
      <c r="N173" s="132" t="s">
        <v>51</v>
      </c>
      <c r="P173" s="133">
        <f>O173*H173</f>
        <v>0</v>
      </c>
      <c r="Q173" s="133">
        <v>8.6E-3</v>
      </c>
      <c r="R173" s="133">
        <f>Q173*H173</f>
        <v>0.14719759999999998</v>
      </c>
      <c r="S173" s="133">
        <v>0</v>
      </c>
      <c r="T173" s="134">
        <f>S173*H173</f>
        <v>0</v>
      </c>
      <c r="AR173" s="135" t="s">
        <v>156</v>
      </c>
      <c r="AT173" s="135" t="s">
        <v>151</v>
      </c>
      <c r="AU173" s="135" t="s">
        <v>168</v>
      </c>
      <c r="AY173" s="17" t="s">
        <v>149</v>
      </c>
      <c r="BE173" s="136">
        <f>IF(N173="základní",J173,0)</f>
        <v>0</v>
      </c>
      <c r="BF173" s="136">
        <f>IF(N173="snížená",J173,0)</f>
        <v>0</v>
      </c>
      <c r="BG173" s="136">
        <f>IF(N173="zákl. přenesená",J173,0)</f>
        <v>0</v>
      </c>
      <c r="BH173" s="136">
        <f>IF(N173="sníž. přenesená",J173,0)</f>
        <v>0</v>
      </c>
      <c r="BI173" s="136">
        <f>IF(N173="nulová",J173,0)</f>
        <v>0</v>
      </c>
      <c r="BJ173" s="17" t="s">
        <v>89</v>
      </c>
      <c r="BK173" s="136">
        <f>ROUND(I173*H173,2)</f>
        <v>0</v>
      </c>
      <c r="BL173" s="17" t="s">
        <v>156</v>
      </c>
      <c r="BM173" s="135" t="s">
        <v>267</v>
      </c>
    </row>
    <row r="174" spans="2:65" s="1" customFormat="1" ht="11.25">
      <c r="B174" s="33"/>
      <c r="D174" s="137" t="s">
        <v>158</v>
      </c>
      <c r="F174" s="138" t="s">
        <v>268</v>
      </c>
      <c r="I174" s="139"/>
      <c r="L174" s="33"/>
      <c r="M174" s="140"/>
      <c r="T174" s="54"/>
      <c r="AT174" s="17" t="s">
        <v>158</v>
      </c>
      <c r="AU174" s="17" t="s">
        <v>168</v>
      </c>
    </row>
    <row r="175" spans="2:65" s="12" customFormat="1" ht="11.25">
      <c r="B175" s="141"/>
      <c r="D175" s="142" t="s">
        <v>160</v>
      </c>
      <c r="E175" s="143" t="s">
        <v>79</v>
      </c>
      <c r="F175" s="144" t="s">
        <v>269</v>
      </c>
      <c r="H175" s="145">
        <v>17.116</v>
      </c>
      <c r="I175" s="146"/>
      <c r="L175" s="141"/>
      <c r="M175" s="147"/>
      <c r="T175" s="148"/>
      <c r="AT175" s="143" t="s">
        <v>160</v>
      </c>
      <c r="AU175" s="143" t="s">
        <v>168</v>
      </c>
      <c r="AV175" s="12" t="s">
        <v>91</v>
      </c>
      <c r="AW175" s="12" t="s">
        <v>42</v>
      </c>
      <c r="AX175" s="12" t="s">
        <v>81</v>
      </c>
      <c r="AY175" s="143" t="s">
        <v>149</v>
      </c>
    </row>
    <row r="176" spans="2:65" s="13" customFormat="1" ht="11.25">
      <c r="B176" s="149"/>
      <c r="D176" s="142" t="s">
        <v>160</v>
      </c>
      <c r="E176" s="150" t="s">
        <v>79</v>
      </c>
      <c r="F176" s="151" t="s">
        <v>163</v>
      </c>
      <c r="H176" s="152">
        <v>17.116</v>
      </c>
      <c r="I176" s="153"/>
      <c r="L176" s="149"/>
      <c r="M176" s="154"/>
      <c r="T176" s="155"/>
      <c r="AT176" s="150" t="s">
        <v>160</v>
      </c>
      <c r="AU176" s="150" t="s">
        <v>168</v>
      </c>
      <c r="AV176" s="13" t="s">
        <v>156</v>
      </c>
      <c r="AW176" s="13" t="s">
        <v>42</v>
      </c>
      <c r="AX176" s="13" t="s">
        <v>89</v>
      </c>
      <c r="AY176" s="150" t="s">
        <v>149</v>
      </c>
    </row>
    <row r="177" spans="2:65" s="11" customFormat="1" ht="20.85" customHeight="1">
      <c r="B177" s="112"/>
      <c r="D177" s="113" t="s">
        <v>80</v>
      </c>
      <c r="E177" s="122" t="s">
        <v>270</v>
      </c>
      <c r="F177" s="122" t="s">
        <v>271</v>
      </c>
      <c r="I177" s="115"/>
      <c r="J177" s="123">
        <f>BK177</f>
        <v>0</v>
      </c>
      <c r="L177" s="112"/>
      <c r="M177" s="117"/>
      <c r="P177" s="118">
        <f>SUM(P178:P191)</f>
        <v>0</v>
      </c>
      <c r="R177" s="118">
        <f>SUM(R178:R191)</f>
        <v>14.583057379999996</v>
      </c>
      <c r="T177" s="119">
        <f>SUM(T178:T191)</f>
        <v>0</v>
      </c>
      <c r="AR177" s="113" t="s">
        <v>89</v>
      </c>
      <c r="AT177" s="120" t="s">
        <v>80</v>
      </c>
      <c r="AU177" s="120" t="s">
        <v>91</v>
      </c>
      <c r="AY177" s="113" t="s">
        <v>149</v>
      </c>
      <c r="BK177" s="121">
        <f>SUM(BK178:BK191)</f>
        <v>0</v>
      </c>
    </row>
    <row r="178" spans="2:65" s="1" customFormat="1" ht="33" customHeight="1">
      <c r="B178" s="33"/>
      <c r="C178" s="124" t="s">
        <v>272</v>
      </c>
      <c r="D178" s="124" t="s">
        <v>151</v>
      </c>
      <c r="E178" s="125" t="s">
        <v>273</v>
      </c>
      <c r="F178" s="126" t="s">
        <v>274</v>
      </c>
      <c r="G178" s="127" t="s">
        <v>154</v>
      </c>
      <c r="H178" s="128">
        <v>5.2939999999999996</v>
      </c>
      <c r="I178" s="129"/>
      <c r="J178" s="130">
        <f>ROUND(I178*H178,2)</f>
        <v>0</v>
      </c>
      <c r="K178" s="126" t="s">
        <v>155</v>
      </c>
      <c r="L178" s="33"/>
      <c r="M178" s="131" t="s">
        <v>79</v>
      </c>
      <c r="N178" s="132" t="s">
        <v>51</v>
      </c>
      <c r="P178" s="133">
        <f>O178*H178</f>
        <v>0</v>
      </c>
      <c r="Q178" s="133">
        <v>2.5018699999999998</v>
      </c>
      <c r="R178" s="133">
        <f>Q178*H178</f>
        <v>13.244899779999997</v>
      </c>
      <c r="S178" s="133">
        <v>0</v>
      </c>
      <c r="T178" s="134">
        <f>S178*H178</f>
        <v>0</v>
      </c>
      <c r="AR178" s="135" t="s">
        <v>156</v>
      </c>
      <c r="AT178" s="135" t="s">
        <v>151</v>
      </c>
      <c r="AU178" s="135" t="s">
        <v>168</v>
      </c>
      <c r="AY178" s="17" t="s">
        <v>149</v>
      </c>
      <c r="BE178" s="136">
        <f>IF(N178="základní",J178,0)</f>
        <v>0</v>
      </c>
      <c r="BF178" s="136">
        <f>IF(N178="snížená",J178,0)</f>
        <v>0</v>
      </c>
      <c r="BG178" s="136">
        <f>IF(N178="zákl. přenesená",J178,0)</f>
        <v>0</v>
      </c>
      <c r="BH178" s="136">
        <f>IF(N178="sníž. přenesená",J178,0)</f>
        <v>0</v>
      </c>
      <c r="BI178" s="136">
        <f>IF(N178="nulová",J178,0)</f>
        <v>0</v>
      </c>
      <c r="BJ178" s="17" t="s">
        <v>89</v>
      </c>
      <c r="BK178" s="136">
        <f>ROUND(I178*H178,2)</f>
        <v>0</v>
      </c>
      <c r="BL178" s="17" t="s">
        <v>156</v>
      </c>
      <c r="BM178" s="135" t="s">
        <v>275</v>
      </c>
    </row>
    <row r="179" spans="2:65" s="1" customFormat="1" ht="11.25">
      <c r="B179" s="33"/>
      <c r="D179" s="137" t="s">
        <v>158</v>
      </c>
      <c r="F179" s="138" t="s">
        <v>276</v>
      </c>
      <c r="I179" s="139"/>
      <c r="L179" s="33"/>
      <c r="M179" s="140"/>
      <c r="T179" s="54"/>
      <c r="AT179" s="17" t="s">
        <v>158</v>
      </c>
      <c r="AU179" s="17" t="s">
        <v>168</v>
      </c>
    </row>
    <row r="180" spans="2:65" s="12" customFormat="1" ht="11.25">
      <c r="B180" s="141"/>
      <c r="D180" s="142" t="s">
        <v>160</v>
      </c>
      <c r="E180" s="143" t="s">
        <v>79</v>
      </c>
      <c r="F180" s="144" t="s">
        <v>277</v>
      </c>
      <c r="H180" s="145">
        <v>5.2939999999999996</v>
      </c>
      <c r="I180" s="146"/>
      <c r="L180" s="141"/>
      <c r="M180" s="147"/>
      <c r="T180" s="148"/>
      <c r="AT180" s="143" t="s">
        <v>160</v>
      </c>
      <c r="AU180" s="143" t="s">
        <v>168</v>
      </c>
      <c r="AV180" s="12" t="s">
        <v>91</v>
      </c>
      <c r="AW180" s="12" t="s">
        <v>42</v>
      </c>
      <c r="AX180" s="12" t="s">
        <v>89</v>
      </c>
      <c r="AY180" s="143" t="s">
        <v>149</v>
      </c>
    </row>
    <row r="181" spans="2:65" s="1" customFormat="1" ht="24.2" customHeight="1">
      <c r="B181" s="33"/>
      <c r="C181" s="124" t="s">
        <v>278</v>
      </c>
      <c r="D181" s="124" t="s">
        <v>151</v>
      </c>
      <c r="E181" s="125" t="s">
        <v>279</v>
      </c>
      <c r="F181" s="126" t="s">
        <v>280</v>
      </c>
      <c r="G181" s="127" t="s">
        <v>187</v>
      </c>
      <c r="H181" s="128">
        <v>13.2</v>
      </c>
      <c r="I181" s="129"/>
      <c r="J181" s="130">
        <f>ROUND(I181*H181,2)</f>
        <v>0</v>
      </c>
      <c r="K181" s="126" t="s">
        <v>155</v>
      </c>
      <c r="L181" s="33"/>
      <c r="M181" s="131" t="s">
        <v>79</v>
      </c>
      <c r="N181" s="132" t="s">
        <v>51</v>
      </c>
      <c r="P181" s="133">
        <f>O181*H181</f>
        <v>0</v>
      </c>
      <c r="Q181" s="133">
        <v>7.102E-2</v>
      </c>
      <c r="R181" s="133">
        <f>Q181*H181</f>
        <v>0.93746399999999996</v>
      </c>
      <c r="S181" s="133">
        <v>0</v>
      </c>
      <c r="T181" s="134">
        <f>S181*H181</f>
        <v>0</v>
      </c>
      <c r="AR181" s="135" t="s">
        <v>156</v>
      </c>
      <c r="AT181" s="135" t="s">
        <v>151</v>
      </c>
      <c r="AU181" s="135" t="s">
        <v>168</v>
      </c>
      <c r="AY181" s="17" t="s">
        <v>149</v>
      </c>
      <c r="BE181" s="136">
        <f>IF(N181="základní",J181,0)</f>
        <v>0</v>
      </c>
      <c r="BF181" s="136">
        <f>IF(N181="snížená",J181,0)</f>
        <v>0</v>
      </c>
      <c r="BG181" s="136">
        <f>IF(N181="zákl. přenesená",J181,0)</f>
        <v>0</v>
      </c>
      <c r="BH181" s="136">
        <f>IF(N181="sníž. přenesená",J181,0)</f>
        <v>0</v>
      </c>
      <c r="BI181" s="136">
        <f>IF(N181="nulová",J181,0)</f>
        <v>0</v>
      </c>
      <c r="BJ181" s="17" t="s">
        <v>89</v>
      </c>
      <c r="BK181" s="136">
        <f>ROUND(I181*H181,2)</f>
        <v>0</v>
      </c>
      <c r="BL181" s="17" t="s">
        <v>156</v>
      </c>
      <c r="BM181" s="135" t="s">
        <v>281</v>
      </c>
    </row>
    <row r="182" spans="2:65" s="1" customFormat="1" ht="11.25">
      <c r="B182" s="33"/>
      <c r="D182" s="137" t="s">
        <v>158</v>
      </c>
      <c r="F182" s="138" t="s">
        <v>282</v>
      </c>
      <c r="I182" s="139"/>
      <c r="L182" s="33"/>
      <c r="M182" s="140"/>
      <c r="T182" s="54"/>
      <c r="AT182" s="17" t="s">
        <v>158</v>
      </c>
      <c r="AU182" s="17" t="s">
        <v>168</v>
      </c>
    </row>
    <row r="183" spans="2:65" s="12" customFormat="1" ht="11.25">
      <c r="B183" s="141"/>
      <c r="D183" s="142" t="s">
        <v>160</v>
      </c>
      <c r="E183" s="143" t="s">
        <v>79</v>
      </c>
      <c r="F183" s="144" t="s">
        <v>283</v>
      </c>
      <c r="H183" s="145">
        <v>13.2</v>
      </c>
      <c r="I183" s="146"/>
      <c r="L183" s="141"/>
      <c r="M183" s="147"/>
      <c r="T183" s="148"/>
      <c r="AT183" s="143" t="s">
        <v>160</v>
      </c>
      <c r="AU183" s="143" t="s">
        <v>168</v>
      </c>
      <c r="AV183" s="12" t="s">
        <v>91</v>
      </c>
      <c r="AW183" s="12" t="s">
        <v>42</v>
      </c>
      <c r="AX183" s="12" t="s">
        <v>81</v>
      </c>
      <c r="AY183" s="143" t="s">
        <v>149</v>
      </c>
    </row>
    <row r="184" spans="2:65" s="13" customFormat="1" ht="11.25">
      <c r="B184" s="149"/>
      <c r="D184" s="142" t="s">
        <v>160</v>
      </c>
      <c r="E184" s="150" t="s">
        <v>79</v>
      </c>
      <c r="F184" s="151" t="s">
        <v>163</v>
      </c>
      <c r="H184" s="152">
        <v>13.2</v>
      </c>
      <c r="I184" s="153"/>
      <c r="L184" s="149"/>
      <c r="M184" s="154"/>
      <c r="T184" s="155"/>
      <c r="AT184" s="150" t="s">
        <v>160</v>
      </c>
      <c r="AU184" s="150" t="s">
        <v>168</v>
      </c>
      <c r="AV184" s="13" t="s">
        <v>156</v>
      </c>
      <c r="AW184" s="13" t="s">
        <v>42</v>
      </c>
      <c r="AX184" s="13" t="s">
        <v>89</v>
      </c>
      <c r="AY184" s="150" t="s">
        <v>149</v>
      </c>
    </row>
    <row r="185" spans="2:65" s="1" customFormat="1" ht="33" customHeight="1">
      <c r="B185" s="33"/>
      <c r="C185" s="124" t="s">
        <v>7</v>
      </c>
      <c r="D185" s="124" t="s">
        <v>151</v>
      </c>
      <c r="E185" s="125" t="s">
        <v>284</v>
      </c>
      <c r="F185" s="126" t="s">
        <v>285</v>
      </c>
      <c r="G185" s="127" t="s">
        <v>187</v>
      </c>
      <c r="H185" s="128">
        <v>13.2</v>
      </c>
      <c r="I185" s="129"/>
      <c r="J185" s="130">
        <f>ROUND(I185*H185,2)</f>
        <v>0</v>
      </c>
      <c r="K185" s="126" t="s">
        <v>155</v>
      </c>
      <c r="L185" s="33"/>
      <c r="M185" s="131" t="s">
        <v>79</v>
      </c>
      <c r="N185" s="132" t="s">
        <v>51</v>
      </c>
      <c r="P185" s="133">
        <f>O185*H185</f>
        <v>0</v>
      </c>
      <c r="Q185" s="133">
        <v>4.1000000000000003E-3</v>
      </c>
      <c r="R185" s="133">
        <f>Q185*H185</f>
        <v>5.4120000000000001E-2</v>
      </c>
      <c r="S185" s="133">
        <v>0</v>
      </c>
      <c r="T185" s="134">
        <f>S185*H185</f>
        <v>0</v>
      </c>
      <c r="AR185" s="135" t="s">
        <v>156</v>
      </c>
      <c r="AT185" s="135" t="s">
        <v>151</v>
      </c>
      <c r="AU185" s="135" t="s">
        <v>168</v>
      </c>
      <c r="AY185" s="17" t="s">
        <v>149</v>
      </c>
      <c r="BE185" s="136">
        <f>IF(N185="základní",J185,0)</f>
        <v>0</v>
      </c>
      <c r="BF185" s="136">
        <f>IF(N185="snížená",J185,0)</f>
        <v>0</v>
      </c>
      <c r="BG185" s="136">
        <f>IF(N185="zákl. přenesená",J185,0)</f>
        <v>0</v>
      </c>
      <c r="BH185" s="136">
        <f>IF(N185="sníž. přenesená",J185,0)</f>
        <v>0</v>
      </c>
      <c r="BI185" s="136">
        <f>IF(N185="nulová",J185,0)</f>
        <v>0</v>
      </c>
      <c r="BJ185" s="17" t="s">
        <v>89</v>
      </c>
      <c r="BK185" s="136">
        <f>ROUND(I185*H185,2)</f>
        <v>0</v>
      </c>
      <c r="BL185" s="17" t="s">
        <v>156</v>
      </c>
      <c r="BM185" s="135" t="s">
        <v>286</v>
      </c>
    </row>
    <row r="186" spans="2:65" s="1" customFormat="1" ht="11.25">
      <c r="B186" s="33"/>
      <c r="D186" s="137" t="s">
        <v>158</v>
      </c>
      <c r="F186" s="138" t="s">
        <v>287</v>
      </c>
      <c r="I186" s="139"/>
      <c r="L186" s="33"/>
      <c r="M186" s="140"/>
      <c r="T186" s="54"/>
      <c r="AT186" s="17" t="s">
        <v>158</v>
      </c>
      <c r="AU186" s="17" t="s">
        <v>168</v>
      </c>
    </row>
    <row r="187" spans="2:65" s="1" customFormat="1" ht="33" customHeight="1">
      <c r="B187" s="33"/>
      <c r="C187" s="124" t="s">
        <v>288</v>
      </c>
      <c r="D187" s="124" t="s">
        <v>151</v>
      </c>
      <c r="E187" s="125" t="s">
        <v>289</v>
      </c>
      <c r="F187" s="126" t="s">
        <v>290</v>
      </c>
      <c r="G187" s="127" t="s">
        <v>187</v>
      </c>
      <c r="H187" s="128">
        <v>66.14</v>
      </c>
      <c r="I187" s="129"/>
      <c r="J187" s="130">
        <f>ROUND(I187*H187,2)</f>
        <v>0</v>
      </c>
      <c r="K187" s="126" t="s">
        <v>155</v>
      </c>
      <c r="L187" s="33"/>
      <c r="M187" s="131" t="s">
        <v>79</v>
      </c>
      <c r="N187" s="132" t="s">
        <v>51</v>
      </c>
      <c r="P187" s="133">
        <f>O187*H187</f>
        <v>0</v>
      </c>
      <c r="Q187" s="133">
        <v>5.2399999999999999E-3</v>
      </c>
      <c r="R187" s="133">
        <f>Q187*H187</f>
        <v>0.34657359999999998</v>
      </c>
      <c r="S187" s="133">
        <v>0</v>
      </c>
      <c r="T187" s="134">
        <f>S187*H187</f>
        <v>0</v>
      </c>
      <c r="AR187" s="135" t="s">
        <v>156</v>
      </c>
      <c r="AT187" s="135" t="s">
        <v>151</v>
      </c>
      <c r="AU187" s="135" t="s">
        <v>168</v>
      </c>
      <c r="AY187" s="17" t="s">
        <v>149</v>
      </c>
      <c r="BE187" s="136">
        <f>IF(N187="základní",J187,0)</f>
        <v>0</v>
      </c>
      <c r="BF187" s="136">
        <f>IF(N187="snížená",J187,0)</f>
        <v>0</v>
      </c>
      <c r="BG187" s="136">
        <f>IF(N187="zákl. přenesená",J187,0)</f>
        <v>0</v>
      </c>
      <c r="BH187" s="136">
        <f>IF(N187="sníž. přenesená",J187,0)</f>
        <v>0</v>
      </c>
      <c r="BI187" s="136">
        <f>IF(N187="nulová",J187,0)</f>
        <v>0</v>
      </c>
      <c r="BJ187" s="17" t="s">
        <v>89</v>
      </c>
      <c r="BK187" s="136">
        <f>ROUND(I187*H187,2)</f>
        <v>0</v>
      </c>
      <c r="BL187" s="17" t="s">
        <v>156</v>
      </c>
      <c r="BM187" s="135" t="s">
        <v>291</v>
      </c>
    </row>
    <row r="188" spans="2:65" s="1" customFormat="1" ht="11.25">
      <c r="B188" s="33"/>
      <c r="D188" s="137" t="s">
        <v>158</v>
      </c>
      <c r="F188" s="138" t="s">
        <v>292</v>
      </c>
      <c r="I188" s="139"/>
      <c r="L188" s="33"/>
      <c r="M188" s="140"/>
      <c r="T188" s="54"/>
      <c r="AT188" s="17" t="s">
        <v>158</v>
      </c>
      <c r="AU188" s="17" t="s">
        <v>168</v>
      </c>
    </row>
    <row r="189" spans="2:65" s="12" customFormat="1" ht="11.25">
      <c r="B189" s="141"/>
      <c r="D189" s="142" t="s">
        <v>160</v>
      </c>
      <c r="E189" s="143" t="s">
        <v>79</v>
      </c>
      <c r="F189" s="144" t="s">
        <v>293</v>
      </c>
      <c r="H189" s="145">
        <v>52.94</v>
      </c>
      <c r="I189" s="146"/>
      <c r="L189" s="141"/>
      <c r="M189" s="147"/>
      <c r="T189" s="148"/>
      <c r="AT189" s="143" t="s">
        <v>160</v>
      </c>
      <c r="AU189" s="143" t="s">
        <v>168</v>
      </c>
      <c r="AV189" s="12" t="s">
        <v>91</v>
      </c>
      <c r="AW189" s="12" t="s">
        <v>42</v>
      </c>
      <c r="AX189" s="12" t="s">
        <v>81</v>
      </c>
      <c r="AY189" s="143" t="s">
        <v>149</v>
      </c>
    </row>
    <row r="190" spans="2:65" s="12" customFormat="1" ht="11.25">
      <c r="B190" s="141"/>
      <c r="D190" s="142" t="s">
        <v>160</v>
      </c>
      <c r="E190" s="143" t="s">
        <v>79</v>
      </c>
      <c r="F190" s="144" t="s">
        <v>283</v>
      </c>
      <c r="H190" s="145">
        <v>13.2</v>
      </c>
      <c r="I190" s="146"/>
      <c r="L190" s="141"/>
      <c r="M190" s="147"/>
      <c r="T190" s="148"/>
      <c r="AT190" s="143" t="s">
        <v>160</v>
      </c>
      <c r="AU190" s="143" t="s">
        <v>168</v>
      </c>
      <c r="AV190" s="12" t="s">
        <v>91</v>
      </c>
      <c r="AW190" s="12" t="s">
        <v>42</v>
      </c>
      <c r="AX190" s="12" t="s">
        <v>81</v>
      </c>
      <c r="AY190" s="143" t="s">
        <v>149</v>
      </c>
    </row>
    <row r="191" spans="2:65" s="13" customFormat="1" ht="11.25">
      <c r="B191" s="149"/>
      <c r="D191" s="142" t="s">
        <v>160</v>
      </c>
      <c r="E191" s="150" t="s">
        <v>79</v>
      </c>
      <c r="F191" s="151" t="s">
        <v>163</v>
      </c>
      <c r="H191" s="152">
        <v>66.14</v>
      </c>
      <c r="I191" s="153"/>
      <c r="L191" s="149"/>
      <c r="M191" s="154"/>
      <c r="T191" s="155"/>
      <c r="AT191" s="150" t="s">
        <v>160</v>
      </c>
      <c r="AU191" s="150" t="s">
        <v>168</v>
      </c>
      <c r="AV191" s="13" t="s">
        <v>156</v>
      </c>
      <c r="AW191" s="13" t="s">
        <v>42</v>
      </c>
      <c r="AX191" s="13" t="s">
        <v>89</v>
      </c>
      <c r="AY191" s="150" t="s">
        <v>149</v>
      </c>
    </row>
    <row r="192" spans="2:65" s="11" customFormat="1" ht="20.85" customHeight="1">
      <c r="B192" s="112"/>
      <c r="D192" s="113" t="s">
        <v>80</v>
      </c>
      <c r="E192" s="122" t="s">
        <v>294</v>
      </c>
      <c r="F192" s="122" t="s">
        <v>295</v>
      </c>
      <c r="I192" s="115"/>
      <c r="J192" s="123">
        <f>BK192</f>
        <v>0</v>
      </c>
      <c r="L192" s="112"/>
      <c r="M192" s="117"/>
      <c r="P192" s="118">
        <f>SUM(P193:P195)</f>
        <v>0</v>
      </c>
      <c r="R192" s="118">
        <f>SUM(R193:R195)</f>
        <v>1.6497000000000001E-2</v>
      </c>
      <c r="T192" s="119">
        <f>SUM(T193:T195)</f>
        <v>0</v>
      </c>
      <c r="AR192" s="113" t="s">
        <v>89</v>
      </c>
      <c r="AT192" s="120" t="s">
        <v>80</v>
      </c>
      <c r="AU192" s="120" t="s">
        <v>91</v>
      </c>
      <c r="AY192" s="113" t="s">
        <v>149</v>
      </c>
      <c r="BK192" s="121">
        <f>SUM(BK193:BK195)</f>
        <v>0</v>
      </c>
    </row>
    <row r="193" spans="2:65" s="1" customFormat="1" ht="24.2" customHeight="1">
      <c r="B193" s="33"/>
      <c r="C193" s="124" t="s">
        <v>296</v>
      </c>
      <c r="D193" s="124" t="s">
        <v>151</v>
      </c>
      <c r="E193" s="125" t="s">
        <v>297</v>
      </c>
      <c r="F193" s="126" t="s">
        <v>298</v>
      </c>
      <c r="G193" s="127" t="s">
        <v>246</v>
      </c>
      <c r="H193" s="128">
        <v>0.67500000000000004</v>
      </c>
      <c r="I193" s="129"/>
      <c r="J193" s="130">
        <f>ROUND(I193*H193,2)</f>
        <v>0</v>
      </c>
      <c r="K193" s="126" t="s">
        <v>155</v>
      </c>
      <c r="L193" s="33"/>
      <c r="M193" s="131" t="s">
        <v>79</v>
      </c>
      <c r="N193" s="132" t="s">
        <v>51</v>
      </c>
      <c r="P193" s="133">
        <f>O193*H193</f>
        <v>0</v>
      </c>
      <c r="Q193" s="133">
        <v>4.8000000000000001E-4</v>
      </c>
      <c r="R193" s="133">
        <f>Q193*H193</f>
        <v>3.2400000000000001E-4</v>
      </c>
      <c r="S193" s="133">
        <v>0</v>
      </c>
      <c r="T193" s="134">
        <f>S193*H193</f>
        <v>0</v>
      </c>
      <c r="AR193" s="135" t="s">
        <v>156</v>
      </c>
      <c r="AT193" s="135" t="s">
        <v>151</v>
      </c>
      <c r="AU193" s="135" t="s">
        <v>168</v>
      </c>
      <c r="AY193" s="17" t="s">
        <v>149</v>
      </c>
      <c r="BE193" s="136">
        <f>IF(N193="základní",J193,0)</f>
        <v>0</v>
      </c>
      <c r="BF193" s="136">
        <f>IF(N193="snížená",J193,0)</f>
        <v>0</v>
      </c>
      <c r="BG193" s="136">
        <f>IF(N193="zákl. přenesená",J193,0)</f>
        <v>0</v>
      </c>
      <c r="BH193" s="136">
        <f>IF(N193="sníž. přenesená",J193,0)</f>
        <v>0</v>
      </c>
      <c r="BI193" s="136">
        <f>IF(N193="nulová",J193,0)</f>
        <v>0</v>
      </c>
      <c r="BJ193" s="17" t="s">
        <v>89</v>
      </c>
      <c r="BK193" s="136">
        <f>ROUND(I193*H193,2)</f>
        <v>0</v>
      </c>
      <c r="BL193" s="17" t="s">
        <v>156</v>
      </c>
      <c r="BM193" s="135" t="s">
        <v>299</v>
      </c>
    </row>
    <row r="194" spans="2:65" s="1" customFormat="1" ht="11.25">
      <c r="B194" s="33"/>
      <c r="D194" s="137" t="s">
        <v>158</v>
      </c>
      <c r="F194" s="138" t="s">
        <v>300</v>
      </c>
      <c r="I194" s="139"/>
      <c r="L194" s="33"/>
      <c r="M194" s="140"/>
      <c r="T194" s="54"/>
      <c r="AT194" s="17" t="s">
        <v>158</v>
      </c>
      <c r="AU194" s="17" t="s">
        <v>168</v>
      </c>
    </row>
    <row r="195" spans="2:65" s="1" customFormat="1" ht="37.9" customHeight="1">
      <c r="B195" s="33"/>
      <c r="C195" s="156" t="s">
        <v>301</v>
      </c>
      <c r="D195" s="156" t="s">
        <v>197</v>
      </c>
      <c r="E195" s="157" t="s">
        <v>302</v>
      </c>
      <c r="F195" s="158" t="s">
        <v>303</v>
      </c>
      <c r="G195" s="159" t="s">
        <v>246</v>
      </c>
      <c r="H195" s="160">
        <v>0.67500000000000004</v>
      </c>
      <c r="I195" s="161"/>
      <c r="J195" s="162">
        <f>ROUND(I195*H195,2)</f>
        <v>0</v>
      </c>
      <c r="K195" s="158" t="s">
        <v>155</v>
      </c>
      <c r="L195" s="163"/>
      <c r="M195" s="164" t="s">
        <v>79</v>
      </c>
      <c r="N195" s="165" t="s">
        <v>51</v>
      </c>
      <c r="P195" s="133">
        <f>O195*H195</f>
        <v>0</v>
      </c>
      <c r="Q195" s="133">
        <v>2.3959999999999999E-2</v>
      </c>
      <c r="R195" s="133">
        <f>Q195*H195</f>
        <v>1.6173E-2</v>
      </c>
      <c r="S195" s="133">
        <v>0</v>
      </c>
      <c r="T195" s="134">
        <f>S195*H195</f>
        <v>0</v>
      </c>
      <c r="AR195" s="135" t="s">
        <v>196</v>
      </c>
      <c r="AT195" s="135" t="s">
        <v>197</v>
      </c>
      <c r="AU195" s="135" t="s">
        <v>168</v>
      </c>
      <c r="AY195" s="17" t="s">
        <v>149</v>
      </c>
      <c r="BE195" s="136">
        <f>IF(N195="základní",J195,0)</f>
        <v>0</v>
      </c>
      <c r="BF195" s="136">
        <f>IF(N195="snížená",J195,0)</f>
        <v>0</v>
      </c>
      <c r="BG195" s="136">
        <f>IF(N195="zákl. přenesená",J195,0)</f>
        <v>0</v>
      </c>
      <c r="BH195" s="136">
        <f>IF(N195="sníž. přenesená",J195,0)</f>
        <v>0</v>
      </c>
      <c r="BI195" s="136">
        <f>IF(N195="nulová",J195,0)</f>
        <v>0</v>
      </c>
      <c r="BJ195" s="17" t="s">
        <v>89</v>
      </c>
      <c r="BK195" s="136">
        <f>ROUND(I195*H195,2)</f>
        <v>0</v>
      </c>
      <c r="BL195" s="17" t="s">
        <v>156</v>
      </c>
      <c r="BM195" s="135" t="s">
        <v>304</v>
      </c>
    </row>
    <row r="196" spans="2:65" s="11" customFormat="1" ht="22.9" customHeight="1">
      <c r="B196" s="112"/>
      <c r="D196" s="113" t="s">
        <v>80</v>
      </c>
      <c r="E196" s="122" t="s">
        <v>201</v>
      </c>
      <c r="F196" s="122" t="s">
        <v>305</v>
      </c>
      <c r="I196" s="115"/>
      <c r="J196" s="123">
        <f>BK196</f>
        <v>0</v>
      </c>
      <c r="L196" s="112"/>
      <c r="M196" s="117"/>
      <c r="P196" s="118">
        <f>P197+P216+P221</f>
        <v>0</v>
      </c>
      <c r="R196" s="118">
        <f>R197+R216+R221</f>
        <v>2.2131E-3</v>
      </c>
      <c r="T196" s="119">
        <f>T197+T216+T221</f>
        <v>60.42016739000001</v>
      </c>
      <c r="AR196" s="113" t="s">
        <v>89</v>
      </c>
      <c r="AT196" s="120" t="s">
        <v>80</v>
      </c>
      <c r="AU196" s="120" t="s">
        <v>89</v>
      </c>
      <c r="AY196" s="113" t="s">
        <v>149</v>
      </c>
      <c r="BK196" s="121">
        <f>BK197+BK216+BK221</f>
        <v>0</v>
      </c>
    </row>
    <row r="197" spans="2:65" s="11" customFormat="1" ht="20.85" customHeight="1">
      <c r="B197" s="112"/>
      <c r="D197" s="113" t="s">
        <v>80</v>
      </c>
      <c r="E197" s="122" t="s">
        <v>306</v>
      </c>
      <c r="F197" s="122" t="s">
        <v>307</v>
      </c>
      <c r="I197" s="115"/>
      <c r="J197" s="123">
        <f>BK197</f>
        <v>0</v>
      </c>
      <c r="L197" s="112"/>
      <c r="M197" s="117"/>
      <c r="P197" s="118">
        <f>SUM(P198:P215)</f>
        <v>0</v>
      </c>
      <c r="R197" s="118">
        <f>SUM(R198:R215)</f>
        <v>0</v>
      </c>
      <c r="T197" s="119">
        <f>SUM(T198:T215)</f>
        <v>0</v>
      </c>
      <c r="AR197" s="113" t="s">
        <v>89</v>
      </c>
      <c r="AT197" s="120" t="s">
        <v>80</v>
      </c>
      <c r="AU197" s="120" t="s">
        <v>91</v>
      </c>
      <c r="AY197" s="113" t="s">
        <v>149</v>
      </c>
      <c r="BK197" s="121">
        <f>SUM(BK198:BK215)</f>
        <v>0</v>
      </c>
    </row>
    <row r="198" spans="2:65" s="1" customFormat="1" ht="37.9" customHeight="1">
      <c r="B198" s="33"/>
      <c r="C198" s="124" t="s">
        <v>308</v>
      </c>
      <c r="D198" s="124" t="s">
        <v>151</v>
      </c>
      <c r="E198" s="125" t="s">
        <v>309</v>
      </c>
      <c r="F198" s="126" t="s">
        <v>310</v>
      </c>
      <c r="G198" s="127" t="s">
        <v>187</v>
      </c>
      <c r="H198" s="128">
        <v>221.1</v>
      </c>
      <c r="I198" s="129"/>
      <c r="J198" s="130">
        <f>ROUND(I198*H198,2)</f>
        <v>0</v>
      </c>
      <c r="K198" s="126" t="s">
        <v>155</v>
      </c>
      <c r="L198" s="33"/>
      <c r="M198" s="131" t="s">
        <v>79</v>
      </c>
      <c r="N198" s="132" t="s">
        <v>51</v>
      </c>
      <c r="P198" s="133">
        <f>O198*H198</f>
        <v>0</v>
      </c>
      <c r="Q198" s="133">
        <v>0</v>
      </c>
      <c r="R198" s="133">
        <f>Q198*H198</f>
        <v>0</v>
      </c>
      <c r="S198" s="133">
        <v>0</v>
      </c>
      <c r="T198" s="134">
        <f>S198*H198</f>
        <v>0</v>
      </c>
      <c r="AR198" s="135" t="s">
        <v>156</v>
      </c>
      <c r="AT198" s="135" t="s">
        <v>151</v>
      </c>
      <c r="AU198" s="135" t="s">
        <v>168</v>
      </c>
      <c r="AY198" s="17" t="s">
        <v>149</v>
      </c>
      <c r="BE198" s="136">
        <f>IF(N198="základní",J198,0)</f>
        <v>0</v>
      </c>
      <c r="BF198" s="136">
        <f>IF(N198="snížená",J198,0)</f>
        <v>0</v>
      </c>
      <c r="BG198" s="136">
        <f>IF(N198="zákl. přenesená",J198,0)</f>
        <v>0</v>
      </c>
      <c r="BH198" s="136">
        <f>IF(N198="sníž. přenesená",J198,0)</f>
        <v>0</v>
      </c>
      <c r="BI198" s="136">
        <f>IF(N198="nulová",J198,0)</f>
        <v>0</v>
      </c>
      <c r="BJ198" s="17" t="s">
        <v>89</v>
      </c>
      <c r="BK198" s="136">
        <f>ROUND(I198*H198,2)</f>
        <v>0</v>
      </c>
      <c r="BL198" s="17" t="s">
        <v>156</v>
      </c>
      <c r="BM198" s="135" t="s">
        <v>311</v>
      </c>
    </row>
    <row r="199" spans="2:65" s="1" customFormat="1" ht="11.25">
      <c r="B199" s="33"/>
      <c r="D199" s="137" t="s">
        <v>158</v>
      </c>
      <c r="F199" s="138" t="s">
        <v>312</v>
      </c>
      <c r="I199" s="139"/>
      <c r="L199" s="33"/>
      <c r="M199" s="140"/>
      <c r="T199" s="54"/>
      <c r="AT199" s="17" t="s">
        <v>158</v>
      </c>
      <c r="AU199" s="17" t="s">
        <v>168</v>
      </c>
    </row>
    <row r="200" spans="2:65" s="12" customFormat="1" ht="11.25">
      <c r="B200" s="141"/>
      <c r="D200" s="142" t="s">
        <v>160</v>
      </c>
      <c r="E200" s="143" t="s">
        <v>79</v>
      </c>
      <c r="F200" s="144" t="s">
        <v>313</v>
      </c>
      <c r="H200" s="145">
        <v>58.5</v>
      </c>
      <c r="I200" s="146"/>
      <c r="L200" s="141"/>
      <c r="M200" s="147"/>
      <c r="T200" s="148"/>
      <c r="AT200" s="143" t="s">
        <v>160</v>
      </c>
      <c r="AU200" s="143" t="s">
        <v>168</v>
      </c>
      <c r="AV200" s="12" t="s">
        <v>91</v>
      </c>
      <c r="AW200" s="12" t="s">
        <v>42</v>
      </c>
      <c r="AX200" s="12" t="s">
        <v>81</v>
      </c>
      <c r="AY200" s="143" t="s">
        <v>149</v>
      </c>
    </row>
    <row r="201" spans="2:65" s="12" customFormat="1" ht="11.25">
      <c r="B201" s="141"/>
      <c r="D201" s="142" t="s">
        <v>160</v>
      </c>
      <c r="E201" s="143" t="s">
        <v>79</v>
      </c>
      <c r="F201" s="144" t="s">
        <v>314</v>
      </c>
      <c r="H201" s="145">
        <v>75.599999999999994</v>
      </c>
      <c r="I201" s="146"/>
      <c r="L201" s="141"/>
      <c r="M201" s="147"/>
      <c r="T201" s="148"/>
      <c r="AT201" s="143" t="s">
        <v>160</v>
      </c>
      <c r="AU201" s="143" t="s">
        <v>168</v>
      </c>
      <c r="AV201" s="12" t="s">
        <v>91</v>
      </c>
      <c r="AW201" s="12" t="s">
        <v>42</v>
      </c>
      <c r="AX201" s="12" t="s">
        <v>81</v>
      </c>
      <c r="AY201" s="143" t="s">
        <v>149</v>
      </c>
    </row>
    <row r="202" spans="2:65" s="12" customFormat="1" ht="11.25">
      <c r="B202" s="141"/>
      <c r="D202" s="142" t="s">
        <v>160</v>
      </c>
      <c r="E202" s="143" t="s">
        <v>79</v>
      </c>
      <c r="F202" s="144" t="s">
        <v>315</v>
      </c>
      <c r="H202" s="145">
        <v>54.6</v>
      </c>
      <c r="I202" s="146"/>
      <c r="L202" s="141"/>
      <c r="M202" s="147"/>
      <c r="T202" s="148"/>
      <c r="AT202" s="143" t="s">
        <v>160</v>
      </c>
      <c r="AU202" s="143" t="s">
        <v>168</v>
      </c>
      <c r="AV202" s="12" t="s">
        <v>91</v>
      </c>
      <c r="AW202" s="12" t="s">
        <v>42</v>
      </c>
      <c r="AX202" s="12" t="s">
        <v>81</v>
      </c>
      <c r="AY202" s="143" t="s">
        <v>149</v>
      </c>
    </row>
    <row r="203" spans="2:65" s="12" customFormat="1" ht="11.25">
      <c r="B203" s="141"/>
      <c r="D203" s="142" t="s">
        <v>160</v>
      </c>
      <c r="E203" s="143" t="s">
        <v>79</v>
      </c>
      <c r="F203" s="144" t="s">
        <v>316</v>
      </c>
      <c r="H203" s="145">
        <v>32.4</v>
      </c>
      <c r="I203" s="146"/>
      <c r="L203" s="141"/>
      <c r="M203" s="147"/>
      <c r="T203" s="148"/>
      <c r="AT203" s="143" t="s">
        <v>160</v>
      </c>
      <c r="AU203" s="143" t="s">
        <v>168</v>
      </c>
      <c r="AV203" s="12" t="s">
        <v>91</v>
      </c>
      <c r="AW203" s="12" t="s">
        <v>42</v>
      </c>
      <c r="AX203" s="12" t="s">
        <v>81</v>
      </c>
      <c r="AY203" s="143" t="s">
        <v>149</v>
      </c>
    </row>
    <row r="204" spans="2:65" s="13" customFormat="1" ht="11.25">
      <c r="B204" s="149"/>
      <c r="D204" s="142" t="s">
        <v>160</v>
      </c>
      <c r="E204" s="150" t="s">
        <v>79</v>
      </c>
      <c r="F204" s="151" t="s">
        <v>163</v>
      </c>
      <c r="H204" s="152">
        <v>221.1</v>
      </c>
      <c r="I204" s="153"/>
      <c r="L204" s="149"/>
      <c r="M204" s="154"/>
      <c r="T204" s="155"/>
      <c r="AT204" s="150" t="s">
        <v>160</v>
      </c>
      <c r="AU204" s="150" t="s">
        <v>168</v>
      </c>
      <c r="AV204" s="13" t="s">
        <v>156</v>
      </c>
      <c r="AW204" s="13" t="s">
        <v>42</v>
      </c>
      <c r="AX204" s="13" t="s">
        <v>89</v>
      </c>
      <c r="AY204" s="150" t="s">
        <v>149</v>
      </c>
    </row>
    <row r="205" spans="2:65" s="1" customFormat="1" ht="37.9" customHeight="1">
      <c r="B205" s="33"/>
      <c r="C205" s="124" t="s">
        <v>317</v>
      </c>
      <c r="D205" s="124" t="s">
        <v>151</v>
      </c>
      <c r="E205" s="125" t="s">
        <v>318</v>
      </c>
      <c r="F205" s="126" t="s">
        <v>319</v>
      </c>
      <c r="G205" s="127" t="s">
        <v>187</v>
      </c>
      <c r="H205" s="128">
        <v>221.1</v>
      </c>
      <c r="I205" s="129"/>
      <c r="J205" s="130">
        <f>ROUND(I205*H205,2)</f>
        <v>0</v>
      </c>
      <c r="K205" s="126" t="s">
        <v>155</v>
      </c>
      <c r="L205" s="33"/>
      <c r="M205" s="131" t="s">
        <v>79</v>
      </c>
      <c r="N205" s="132" t="s">
        <v>51</v>
      </c>
      <c r="P205" s="133">
        <f>O205*H205</f>
        <v>0</v>
      </c>
      <c r="Q205" s="133">
        <v>0</v>
      </c>
      <c r="R205" s="133">
        <f>Q205*H205</f>
        <v>0</v>
      </c>
      <c r="S205" s="133">
        <v>0</v>
      </c>
      <c r="T205" s="134">
        <f>S205*H205</f>
        <v>0</v>
      </c>
      <c r="AR205" s="135" t="s">
        <v>156</v>
      </c>
      <c r="AT205" s="135" t="s">
        <v>151</v>
      </c>
      <c r="AU205" s="135" t="s">
        <v>168</v>
      </c>
      <c r="AY205" s="17" t="s">
        <v>149</v>
      </c>
      <c r="BE205" s="136">
        <f>IF(N205="základní",J205,0)</f>
        <v>0</v>
      </c>
      <c r="BF205" s="136">
        <f>IF(N205="snížená",J205,0)</f>
        <v>0</v>
      </c>
      <c r="BG205" s="136">
        <f>IF(N205="zákl. přenesená",J205,0)</f>
        <v>0</v>
      </c>
      <c r="BH205" s="136">
        <f>IF(N205="sníž. přenesená",J205,0)</f>
        <v>0</v>
      </c>
      <c r="BI205" s="136">
        <f>IF(N205="nulová",J205,0)</f>
        <v>0</v>
      </c>
      <c r="BJ205" s="17" t="s">
        <v>89</v>
      </c>
      <c r="BK205" s="136">
        <f>ROUND(I205*H205,2)</f>
        <v>0</v>
      </c>
      <c r="BL205" s="17" t="s">
        <v>156</v>
      </c>
      <c r="BM205" s="135" t="s">
        <v>320</v>
      </c>
    </row>
    <row r="206" spans="2:65" s="1" customFormat="1" ht="11.25">
      <c r="B206" s="33"/>
      <c r="D206" s="137" t="s">
        <v>158</v>
      </c>
      <c r="F206" s="138" t="s">
        <v>321</v>
      </c>
      <c r="I206" s="139"/>
      <c r="L206" s="33"/>
      <c r="M206" s="140"/>
      <c r="T206" s="54"/>
      <c r="AT206" s="17" t="s">
        <v>158</v>
      </c>
      <c r="AU206" s="17" t="s">
        <v>168</v>
      </c>
    </row>
    <row r="207" spans="2:65" s="1" customFormat="1" ht="24.2" customHeight="1">
      <c r="B207" s="33"/>
      <c r="C207" s="124" t="s">
        <v>322</v>
      </c>
      <c r="D207" s="124" t="s">
        <v>151</v>
      </c>
      <c r="E207" s="125" t="s">
        <v>323</v>
      </c>
      <c r="F207" s="126" t="s">
        <v>324</v>
      </c>
      <c r="G207" s="127" t="s">
        <v>187</v>
      </c>
      <c r="H207" s="128">
        <v>16.2</v>
      </c>
      <c r="I207" s="129"/>
      <c r="J207" s="130">
        <f>ROUND(I207*H207,2)</f>
        <v>0</v>
      </c>
      <c r="K207" s="126" t="s">
        <v>79</v>
      </c>
      <c r="L207" s="33"/>
      <c r="M207" s="131" t="s">
        <v>79</v>
      </c>
      <c r="N207" s="132" t="s">
        <v>51</v>
      </c>
      <c r="P207" s="133">
        <f>O207*H207</f>
        <v>0</v>
      </c>
      <c r="Q207" s="133">
        <v>0</v>
      </c>
      <c r="R207" s="133">
        <f>Q207*H207</f>
        <v>0</v>
      </c>
      <c r="S207" s="133">
        <v>0</v>
      </c>
      <c r="T207" s="134">
        <f>S207*H207</f>
        <v>0</v>
      </c>
      <c r="AR207" s="135" t="s">
        <v>156</v>
      </c>
      <c r="AT207" s="135" t="s">
        <v>151</v>
      </c>
      <c r="AU207" s="135" t="s">
        <v>168</v>
      </c>
      <c r="AY207" s="17" t="s">
        <v>149</v>
      </c>
      <c r="BE207" s="136">
        <f>IF(N207="základní",J207,0)</f>
        <v>0</v>
      </c>
      <c r="BF207" s="136">
        <f>IF(N207="snížená",J207,0)</f>
        <v>0</v>
      </c>
      <c r="BG207" s="136">
        <f>IF(N207="zákl. přenesená",J207,0)</f>
        <v>0</v>
      </c>
      <c r="BH207" s="136">
        <f>IF(N207="sníž. přenesená",J207,0)</f>
        <v>0</v>
      </c>
      <c r="BI207" s="136">
        <f>IF(N207="nulová",J207,0)</f>
        <v>0</v>
      </c>
      <c r="BJ207" s="17" t="s">
        <v>89</v>
      </c>
      <c r="BK207" s="136">
        <f>ROUND(I207*H207,2)</f>
        <v>0</v>
      </c>
      <c r="BL207" s="17" t="s">
        <v>156</v>
      </c>
      <c r="BM207" s="135" t="s">
        <v>325</v>
      </c>
    </row>
    <row r="208" spans="2:65" s="12" customFormat="1" ht="11.25">
      <c r="B208" s="141"/>
      <c r="D208" s="142" t="s">
        <v>160</v>
      </c>
      <c r="E208" s="143" t="s">
        <v>79</v>
      </c>
      <c r="F208" s="144" t="s">
        <v>326</v>
      </c>
      <c r="H208" s="145">
        <v>16.2</v>
      </c>
      <c r="I208" s="146"/>
      <c r="L208" s="141"/>
      <c r="M208" s="147"/>
      <c r="T208" s="148"/>
      <c r="AT208" s="143" t="s">
        <v>160</v>
      </c>
      <c r="AU208" s="143" t="s">
        <v>168</v>
      </c>
      <c r="AV208" s="12" t="s">
        <v>91</v>
      </c>
      <c r="AW208" s="12" t="s">
        <v>42</v>
      </c>
      <c r="AX208" s="12" t="s">
        <v>81</v>
      </c>
      <c r="AY208" s="143" t="s">
        <v>149</v>
      </c>
    </row>
    <row r="209" spans="2:65" s="13" customFormat="1" ht="11.25">
      <c r="B209" s="149"/>
      <c r="D209" s="142" t="s">
        <v>160</v>
      </c>
      <c r="E209" s="150" t="s">
        <v>79</v>
      </c>
      <c r="F209" s="151" t="s">
        <v>163</v>
      </c>
      <c r="H209" s="152">
        <v>16.2</v>
      </c>
      <c r="I209" s="153"/>
      <c r="L209" s="149"/>
      <c r="M209" s="154"/>
      <c r="T209" s="155"/>
      <c r="AT209" s="150" t="s">
        <v>160</v>
      </c>
      <c r="AU209" s="150" t="s">
        <v>168</v>
      </c>
      <c r="AV209" s="13" t="s">
        <v>156</v>
      </c>
      <c r="AW209" s="13" t="s">
        <v>42</v>
      </c>
      <c r="AX209" s="13" t="s">
        <v>89</v>
      </c>
      <c r="AY209" s="150" t="s">
        <v>149</v>
      </c>
    </row>
    <row r="210" spans="2:65" s="1" customFormat="1" ht="33" customHeight="1">
      <c r="B210" s="33"/>
      <c r="C210" s="124" t="s">
        <v>327</v>
      </c>
      <c r="D210" s="124" t="s">
        <v>151</v>
      </c>
      <c r="E210" s="125" t="s">
        <v>328</v>
      </c>
      <c r="F210" s="126" t="s">
        <v>329</v>
      </c>
      <c r="G210" s="127" t="s">
        <v>154</v>
      </c>
      <c r="H210" s="128">
        <v>398.41199999999998</v>
      </c>
      <c r="I210" s="129"/>
      <c r="J210" s="130">
        <f>ROUND(I210*H210,2)</f>
        <v>0</v>
      </c>
      <c r="K210" s="126" t="s">
        <v>155</v>
      </c>
      <c r="L210" s="33"/>
      <c r="M210" s="131" t="s">
        <v>79</v>
      </c>
      <c r="N210" s="132" t="s">
        <v>51</v>
      </c>
      <c r="P210" s="133">
        <f>O210*H210</f>
        <v>0</v>
      </c>
      <c r="Q210" s="133">
        <v>0</v>
      </c>
      <c r="R210" s="133">
        <f>Q210*H210</f>
        <v>0</v>
      </c>
      <c r="S210" s="133">
        <v>0</v>
      </c>
      <c r="T210" s="134">
        <f>S210*H210</f>
        <v>0</v>
      </c>
      <c r="AR210" s="135" t="s">
        <v>156</v>
      </c>
      <c r="AT210" s="135" t="s">
        <v>151</v>
      </c>
      <c r="AU210" s="135" t="s">
        <v>168</v>
      </c>
      <c r="AY210" s="17" t="s">
        <v>149</v>
      </c>
      <c r="BE210" s="136">
        <f>IF(N210="základní",J210,0)</f>
        <v>0</v>
      </c>
      <c r="BF210" s="136">
        <f>IF(N210="snížená",J210,0)</f>
        <v>0</v>
      </c>
      <c r="BG210" s="136">
        <f>IF(N210="zákl. přenesená",J210,0)</f>
        <v>0</v>
      </c>
      <c r="BH210" s="136">
        <f>IF(N210="sníž. přenesená",J210,0)</f>
        <v>0</v>
      </c>
      <c r="BI210" s="136">
        <f>IF(N210="nulová",J210,0)</f>
        <v>0</v>
      </c>
      <c r="BJ210" s="17" t="s">
        <v>89</v>
      </c>
      <c r="BK210" s="136">
        <f>ROUND(I210*H210,2)</f>
        <v>0</v>
      </c>
      <c r="BL210" s="17" t="s">
        <v>156</v>
      </c>
      <c r="BM210" s="135" t="s">
        <v>330</v>
      </c>
    </row>
    <row r="211" spans="2:65" s="1" customFormat="1" ht="11.25">
      <c r="B211" s="33"/>
      <c r="D211" s="137" t="s">
        <v>158</v>
      </c>
      <c r="F211" s="138" t="s">
        <v>331</v>
      </c>
      <c r="I211" s="139"/>
      <c r="L211" s="33"/>
      <c r="M211" s="140"/>
      <c r="T211" s="54"/>
      <c r="AT211" s="17" t="s">
        <v>158</v>
      </c>
      <c r="AU211" s="17" t="s">
        <v>168</v>
      </c>
    </row>
    <row r="212" spans="2:65" s="12" customFormat="1" ht="11.25">
      <c r="B212" s="141"/>
      <c r="D212" s="142" t="s">
        <v>160</v>
      </c>
      <c r="E212" s="143" t="s">
        <v>79</v>
      </c>
      <c r="F212" s="144" t="s">
        <v>332</v>
      </c>
      <c r="H212" s="145">
        <v>398.41199999999998</v>
      </c>
      <c r="I212" s="146"/>
      <c r="L212" s="141"/>
      <c r="M212" s="147"/>
      <c r="T212" s="148"/>
      <c r="AT212" s="143" t="s">
        <v>160</v>
      </c>
      <c r="AU212" s="143" t="s">
        <v>168</v>
      </c>
      <c r="AV212" s="12" t="s">
        <v>91</v>
      </c>
      <c r="AW212" s="12" t="s">
        <v>42</v>
      </c>
      <c r="AX212" s="12" t="s">
        <v>81</v>
      </c>
      <c r="AY212" s="143" t="s">
        <v>149</v>
      </c>
    </row>
    <row r="213" spans="2:65" s="13" customFormat="1" ht="11.25">
      <c r="B213" s="149"/>
      <c r="D213" s="142" t="s">
        <v>160</v>
      </c>
      <c r="E213" s="150" t="s">
        <v>79</v>
      </c>
      <c r="F213" s="151" t="s">
        <v>163</v>
      </c>
      <c r="H213" s="152">
        <v>398.41199999999998</v>
      </c>
      <c r="I213" s="153"/>
      <c r="L213" s="149"/>
      <c r="M213" s="154"/>
      <c r="T213" s="155"/>
      <c r="AT213" s="150" t="s">
        <v>160</v>
      </c>
      <c r="AU213" s="150" t="s">
        <v>168</v>
      </c>
      <c r="AV213" s="13" t="s">
        <v>156</v>
      </c>
      <c r="AW213" s="13" t="s">
        <v>42</v>
      </c>
      <c r="AX213" s="13" t="s">
        <v>89</v>
      </c>
      <c r="AY213" s="150" t="s">
        <v>149</v>
      </c>
    </row>
    <row r="214" spans="2:65" s="1" customFormat="1" ht="33" customHeight="1">
      <c r="B214" s="33"/>
      <c r="C214" s="124" t="s">
        <v>333</v>
      </c>
      <c r="D214" s="124" t="s">
        <v>151</v>
      </c>
      <c r="E214" s="125" t="s">
        <v>334</v>
      </c>
      <c r="F214" s="126" t="s">
        <v>335</v>
      </c>
      <c r="G214" s="127" t="s">
        <v>154</v>
      </c>
      <c r="H214" s="128">
        <v>398.41199999999998</v>
      </c>
      <c r="I214" s="129"/>
      <c r="J214" s="130">
        <f>ROUND(I214*H214,2)</f>
        <v>0</v>
      </c>
      <c r="K214" s="126" t="s">
        <v>155</v>
      </c>
      <c r="L214" s="33"/>
      <c r="M214" s="131" t="s">
        <v>79</v>
      </c>
      <c r="N214" s="132" t="s">
        <v>51</v>
      </c>
      <c r="P214" s="133">
        <f>O214*H214</f>
        <v>0</v>
      </c>
      <c r="Q214" s="133">
        <v>0</v>
      </c>
      <c r="R214" s="133">
        <f>Q214*H214</f>
        <v>0</v>
      </c>
      <c r="S214" s="133">
        <v>0</v>
      </c>
      <c r="T214" s="134">
        <f>S214*H214</f>
        <v>0</v>
      </c>
      <c r="AR214" s="135" t="s">
        <v>156</v>
      </c>
      <c r="AT214" s="135" t="s">
        <v>151</v>
      </c>
      <c r="AU214" s="135" t="s">
        <v>168</v>
      </c>
      <c r="AY214" s="17" t="s">
        <v>149</v>
      </c>
      <c r="BE214" s="136">
        <f>IF(N214="základní",J214,0)</f>
        <v>0</v>
      </c>
      <c r="BF214" s="136">
        <f>IF(N214="snížená",J214,0)</f>
        <v>0</v>
      </c>
      <c r="BG214" s="136">
        <f>IF(N214="zákl. přenesená",J214,0)</f>
        <v>0</v>
      </c>
      <c r="BH214" s="136">
        <f>IF(N214="sníž. přenesená",J214,0)</f>
        <v>0</v>
      </c>
      <c r="BI214" s="136">
        <f>IF(N214="nulová",J214,0)</f>
        <v>0</v>
      </c>
      <c r="BJ214" s="17" t="s">
        <v>89</v>
      </c>
      <c r="BK214" s="136">
        <f>ROUND(I214*H214,2)</f>
        <v>0</v>
      </c>
      <c r="BL214" s="17" t="s">
        <v>156</v>
      </c>
      <c r="BM214" s="135" t="s">
        <v>336</v>
      </c>
    </row>
    <row r="215" spans="2:65" s="1" customFormat="1" ht="11.25">
      <c r="B215" s="33"/>
      <c r="D215" s="137" t="s">
        <v>158</v>
      </c>
      <c r="F215" s="138" t="s">
        <v>337</v>
      </c>
      <c r="I215" s="139"/>
      <c r="L215" s="33"/>
      <c r="M215" s="140"/>
      <c r="T215" s="54"/>
      <c r="AT215" s="17" t="s">
        <v>158</v>
      </c>
      <c r="AU215" s="17" t="s">
        <v>168</v>
      </c>
    </row>
    <row r="216" spans="2:65" s="11" customFormat="1" ht="20.85" customHeight="1">
      <c r="B216" s="112"/>
      <c r="D216" s="113" t="s">
        <v>80</v>
      </c>
      <c r="E216" s="122" t="s">
        <v>338</v>
      </c>
      <c r="F216" s="122" t="s">
        <v>339</v>
      </c>
      <c r="I216" s="115"/>
      <c r="J216" s="123">
        <f>BK216</f>
        <v>0</v>
      </c>
      <c r="L216" s="112"/>
      <c r="M216" s="117"/>
      <c r="P216" s="118">
        <f>SUM(P217:P220)</f>
        <v>0</v>
      </c>
      <c r="R216" s="118">
        <f>SUM(R217:R220)</f>
        <v>2.2131E-3</v>
      </c>
      <c r="T216" s="119">
        <f>SUM(T217:T220)</f>
        <v>0</v>
      </c>
      <c r="AR216" s="113" t="s">
        <v>89</v>
      </c>
      <c r="AT216" s="120" t="s">
        <v>80</v>
      </c>
      <c r="AU216" s="120" t="s">
        <v>91</v>
      </c>
      <c r="AY216" s="113" t="s">
        <v>149</v>
      </c>
      <c r="BK216" s="121">
        <f>SUM(BK217:BK220)</f>
        <v>0</v>
      </c>
    </row>
    <row r="217" spans="2:65" s="1" customFormat="1" ht="24.2" customHeight="1">
      <c r="B217" s="33"/>
      <c r="C217" s="124" t="s">
        <v>340</v>
      </c>
      <c r="D217" s="124" t="s">
        <v>151</v>
      </c>
      <c r="E217" s="125" t="s">
        <v>341</v>
      </c>
      <c r="F217" s="126" t="s">
        <v>342</v>
      </c>
      <c r="G217" s="127" t="s">
        <v>187</v>
      </c>
      <c r="H217" s="128">
        <v>73.77</v>
      </c>
      <c r="I217" s="129"/>
      <c r="J217" s="130">
        <f>ROUND(I217*H217,2)</f>
        <v>0</v>
      </c>
      <c r="K217" s="126" t="s">
        <v>155</v>
      </c>
      <c r="L217" s="33"/>
      <c r="M217" s="131" t="s">
        <v>79</v>
      </c>
      <c r="N217" s="132" t="s">
        <v>51</v>
      </c>
      <c r="P217" s="133">
        <f>O217*H217</f>
        <v>0</v>
      </c>
      <c r="Q217" s="133">
        <v>3.0000000000000001E-5</v>
      </c>
      <c r="R217" s="133">
        <f>Q217*H217</f>
        <v>2.2131E-3</v>
      </c>
      <c r="S217" s="133">
        <v>0</v>
      </c>
      <c r="T217" s="134">
        <f>S217*H217</f>
        <v>0</v>
      </c>
      <c r="AR217" s="135" t="s">
        <v>156</v>
      </c>
      <c r="AT217" s="135" t="s">
        <v>151</v>
      </c>
      <c r="AU217" s="135" t="s">
        <v>168</v>
      </c>
      <c r="AY217" s="17" t="s">
        <v>149</v>
      </c>
      <c r="BE217" s="136">
        <f>IF(N217="základní",J217,0)</f>
        <v>0</v>
      </c>
      <c r="BF217" s="136">
        <f>IF(N217="snížená",J217,0)</f>
        <v>0</v>
      </c>
      <c r="BG217" s="136">
        <f>IF(N217="zákl. přenesená",J217,0)</f>
        <v>0</v>
      </c>
      <c r="BH217" s="136">
        <f>IF(N217="sníž. přenesená",J217,0)</f>
        <v>0</v>
      </c>
      <c r="BI217" s="136">
        <f>IF(N217="nulová",J217,0)</f>
        <v>0</v>
      </c>
      <c r="BJ217" s="17" t="s">
        <v>89</v>
      </c>
      <c r="BK217" s="136">
        <f>ROUND(I217*H217,2)</f>
        <v>0</v>
      </c>
      <c r="BL217" s="17" t="s">
        <v>156</v>
      </c>
      <c r="BM217" s="135" t="s">
        <v>343</v>
      </c>
    </row>
    <row r="218" spans="2:65" s="1" customFormat="1" ht="11.25">
      <c r="B218" s="33"/>
      <c r="D218" s="137" t="s">
        <v>158</v>
      </c>
      <c r="F218" s="138" t="s">
        <v>344</v>
      </c>
      <c r="I218" s="139"/>
      <c r="L218" s="33"/>
      <c r="M218" s="140"/>
      <c r="T218" s="54"/>
      <c r="AT218" s="17" t="s">
        <v>158</v>
      </c>
      <c r="AU218" s="17" t="s">
        <v>168</v>
      </c>
    </row>
    <row r="219" spans="2:65" s="12" customFormat="1" ht="11.25">
      <c r="B219" s="141"/>
      <c r="D219" s="142" t="s">
        <v>160</v>
      </c>
      <c r="E219" s="143" t="s">
        <v>79</v>
      </c>
      <c r="F219" s="144" t="s">
        <v>345</v>
      </c>
      <c r="H219" s="145">
        <v>73.77</v>
      </c>
      <c r="I219" s="146"/>
      <c r="L219" s="141"/>
      <c r="M219" s="147"/>
      <c r="T219" s="148"/>
      <c r="AT219" s="143" t="s">
        <v>160</v>
      </c>
      <c r="AU219" s="143" t="s">
        <v>168</v>
      </c>
      <c r="AV219" s="12" t="s">
        <v>91</v>
      </c>
      <c r="AW219" s="12" t="s">
        <v>42</v>
      </c>
      <c r="AX219" s="12" t="s">
        <v>81</v>
      </c>
      <c r="AY219" s="143" t="s">
        <v>149</v>
      </c>
    </row>
    <row r="220" spans="2:65" s="13" customFormat="1" ht="11.25">
      <c r="B220" s="149"/>
      <c r="D220" s="142" t="s">
        <v>160</v>
      </c>
      <c r="E220" s="150" t="s">
        <v>79</v>
      </c>
      <c r="F220" s="151" t="s">
        <v>163</v>
      </c>
      <c r="H220" s="152">
        <v>73.77</v>
      </c>
      <c r="I220" s="153"/>
      <c r="L220" s="149"/>
      <c r="M220" s="154"/>
      <c r="T220" s="155"/>
      <c r="AT220" s="150" t="s">
        <v>160</v>
      </c>
      <c r="AU220" s="150" t="s">
        <v>168</v>
      </c>
      <c r="AV220" s="13" t="s">
        <v>156</v>
      </c>
      <c r="AW220" s="13" t="s">
        <v>42</v>
      </c>
      <c r="AX220" s="13" t="s">
        <v>89</v>
      </c>
      <c r="AY220" s="150" t="s">
        <v>149</v>
      </c>
    </row>
    <row r="221" spans="2:65" s="11" customFormat="1" ht="20.85" customHeight="1">
      <c r="B221" s="112"/>
      <c r="D221" s="113" t="s">
        <v>80</v>
      </c>
      <c r="E221" s="122" t="s">
        <v>346</v>
      </c>
      <c r="F221" s="122" t="s">
        <v>347</v>
      </c>
      <c r="I221" s="115"/>
      <c r="J221" s="123">
        <f>BK221</f>
        <v>0</v>
      </c>
      <c r="L221" s="112"/>
      <c r="M221" s="117"/>
      <c r="P221" s="118">
        <f>SUM(P222:P346)</f>
        <v>0</v>
      </c>
      <c r="R221" s="118">
        <f>SUM(R222:R346)</f>
        <v>0</v>
      </c>
      <c r="T221" s="119">
        <f>SUM(T222:T346)</f>
        <v>60.42016739000001</v>
      </c>
      <c r="AR221" s="113" t="s">
        <v>89</v>
      </c>
      <c r="AT221" s="120" t="s">
        <v>80</v>
      </c>
      <c r="AU221" s="120" t="s">
        <v>91</v>
      </c>
      <c r="AY221" s="113" t="s">
        <v>149</v>
      </c>
      <c r="BK221" s="121">
        <f>SUM(BK222:BK346)</f>
        <v>0</v>
      </c>
    </row>
    <row r="222" spans="2:65" s="1" customFormat="1" ht="24.2" customHeight="1">
      <c r="B222" s="33"/>
      <c r="C222" s="124" t="s">
        <v>348</v>
      </c>
      <c r="D222" s="124" t="s">
        <v>151</v>
      </c>
      <c r="E222" s="125" t="s">
        <v>349</v>
      </c>
      <c r="F222" s="126" t="s">
        <v>350</v>
      </c>
      <c r="G222" s="127" t="s">
        <v>351</v>
      </c>
      <c r="H222" s="128">
        <v>37.5</v>
      </c>
      <c r="I222" s="129"/>
      <c r="J222" s="130">
        <f>ROUND(I222*H222,2)</f>
        <v>0</v>
      </c>
      <c r="K222" s="126" t="s">
        <v>155</v>
      </c>
      <c r="L222" s="33"/>
      <c r="M222" s="131" t="s">
        <v>79</v>
      </c>
      <c r="N222" s="132" t="s">
        <v>51</v>
      </c>
      <c r="P222" s="133">
        <f>O222*H222</f>
        <v>0</v>
      </c>
      <c r="Q222" s="133">
        <v>0</v>
      </c>
      <c r="R222" s="133">
        <f>Q222*H222</f>
        <v>0</v>
      </c>
      <c r="S222" s="133">
        <v>6.2E-4</v>
      </c>
      <c r="T222" s="134">
        <f>S222*H222</f>
        <v>2.325E-2</v>
      </c>
      <c r="AR222" s="135" t="s">
        <v>243</v>
      </c>
      <c r="AT222" s="135" t="s">
        <v>151</v>
      </c>
      <c r="AU222" s="135" t="s">
        <v>168</v>
      </c>
      <c r="AY222" s="17" t="s">
        <v>149</v>
      </c>
      <c r="BE222" s="136">
        <f>IF(N222="základní",J222,0)</f>
        <v>0</v>
      </c>
      <c r="BF222" s="136">
        <f>IF(N222="snížená",J222,0)</f>
        <v>0</v>
      </c>
      <c r="BG222" s="136">
        <f>IF(N222="zákl. přenesená",J222,0)</f>
        <v>0</v>
      </c>
      <c r="BH222" s="136">
        <f>IF(N222="sníž. přenesená",J222,0)</f>
        <v>0</v>
      </c>
      <c r="BI222" s="136">
        <f>IF(N222="nulová",J222,0)</f>
        <v>0</v>
      </c>
      <c r="BJ222" s="17" t="s">
        <v>89</v>
      </c>
      <c r="BK222" s="136">
        <f>ROUND(I222*H222,2)</f>
        <v>0</v>
      </c>
      <c r="BL222" s="17" t="s">
        <v>243</v>
      </c>
      <c r="BM222" s="135" t="s">
        <v>352</v>
      </c>
    </row>
    <row r="223" spans="2:65" s="1" customFormat="1" ht="11.25">
      <c r="B223" s="33"/>
      <c r="D223" s="137" t="s">
        <v>158</v>
      </c>
      <c r="F223" s="138" t="s">
        <v>353</v>
      </c>
      <c r="I223" s="139"/>
      <c r="L223" s="33"/>
      <c r="M223" s="140"/>
      <c r="T223" s="54"/>
      <c r="AT223" s="17" t="s">
        <v>158</v>
      </c>
      <c r="AU223" s="17" t="s">
        <v>168</v>
      </c>
    </row>
    <row r="224" spans="2:65" s="12" customFormat="1" ht="11.25">
      <c r="B224" s="141"/>
      <c r="D224" s="142" t="s">
        <v>160</v>
      </c>
      <c r="E224" s="143" t="s">
        <v>79</v>
      </c>
      <c r="F224" s="144" t="s">
        <v>354</v>
      </c>
      <c r="H224" s="145">
        <v>9.5</v>
      </c>
      <c r="I224" s="146"/>
      <c r="L224" s="141"/>
      <c r="M224" s="147"/>
      <c r="T224" s="148"/>
      <c r="AT224" s="143" t="s">
        <v>160</v>
      </c>
      <c r="AU224" s="143" t="s">
        <v>168</v>
      </c>
      <c r="AV224" s="12" t="s">
        <v>91</v>
      </c>
      <c r="AW224" s="12" t="s">
        <v>42</v>
      </c>
      <c r="AX224" s="12" t="s">
        <v>81</v>
      </c>
      <c r="AY224" s="143" t="s">
        <v>149</v>
      </c>
    </row>
    <row r="225" spans="2:65" s="12" customFormat="1" ht="11.25">
      <c r="B225" s="141"/>
      <c r="D225" s="142" t="s">
        <v>160</v>
      </c>
      <c r="E225" s="143" t="s">
        <v>79</v>
      </c>
      <c r="F225" s="144" t="s">
        <v>355</v>
      </c>
      <c r="H225" s="145">
        <v>13</v>
      </c>
      <c r="I225" s="146"/>
      <c r="L225" s="141"/>
      <c r="M225" s="147"/>
      <c r="T225" s="148"/>
      <c r="AT225" s="143" t="s">
        <v>160</v>
      </c>
      <c r="AU225" s="143" t="s">
        <v>168</v>
      </c>
      <c r="AV225" s="12" t="s">
        <v>91</v>
      </c>
      <c r="AW225" s="12" t="s">
        <v>42</v>
      </c>
      <c r="AX225" s="12" t="s">
        <v>81</v>
      </c>
      <c r="AY225" s="143" t="s">
        <v>149</v>
      </c>
    </row>
    <row r="226" spans="2:65" s="12" customFormat="1" ht="11.25">
      <c r="B226" s="141"/>
      <c r="D226" s="142" t="s">
        <v>160</v>
      </c>
      <c r="E226" s="143" t="s">
        <v>79</v>
      </c>
      <c r="F226" s="144" t="s">
        <v>356</v>
      </c>
      <c r="H226" s="145">
        <v>15</v>
      </c>
      <c r="I226" s="146"/>
      <c r="L226" s="141"/>
      <c r="M226" s="147"/>
      <c r="T226" s="148"/>
      <c r="AT226" s="143" t="s">
        <v>160</v>
      </c>
      <c r="AU226" s="143" t="s">
        <v>168</v>
      </c>
      <c r="AV226" s="12" t="s">
        <v>91</v>
      </c>
      <c r="AW226" s="12" t="s">
        <v>42</v>
      </c>
      <c r="AX226" s="12" t="s">
        <v>81</v>
      </c>
      <c r="AY226" s="143" t="s">
        <v>149</v>
      </c>
    </row>
    <row r="227" spans="2:65" s="13" customFormat="1" ht="11.25">
      <c r="B227" s="149"/>
      <c r="D227" s="142" t="s">
        <v>160</v>
      </c>
      <c r="E227" s="150" t="s">
        <v>79</v>
      </c>
      <c r="F227" s="151" t="s">
        <v>163</v>
      </c>
      <c r="H227" s="152">
        <v>37.5</v>
      </c>
      <c r="I227" s="153"/>
      <c r="L227" s="149"/>
      <c r="M227" s="154"/>
      <c r="T227" s="155"/>
      <c r="AT227" s="150" t="s">
        <v>160</v>
      </c>
      <c r="AU227" s="150" t="s">
        <v>168</v>
      </c>
      <c r="AV227" s="13" t="s">
        <v>156</v>
      </c>
      <c r="AW227" s="13" t="s">
        <v>42</v>
      </c>
      <c r="AX227" s="13" t="s">
        <v>89</v>
      </c>
      <c r="AY227" s="150" t="s">
        <v>149</v>
      </c>
    </row>
    <row r="228" spans="2:65" s="1" customFormat="1" ht="16.5" customHeight="1">
      <c r="B228" s="33"/>
      <c r="C228" s="124" t="s">
        <v>357</v>
      </c>
      <c r="D228" s="124" t="s">
        <v>151</v>
      </c>
      <c r="E228" s="125" t="s">
        <v>358</v>
      </c>
      <c r="F228" s="126" t="s">
        <v>359</v>
      </c>
      <c r="G228" s="127" t="s">
        <v>351</v>
      </c>
      <c r="H228" s="128">
        <v>9.42</v>
      </c>
      <c r="I228" s="129"/>
      <c r="J228" s="130">
        <f>ROUND(I228*H228,2)</f>
        <v>0</v>
      </c>
      <c r="K228" s="126" t="s">
        <v>155</v>
      </c>
      <c r="L228" s="33"/>
      <c r="M228" s="131" t="s">
        <v>79</v>
      </c>
      <c r="N228" s="132" t="s">
        <v>51</v>
      </c>
      <c r="P228" s="133">
        <f>O228*H228</f>
        <v>0</v>
      </c>
      <c r="Q228" s="133">
        <v>0</v>
      </c>
      <c r="R228" s="133">
        <f>Q228*H228</f>
        <v>0</v>
      </c>
      <c r="S228" s="133">
        <v>1.8699999999999999E-3</v>
      </c>
      <c r="T228" s="134">
        <f>S228*H228</f>
        <v>1.76154E-2</v>
      </c>
      <c r="AR228" s="135" t="s">
        <v>243</v>
      </c>
      <c r="AT228" s="135" t="s">
        <v>151</v>
      </c>
      <c r="AU228" s="135" t="s">
        <v>168</v>
      </c>
      <c r="AY228" s="17" t="s">
        <v>149</v>
      </c>
      <c r="BE228" s="136">
        <f>IF(N228="základní",J228,0)</f>
        <v>0</v>
      </c>
      <c r="BF228" s="136">
        <f>IF(N228="snížená",J228,0)</f>
        <v>0</v>
      </c>
      <c r="BG228" s="136">
        <f>IF(N228="zákl. přenesená",J228,0)</f>
        <v>0</v>
      </c>
      <c r="BH228" s="136">
        <f>IF(N228="sníž. přenesená",J228,0)</f>
        <v>0</v>
      </c>
      <c r="BI228" s="136">
        <f>IF(N228="nulová",J228,0)</f>
        <v>0</v>
      </c>
      <c r="BJ228" s="17" t="s">
        <v>89</v>
      </c>
      <c r="BK228" s="136">
        <f>ROUND(I228*H228,2)</f>
        <v>0</v>
      </c>
      <c r="BL228" s="17" t="s">
        <v>243</v>
      </c>
      <c r="BM228" s="135" t="s">
        <v>360</v>
      </c>
    </row>
    <row r="229" spans="2:65" s="1" customFormat="1" ht="11.25">
      <c r="B229" s="33"/>
      <c r="D229" s="137" t="s">
        <v>158</v>
      </c>
      <c r="F229" s="138" t="s">
        <v>361</v>
      </c>
      <c r="I229" s="139"/>
      <c r="L229" s="33"/>
      <c r="M229" s="140"/>
      <c r="T229" s="54"/>
      <c r="AT229" s="17" t="s">
        <v>158</v>
      </c>
      <c r="AU229" s="17" t="s">
        <v>168</v>
      </c>
    </row>
    <row r="230" spans="2:65" s="12" customFormat="1" ht="11.25">
      <c r="B230" s="141"/>
      <c r="D230" s="142" t="s">
        <v>160</v>
      </c>
      <c r="E230" s="143" t="s">
        <v>79</v>
      </c>
      <c r="F230" s="144" t="s">
        <v>362</v>
      </c>
      <c r="H230" s="145">
        <v>9.42</v>
      </c>
      <c r="I230" s="146"/>
      <c r="L230" s="141"/>
      <c r="M230" s="147"/>
      <c r="T230" s="148"/>
      <c r="AT230" s="143" t="s">
        <v>160</v>
      </c>
      <c r="AU230" s="143" t="s">
        <v>168</v>
      </c>
      <c r="AV230" s="12" t="s">
        <v>91</v>
      </c>
      <c r="AW230" s="12" t="s">
        <v>42</v>
      </c>
      <c r="AX230" s="12" t="s">
        <v>89</v>
      </c>
      <c r="AY230" s="143" t="s">
        <v>149</v>
      </c>
    </row>
    <row r="231" spans="2:65" s="1" customFormat="1" ht="24.2" customHeight="1">
      <c r="B231" s="33"/>
      <c r="C231" s="124" t="s">
        <v>363</v>
      </c>
      <c r="D231" s="124" t="s">
        <v>151</v>
      </c>
      <c r="E231" s="125" t="s">
        <v>364</v>
      </c>
      <c r="F231" s="126" t="s">
        <v>365</v>
      </c>
      <c r="G231" s="127" t="s">
        <v>351</v>
      </c>
      <c r="H231" s="128">
        <v>17</v>
      </c>
      <c r="I231" s="129"/>
      <c r="J231" s="130">
        <f>ROUND(I231*H231,2)</f>
        <v>0</v>
      </c>
      <c r="K231" s="126" t="s">
        <v>155</v>
      </c>
      <c r="L231" s="33"/>
      <c r="M231" s="131" t="s">
        <v>79</v>
      </c>
      <c r="N231" s="132" t="s">
        <v>51</v>
      </c>
      <c r="P231" s="133">
        <f>O231*H231</f>
        <v>0</v>
      </c>
      <c r="Q231" s="133">
        <v>0</v>
      </c>
      <c r="R231" s="133">
        <f>Q231*H231</f>
        <v>0</v>
      </c>
      <c r="S231" s="133">
        <v>3.3800000000000002E-3</v>
      </c>
      <c r="T231" s="134">
        <f>S231*H231</f>
        <v>5.7460000000000004E-2</v>
      </c>
      <c r="AR231" s="135" t="s">
        <v>243</v>
      </c>
      <c r="AT231" s="135" t="s">
        <v>151</v>
      </c>
      <c r="AU231" s="135" t="s">
        <v>168</v>
      </c>
      <c r="AY231" s="17" t="s">
        <v>149</v>
      </c>
      <c r="BE231" s="136">
        <f>IF(N231="základní",J231,0)</f>
        <v>0</v>
      </c>
      <c r="BF231" s="136">
        <f>IF(N231="snížená",J231,0)</f>
        <v>0</v>
      </c>
      <c r="BG231" s="136">
        <f>IF(N231="zákl. přenesená",J231,0)</f>
        <v>0</v>
      </c>
      <c r="BH231" s="136">
        <f>IF(N231="sníž. přenesená",J231,0)</f>
        <v>0</v>
      </c>
      <c r="BI231" s="136">
        <f>IF(N231="nulová",J231,0)</f>
        <v>0</v>
      </c>
      <c r="BJ231" s="17" t="s">
        <v>89</v>
      </c>
      <c r="BK231" s="136">
        <f>ROUND(I231*H231,2)</f>
        <v>0</v>
      </c>
      <c r="BL231" s="17" t="s">
        <v>243</v>
      </c>
      <c r="BM231" s="135" t="s">
        <v>366</v>
      </c>
    </row>
    <row r="232" spans="2:65" s="1" customFormat="1" ht="11.25">
      <c r="B232" s="33"/>
      <c r="D232" s="137" t="s">
        <v>158</v>
      </c>
      <c r="F232" s="138" t="s">
        <v>367</v>
      </c>
      <c r="I232" s="139"/>
      <c r="L232" s="33"/>
      <c r="M232" s="140"/>
      <c r="T232" s="54"/>
      <c r="AT232" s="17" t="s">
        <v>158</v>
      </c>
      <c r="AU232" s="17" t="s">
        <v>168</v>
      </c>
    </row>
    <row r="233" spans="2:65" s="12" customFormat="1" ht="11.25">
      <c r="B233" s="141"/>
      <c r="D233" s="142" t="s">
        <v>160</v>
      </c>
      <c r="E233" s="143" t="s">
        <v>79</v>
      </c>
      <c r="F233" s="144" t="s">
        <v>368</v>
      </c>
      <c r="H233" s="145">
        <v>17</v>
      </c>
      <c r="I233" s="146"/>
      <c r="L233" s="141"/>
      <c r="M233" s="147"/>
      <c r="T233" s="148"/>
      <c r="AT233" s="143" t="s">
        <v>160</v>
      </c>
      <c r="AU233" s="143" t="s">
        <v>168</v>
      </c>
      <c r="AV233" s="12" t="s">
        <v>91</v>
      </c>
      <c r="AW233" s="12" t="s">
        <v>42</v>
      </c>
      <c r="AX233" s="12" t="s">
        <v>89</v>
      </c>
      <c r="AY233" s="143" t="s">
        <v>149</v>
      </c>
    </row>
    <row r="234" spans="2:65" s="1" customFormat="1" ht="21.75" customHeight="1">
      <c r="B234" s="33"/>
      <c r="C234" s="124" t="s">
        <v>369</v>
      </c>
      <c r="D234" s="124" t="s">
        <v>151</v>
      </c>
      <c r="E234" s="125" t="s">
        <v>370</v>
      </c>
      <c r="F234" s="126" t="s">
        <v>371</v>
      </c>
      <c r="G234" s="127" t="s">
        <v>351</v>
      </c>
      <c r="H234" s="128">
        <v>11.813000000000001</v>
      </c>
      <c r="I234" s="129"/>
      <c r="J234" s="130">
        <f>ROUND(I234*H234,2)</f>
        <v>0</v>
      </c>
      <c r="K234" s="126" t="s">
        <v>155</v>
      </c>
      <c r="L234" s="33"/>
      <c r="M234" s="131" t="s">
        <v>79</v>
      </c>
      <c r="N234" s="132" t="s">
        <v>51</v>
      </c>
      <c r="P234" s="133">
        <f>O234*H234</f>
        <v>0</v>
      </c>
      <c r="Q234" s="133">
        <v>0</v>
      </c>
      <c r="R234" s="133">
        <f>Q234*H234</f>
        <v>0</v>
      </c>
      <c r="S234" s="133">
        <v>2.2300000000000002E-3</v>
      </c>
      <c r="T234" s="134">
        <f>S234*H234</f>
        <v>2.6342990000000004E-2</v>
      </c>
      <c r="AR234" s="135" t="s">
        <v>243</v>
      </c>
      <c r="AT234" s="135" t="s">
        <v>151</v>
      </c>
      <c r="AU234" s="135" t="s">
        <v>168</v>
      </c>
      <c r="AY234" s="17" t="s">
        <v>149</v>
      </c>
      <c r="BE234" s="136">
        <f>IF(N234="základní",J234,0)</f>
        <v>0</v>
      </c>
      <c r="BF234" s="136">
        <f>IF(N234="snížená",J234,0)</f>
        <v>0</v>
      </c>
      <c r="BG234" s="136">
        <f>IF(N234="zákl. přenesená",J234,0)</f>
        <v>0</v>
      </c>
      <c r="BH234" s="136">
        <f>IF(N234="sníž. přenesená",J234,0)</f>
        <v>0</v>
      </c>
      <c r="BI234" s="136">
        <f>IF(N234="nulová",J234,0)</f>
        <v>0</v>
      </c>
      <c r="BJ234" s="17" t="s">
        <v>89</v>
      </c>
      <c r="BK234" s="136">
        <f>ROUND(I234*H234,2)</f>
        <v>0</v>
      </c>
      <c r="BL234" s="17" t="s">
        <v>243</v>
      </c>
      <c r="BM234" s="135" t="s">
        <v>372</v>
      </c>
    </row>
    <row r="235" spans="2:65" s="1" customFormat="1" ht="11.25">
      <c r="B235" s="33"/>
      <c r="D235" s="137" t="s">
        <v>158</v>
      </c>
      <c r="F235" s="138" t="s">
        <v>373</v>
      </c>
      <c r="I235" s="139"/>
      <c r="L235" s="33"/>
      <c r="M235" s="140"/>
      <c r="T235" s="54"/>
      <c r="AT235" s="17" t="s">
        <v>158</v>
      </c>
      <c r="AU235" s="17" t="s">
        <v>168</v>
      </c>
    </row>
    <row r="236" spans="2:65" s="12" customFormat="1" ht="11.25">
      <c r="B236" s="141"/>
      <c r="D236" s="142" t="s">
        <v>160</v>
      </c>
      <c r="E236" s="143" t="s">
        <v>79</v>
      </c>
      <c r="F236" s="144" t="s">
        <v>374</v>
      </c>
      <c r="H236" s="145">
        <v>11.813000000000001</v>
      </c>
      <c r="I236" s="146"/>
      <c r="L236" s="141"/>
      <c r="M236" s="147"/>
      <c r="T236" s="148"/>
      <c r="AT236" s="143" t="s">
        <v>160</v>
      </c>
      <c r="AU236" s="143" t="s">
        <v>168</v>
      </c>
      <c r="AV236" s="12" t="s">
        <v>91</v>
      </c>
      <c r="AW236" s="12" t="s">
        <v>42</v>
      </c>
      <c r="AX236" s="12" t="s">
        <v>89</v>
      </c>
      <c r="AY236" s="143" t="s">
        <v>149</v>
      </c>
    </row>
    <row r="237" spans="2:65" s="1" customFormat="1" ht="16.5" customHeight="1">
      <c r="B237" s="33"/>
      <c r="C237" s="124" t="s">
        <v>375</v>
      </c>
      <c r="D237" s="124" t="s">
        <v>151</v>
      </c>
      <c r="E237" s="125" t="s">
        <v>376</v>
      </c>
      <c r="F237" s="126" t="s">
        <v>377</v>
      </c>
      <c r="G237" s="127" t="s">
        <v>351</v>
      </c>
      <c r="H237" s="128">
        <v>8</v>
      </c>
      <c r="I237" s="129"/>
      <c r="J237" s="130">
        <f>ROUND(I237*H237,2)</f>
        <v>0</v>
      </c>
      <c r="K237" s="126" t="s">
        <v>155</v>
      </c>
      <c r="L237" s="33"/>
      <c r="M237" s="131" t="s">
        <v>79</v>
      </c>
      <c r="N237" s="132" t="s">
        <v>51</v>
      </c>
      <c r="P237" s="133">
        <f>O237*H237</f>
        <v>0</v>
      </c>
      <c r="Q237" s="133">
        <v>0</v>
      </c>
      <c r="R237" s="133">
        <f>Q237*H237</f>
        <v>0</v>
      </c>
      <c r="S237" s="133">
        <v>1.75E-3</v>
      </c>
      <c r="T237" s="134">
        <f>S237*H237</f>
        <v>1.4E-2</v>
      </c>
      <c r="AR237" s="135" t="s">
        <v>243</v>
      </c>
      <c r="AT237" s="135" t="s">
        <v>151</v>
      </c>
      <c r="AU237" s="135" t="s">
        <v>168</v>
      </c>
      <c r="AY237" s="17" t="s">
        <v>149</v>
      </c>
      <c r="BE237" s="136">
        <f>IF(N237="základní",J237,0)</f>
        <v>0</v>
      </c>
      <c r="BF237" s="136">
        <f>IF(N237="snížená",J237,0)</f>
        <v>0</v>
      </c>
      <c r="BG237" s="136">
        <f>IF(N237="zákl. přenesená",J237,0)</f>
        <v>0</v>
      </c>
      <c r="BH237" s="136">
        <f>IF(N237="sníž. přenesená",J237,0)</f>
        <v>0</v>
      </c>
      <c r="BI237" s="136">
        <f>IF(N237="nulová",J237,0)</f>
        <v>0</v>
      </c>
      <c r="BJ237" s="17" t="s">
        <v>89</v>
      </c>
      <c r="BK237" s="136">
        <f>ROUND(I237*H237,2)</f>
        <v>0</v>
      </c>
      <c r="BL237" s="17" t="s">
        <v>243</v>
      </c>
      <c r="BM237" s="135" t="s">
        <v>378</v>
      </c>
    </row>
    <row r="238" spans="2:65" s="1" customFormat="1" ht="11.25">
      <c r="B238" s="33"/>
      <c r="D238" s="137" t="s">
        <v>158</v>
      </c>
      <c r="F238" s="138" t="s">
        <v>379</v>
      </c>
      <c r="I238" s="139"/>
      <c r="L238" s="33"/>
      <c r="M238" s="140"/>
      <c r="T238" s="54"/>
      <c r="AT238" s="17" t="s">
        <v>158</v>
      </c>
      <c r="AU238" s="17" t="s">
        <v>168</v>
      </c>
    </row>
    <row r="239" spans="2:65" s="12" customFormat="1" ht="11.25">
      <c r="B239" s="141"/>
      <c r="D239" s="142" t="s">
        <v>160</v>
      </c>
      <c r="E239" s="143" t="s">
        <v>79</v>
      </c>
      <c r="F239" s="144" t="s">
        <v>380</v>
      </c>
      <c r="H239" s="145">
        <v>8</v>
      </c>
      <c r="I239" s="146"/>
      <c r="L239" s="141"/>
      <c r="M239" s="147"/>
      <c r="T239" s="148"/>
      <c r="AT239" s="143" t="s">
        <v>160</v>
      </c>
      <c r="AU239" s="143" t="s">
        <v>168</v>
      </c>
      <c r="AV239" s="12" t="s">
        <v>91</v>
      </c>
      <c r="AW239" s="12" t="s">
        <v>42</v>
      </c>
      <c r="AX239" s="12" t="s">
        <v>81</v>
      </c>
      <c r="AY239" s="143" t="s">
        <v>149</v>
      </c>
    </row>
    <row r="240" spans="2:65" s="13" customFormat="1" ht="11.25">
      <c r="B240" s="149"/>
      <c r="D240" s="142" t="s">
        <v>160</v>
      </c>
      <c r="E240" s="150" t="s">
        <v>79</v>
      </c>
      <c r="F240" s="151" t="s">
        <v>163</v>
      </c>
      <c r="H240" s="152">
        <v>8</v>
      </c>
      <c r="I240" s="153"/>
      <c r="L240" s="149"/>
      <c r="M240" s="154"/>
      <c r="T240" s="155"/>
      <c r="AT240" s="150" t="s">
        <v>160</v>
      </c>
      <c r="AU240" s="150" t="s">
        <v>168</v>
      </c>
      <c r="AV240" s="13" t="s">
        <v>156</v>
      </c>
      <c r="AW240" s="13" t="s">
        <v>42</v>
      </c>
      <c r="AX240" s="13" t="s">
        <v>89</v>
      </c>
      <c r="AY240" s="150" t="s">
        <v>149</v>
      </c>
    </row>
    <row r="241" spans="2:65" s="1" customFormat="1" ht="16.5" customHeight="1">
      <c r="B241" s="33"/>
      <c r="C241" s="124" t="s">
        <v>381</v>
      </c>
      <c r="D241" s="124" t="s">
        <v>151</v>
      </c>
      <c r="E241" s="125" t="s">
        <v>382</v>
      </c>
      <c r="F241" s="126" t="s">
        <v>383</v>
      </c>
      <c r="G241" s="127" t="s">
        <v>351</v>
      </c>
      <c r="H241" s="128">
        <v>18.84</v>
      </c>
      <c r="I241" s="129"/>
      <c r="J241" s="130">
        <f>ROUND(I241*H241,2)</f>
        <v>0</v>
      </c>
      <c r="K241" s="126" t="s">
        <v>155</v>
      </c>
      <c r="L241" s="33"/>
      <c r="M241" s="131" t="s">
        <v>79</v>
      </c>
      <c r="N241" s="132" t="s">
        <v>51</v>
      </c>
      <c r="P241" s="133">
        <f>O241*H241</f>
        <v>0</v>
      </c>
      <c r="Q241" s="133">
        <v>0</v>
      </c>
      <c r="R241" s="133">
        <f>Q241*H241</f>
        <v>0</v>
      </c>
      <c r="S241" s="133">
        <v>2.5999999999999999E-3</v>
      </c>
      <c r="T241" s="134">
        <f>S241*H241</f>
        <v>4.8984E-2</v>
      </c>
      <c r="AR241" s="135" t="s">
        <v>243</v>
      </c>
      <c r="AT241" s="135" t="s">
        <v>151</v>
      </c>
      <c r="AU241" s="135" t="s">
        <v>168</v>
      </c>
      <c r="AY241" s="17" t="s">
        <v>149</v>
      </c>
      <c r="BE241" s="136">
        <f>IF(N241="základní",J241,0)</f>
        <v>0</v>
      </c>
      <c r="BF241" s="136">
        <f>IF(N241="snížená",J241,0)</f>
        <v>0</v>
      </c>
      <c r="BG241" s="136">
        <f>IF(N241="zákl. přenesená",J241,0)</f>
        <v>0</v>
      </c>
      <c r="BH241" s="136">
        <f>IF(N241="sníž. přenesená",J241,0)</f>
        <v>0</v>
      </c>
      <c r="BI241" s="136">
        <f>IF(N241="nulová",J241,0)</f>
        <v>0</v>
      </c>
      <c r="BJ241" s="17" t="s">
        <v>89</v>
      </c>
      <c r="BK241" s="136">
        <f>ROUND(I241*H241,2)</f>
        <v>0</v>
      </c>
      <c r="BL241" s="17" t="s">
        <v>243</v>
      </c>
      <c r="BM241" s="135" t="s">
        <v>384</v>
      </c>
    </row>
    <row r="242" spans="2:65" s="1" customFormat="1" ht="11.25">
      <c r="B242" s="33"/>
      <c r="D242" s="137" t="s">
        <v>158</v>
      </c>
      <c r="F242" s="138" t="s">
        <v>385</v>
      </c>
      <c r="I242" s="139"/>
      <c r="L242" s="33"/>
      <c r="M242" s="140"/>
      <c r="T242" s="54"/>
      <c r="AT242" s="17" t="s">
        <v>158</v>
      </c>
      <c r="AU242" s="17" t="s">
        <v>168</v>
      </c>
    </row>
    <row r="243" spans="2:65" s="12" customFormat="1" ht="11.25">
      <c r="B243" s="141"/>
      <c r="D243" s="142" t="s">
        <v>160</v>
      </c>
      <c r="E243" s="143" t="s">
        <v>79</v>
      </c>
      <c r="F243" s="144" t="s">
        <v>386</v>
      </c>
      <c r="H243" s="145">
        <v>18.84</v>
      </c>
      <c r="I243" s="146"/>
      <c r="L243" s="141"/>
      <c r="M243" s="147"/>
      <c r="T243" s="148"/>
      <c r="AT243" s="143" t="s">
        <v>160</v>
      </c>
      <c r="AU243" s="143" t="s">
        <v>168</v>
      </c>
      <c r="AV243" s="12" t="s">
        <v>91</v>
      </c>
      <c r="AW243" s="12" t="s">
        <v>42</v>
      </c>
      <c r="AX243" s="12" t="s">
        <v>89</v>
      </c>
      <c r="AY243" s="143" t="s">
        <v>149</v>
      </c>
    </row>
    <row r="244" spans="2:65" s="1" customFormat="1" ht="21.75" customHeight="1">
      <c r="B244" s="33"/>
      <c r="C244" s="124" t="s">
        <v>387</v>
      </c>
      <c r="D244" s="124" t="s">
        <v>151</v>
      </c>
      <c r="E244" s="125" t="s">
        <v>388</v>
      </c>
      <c r="F244" s="126" t="s">
        <v>389</v>
      </c>
      <c r="G244" s="127" t="s">
        <v>187</v>
      </c>
      <c r="H244" s="128">
        <v>37.5</v>
      </c>
      <c r="I244" s="129"/>
      <c r="J244" s="130">
        <f>ROUND(I244*H244,2)</f>
        <v>0</v>
      </c>
      <c r="K244" s="126" t="s">
        <v>155</v>
      </c>
      <c r="L244" s="33"/>
      <c r="M244" s="131" t="s">
        <v>79</v>
      </c>
      <c r="N244" s="132" t="s">
        <v>51</v>
      </c>
      <c r="P244" s="133">
        <f>O244*H244</f>
        <v>0</v>
      </c>
      <c r="Q244" s="133">
        <v>0</v>
      </c>
      <c r="R244" s="133">
        <f>Q244*H244</f>
        <v>0</v>
      </c>
      <c r="S244" s="133">
        <v>1.7000000000000001E-2</v>
      </c>
      <c r="T244" s="134">
        <f>S244*H244</f>
        <v>0.63750000000000007</v>
      </c>
      <c r="AR244" s="135" t="s">
        <v>243</v>
      </c>
      <c r="AT244" s="135" t="s">
        <v>151</v>
      </c>
      <c r="AU244" s="135" t="s">
        <v>168</v>
      </c>
      <c r="AY244" s="17" t="s">
        <v>149</v>
      </c>
      <c r="BE244" s="136">
        <f>IF(N244="základní",J244,0)</f>
        <v>0</v>
      </c>
      <c r="BF244" s="136">
        <f>IF(N244="snížená",J244,0)</f>
        <v>0</v>
      </c>
      <c r="BG244" s="136">
        <f>IF(N244="zákl. přenesená",J244,0)</f>
        <v>0</v>
      </c>
      <c r="BH244" s="136">
        <f>IF(N244="sníž. přenesená",J244,0)</f>
        <v>0</v>
      </c>
      <c r="BI244" s="136">
        <f>IF(N244="nulová",J244,0)</f>
        <v>0</v>
      </c>
      <c r="BJ244" s="17" t="s">
        <v>89</v>
      </c>
      <c r="BK244" s="136">
        <f>ROUND(I244*H244,2)</f>
        <v>0</v>
      </c>
      <c r="BL244" s="17" t="s">
        <v>243</v>
      </c>
      <c r="BM244" s="135" t="s">
        <v>390</v>
      </c>
    </row>
    <row r="245" spans="2:65" s="1" customFormat="1" ht="11.25">
      <c r="B245" s="33"/>
      <c r="D245" s="137" t="s">
        <v>158</v>
      </c>
      <c r="F245" s="138" t="s">
        <v>391</v>
      </c>
      <c r="I245" s="139"/>
      <c r="L245" s="33"/>
      <c r="M245" s="140"/>
      <c r="T245" s="54"/>
      <c r="AT245" s="17" t="s">
        <v>158</v>
      </c>
      <c r="AU245" s="17" t="s">
        <v>168</v>
      </c>
    </row>
    <row r="246" spans="2:65" s="12" customFormat="1" ht="11.25">
      <c r="B246" s="141"/>
      <c r="D246" s="142" t="s">
        <v>160</v>
      </c>
      <c r="E246" s="143" t="s">
        <v>79</v>
      </c>
      <c r="F246" s="144" t="s">
        <v>392</v>
      </c>
      <c r="H246" s="145">
        <v>7.5</v>
      </c>
      <c r="I246" s="146"/>
      <c r="L246" s="141"/>
      <c r="M246" s="147"/>
      <c r="T246" s="148"/>
      <c r="AT246" s="143" t="s">
        <v>160</v>
      </c>
      <c r="AU246" s="143" t="s">
        <v>168</v>
      </c>
      <c r="AV246" s="12" t="s">
        <v>91</v>
      </c>
      <c r="AW246" s="12" t="s">
        <v>42</v>
      </c>
      <c r="AX246" s="12" t="s">
        <v>81</v>
      </c>
      <c r="AY246" s="143" t="s">
        <v>149</v>
      </c>
    </row>
    <row r="247" spans="2:65" s="12" customFormat="1" ht="11.25">
      <c r="B247" s="141"/>
      <c r="D247" s="142" t="s">
        <v>160</v>
      </c>
      <c r="E247" s="143" t="s">
        <v>79</v>
      </c>
      <c r="F247" s="144" t="s">
        <v>393</v>
      </c>
      <c r="H247" s="145">
        <v>22.5</v>
      </c>
      <c r="I247" s="146"/>
      <c r="L247" s="141"/>
      <c r="M247" s="147"/>
      <c r="T247" s="148"/>
      <c r="AT247" s="143" t="s">
        <v>160</v>
      </c>
      <c r="AU247" s="143" t="s">
        <v>168</v>
      </c>
      <c r="AV247" s="12" t="s">
        <v>91</v>
      </c>
      <c r="AW247" s="12" t="s">
        <v>42</v>
      </c>
      <c r="AX247" s="12" t="s">
        <v>81</v>
      </c>
      <c r="AY247" s="143" t="s">
        <v>149</v>
      </c>
    </row>
    <row r="248" spans="2:65" s="12" customFormat="1" ht="11.25">
      <c r="B248" s="141"/>
      <c r="D248" s="142" t="s">
        <v>160</v>
      </c>
      <c r="E248" s="143" t="s">
        <v>79</v>
      </c>
      <c r="F248" s="144" t="s">
        <v>394</v>
      </c>
      <c r="H248" s="145">
        <v>7.5</v>
      </c>
      <c r="I248" s="146"/>
      <c r="L248" s="141"/>
      <c r="M248" s="147"/>
      <c r="T248" s="148"/>
      <c r="AT248" s="143" t="s">
        <v>160</v>
      </c>
      <c r="AU248" s="143" t="s">
        <v>168</v>
      </c>
      <c r="AV248" s="12" t="s">
        <v>91</v>
      </c>
      <c r="AW248" s="12" t="s">
        <v>42</v>
      </c>
      <c r="AX248" s="12" t="s">
        <v>81</v>
      </c>
      <c r="AY248" s="143" t="s">
        <v>149</v>
      </c>
    </row>
    <row r="249" spans="2:65" s="13" customFormat="1" ht="11.25">
      <c r="B249" s="149"/>
      <c r="D249" s="142" t="s">
        <v>160</v>
      </c>
      <c r="E249" s="150" t="s">
        <v>79</v>
      </c>
      <c r="F249" s="151" t="s">
        <v>163</v>
      </c>
      <c r="H249" s="152">
        <v>37.5</v>
      </c>
      <c r="I249" s="153"/>
      <c r="L249" s="149"/>
      <c r="M249" s="154"/>
      <c r="T249" s="155"/>
      <c r="AT249" s="150" t="s">
        <v>160</v>
      </c>
      <c r="AU249" s="150" t="s">
        <v>168</v>
      </c>
      <c r="AV249" s="13" t="s">
        <v>156</v>
      </c>
      <c r="AW249" s="13" t="s">
        <v>42</v>
      </c>
      <c r="AX249" s="13" t="s">
        <v>89</v>
      </c>
      <c r="AY249" s="150" t="s">
        <v>149</v>
      </c>
    </row>
    <row r="250" spans="2:65" s="1" customFormat="1" ht="24.2" customHeight="1">
      <c r="B250" s="33"/>
      <c r="C250" s="124" t="s">
        <v>395</v>
      </c>
      <c r="D250" s="124" t="s">
        <v>151</v>
      </c>
      <c r="E250" s="125" t="s">
        <v>396</v>
      </c>
      <c r="F250" s="126" t="s">
        <v>397</v>
      </c>
      <c r="G250" s="127" t="s">
        <v>187</v>
      </c>
      <c r="H250" s="128">
        <v>2.6880000000000002</v>
      </c>
      <c r="I250" s="129"/>
      <c r="J250" s="130">
        <f>ROUND(I250*H250,2)</f>
        <v>0</v>
      </c>
      <c r="K250" s="126" t="s">
        <v>155</v>
      </c>
      <c r="L250" s="33"/>
      <c r="M250" s="131" t="s">
        <v>79</v>
      </c>
      <c r="N250" s="132" t="s">
        <v>51</v>
      </c>
      <c r="P250" s="133">
        <f>O250*H250</f>
        <v>0</v>
      </c>
      <c r="Q250" s="133">
        <v>0</v>
      </c>
      <c r="R250" s="133">
        <f>Q250*H250</f>
        <v>0</v>
      </c>
      <c r="S250" s="133">
        <v>3.2000000000000001E-2</v>
      </c>
      <c r="T250" s="134">
        <f>S250*H250</f>
        <v>8.6016000000000009E-2</v>
      </c>
      <c r="AR250" s="135" t="s">
        <v>243</v>
      </c>
      <c r="AT250" s="135" t="s">
        <v>151</v>
      </c>
      <c r="AU250" s="135" t="s">
        <v>168</v>
      </c>
      <c r="AY250" s="17" t="s">
        <v>149</v>
      </c>
      <c r="BE250" s="136">
        <f>IF(N250="základní",J250,0)</f>
        <v>0</v>
      </c>
      <c r="BF250" s="136">
        <f>IF(N250="snížená",J250,0)</f>
        <v>0</v>
      </c>
      <c r="BG250" s="136">
        <f>IF(N250="zákl. přenesená",J250,0)</f>
        <v>0</v>
      </c>
      <c r="BH250" s="136">
        <f>IF(N250="sníž. přenesená",J250,0)</f>
        <v>0</v>
      </c>
      <c r="BI250" s="136">
        <f>IF(N250="nulová",J250,0)</f>
        <v>0</v>
      </c>
      <c r="BJ250" s="17" t="s">
        <v>89</v>
      </c>
      <c r="BK250" s="136">
        <f>ROUND(I250*H250,2)</f>
        <v>0</v>
      </c>
      <c r="BL250" s="17" t="s">
        <v>243</v>
      </c>
      <c r="BM250" s="135" t="s">
        <v>398</v>
      </c>
    </row>
    <row r="251" spans="2:65" s="1" customFormat="1" ht="11.25">
      <c r="B251" s="33"/>
      <c r="D251" s="137" t="s">
        <v>158</v>
      </c>
      <c r="F251" s="138" t="s">
        <v>399</v>
      </c>
      <c r="I251" s="139"/>
      <c r="L251" s="33"/>
      <c r="M251" s="140"/>
      <c r="T251" s="54"/>
      <c r="AT251" s="17" t="s">
        <v>158</v>
      </c>
      <c r="AU251" s="17" t="s">
        <v>168</v>
      </c>
    </row>
    <row r="252" spans="2:65" s="14" customFormat="1" ht="11.25">
      <c r="B252" s="166"/>
      <c r="D252" s="142" t="s">
        <v>160</v>
      </c>
      <c r="E252" s="167" t="s">
        <v>79</v>
      </c>
      <c r="F252" s="168" t="s">
        <v>400</v>
      </c>
      <c r="H252" s="167" t="s">
        <v>79</v>
      </c>
      <c r="I252" s="169"/>
      <c r="L252" s="166"/>
      <c r="M252" s="170"/>
      <c r="T252" s="171"/>
      <c r="AT252" s="167" t="s">
        <v>160</v>
      </c>
      <c r="AU252" s="167" t="s">
        <v>168</v>
      </c>
      <c r="AV252" s="14" t="s">
        <v>89</v>
      </c>
      <c r="AW252" s="14" t="s">
        <v>42</v>
      </c>
      <c r="AX252" s="14" t="s">
        <v>81</v>
      </c>
      <c r="AY252" s="167" t="s">
        <v>149</v>
      </c>
    </row>
    <row r="253" spans="2:65" s="12" customFormat="1" ht="11.25">
      <c r="B253" s="141"/>
      <c r="D253" s="142" t="s">
        <v>160</v>
      </c>
      <c r="E253" s="143" t="s">
        <v>79</v>
      </c>
      <c r="F253" s="144" t="s">
        <v>401</v>
      </c>
      <c r="H253" s="145">
        <v>2.6880000000000002</v>
      </c>
      <c r="I253" s="146"/>
      <c r="L253" s="141"/>
      <c r="M253" s="147"/>
      <c r="T253" s="148"/>
      <c r="AT253" s="143" t="s">
        <v>160</v>
      </c>
      <c r="AU253" s="143" t="s">
        <v>168</v>
      </c>
      <c r="AV253" s="12" t="s">
        <v>91</v>
      </c>
      <c r="AW253" s="12" t="s">
        <v>42</v>
      </c>
      <c r="AX253" s="12" t="s">
        <v>81</v>
      </c>
      <c r="AY253" s="143" t="s">
        <v>149</v>
      </c>
    </row>
    <row r="254" spans="2:65" s="13" customFormat="1" ht="11.25">
      <c r="B254" s="149"/>
      <c r="D254" s="142" t="s">
        <v>160</v>
      </c>
      <c r="E254" s="150" t="s">
        <v>79</v>
      </c>
      <c r="F254" s="151" t="s">
        <v>163</v>
      </c>
      <c r="H254" s="152">
        <v>2.6880000000000002</v>
      </c>
      <c r="I254" s="153"/>
      <c r="L254" s="149"/>
      <c r="M254" s="154"/>
      <c r="T254" s="155"/>
      <c r="AT254" s="150" t="s">
        <v>160</v>
      </c>
      <c r="AU254" s="150" t="s">
        <v>168</v>
      </c>
      <c r="AV254" s="13" t="s">
        <v>156</v>
      </c>
      <c r="AW254" s="13" t="s">
        <v>42</v>
      </c>
      <c r="AX254" s="13" t="s">
        <v>89</v>
      </c>
      <c r="AY254" s="150" t="s">
        <v>149</v>
      </c>
    </row>
    <row r="255" spans="2:65" s="1" customFormat="1" ht="21.75" customHeight="1">
      <c r="B255" s="33"/>
      <c r="C255" s="124" t="s">
        <v>402</v>
      </c>
      <c r="D255" s="124" t="s">
        <v>151</v>
      </c>
      <c r="E255" s="125" t="s">
        <v>403</v>
      </c>
      <c r="F255" s="126" t="s">
        <v>404</v>
      </c>
      <c r="G255" s="127" t="s">
        <v>187</v>
      </c>
      <c r="H255" s="128">
        <v>66.524000000000001</v>
      </c>
      <c r="I255" s="129"/>
      <c r="J255" s="130">
        <f>ROUND(I255*H255,2)</f>
        <v>0</v>
      </c>
      <c r="K255" s="126" t="s">
        <v>155</v>
      </c>
      <c r="L255" s="33"/>
      <c r="M255" s="131" t="s">
        <v>79</v>
      </c>
      <c r="N255" s="132" t="s">
        <v>51</v>
      </c>
      <c r="P255" s="133">
        <f>O255*H255</f>
        <v>0</v>
      </c>
      <c r="Q255" s="133">
        <v>0</v>
      </c>
      <c r="R255" s="133">
        <f>Q255*H255</f>
        <v>0</v>
      </c>
      <c r="S255" s="133">
        <v>7.0000000000000001E-3</v>
      </c>
      <c r="T255" s="134">
        <f>S255*H255</f>
        <v>0.46566800000000003</v>
      </c>
      <c r="AR255" s="135" t="s">
        <v>243</v>
      </c>
      <c r="AT255" s="135" t="s">
        <v>151</v>
      </c>
      <c r="AU255" s="135" t="s">
        <v>168</v>
      </c>
      <c r="AY255" s="17" t="s">
        <v>149</v>
      </c>
      <c r="BE255" s="136">
        <f>IF(N255="základní",J255,0)</f>
        <v>0</v>
      </c>
      <c r="BF255" s="136">
        <f>IF(N255="snížená",J255,0)</f>
        <v>0</v>
      </c>
      <c r="BG255" s="136">
        <f>IF(N255="zákl. přenesená",J255,0)</f>
        <v>0</v>
      </c>
      <c r="BH255" s="136">
        <f>IF(N255="sníž. přenesená",J255,0)</f>
        <v>0</v>
      </c>
      <c r="BI255" s="136">
        <f>IF(N255="nulová",J255,0)</f>
        <v>0</v>
      </c>
      <c r="BJ255" s="17" t="s">
        <v>89</v>
      </c>
      <c r="BK255" s="136">
        <f>ROUND(I255*H255,2)</f>
        <v>0</v>
      </c>
      <c r="BL255" s="17" t="s">
        <v>243</v>
      </c>
      <c r="BM255" s="135" t="s">
        <v>405</v>
      </c>
    </row>
    <row r="256" spans="2:65" s="1" customFormat="1" ht="11.25">
      <c r="B256" s="33"/>
      <c r="D256" s="137" t="s">
        <v>158</v>
      </c>
      <c r="F256" s="138" t="s">
        <v>406</v>
      </c>
      <c r="I256" s="139"/>
      <c r="L256" s="33"/>
      <c r="M256" s="140"/>
      <c r="T256" s="54"/>
      <c r="AT256" s="17" t="s">
        <v>158</v>
      </c>
      <c r="AU256" s="17" t="s">
        <v>168</v>
      </c>
    </row>
    <row r="257" spans="2:65" s="14" customFormat="1" ht="11.25">
      <c r="B257" s="166"/>
      <c r="D257" s="142" t="s">
        <v>160</v>
      </c>
      <c r="E257" s="167" t="s">
        <v>79</v>
      </c>
      <c r="F257" s="168" t="s">
        <v>407</v>
      </c>
      <c r="H257" s="167" t="s">
        <v>79</v>
      </c>
      <c r="I257" s="169"/>
      <c r="L257" s="166"/>
      <c r="M257" s="170"/>
      <c r="T257" s="171"/>
      <c r="AT257" s="167" t="s">
        <v>160</v>
      </c>
      <c r="AU257" s="167" t="s">
        <v>168</v>
      </c>
      <c r="AV257" s="14" t="s">
        <v>89</v>
      </c>
      <c r="AW257" s="14" t="s">
        <v>42</v>
      </c>
      <c r="AX257" s="14" t="s">
        <v>81</v>
      </c>
      <c r="AY257" s="167" t="s">
        <v>149</v>
      </c>
    </row>
    <row r="258" spans="2:65" s="12" customFormat="1" ht="11.25">
      <c r="B258" s="141"/>
      <c r="D258" s="142" t="s">
        <v>160</v>
      </c>
      <c r="E258" s="143" t="s">
        <v>79</v>
      </c>
      <c r="F258" s="144" t="s">
        <v>408</v>
      </c>
      <c r="H258" s="145">
        <v>66.524000000000001</v>
      </c>
      <c r="I258" s="146"/>
      <c r="L258" s="141"/>
      <c r="M258" s="147"/>
      <c r="T258" s="148"/>
      <c r="AT258" s="143" t="s">
        <v>160</v>
      </c>
      <c r="AU258" s="143" t="s">
        <v>168</v>
      </c>
      <c r="AV258" s="12" t="s">
        <v>91</v>
      </c>
      <c r="AW258" s="12" t="s">
        <v>42</v>
      </c>
      <c r="AX258" s="12" t="s">
        <v>89</v>
      </c>
      <c r="AY258" s="143" t="s">
        <v>149</v>
      </c>
    </row>
    <row r="259" spans="2:65" s="1" customFormat="1" ht="24.2" customHeight="1">
      <c r="B259" s="33"/>
      <c r="C259" s="124" t="s">
        <v>409</v>
      </c>
      <c r="D259" s="124" t="s">
        <v>151</v>
      </c>
      <c r="E259" s="125" t="s">
        <v>410</v>
      </c>
      <c r="F259" s="126" t="s">
        <v>411</v>
      </c>
      <c r="G259" s="127" t="s">
        <v>187</v>
      </c>
      <c r="H259" s="128">
        <v>120.464</v>
      </c>
      <c r="I259" s="129"/>
      <c r="J259" s="130">
        <f>ROUND(I259*H259,2)</f>
        <v>0</v>
      </c>
      <c r="K259" s="126" t="s">
        <v>155</v>
      </c>
      <c r="L259" s="33"/>
      <c r="M259" s="131" t="s">
        <v>79</v>
      </c>
      <c r="N259" s="132" t="s">
        <v>51</v>
      </c>
      <c r="P259" s="133">
        <f>O259*H259</f>
        <v>0</v>
      </c>
      <c r="Q259" s="133">
        <v>0</v>
      </c>
      <c r="R259" s="133">
        <f>Q259*H259</f>
        <v>0</v>
      </c>
      <c r="S259" s="133">
        <v>0.03</v>
      </c>
      <c r="T259" s="134">
        <f>S259*H259</f>
        <v>3.6139199999999998</v>
      </c>
      <c r="AR259" s="135" t="s">
        <v>243</v>
      </c>
      <c r="AT259" s="135" t="s">
        <v>151</v>
      </c>
      <c r="AU259" s="135" t="s">
        <v>168</v>
      </c>
      <c r="AY259" s="17" t="s">
        <v>149</v>
      </c>
      <c r="BE259" s="136">
        <f>IF(N259="základní",J259,0)</f>
        <v>0</v>
      </c>
      <c r="BF259" s="136">
        <f>IF(N259="snížená",J259,0)</f>
        <v>0</v>
      </c>
      <c r="BG259" s="136">
        <f>IF(N259="zákl. přenesená",J259,0)</f>
        <v>0</v>
      </c>
      <c r="BH259" s="136">
        <f>IF(N259="sníž. přenesená",J259,0)</f>
        <v>0</v>
      </c>
      <c r="BI259" s="136">
        <f>IF(N259="nulová",J259,0)</f>
        <v>0</v>
      </c>
      <c r="BJ259" s="17" t="s">
        <v>89</v>
      </c>
      <c r="BK259" s="136">
        <f>ROUND(I259*H259,2)</f>
        <v>0</v>
      </c>
      <c r="BL259" s="17" t="s">
        <v>243</v>
      </c>
      <c r="BM259" s="135" t="s">
        <v>412</v>
      </c>
    </row>
    <row r="260" spans="2:65" s="1" customFormat="1" ht="11.25">
      <c r="B260" s="33"/>
      <c r="D260" s="137" t="s">
        <v>158</v>
      </c>
      <c r="F260" s="138" t="s">
        <v>413</v>
      </c>
      <c r="I260" s="139"/>
      <c r="L260" s="33"/>
      <c r="M260" s="140"/>
      <c r="T260" s="54"/>
      <c r="AT260" s="17" t="s">
        <v>158</v>
      </c>
      <c r="AU260" s="17" t="s">
        <v>168</v>
      </c>
    </row>
    <row r="261" spans="2:65" s="12" customFormat="1" ht="11.25">
      <c r="B261" s="141"/>
      <c r="D261" s="142" t="s">
        <v>160</v>
      </c>
      <c r="E261" s="143" t="s">
        <v>79</v>
      </c>
      <c r="F261" s="144" t="s">
        <v>414</v>
      </c>
      <c r="H261" s="145">
        <v>34.262</v>
      </c>
      <c r="I261" s="146"/>
      <c r="L261" s="141"/>
      <c r="M261" s="147"/>
      <c r="T261" s="148"/>
      <c r="AT261" s="143" t="s">
        <v>160</v>
      </c>
      <c r="AU261" s="143" t="s">
        <v>168</v>
      </c>
      <c r="AV261" s="12" t="s">
        <v>91</v>
      </c>
      <c r="AW261" s="12" t="s">
        <v>42</v>
      </c>
      <c r="AX261" s="12" t="s">
        <v>81</v>
      </c>
      <c r="AY261" s="143" t="s">
        <v>149</v>
      </c>
    </row>
    <row r="262" spans="2:65" s="12" customFormat="1" ht="11.25">
      <c r="B262" s="141"/>
      <c r="D262" s="142" t="s">
        <v>160</v>
      </c>
      <c r="E262" s="143" t="s">
        <v>79</v>
      </c>
      <c r="F262" s="144" t="s">
        <v>415</v>
      </c>
      <c r="H262" s="145">
        <v>36.658000000000001</v>
      </c>
      <c r="I262" s="146"/>
      <c r="L262" s="141"/>
      <c r="M262" s="147"/>
      <c r="T262" s="148"/>
      <c r="AT262" s="143" t="s">
        <v>160</v>
      </c>
      <c r="AU262" s="143" t="s">
        <v>168</v>
      </c>
      <c r="AV262" s="12" t="s">
        <v>91</v>
      </c>
      <c r="AW262" s="12" t="s">
        <v>42</v>
      </c>
      <c r="AX262" s="12" t="s">
        <v>81</v>
      </c>
      <c r="AY262" s="143" t="s">
        <v>149</v>
      </c>
    </row>
    <row r="263" spans="2:65" s="12" customFormat="1" ht="11.25">
      <c r="B263" s="141"/>
      <c r="D263" s="142" t="s">
        <v>160</v>
      </c>
      <c r="E263" s="143" t="s">
        <v>79</v>
      </c>
      <c r="F263" s="144" t="s">
        <v>416</v>
      </c>
      <c r="H263" s="145">
        <v>29.762</v>
      </c>
      <c r="I263" s="146"/>
      <c r="L263" s="141"/>
      <c r="M263" s="147"/>
      <c r="T263" s="148"/>
      <c r="AT263" s="143" t="s">
        <v>160</v>
      </c>
      <c r="AU263" s="143" t="s">
        <v>168</v>
      </c>
      <c r="AV263" s="12" t="s">
        <v>91</v>
      </c>
      <c r="AW263" s="12" t="s">
        <v>42</v>
      </c>
      <c r="AX263" s="12" t="s">
        <v>81</v>
      </c>
      <c r="AY263" s="143" t="s">
        <v>149</v>
      </c>
    </row>
    <row r="264" spans="2:65" s="12" customFormat="1" ht="11.25">
      <c r="B264" s="141"/>
      <c r="D264" s="142" t="s">
        <v>160</v>
      </c>
      <c r="E264" s="143" t="s">
        <v>79</v>
      </c>
      <c r="F264" s="144" t="s">
        <v>417</v>
      </c>
      <c r="H264" s="145">
        <v>19.782</v>
      </c>
      <c r="I264" s="146"/>
      <c r="L264" s="141"/>
      <c r="M264" s="147"/>
      <c r="T264" s="148"/>
      <c r="AT264" s="143" t="s">
        <v>160</v>
      </c>
      <c r="AU264" s="143" t="s">
        <v>168</v>
      </c>
      <c r="AV264" s="12" t="s">
        <v>91</v>
      </c>
      <c r="AW264" s="12" t="s">
        <v>42</v>
      </c>
      <c r="AX264" s="12" t="s">
        <v>81</v>
      </c>
      <c r="AY264" s="143" t="s">
        <v>149</v>
      </c>
    </row>
    <row r="265" spans="2:65" s="13" customFormat="1" ht="11.25">
      <c r="B265" s="149"/>
      <c r="D265" s="142" t="s">
        <v>160</v>
      </c>
      <c r="E265" s="150" t="s">
        <v>79</v>
      </c>
      <c r="F265" s="151" t="s">
        <v>163</v>
      </c>
      <c r="H265" s="152">
        <v>120.464</v>
      </c>
      <c r="I265" s="153"/>
      <c r="L265" s="149"/>
      <c r="M265" s="154"/>
      <c r="T265" s="155"/>
      <c r="AT265" s="150" t="s">
        <v>160</v>
      </c>
      <c r="AU265" s="150" t="s">
        <v>168</v>
      </c>
      <c r="AV265" s="13" t="s">
        <v>156</v>
      </c>
      <c r="AW265" s="13" t="s">
        <v>42</v>
      </c>
      <c r="AX265" s="13" t="s">
        <v>89</v>
      </c>
      <c r="AY265" s="150" t="s">
        <v>149</v>
      </c>
    </row>
    <row r="266" spans="2:65" s="1" customFormat="1" ht="16.5" customHeight="1">
      <c r="B266" s="33"/>
      <c r="C266" s="124" t="s">
        <v>418</v>
      </c>
      <c r="D266" s="124" t="s">
        <v>151</v>
      </c>
      <c r="E266" s="125" t="s">
        <v>419</v>
      </c>
      <c r="F266" s="126" t="s">
        <v>420</v>
      </c>
      <c r="G266" s="127" t="s">
        <v>187</v>
      </c>
      <c r="H266" s="128">
        <v>100.682</v>
      </c>
      <c r="I266" s="129"/>
      <c r="J266" s="130">
        <f>ROUND(I266*H266,2)</f>
        <v>0</v>
      </c>
      <c r="K266" s="126" t="s">
        <v>155</v>
      </c>
      <c r="L266" s="33"/>
      <c r="M266" s="131" t="s">
        <v>79</v>
      </c>
      <c r="N266" s="132" t="s">
        <v>51</v>
      </c>
      <c r="P266" s="133">
        <f>O266*H266</f>
        <v>0</v>
      </c>
      <c r="Q266" s="133">
        <v>0</v>
      </c>
      <c r="R266" s="133">
        <f>Q266*H266</f>
        <v>0</v>
      </c>
      <c r="S266" s="133">
        <v>7.0000000000000001E-3</v>
      </c>
      <c r="T266" s="134">
        <f>S266*H266</f>
        <v>0.70477400000000001</v>
      </c>
      <c r="AR266" s="135" t="s">
        <v>243</v>
      </c>
      <c r="AT266" s="135" t="s">
        <v>151</v>
      </c>
      <c r="AU266" s="135" t="s">
        <v>168</v>
      </c>
      <c r="AY266" s="17" t="s">
        <v>149</v>
      </c>
      <c r="BE266" s="136">
        <f>IF(N266="základní",J266,0)</f>
        <v>0</v>
      </c>
      <c r="BF266" s="136">
        <f>IF(N266="snížená",J266,0)</f>
        <v>0</v>
      </c>
      <c r="BG266" s="136">
        <f>IF(N266="zákl. přenesená",J266,0)</f>
        <v>0</v>
      </c>
      <c r="BH266" s="136">
        <f>IF(N266="sníž. přenesená",J266,0)</f>
        <v>0</v>
      </c>
      <c r="BI266" s="136">
        <f>IF(N266="nulová",J266,0)</f>
        <v>0</v>
      </c>
      <c r="BJ266" s="17" t="s">
        <v>89</v>
      </c>
      <c r="BK266" s="136">
        <f>ROUND(I266*H266,2)</f>
        <v>0</v>
      </c>
      <c r="BL266" s="17" t="s">
        <v>243</v>
      </c>
      <c r="BM266" s="135" t="s">
        <v>421</v>
      </c>
    </row>
    <row r="267" spans="2:65" s="1" customFormat="1" ht="11.25">
      <c r="B267" s="33"/>
      <c r="D267" s="137" t="s">
        <v>158</v>
      </c>
      <c r="F267" s="138" t="s">
        <v>422</v>
      </c>
      <c r="I267" s="139"/>
      <c r="L267" s="33"/>
      <c r="M267" s="140"/>
      <c r="T267" s="54"/>
      <c r="AT267" s="17" t="s">
        <v>158</v>
      </c>
      <c r="AU267" s="17" t="s">
        <v>168</v>
      </c>
    </row>
    <row r="268" spans="2:65" s="12" customFormat="1" ht="11.25">
      <c r="B268" s="141"/>
      <c r="D268" s="142" t="s">
        <v>160</v>
      </c>
      <c r="E268" s="143" t="s">
        <v>79</v>
      </c>
      <c r="F268" s="144" t="s">
        <v>414</v>
      </c>
      <c r="H268" s="145">
        <v>34.262</v>
      </c>
      <c r="I268" s="146"/>
      <c r="L268" s="141"/>
      <c r="M268" s="147"/>
      <c r="T268" s="148"/>
      <c r="AT268" s="143" t="s">
        <v>160</v>
      </c>
      <c r="AU268" s="143" t="s">
        <v>168</v>
      </c>
      <c r="AV268" s="12" t="s">
        <v>91</v>
      </c>
      <c r="AW268" s="12" t="s">
        <v>42</v>
      </c>
      <c r="AX268" s="12" t="s">
        <v>81</v>
      </c>
      <c r="AY268" s="143" t="s">
        <v>149</v>
      </c>
    </row>
    <row r="269" spans="2:65" s="12" customFormat="1" ht="11.25">
      <c r="B269" s="141"/>
      <c r="D269" s="142" t="s">
        <v>160</v>
      </c>
      <c r="E269" s="143" t="s">
        <v>79</v>
      </c>
      <c r="F269" s="144" t="s">
        <v>415</v>
      </c>
      <c r="H269" s="145">
        <v>36.658000000000001</v>
      </c>
      <c r="I269" s="146"/>
      <c r="L269" s="141"/>
      <c r="M269" s="147"/>
      <c r="T269" s="148"/>
      <c r="AT269" s="143" t="s">
        <v>160</v>
      </c>
      <c r="AU269" s="143" t="s">
        <v>168</v>
      </c>
      <c r="AV269" s="12" t="s">
        <v>91</v>
      </c>
      <c r="AW269" s="12" t="s">
        <v>42</v>
      </c>
      <c r="AX269" s="12" t="s">
        <v>81</v>
      </c>
      <c r="AY269" s="143" t="s">
        <v>149</v>
      </c>
    </row>
    <row r="270" spans="2:65" s="12" customFormat="1" ht="11.25">
      <c r="B270" s="141"/>
      <c r="D270" s="142" t="s">
        <v>160</v>
      </c>
      <c r="E270" s="143" t="s">
        <v>79</v>
      </c>
      <c r="F270" s="144" t="s">
        <v>416</v>
      </c>
      <c r="H270" s="145">
        <v>29.762</v>
      </c>
      <c r="I270" s="146"/>
      <c r="L270" s="141"/>
      <c r="M270" s="147"/>
      <c r="T270" s="148"/>
      <c r="AT270" s="143" t="s">
        <v>160</v>
      </c>
      <c r="AU270" s="143" t="s">
        <v>168</v>
      </c>
      <c r="AV270" s="12" t="s">
        <v>91</v>
      </c>
      <c r="AW270" s="12" t="s">
        <v>42</v>
      </c>
      <c r="AX270" s="12" t="s">
        <v>81</v>
      </c>
      <c r="AY270" s="143" t="s">
        <v>149</v>
      </c>
    </row>
    <row r="271" spans="2:65" s="13" customFormat="1" ht="11.25">
      <c r="B271" s="149"/>
      <c r="D271" s="142" t="s">
        <v>160</v>
      </c>
      <c r="E271" s="150" t="s">
        <v>79</v>
      </c>
      <c r="F271" s="151" t="s">
        <v>163</v>
      </c>
      <c r="H271" s="152">
        <v>100.682</v>
      </c>
      <c r="I271" s="153"/>
      <c r="L271" s="149"/>
      <c r="M271" s="154"/>
      <c r="T271" s="155"/>
      <c r="AT271" s="150" t="s">
        <v>160</v>
      </c>
      <c r="AU271" s="150" t="s">
        <v>168</v>
      </c>
      <c r="AV271" s="13" t="s">
        <v>156</v>
      </c>
      <c r="AW271" s="13" t="s">
        <v>42</v>
      </c>
      <c r="AX271" s="13" t="s">
        <v>89</v>
      </c>
      <c r="AY271" s="150" t="s">
        <v>149</v>
      </c>
    </row>
    <row r="272" spans="2:65" s="1" customFormat="1" ht="21.75" customHeight="1">
      <c r="B272" s="33"/>
      <c r="C272" s="124" t="s">
        <v>423</v>
      </c>
      <c r="D272" s="124" t="s">
        <v>151</v>
      </c>
      <c r="E272" s="125" t="s">
        <v>424</v>
      </c>
      <c r="F272" s="126" t="s">
        <v>425</v>
      </c>
      <c r="G272" s="127" t="s">
        <v>187</v>
      </c>
      <c r="H272" s="128">
        <v>4.5</v>
      </c>
      <c r="I272" s="129"/>
      <c r="J272" s="130">
        <f>ROUND(I272*H272,2)</f>
        <v>0</v>
      </c>
      <c r="K272" s="126" t="s">
        <v>155</v>
      </c>
      <c r="L272" s="33"/>
      <c r="M272" s="131" t="s">
        <v>79</v>
      </c>
      <c r="N272" s="132" t="s">
        <v>51</v>
      </c>
      <c r="P272" s="133">
        <f>O272*H272</f>
        <v>0</v>
      </c>
      <c r="Q272" s="133">
        <v>0</v>
      </c>
      <c r="R272" s="133">
        <f>Q272*H272</f>
        <v>0</v>
      </c>
      <c r="S272" s="133">
        <v>6.5000000000000002E-2</v>
      </c>
      <c r="T272" s="134">
        <f>S272*H272</f>
        <v>0.29249999999999998</v>
      </c>
      <c r="AR272" s="135" t="s">
        <v>243</v>
      </c>
      <c r="AT272" s="135" t="s">
        <v>151</v>
      </c>
      <c r="AU272" s="135" t="s">
        <v>168</v>
      </c>
      <c r="AY272" s="17" t="s">
        <v>149</v>
      </c>
      <c r="BE272" s="136">
        <f>IF(N272="základní",J272,0)</f>
        <v>0</v>
      </c>
      <c r="BF272" s="136">
        <f>IF(N272="snížená",J272,0)</f>
        <v>0</v>
      </c>
      <c r="BG272" s="136">
        <f>IF(N272="zákl. přenesená",J272,0)</f>
        <v>0</v>
      </c>
      <c r="BH272" s="136">
        <f>IF(N272="sníž. přenesená",J272,0)</f>
        <v>0</v>
      </c>
      <c r="BI272" s="136">
        <f>IF(N272="nulová",J272,0)</f>
        <v>0</v>
      </c>
      <c r="BJ272" s="17" t="s">
        <v>89</v>
      </c>
      <c r="BK272" s="136">
        <f>ROUND(I272*H272,2)</f>
        <v>0</v>
      </c>
      <c r="BL272" s="17" t="s">
        <v>243</v>
      </c>
      <c r="BM272" s="135" t="s">
        <v>426</v>
      </c>
    </row>
    <row r="273" spans="2:65" s="1" customFormat="1" ht="11.25">
      <c r="B273" s="33"/>
      <c r="D273" s="137" t="s">
        <v>158</v>
      </c>
      <c r="F273" s="138" t="s">
        <v>427</v>
      </c>
      <c r="I273" s="139"/>
      <c r="L273" s="33"/>
      <c r="M273" s="140"/>
      <c r="T273" s="54"/>
      <c r="AT273" s="17" t="s">
        <v>158</v>
      </c>
      <c r="AU273" s="17" t="s">
        <v>168</v>
      </c>
    </row>
    <row r="274" spans="2:65" s="12" customFormat="1" ht="11.25">
      <c r="B274" s="141"/>
      <c r="D274" s="142" t="s">
        <v>160</v>
      </c>
      <c r="E274" s="143" t="s">
        <v>79</v>
      </c>
      <c r="F274" s="144" t="s">
        <v>428</v>
      </c>
      <c r="H274" s="145">
        <v>4.5</v>
      </c>
      <c r="I274" s="146"/>
      <c r="L274" s="141"/>
      <c r="M274" s="147"/>
      <c r="T274" s="148"/>
      <c r="AT274" s="143" t="s">
        <v>160</v>
      </c>
      <c r="AU274" s="143" t="s">
        <v>168</v>
      </c>
      <c r="AV274" s="12" t="s">
        <v>91</v>
      </c>
      <c r="AW274" s="12" t="s">
        <v>42</v>
      </c>
      <c r="AX274" s="12" t="s">
        <v>89</v>
      </c>
      <c r="AY274" s="143" t="s">
        <v>149</v>
      </c>
    </row>
    <row r="275" spans="2:65" s="1" customFormat="1" ht="21.75" customHeight="1">
      <c r="B275" s="33"/>
      <c r="C275" s="124" t="s">
        <v>429</v>
      </c>
      <c r="D275" s="124" t="s">
        <v>151</v>
      </c>
      <c r="E275" s="125" t="s">
        <v>430</v>
      </c>
      <c r="F275" s="126" t="s">
        <v>431</v>
      </c>
      <c r="G275" s="127" t="s">
        <v>246</v>
      </c>
      <c r="H275" s="128">
        <v>1</v>
      </c>
      <c r="I275" s="129"/>
      <c r="J275" s="130">
        <f>ROUND(I275*H275,2)</f>
        <v>0</v>
      </c>
      <c r="K275" s="126" t="s">
        <v>155</v>
      </c>
      <c r="L275" s="33"/>
      <c r="M275" s="131" t="s">
        <v>79</v>
      </c>
      <c r="N275" s="132" t="s">
        <v>51</v>
      </c>
      <c r="P275" s="133">
        <f>O275*H275</f>
        <v>0</v>
      </c>
      <c r="Q275" s="133">
        <v>0</v>
      </c>
      <c r="R275" s="133">
        <f>Q275*H275</f>
        <v>0</v>
      </c>
      <c r="S275" s="133">
        <v>1.2999999999999999E-2</v>
      </c>
      <c r="T275" s="134">
        <f>S275*H275</f>
        <v>1.2999999999999999E-2</v>
      </c>
      <c r="AR275" s="135" t="s">
        <v>243</v>
      </c>
      <c r="AT275" s="135" t="s">
        <v>151</v>
      </c>
      <c r="AU275" s="135" t="s">
        <v>168</v>
      </c>
      <c r="AY275" s="17" t="s">
        <v>149</v>
      </c>
      <c r="BE275" s="136">
        <f>IF(N275="základní",J275,0)</f>
        <v>0</v>
      </c>
      <c r="BF275" s="136">
        <f>IF(N275="snížená",J275,0)</f>
        <v>0</v>
      </c>
      <c r="BG275" s="136">
        <f>IF(N275="zákl. přenesená",J275,0)</f>
        <v>0</v>
      </c>
      <c r="BH275" s="136">
        <f>IF(N275="sníž. přenesená",J275,0)</f>
        <v>0</v>
      </c>
      <c r="BI275" s="136">
        <f>IF(N275="nulová",J275,0)</f>
        <v>0</v>
      </c>
      <c r="BJ275" s="17" t="s">
        <v>89</v>
      </c>
      <c r="BK275" s="136">
        <f>ROUND(I275*H275,2)</f>
        <v>0</v>
      </c>
      <c r="BL275" s="17" t="s">
        <v>243</v>
      </c>
      <c r="BM275" s="135" t="s">
        <v>432</v>
      </c>
    </row>
    <row r="276" spans="2:65" s="1" customFormat="1" ht="11.25">
      <c r="B276" s="33"/>
      <c r="D276" s="137" t="s">
        <v>158</v>
      </c>
      <c r="F276" s="138" t="s">
        <v>433</v>
      </c>
      <c r="I276" s="139"/>
      <c r="L276" s="33"/>
      <c r="M276" s="140"/>
      <c r="T276" s="54"/>
      <c r="AT276" s="17" t="s">
        <v>158</v>
      </c>
      <c r="AU276" s="17" t="s">
        <v>168</v>
      </c>
    </row>
    <row r="277" spans="2:65" s="12" customFormat="1" ht="11.25">
      <c r="B277" s="141"/>
      <c r="D277" s="142" t="s">
        <v>160</v>
      </c>
      <c r="E277" s="143" t="s">
        <v>79</v>
      </c>
      <c r="F277" s="144" t="s">
        <v>434</v>
      </c>
      <c r="H277" s="145">
        <v>1</v>
      </c>
      <c r="I277" s="146"/>
      <c r="L277" s="141"/>
      <c r="M277" s="147"/>
      <c r="T277" s="148"/>
      <c r="AT277" s="143" t="s">
        <v>160</v>
      </c>
      <c r="AU277" s="143" t="s">
        <v>168</v>
      </c>
      <c r="AV277" s="12" t="s">
        <v>91</v>
      </c>
      <c r="AW277" s="12" t="s">
        <v>42</v>
      </c>
      <c r="AX277" s="12" t="s">
        <v>89</v>
      </c>
      <c r="AY277" s="143" t="s">
        <v>149</v>
      </c>
    </row>
    <row r="278" spans="2:65" s="1" customFormat="1" ht="21.75" customHeight="1">
      <c r="B278" s="33"/>
      <c r="C278" s="124" t="s">
        <v>435</v>
      </c>
      <c r="D278" s="124" t="s">
        <v>151</v>
      </c>
      <c r="E278" s="125" t="s">
        <v>436</v>
      </c>
      <c r="F278" s="126" t="s">
        <v>437</v>
      </c>
      <c r="G278" s="127" t="s">
        <v>246</v>
      </c>
      <c r="H278" s="128">
        <v>1</v>
      </c>
      <c r="I278" s="129"/>
      <c r="J278" s="130">
        <f>ROUND(I278*H278,2)</f>
        <v>0</v>
      </c>
      <c r="K278" s="126" t="s">
        <v>155</v>
      </c>
      <c r="L278" s="33"/>
      <c r="M278" s="131" t="s">
        <v>79</v>
      </c>
      <c r="N278" s="132" t="s">
        <v>51</v>
      </c>
      <c r="P278" s="133">
        <f>O278*H278</f>
        <v>0</v>
      </c>
      <c r="Q278" s="133">
        <v>0</v>
      </c>
      <c r="R278" s="133">
        <f>Q278*H278</f>
        <v>0</v>
      </c>
      <c r="S278" s="133">
        <v>0.1215</v>
      </c>
      <c r="T278" s="134">
        <f>S278*H278</f>
        <v>0.1215</v>
      </c>
      <c r="AR278" s="135" t="s">
        <v>243</v>
      </c>
      <c r="AT278" s="135" t="s">
        <v>151</v>
      </c>
      <c r="AU278" s="135" t="s">
        <v>168</v>
      </c>
      <c r="AY278" s="17" t="s">
        <v>149</v>
      </c>
      <c r="BE278" s="136">
        <f>IF(N278="základní",J278,0)</f>
        <v>0</v>
      </c>
      <c r="BF278" s="136">
        <f>IF(N278="snížená",J278,0)</f>
        <v>0</v>
      </c>
      <c r="BG278" s="136">
        <f>IF(N278="zákl. přenesená",J278,0)</f>
        <v>0</v>
      </c>
      <c r="BH278" s="136">
        <f>IF(N278="sníž. přenesená",J278,0)</f>
        <v>0</v>
      </c>
      <c r="BI278" s="136">
        <f>IF(N278="nulová",J278,0)</f>
        <v>0</v>
      </c>
      <c r="BJ278" s="17" t="s">
        <v>89</v>
      </c>
      <c r="BK278" s="136">
        <f>ROUND(I278*H278,2)</f>
        <v>0</v>
      </c>
      <c r="BL278" s="17" t="s">
        <v>243</v>
      </c>
      <c r="BM278" s="135" t="s">
        <v>438</v>
      </c>
    </row>
    <row r="279" spans="2:65" s="1" customFormat="1" ht="11.25">
      <c r="B279" s="33"/>
      <c r="D279" s="137" t="s">
        <v>158</v>
      </c>
      <c r="F279" s="138" t="s">
        <v>439</v>
      </c>
      <c r="I279" s="139"/>
      <c r="L279" s="33"/>
      <c r="M279" s="140"/>
      <c r="T279" s="54"/>
      <c r="AT279" s="17" t="s">
        <v>158</v>
      </c>
      <c r="AU279" s="17" t="s">
        <v>168</v>
      </c>
    </row>
    <row r="280" spans="2:65" s="12" customFormat="1" ht="11.25">
      <c r="B280" s="141"/>
      <c r="D280" s="142" t="s">
        <v>160</v>
      </c>
      <c r="E280" s="143" t="s">
        <v>79</v>
      </c>
      <c r="F280" s="144" t="s">
        <v>440</v>
      </c>
      <c r="H280" s="145">
        <v>1</v>
      </c>
      <c r="I280" s="146"/>
      <c r="L280" s="141"/>
      <c r="M280" s="147"/>
      <c r="T280" s="148"/>
      <c r="AT280" s="143" t="s">
        <v>160</v>
      </c>
      <c r="AU280" s="143" t="s">
        <v>168</v>
      </c>
      <c r="AV280" s="12" t="s">
        <v>91</v>
      </c>
      <c r="AW280" s="12" t="s">
        <v>42</v>
      </c>
      <c r="AX280" s="12" t="s">
        <v>81</v>
      </c>
      <c r="AY280" s="143" t="s">
        <v>149</v>
      </c>
    </row>
    <row r="281" spans="2:65" s="13" customFormat="1" ht="11.25">
      <c r="B281" s="149"/>
      <c r="D281" s="142" t="s">
        <v>160</v>
      </c>
      <c r="E281" s="150" t="s">
        <v>79</v>
      </c>
      <c r="F281" s="151" t="s">
        <v>163</v>
      </c>
      <c r="H281" s="152">
        <v>1</v>
      </c>
      <c r="I281" s="153"/>
      <c r="L281" s="149"/>
      <c r="M281" s="154"/>
      <c r="T281" s="155"/>
      <c r="AT281" s="150" t="s">
        <v>160</v>
      </c>
      <c r="AU281" s="150" t="s">
        <v>168</v>
      </c>
      <c r="AV281" s="13" t="s">
        <v>156</v>
      </c>
      <c r="AW281" s="13" t="s">
        <v>42</v>
      </c>
      <c r="AX281" s="13" t="s">
        <v>89</v>
      </c>
      <c r="AY281" s="150" t="s">
        <v>149</v>
      </c>
    </row>
    <row r="282" spans="2:65" s="1" customFormat="1" ht="33" customHeight="1">
      <c r="B282" s="33"/>
      <c r="C282" s="124" t="s">
        <v>441</v>
      </c>
      <c r="D282" s="124" t="s">
        <v>151</v>
      </c>
      <c r="E282" s="125" t="s">
        <v>442</v>
      </c>
      <c r="F282" s="126" t="s">
        <v>443</v>
      </c>
      <c r="G282" s="127" t="s">
        <v>444</v>
      </c>
      <c r="H282" s="128">
        <v>1580.5630000000001</v>
      </c>
      <c r="I282" s="129"/>
      <c r="J282" s="130">
        <f>ROUND(I282*H282,2)</f>
        <v>0</v>
      </c>
      <c r="K282" s="126" t="s">
        <v>155</v>
      </c>
      <c r="L282" s="33"/>
      <c r="M282" s="131" t="s">
        <v>79</v>
      </c>
      <c r="N282" s="132" t="s">
        <v>51</v>
      </c>
      <c r="P282" s="133">
        <f>O282*H282</f>
        <v>0</v>
      </c>
      <c r="Q282" s="133">
        <v>0</v>
      </c>
      <c r="R282" s="133">
        <f>Q282*H282</f>
        <v>0</v>
      </c>
      <c r="S282" s="133">
        <v>1E-3</v>
      </c>
      <c r="T282" s="134">
        <f>S282*H282</f>
        <v>1.5805630000000002</v>
      </c>
      <c r="AR282" s="135" t="s">
        <v>243</v>
      </c>
      <c r="AT282" s="135" t="s">
        <v>151</v>
      </c>
      <c r="AU282" s="135" t="s">
        <v>168</v>
      </c>
      <c r="AY282" s="17" t="s">
        <v>149</v>
      </c>
      <c r="BE282" s="136">
        <f>IF(N282="základní",J282,0)</f>
        <v>0</v>
      </c>
      <c r="BF282" s="136">
        <f>IF(N282="snížená",J282,0)</f>
        <v>0</v>
      </c>
      <c r="BG282" s="136">
        <f>IF(N282="zákl. přenesená",J282,0)</f>
        <v>0</v>
      </c>
      <c r="BH282" s="136">
        <f>IF(N282="sníž. přenesená",J282,0)</f>
        <v>0</v>
      </c>
      <c r="BI282" s="136">
        <f>IF(N282="nulová",J282,0)</f>
        <v>0</v>
      </c>
      <c r="BJ282" s="17" t="s">
        <v>89</v>
      </c>
      <c r="BK282" s="136">
        <f>ROUND(I282*H282,2)</f>
        <v>0</v>
      </c>
      <c r="BL282" s="17" t="s">
        <v>243</v>
      </c>
      <c r="BM282" s="135" t="s">
        <v>445</v>
      </c>
    </row>
    <row r="283" spans="2:65" s="1" customFormat="1" ht="11.25">
      <c r="B283" s="33"/>
      <c r="D283" s="137" t="s">
        <v>158</v>
      </c>
      <c r="F283" s="138" t="s">
        <v>446</v>
      </c>
      <c r="I283" s="139"/>
      <c r="L283" s="33"/>
      <c r="M283" s="140"/>
      <c r="T283" s="54"/>
      <c r="AT283" s="17" t="s">
        <v>158</v>
      </c>
      <c r="AU283" s="17" t="s">
        <v>168</v>
      </c>
    </row>
    <row r="284" spans="2:65" s="14" customFormat="1" ht="11.25">
      <c r="B284" s="166"/>
      <c r="D284" s="142" t="s">
        <v>160</v>
      </c>
      <c r="E284" s="167" t="s">
        <v>79</v>
      </c>
      <c r="F284" s="168" t="s">
        <v>447</v>
      </c>
      <c r="H284" s="167" t="s">
        <v>79</v>
      </c>
      <c r="I284" s="169"/>
      <c r="L284" s="166"/>
      <c r="M284" s="170"/>
      <c r="T284" s="171"/>
      <c r="AT284" s="167" t="s">
        <v>160</v>
      </c>
      <c r="AU284" s="167" t="s">
        <v>168</v>
      </c>
      <c r="AV284" s="14" t="s">
        <v>89</v>
      </c>
      <c r="AW284" s="14" t="s">
        <v>42</v>
      </c>
      <c r="AX284" s="14" t="s">
        <v>81</v>
      </c>
      <c r="AY284" s="167" t="s">
        <v>149</v>
      </c>
    </row>
    <row r="285" spans="2:65" s="12" customFormat="1" ht="11.25">
      <c r="B285" s="141"/>
      <c r="D285" s="142" t="s">
        <v>160</v>
      </c>
      <c r="E285" s="143" t="s">
        <v>79</v>
      </c>
      <c r="F285" s="144" t="s">
        <v>448</v>
      </c>
      <c r="H285" s="145">
        <v>160.875</v>
      </c>
      <c r="I285" s="146"/>
      <c r="L285" s="141"/>
      <c r="M285" s="147"/>
      <c r="T285" s="148"/>
      <c r="AT285" s="143" t="s">
        <v>160</v>
      </c>
      <c r="AU285" s="143" t="s">
        <v>168</v>
      </c>
      <c r="AV285" s="12" t="s">
        <v>91</v>
      </c>
      <c r="AW285" s="12" t="s">
        <v>42</v>
      </c>
      <c r="AX285" s="12" t="s">
        <v>81</v>
      </c>
      <c r="AY285" s="143" t="s">
        <v>149</v>
      </c>
    </row>
    <row r="286" spans="2:65" s="12" customFormat="1" ht="11.25">
      <c r="B286" s="141"/>
      <c r="D286" s="142" t="s">
        <v>160</v>
      </c>
      <c r="E286" s="143" t="s">
        <v>79</v>
      </c>
      <c r="F286" s="144" t="s">
        <v>449</v>
      </c>
      <c r="H286" s="145">
        <v>81</v>
      </c>
      <c r="I286" s="146"/>
      <c r="L286" s="141"/>
      <c r="M286" s="147"/>
      <c r="T286" s="148"/>
      <c r="AT286" s="143" t="s">
        <v>160</v>
      </c>
      <c r="AU286" s="143" t="s">
        <v>168</v>
      </c>
      <c r="AV286" s="12" t="s">
        <v>91</v>
      </c>
      <c r="AW286" s="12" t="s">
        <v>42</v>
      </c>
      <c r="AX286" s="12" t="s">
        <v>81</v>
      </c>
      <c r="AY286" s="143" t="s">
        <v>149</v>
      </c>
    </row>
    <row r="287" spans="2:65" s="12" customFormat="1" ht="11.25">
      <c r="B287" s="141"/>
      <c r="D287" s="142" t="s">
        <v>160</v>
      </c>
      <c r="E287" s="143" t="s">
        <v>79</v>
      </c>
      <c r="F287" s="144" t="s">
        <v>450</v>
      </c>
      <c r="H287" s="145">
        <v>15.6</v>
      </c>
      <c r="I287" s="146"/>
      <c r="L287" s="141"/>
      <c r="M287" s="147"/>
      <c r="T287" s="148"/>
      <c r="AT287" s="143" t="s">
        <v>160</v>
      </c>
      <c r="AU287" s="143" t="s">
        <v>168</v>
      </c>
      <c r="AV287" s="12" t="s">
        <v>91</v>
      </c>
      <c r="AW287" s="12" t="s">
        <v>42</v>
      </c>
      <c r="AX287" s="12" t="s">
        <v>81</v>
      </c>
      <c r="AY287" s="143" t="s">
        <v>149</v>
      </c>
    </row>
    <row r="288" spans="2:65" s="14" customFormat="1" ht="11.25">
      <c r="B288" s="166"/>
      <c r="D288" s="142" t="s">
        <v>160</v>
      </c>
      <c r="E288" s="167" t="s">
        <v>79</v>
      </c>
      <c r="F288" s="168" t="s">
        <v>451</v>
      </c>
      <c r="H288" s="167" t="s">
        <v>79</v>
      </c>
      <c r="I288" s="169"/>
      <c r="L288" s="166"/>
      <c r="M288" s="170"/>
      <c r="T288" s="171"/>
      <c r="AT288" s="167" t="s">
        <v>160</v>
      </c>
      <c r="AU288" s="167" t="s">
        <v>168</v>
      </c>
      <c r="AV288" s="14" t="s">
        <v>89</v>
      </c>
      <c r="AW288" s="14" t="s">
        <v>42</v>
      </c>
      <c r="AX288" s="14" t="s">
        <v>81</v>
      </c>
      <c r="AY288" s="167" t="s">
        <v>149</v>
      </c>
    </row>
    <row r="289" spans="2:65" s="12" customFormat="1" ht="11.25">
      <c r="B289" s="141"/>
      <c r="D289" s="142" t="s">
        <v>160</v>
      </c>
      <c r="E289" s="143" t="s">
        <v>79</v>
      </c>
      <c r="F289" s="144" t="s">
        <v>452</v>
      </c>
      <c r="H289" s="145">
        <v>311.85000000000002</v>
      </c>
      <c r="I289" s="146"/>
      <c r="L289" s="141"/>
      <c r="M289" s="147"/>
      <c r="T289" s="148"/>
      <c r="AT289" s="143" t="s">
        <v>160</v>
      </c>
      <c r="AU289" s="143" t="s">
        <v>168</v>
      </c>
      <c r="AV289" s="12" t="s">
        <v>91</v>
      </c>
      <c r="AW289" s="12" t="s">
        <v>42</v>
      </c>
      <c r="AX289" s="12" t="s">
        <v>81</v>
      </c>
      <c r="AY289" s="143" t="s">
        <v>149</v>
      </c>
    </row>
    <row r="290" spans="2:65" s="12" customFormat="1" ht="11.25">
      <c r="B290" s="141"/>
      <c r="D290" s="142" t="s">
        <v>160</v>
      </c>
      <c r="E290" s="143" t="s">
        <v>79</v>
      </c>
      <c r="F290" s="144" t="s">
        <v>453</v>
      </c>
      <c r="H290" s="145">
        <v>169</v>
      </c>
      <c r="I290" s="146"/>
      <c r="L290" s="141"/>
      <c r="M290" s="147"/>
      <c r="T290" s="148"/>
      <c r="AT290" s="143" t="s">
        <v>160</v>
      </c>
      <c r="AU290" s="143" t="s">
        <v>168</v>
      </c>
      <c r="AV290" s="12" t="s">
        <v>91</v>
      </c>
      <c r="AW290" s="12" t="s">
        <v>42</v>
      </c>
      <c r="AX290" s="12" t="s">
        <v>81</v>
      </c>
      <c r="AY290" s="143" t="s">
        <v>149</v>
      </c>
    </row>
    <row r="291" spans="2:65" s="14" customFormat="1" ht="11.25">
      <c r="B291" s="166"/>
      <c r="D291" s="142" t="s">
        <v>160</v>
      </c>
      <c r="E291" s="167" t="s">
        <v>79</v>
      </c>
      <c r="F291" s="168" t="s">
        <v>454</v>
      </c>
      <c r="H291" s="167" t="s">
        <v>79</v>
      </c>
      <c r="I291" s="169"/>
      <c r="L291" s="166"/>
      <c r="M291" s="170"/>
      <c r="T291" s="171"/>
      <c r="AT291" s="167" t="s">
        <v>160</v>
      </c>
      <c r="AU291" s="167" t="s">
        <v>168</v>
      </c>
      <c r="AV291" s="14" t="s">
        <v>89</v>
      </c>
      <c r="AW291" s="14" t="s">
        <v>42</v>
      </c>
      <c r="AX291" s="14" t="s">
        <v>81</v>
      </c>
      <c r="AY291" s="167" t="s">
        <v>149</v>
      </c>
    </row>
    <row r="292" spans="2:65" s="12" customFormat="1" ht="11.25">
      <c r="B292" s="141"/>
      <c r="D292" s="142" t="s">
        <v>160</v>
      </c>
      <c r="E292" s="143" t="s">
        <v>79</v>
      </c>
      <c r="F292" s="144" t="s">
        <v>455</v>
      </c>
      <c r="H292" s="145">
        <v>319.27499999999998</v>
      </c>
      <c r="I292" s="146"/>
      <c r="L292" s="141"/>
      <c r="M292" s="147"/>
      <c r="T292" s="148"/>
      <c r="AT292" s="143" t="s">
        <v>160</v>
      </c>
      <c r="AU292" s="143" t="s">
        <v>168</v>
      </c>
      <c r="AV292" s="12" t="s">
        <v>91</v>
      </c>
      <c r="AW292" s="12" t="s">
        <v>42</v>
      </c>
      <c r="AX292" s="12" t="s">
        <v>81</v>
      </c>
      <c r="AY292" s="143" t="s">
        <v>149</v>
      </c>
    </row>
    <row r="293" spans="2:65" s="12" customFormat="1" ht="11.25">
      <c r="B293" s="141"/>
      <c r="D293" s="142" t="s">
        <v>160</v>
      </c>
      <c r="E293" s="143" t="s">
        <v>79</v>
      </c>
      <c r="F293" s="144" t="s">
        <v>456</v>
      </c>
      <c r="H293" s="145">
        <v>115.5</v>
      </c>
      <c r="I293" s="146"/>
      <c r="L293" s="141"/>
      <c r="M293" s="147"/>
      <c r="T293" s="148"/>
      <c r="AT293" s="143" t="s">
        <v>160</v>
      </c>
      <c r="AU293" s="143" t="s">
        <v>168</v>
      </c>
      <c r="AV293" s="12" t="s">
        <v>91</v>
      </c>
      <c r="AW293" s="12" t="s">
        <v>42</v>
      </c>
      <c r="AX293" s="12" t="s">
        <v>81</v>
      </c>
      <c r="AY293" s="143" t="s">
        <v>149</v>
      </c>
    </row>
    <row r="294" spans="2:65" s="12" customFormat="1" ht="11.25">
      <c r="B294" s="141"/>
      <c r="D294" s="142" t="s">
        <v>160</v>
      </c>
      <c r="E294" s="143" t="s">
        <v>79</v>
      </c>
      <c r="F294" s="144" t="s">
        <v>457</v>
      </c>
      <c r="H294" s="145">
        <v>176.5</v>
      </c>
      <c r="I294" s="146"/>
      <c r="L294" s="141"/>
      <c r="M294" s="147"/>
      <c r="T294" s="148"/>
      <c r="AT294" s="143" t="s">
        <v>160</v>
      </c>
      <c r="AU294" s="143" t="s">
        <v>168</v>
      </c>
      <c r="AV294" s="12" t="s">
        <v>91</v>
      </c>
      <c r="AW294" s="12" t="s">
        <v>42</v>
      </c>
      <c r="AX294" s="12" t="s">
        <v>81</v>
      </c>
      <c r="AY294" s="143" t="s">
        <v>149</v>
      </c>
    </row>
    <row r="295" spans="2:65" s="14" customFormat="1" ht="11.25">
      <c r="B295" s="166"/>
      <c r="D295" s="142" t="s">
        <v>160</v>
      </c>
      <c r="E295" s="167" t="s">
        <v>79</v>
      </c>
      <c r="F295" s="168" t="s">
        <v>458</v>
      </c>
      <c r="H295" s="167" t="s">
        <v>79</v>
      </c>
      <c r="I295" s="169"/>
      <c r="L295" s="166"/>
      <c r="M295" s="170"/>
      <c r="T295" s="171"/>
      <c r="AT295" s="167" t="s">
        <v>160</v>
      </c>
      <c r="AU295" s="167" t="s">
        <v>168</v>
      </c>
      <c r="AV295" s="14" t="s">
        <v>89</v>
      </c>
      <c r="AW295" s="14" t="s">
        <v>42</v>
      </c>
      <c r="AX295" s="14" t="s">
        <v>81</v>
      </c>
      <c r="AY295" s="167" t="s">
        <v>149</v>
      </c>
    </row>
    <row r="296" spans="2:65" s="12" customFormat="1" ht="11.25">
      <c r="B296" s="141"/>
      <c r="D296" s="142" t="s">
        <v>160</v>
      </c>
      <c r="E296" s="143" t="s">
        <v>79</v>
      </c>
      <c r="F296" s="144" t="s">
        <v>459</v>
      </c>
      <c r="H296" s="145">
        <v>77.962999999999994</v>
      </c>
      <c r="I296" s="146"/>
      <c r="L296" s="141"/>
      <c r="M296" s="147"/>
      <c r="T296" s="148"/>
      <c r="AT296" s="143" t="s">
        <v>160</v>
      </c>
      <c r="AU296" s="143" t="s">
        <v>168</v>
      </c>
      <c r="AV296" s="12" t="s">
        <v>91</v>
      </c>
      <c r="AW296" s="12" t="s">
        <v>42</v>
      </c>
      <c r="AX296" s="12" t="s">
        <v>81</v>
      </c>
      <c r="AY296" s="143" t="s">
        <v>149</v>
      </c>
    </row>
    <row r="297" spans="2:65" s="12" customFormat="1" ht="11.25">
      <c r="B297" s="141"/>
      <c r="D297" s="142" t="s">
        <v>160</v>
      </c>
      <c r="E297" s="143" t="s">
        <v>79</v>
      </c>
      <c r="F297" s="144" t="s">
        <v>460</v>
      </c>
      <c r="H297" s="145">
        <v>153</v>
      </c>
      <c r="I297" s="146"/>
      <c r="L297" s="141"/>
      <c r="M297" s="147"/>
      <c r="T297" s="148"/>
      <c r="AT297" s="143" t="s">
        <v>160</v>
      </c>
      <c r="AU297" s="143" t="s">
        <v>168</v>
      </c>
      <c r="AV297" s="12" t="s">
        <v>91</v>
      </c>
      <c r="AW297" s="12" t="s">
        <v>42</v>
      </c>
      <c r="AX297" s="12" t="s">
        <v>81</v>
      </c>
      <c r="AY297" s="143" t="s">
        <v>149</v>
      </c>
    </row>
    <row r="298" spans="2:65" s="13" customFormat="1" ht="11.25">
      <c r="B298" s="149"/>
      <c r="D298" s="142" t="s">
        <v>160</v>
      </c>
      <c r="E298" s="150" t="s">
        <v>79</v>
      </c>
      <c r="F298" s="151" t="s">
        <v>163</v>
      </c>
      <c r="H298" s="152">
        <v>1580.5630000000001</v>
      </c>
      <c r="I298" s="153"/>
      <c r="L298" s="149"/>
      <c r="M298" s="154"/>
      <c r="T298" s="155"/>
      <c r="AT298" s="150" t="s">
        <v>160</v>
      </c>
      <c r="AU298" s="150" t="s">
        <v>168</v>
      </c>
      <c r="AV298" s="13" t="s">
        <v>156</v>
      </c>
      <c r="AW298" s="13" t="s">
        <v>42</v>
      </c>
      <c r="AX298" s="13" t="s">
        <v>89</v>
      </c>
      <c r="AY298" s="150" t="s">
        <v>149</v>
      </c>
    </row>
    <row r="299" spans="2:65" s="1" customFormat="1" ht="16.5" customHeight="1">
      <c r="B299" s="33"/>
      <c r="C299" s="124" t="s">
        <v>461</v>
      </c>
      <c r="D299" s="124" t="s">
        <v>151</v>
      </c>
      <c r="E299" s="125" t="s">
        <v>462</v>
      </c>
      <c r="F299" s="126" t="s">
        <v>463</v>
      </c>
      <c r="G299" s="127" t="s">
        <v>187</v>
      </c>
      <c r="H299" s="128">
        <v>117.64</v>
      </c>
      <c r="I299" s="129"/>
      <c r="J299" s="130">
        <f>ROUND(I299*H299,2)</f>
        <v>0</v>
      </c>
      <c r="K299" s="126" t="s">
        <v>155</v>
      </c>
      <c r="L299" s="33"/>
      <c r="M299" s="131" t="s">
        <v>79</v>
      </c>
      <c r="N299" s="132" t="s">
        <v>51</v>
      </c>
      <c r="P299" s="133">
        <f>O299*H299</f>
        <v>0</v>
      </c>
      <c r="Q299" s="133">
        <v>0</v>
      </c>
      <c r="R299" s="133">
        <f>Q299*H299</f>
        <v>0</v>
      </c>
      <c r="S299" s="133">
        <v>4.0000000000000001E-3</v>
      </c>
      <c r="T299" s="134">
        <f>S299*H299</f>
        <v>0.47056000000000003</v>
      </c>
      <c r="AR299" s="135" t="s">
        <v>156</v>
      </c>
      <c r="AT299" s="135" t="s">
        <v>151</v>
      </c>
      <c r="AU299" s="135" t="s">
        <v>168</v>
      </c>
      <c r="AY299" s="17" t="s">
        <v>149</v>
      </c>
      <c r="BE299" s="136">
        <f>IF(N299="základní",J299,0)</f>
        <v>0</v>
      </c>
      <c r="BF299" s="136">
        <f>IF(N299="snížená",J299,0)</f>
        <v>0</v>
      </c>
      <c r="BG299" s="136">
        <f>IF(N299="zákl. přenesená",J299,0)</f>
        <v>0</v>
      </c>
      <c r="BH299" s="136">
        <f>IF(N299="sníž. přenesená",J299,0)</f>
        <v>0</v>
      </c>
      <c r="BI299" s="136">
        <f>IF(N299="nulová",J299,0)</f>
        <v>0</v>
      </c>
      <c r="BJ299" s="17" t="s">
        <v>89</v>
      </c>
      <c r="BK299" s="136">
        <f>ROUND(I299*H299,2)</f>
        <v>0</v>
      </c>
      <c r="BL299" s="17" t="s">
        <v>156</v>
      </c>
      <c r="BM299" s="135" t="s">
        <v>464</v>
      </c>
    </row>
    <row r="300" spans="2:65" s="1" customFormat="1" ht="11.25">
      <c r="B300" s="33"/>
      <c r="D300" s="137" t="s">
        <v>158</v>
      </c>
      <c r="F300" s="138" t="s">
        <v>465</v>
      </c>
      <c r="I300" s="139"/>
      <c r="L300" s="33"/>
      <c r="M300" s="140"/>
      <c r="T300" s="54"/>
      <c r="AT300" s="17" t="s">
        <v>158</v>
      </c>
      <c r="AU300" s="17" t="s">
        <v>168</v>
      </c>
    </row>
    <row r="301" spans="2:65" s="12" customFormat="1" ht="11.25">
      <c r="B301" s="141"/>
      <c r="D301" s="142" t="s">
        <v>160</v>
      </c>
      <c r="E301" s="143" t="s">
        <v>79</v>
      </c>
      <c r="F301" s="144" t="s">
        <v>466</v>
      </c>
      <c r="H301" s="145">
        <v>117.64</v>
      </c>
      <c r="I301" s="146"/>
      <c r="L301" s="141"/>
      <c r="M301" s="147"/>
      <c r="T301" s="148"/>
      <c r="AT301" s="143" t="s">
        <v>160</v>
      </c>
      <c r="AU301" s="143" t="s">
        <v>168</v>
      </c>
      <c r="AV301" s="12" t="s">
        <v>91</v>
      </c>
      <c r="AW301" s="12" t="s">
        <v>42</v>
      </c>
      <c r="AX301" s="12" t="s">
        <v>89</v>
      </c>
      <c r="AY301" s="143" t="s">
        <v>149</v>
      </c>
    </row>
    <row r="302" spans="2:65" s="1" customFormat="1" ht="24.2" customHeight="1">
      <c r="B302" s="33"/>
      <c r="C302" s="124" t="s">
        <v>467</v>
      </c>
      <c r="D302" s="124" t="s">
        <v>151</v>
      </c>
      <c r="E302" s="125" t="s">
        <v>468</v>
      </c>
      <c r="F302" s="126" t="s">
        <v>469</v>
      </c>
      <c r="G302" s="127" t="s">
        <v>246</v>
      </c>
      <c r="H302" s="128">
        <v>3</v>
      </c>
      <c r="I302" s="129"/>
      <c r="J302" s="130">
        <f>ROUND(I302*H302,2)</f>
        <v>0</v>
      </c>
      <c r="K302" s="126" t="s">
        <v>155</v>
      </c>
      <c r="L302" s="33"/>
      <c r="M302" s="131" t="s">
        <v>79</v>
      </c>
      <c r="N302" s="132" t="s">
        <v>51</v>
      </c>
      <c r="P302" s="133">
        <f>O302*H302</f>
        <v>0</v>
      </c>
      <c r="Q302" s="133">
        <v>0</v>
      </c>
      <c r="R302" s="133">
        <f>Q302*H302</f>
        <v>0</v>
      </c>
      <c r="S302" s="133">
        <v>0.13</v>
      </c>
      <c r="T302" s="134">
        <f>S302*H302</f>
        <v>0.39</v>
      </c>
      <c r="AR302" s="135" t="s">
        <v>156</v>
      </c>
      <c r="AT302" s="135" t="s">
        <v>151</v>
      </c>
      <c r="AU302" s="135" t="s">
        <v>168</v>
      </c>
      <c r="AY302" s="17" t="s">
        <v>149</v>
      </c>
      <c r="BE302" s="136">
        <f>IF(N302="základní",J302,0)</f>
        <v>0</v>
      </c>
      <c r="BF302" s="136">
        <f>IF(N302="snížená",J302,0)</f>
        <v>0</v>
      </c>
      <c r="BG302" s="136">
        <f>IF(N302="zákl. přenesená",J302,0)</f>
        <v>0</v>
      </c>
      <c r="BH302" s="136">
        <f>IF(N302="sníž. přenesená",J302,0)</f>
        <v>0</v>
      </c>
      <c r="BI302" s="136">
        <f>IF(N302="nulová",J302,0)</f>
        <v>0</v>
      </c>
      <c r="BJ302" s="17" t="s">
        <v>89</v>
      </c>
      <c r="BK302" s="136">
        <f>ROUND(I302*H302,2)</f>
        <v>0</v>
      </c>
      <c r="BL302" s="17" t="s">
        <v>156</v>
      </c>
      <c r="BM302" s="135" t="s">
        <v>470</v>
      </c>
    </row>
    <row r="303" spans="2:65" s="1" customFormat="1" ht="11.25">
      <c r="B303" s="33"/>
      <c r="D303" s="137" t="s">
        <v>158</v>
      </c>
      <c r="F303" s="138" t="s">
        <v>471</v>
      </c>
      <c r="I303" s="139"/>
      <c r="L303" s="33"/>
      <c r="M303" s="140"/>
      <c r="T303" s="54"/>
      <c r="AT303" s="17" t="s">
        <v>158</v>
      </c>
      <c r="AU303" s="17" t="s">
        <v>168</v>
      </c>
    </row>
    <row r="304" spans="2:65" s="12" customFormat="1" ht="11.25">
      <c r="B304" s="141"/>
      <c r="D304" s="142" t="s">
        <v>160</v>
      </c>
      <c r="E304" s="143" t="s">
        <v>79</v>
      </c>
      <c r="F304" s="144" t="s">
        <v>472</v>
      </c>
      <c r="H304" s="145">
        <v>1</v>
      </c>
      <c r="I304" s="146"/>
      <c r="L304" s="141"/>
      <c r="M304" s="147"/>
      <c r="T304" s="148"/>
      <c r="AT304" s="143" t="s">
        <v>160</v>
      </c>
      <c r="AU304" s="143" t="s">
        <v>168</v>
      </c>
      <c r="AV304" s="12" t="s">
        <v>91</v>
      </c>
      <c r="AW304" s="12" t="s">
        <v>42</v>
      </c>
      <c r="AX304" s="12" t="s">
        <v>81</v>
      </c>
      <c r="AY304" s="143" t="s">
        <v>149</v>
      </c>
    </row>
    <row r="305" spans="2:65" s="12" customFormat="1" ht="11.25">
      <c r="B305" s="141"/>
      <c r="D305" s="142" t="s">
        <v>160</v>
      </c>
      <c r="E305" s="143" t="s">
        <v>79</v>
      </c>
      <c r="F305" s="144" t="s">
        <v>473</v>
      </c>
      <c r="H305" s="145">
        <v>2</v>
      </c>
      <c r="I305" s="146"/>
      <c r="L305" s="141"/>
      <c r="M305" s="147"/>
      <c r="T305" s="148"/>
      <c r="AT305" s="143" t="s">
        <v>160</v>
      </c>
      <c r="AU305" s="143" t="s">
        <v>168</v>
      </c>
      <c r="AV305" s="12" t="s">
        <v>91</v>
      </c>
      <c r="AW305" s="12" t="s">
        <v>42</v>
      </c>
      <c r="AX305" s="12" t="s">
        <v>81</v>
      </c>
      <c r="AY305" s="143" t="s">
        <v>149</v>
      </c>
    </row>
    <row r="306" spans="2:65" s="13" customFormat="1" ht="11.25">
      <c r="B306" s="149"/>
      <c r="D306" s="142" t="s">
        <v>160</v>
      </c>
      <c r="E306" s="150" t="s">
        <v>79</v>
      </c>
      <c r="F306" s="151" t="s">
        <v>163</v>
      </c>
      <c r="H306" s="152">
        <v>3</v>
      </c>
      <c r="I306" s="153"/>
      <c r="L306" s="149"/>
      <c r="M306" s="154"/>
      <c r="T306" s="155"/>
      <c r="AT306" s="150" t="s">
        <v>160</v>
      </c>
      <c r="AU306" s="150" t="s">
        <v>168</v>
      </c>
      <c r="AV306" s="13" t="s">
        <v>156</v>
      </c>
      <c r="AW306" s="13" t="s">
        <v>42</v>
      </c>
      <c r="AX306" s="13" t="s">
        <v>89</v>
      </c>
      <c r="AY306" s="150" t="s">
        <v>149</v>
      </c>
    </row>
    <row r="307" spans="2:65" s="1" customFormat="1" ht="33" customHeight="1">
      <c r="B307" s="33"/>
      <c r="C307" s="124" t="s">
        <v>474</v>
      </c>
      <c r="D307" s="124" t="s">
        <v>151</v>
      </c>
      <c r="E307" s="125" t="s">
        <v>475</v>
      </c>
      <c r="F307" s="126" t="s">
        <v>476</v>
      </c>
      <c r="G307" s="127" t="s">
        <v>351</v>
      </c>
      <c r="H307" s="128">
        <v>8</v>
      </c>
      <c r="I307" s="129"/>
      <c r="J307" s="130">
        <f>ROUND(I307*H307,2)</f>
        <v>0</v>
      </c>
      <c r="K307" s="126" t="s">
        <v>155</v>
      </c>
      <c r="L307" s="33"/>
      <c r="M307" s="131" t="s">
        <v>79</v>
      </c>
      <c r="N307" s="132" t="s">
        <v>51</v>
      </c>
      <c r="P307" s="133">
        <f>O307*H307</f>
        <v>0</v>
      </c>
      <c r="Q307" s="133">
        <v>0</v>
      </c>
      <c r="R307" s="133">
        <f>Q307*H307</f>
        <v>0</v>
      </c>
      <c r="S307" s="133">
        <v>0.13084999999999999</v>
      </c>
      <c r="T307" s="134">
        <f>S307*H307</f>
        <v>1.0468</v>
      </c>
      <c r="AR307" s="135" t="s">
        <v>156</v>
      </c>
      <c r="AT307" s="135" t="s">
        <v>151</v>
      </c>
      <c r="AU307" s="135" t="s">
        <v>168</v>
      </c>
      <c r="AY307" s="17" t="s">
        <v>149</v>
      </c>
      <c r="BE307" s="136">
        <f>IF(N307="základní",J307,0)</f>
        <v>0</v>
      </c>
      <c r="BF307" s="136">
        <f>IF(N307="snížená",J307,0)</f>
        <v>0</v>
      </c>
      <c r="BG307" s="136">
        <f>IF(N307="zákl. přenesená",J307,0)</f>
        <v>0</v>
      </c>
      <c r="BH307" s="136">
        <f>IF(N307="sníž. přenesená",J307,0)</f>
        <v>0</v>
      </c>
      <c r="BI307" s="136">
        <f>IF(N307="nulová",J307,0)</f>
        <v>0</v>
      </c>
      <c r="BJ307" s="17" t="s">
        <v>89</v>
      </c>
      <c r="BK307" s="136">
        <f>ROUND(I307*H307,2)</f>
        <v>0</v>
      </c>
      <c r="BL307" s="17" t="s">
        <v>156</v>
      </c>
      <c r="BM307" s="135" t="s">
        <v>477</v>
      </c>
    </row>
    <row r="308" spans="2:65" s="1" customFormat="1" ht="11.25">
      <c r="B308" s="33"/>
      <c r="D308" s="137" t="s">
        <v>158</v>
      </c>
      <c r="F308" s="138" t="s">
        <v>478</v>
      </c>
      <c r="I308" s="139"/>
      <c r="L308" s="33"/>
      <c r="M308" s="140"/>
      <c r="T308" s="54"/>
      <c r="AT308" s="17" t="s">
        <v>158</v>
      </c>
      <c r="AU308" s="17" t="s">
        <v>168</v>
      </c>
    </row>
    <row r="309" spans="2:65" s="12" customFormat="1" ht="11.25">
      <c r="B309" s="141"/>
      <c r="D309" s="142" t="s">
        <v>160</v>
      </c>
      <c r="E309" s="143" t="s">
        <v>79</v>
      </c>
      <c r="F309" s="144" t="s">
        <v>479</v>
      </c>
      <c r="H309" s="145">
        <v>8</v>
      </c>
      <c r="I309" s="146"/>
      <c r="L309" s="141"/>
      <c r="M309" s="147"/>
      <c r="T309" s="148"/>
      <c r="AT309" s="143" t="s">
        <v>160</v>
      </c>
      <c r="AU309" s="143" t="s">
        <v>168</v>
      </c>
      <c r="AV309" s="12" t="s">
        <v>91</v>
      </c>
      <c r="AW309" s="12" t="s">
        <v>42</v>
      </c>
      <c r="AX309" s="12" t="s">
        <v>81</v>
      </c>
      <c r="AY309" s="143" t="s">
        <v>149</v>
      </c>
    </row>
    <row r="310" spans="2:65" s="13" customFormat="1" ht="11.25">
      <c r="B310" s="149"/>
      <c r="D310" s="142" t="s">
        <v>160</v>
      </c>
      <c r="E310" s="150" t="s">
        <v>79</v>
      </c>
      <c r="F310" s="151" t="s">
        <v>163</v>
      </c>
      <c r="H310" s="152">
        <v>8</v>
      </c>
      <c r="I310" s="153"/>
      <c r="L310" s="149"/>
      <c r="M310" s="154"/>
      <c r="T310" s="155"/>
      <c r="AT310" s="150" t="s">
        <v>160</v>
      </c>
      <c r="AU310" s="150" t="s">
        <v>168</v>
      </c>
      <c r="AV310" s="13" t="s">
        <v>156</v>
      </c>
      <c r="AW310" s="13" t="s">
        <v>42</v>
      </c>
      <c r="AX310" s="13" t="s">
        <v>89</v>
      </c>
      <c r="AY310" s="150" t="s">
        <v>149</v>
      </c>
    </row>
    <row r="311" spans="2:65" s="1" customFormat="1" ht="37.9" customHeight="1">
      <c r="B311" s="33"/>
      <c r="C311" s="124" t="s">
        <v>480</v>
      </c>
      <c r="D311" s="124" t="s">
        <v>151</v>
      </c>
      <c r="E311" s="125" t="s">
        <v>481</v>
      </c>
      <c r="F311" s="126" t="s">
        <v>482</v>
      </c>
      <c r="G311" s="127" t="s">
        <v>246</v>
      </c>
      <c r="H311" s="128">
        <v>1</v>
      </c>
      <c r="I311" s="129"/>
      <c r="J311" s="130">
        <f>ROUND(I311*H311,2)</f>
        <v>0</v>
      </c>
      <c r="K311" s="126" t="s">
        <v>155</v>
      </c>
      <c r="L311" s="33"/>
      <c r="M311" s="131" t="s">
        <v>79</v>
      </c>
      <c r="N311" s="132" t="s">
        <v>51</v>
      </c>
      <c r="P311" s="133">
        <f>O311*H311</f>
        <v>0</v>
      </c>
      <c r="Q311" s="133">
        <v>0</v>
      </c>
      <c r="R311" s="133">
        <f>Q311*H311</f>
        <v>0</v>
      </c>
      <c r="S311" s="133">
        <v>1.1639999999999999E-2</v>
      </c>
      <c r="T311" s="134">
        <f>S311*H311</f>
        <v>1.1639999999999999E-2</v>
      </c>
      <c r="AR311" s="135" t="s">
        <v>156</v>
      </c>
      <c r="AT311" s="135" t="s">
        <v>151</v>
      </c>
      <c r="AU311" s="135" t="s">
        <v>168</v>
      </c>
      <c r="AY311" s="17" t="s">
        <v>149</v>
      </c>
      <c r="BE311" s="136">
        <f>IF(N311="základní",J311,0)</f>
        <v>0</v>
      </c>
      <c r="BF311" s="136">
        <f>IF(N311="snížená",J311,0)</f>
        <v>0</v>
      </c>
      <c r="BG311" s="136">
        <f>IF(N311="zákl. přenesená",J311,0)</f>
        <v>0</v>
      </c>
      <c r="BH311" s="136">
        <f>IF(N311="sníž. přenesená",J311,0)</f>
        <v>0</v>
      </c>
      <c r="BI311" s="136">
        <f>IF(N311="nulová",J311,0)</f>
        <v>0</v>
      </c>
      <c r="BJ311" s="17" t="s">
        <v>89</v>
      </c>
      <c r="BK311" s="136">
        <f>ROUND(I311*H311,2)</f>
        <v>0</v>
      </c>
      <c r="BL311" s="17" t="s">
        <v>156</v>
      </c>
      <c r="BM311" s="135" t="s">
        <v>483</v>
      </c>
    </row>
    <row r="312" spans="2:65" s="1" customFormat="1" ht="11.25">
      <c r="B312" s="33"/>
      <c r="D312" s="137" t="s">
        <v>158</v>
      </c>
      <c r="F312" s="138" t="s">
        <v>484</v>
      </c>
      <c r="I312" s="139"/>
      <c r="L312" s="33"/>
      <c r="M312" s="140"/>
      <c r="T312" s="54"/>
      <c r="AT312" s="17" t="s">
        <v>158</v>
      </c>
      <c r="AU312" s="17" t="s">
        <v>168</v>
      </c>
    </row>
    <row r="313" spans="2:65" s="1" customFormat="1" ht="16.5" customHeight="1">
      <c r="B313" s="33"/>
      <c r="C313" s="124" t="s">
        <v>485</v>
      </c>
      <c r="D313" s="124" t="s">
        <v>151</v>
      </c>
      <c r="E313" s="125" t="s">
        <v>486</v>
      </c>
      <c r="F313" s="126" t="s">
        <v>487</v>
      </c>
      <c r="G313" s="127" t="s">
        <v>187</v>
      </c>
      <c r="H313" s="128">
        <v>21.2</v>
      </c>
      <c r="I313" s="129"/>
      <c r="J313" s="130">
        <f>ROUND(I313*H313,2)</f>
        <v>0</v>
      </c>
      <c r="K313" s="126" t="s">
        <v>155</v>
      </c>
      <c r="L313" s="33"/>
      <c r="M313" s="131" t="s">
        <v>79</v>
      </c>
      <c r="N313" s="132" t="s">
        <v>51</v>
      </c>
      <c r="P313" s="133">
        <f>O313*H313</f>
        <v>0</v>
      </c>
      <c r="Q313" s="133">
        <v>0</v>
      </c>
      <c r="R313" s="133">
        <f>Q313*H313</f>
        <v>0</v>
      </c>
      <c r="S313" s="133">
        <v>1.7999999999999999E-2</v>
      </c>
      <c r="T313" s="134">
        <f>S313*H313</f>
        <v>0.38159999999999994</v>
      </c>
      <c r="AR313" s="135" t="s">
        <v>156</v>
      </c>
      <c r="AT313" s="135" t="s">
        <v>151</v>
      </c>
      <c r="AU313" s="135" t="s">
        <v>168</v>
      </c>
      <c r="AY313" s="17" t="s">
        <v>149</v>
      </c>
      <c r="BE313" s="136">
        <f>IF(N313="základní",J313,0)</f>
        <v>0</v>
      </c>
      <c r="BF313" s="136">
        <f>IF(N313="snížená",J313,0)</f>
        <v>0</v>
      </c>
      <c r="BG313" s="136">
        <f>IF(N313="zákl. přenesená",J313,0)</f>
        <v>0</v>
      </c>
      <c r="BH313" s="136">
        <f>IF(N313="sníž. přenesená",J313,0)</f>
        <v>0</v>
      </c>
      <c r="BI313" s="136">
        <f>IF(N313="nulová",J313,0)</f>
        <v>0</v>
      </c>
      <c r="BJ313" s="17" t="s">
        <v>89</v>
      </c>
      <c r="BK313" s="136">
        <f>ROUND(I313*H313,2)</f>
        <v>0</v>
      </c>
      <c r="BL313" s="17" t="s">
        <v>156</v>
      </c>
      <c r="BM313" s="135" t="s">
        <v>488</v>
      </c>
    </row>
    <row r="314" spans="2:65" s="1" customFormat="1" ht="11.25">
      <c r="B314" s="33"/>
      <c r="D314" s="137" t="s">
        <v>158</v>
      </c>
      <c r="F314" s="138" t="s">
        <v>489</v>
      </c>
      <c r="I314" s="139"/>
      <c r="L314" s="33"/>
      <c r="M314" s="140"/>
      <c r="T314" s="54"/>
      <c r="AT314" s="17" t="s">
        <v>158</v>
      </c>
      <c r="AU314" s="17" t="s">
        <v>168</v>
      </c>
    </row>
    <row r="315" spans="2:65" s="12" customFormat="1" ht="11.25">
      <c r="B315" s="141"/>
      <c r="D315" s="142" t="s">
        <v>160</v>
      </c>
      <c r="E315" s="143" t="s">
        <v>79</v>
      </c>
      <c r="F315" s="144" t="s">
        <v>490</v>
      </c>
      <c r="H315" s="145">
        <v>21.2</v>
      </c>
      <c r="I315" s="146"/>
      <c r="L315" s="141"/>
      <c r="M315" s="147"/>
      <c r="T315" s="148"/>
      <c r="AT315" s="143" t="s">
        <v>160</v>
      </c>
      <c r="AU315" s="143" t="s">
        <v>168</v>
      </c>
      <c r="AV315" s="12" t="s">
        <v>91</v>
      </c>
      <c r="AW315" s="12" t="s">
        <v>42</v>
      </c>
      <c r="AX315" s="12" t="s">
        <v>81</v>
      </c>
      <c r="AY315" s="143" t="s">
        <v>149</v>
      </c>
    </row>
    <row r="316" spans="2:65" s="13" customFormat="1" ht="11.25">
      <c r="B316" s="149"/>
      <c r="D316" s="142" t="s">
        <v>160</v>
      </c>
      <c r="E316" s="150" t="s">
        <v>79</v>
      </c>
      <c r="F316" s="151" t="s">
        <v>163</v>
      </c>
      <c r="H316" s="152">
        <v>21.2</v>
      </c>
      <c r="I316" s="153"/>
      <c r="L316" s="149"/>
      <c r="M316" s="154"/>
      <c r="T316" s="155"/>
      <c r="AT316" s="150" t="s">
        <v>160</v>
      </c>
      <c r="AU316" s="150" t="s">
        <v>168</v>
      </c>
      <c r="AV316" s="13" t="s">
        <v>156</v>
      </c>
      <c r="AW316" s="13" t="s">
        <v>42</v>
      </c>
      <c r="AX316" s="13" t="s">
        <v>89</v>
      </c>
      <c r="AY316" s="150" t="s">
        <v>149</v>
      </c>
    </row>
    <row r="317" spans="2:65" s="1" customFormat="1" ht="16.5" customHeight="1">
      <c r="B317" s="33"/>
      <c r="C317" s="124" t="s">
        <v>491</v>
      </c>
      <c r="D317" s="124" t="s">
        <v>151</v>
      </c>
      <c r="E317" s="125" t="s">
        <v>492</v>
      </c>
      <c r="F317" s="126" t="s">
        <v>493</v>
      </c>
      <c r="G317" s="127" t="s">
        <v>187</v>
      </c>
      <c r="H317" s="128">
        <v>15.18</v>
      </c>
      <c r="I317" s="129"/>
      <c r="J317" s="130">
        <f>ROUND(I317*H317,2)</f>
        <v>0</v>
      </c>
      <c r="K317" s="126" t="s">
        <v>155</v>
      </c>
      <c r="L317" s="33"/>
      <c r="M317" s="131" t="s">
        <v>79</v>
      </c>
      <c r="N317" s="132" t="s">
        <v>51</v>
      </c>
      <c r="P317" s="133">
        <f>O317*H317</f>
        <v>0</v>
      </c>
      <c r="Q317" s="133">
        <v>0</v>
      </c>
      <c r="R317" s="133">
        <f>Q317*H317</f>
        <v>0</v>
      </c>
      <c r="S317" s="133">
        <v>4.0000000000000001E-3</v>
      </c>
      <c r="T317" s="134">
        <f>S317*H317</f>
        <v>6.0720000000000003E-2</v>
      </c>
      <c r="AR317" s="135" t="s">
        <v>156</v>
      </c>
      <c r="AT317" s="135" t="s">
        <v>151</v>
      </c>
      <c r="AU317" s="135" t="s">
        <v>168</v>
      </c>
      <c r="AY317" s="17" t="s">
        <v>149</v>
      </c>
      <c r="BE317" s="136">
        <f>IF(N317="základní",J317,0)</f>
        <v>0</v>
      </c>
      <c r="BF317" s="136">
        <f>IF(N317="snížená",J317,0)</f>
        <v>0</v>
      </c>
      <c r="BG317" s="136">
        <f>IF(N317="zákl. přenesená",J317,0)</f>
        <v>0</v>
      </c>
      <c r="BH317" s="136">
        <f>IF(N317="sníž. přenesená",J317,0)</f>
        <v>0</v>
      </c>
      <c r="BI317" s="136">
        <f>IF(N317="nulová",J317,0)</f>
        <v>0</v>
      </c>
      <c r="BJ317" s="17" t="s">
        <v>89</v>
      </c>
      <c r="BK317" s="136">
        <f>ROUND(I317*H317,2)</f>
        <v>0</v>
      </c>
      <c r="BL317" s="17" t="s">
        <v>156</v>
      </c>
      <c r="BM317" s="135" t="s">
        <v>494</v>
      </c>
    </row>
    <row r="318" spans="2:65" s="1" customFormat="1" ht="11.25">
      <c r="B318" s="33"/>
      <c r="D318" s="137" t="s">
        <v>158</v>
      </c>
      <c r="F318" s="138" t="s">
        <v>495</v>
      </c>
      <c r="I318" s="139"/>
      <c r="L318" s="33"/>
      <c r="M318" s="140"/>
      <c r="T318" s="54"/>
      <c r="AT318" s="17" t="s">
        <v>158</v>
      </c>
      <c r="AU318" s="17" t="s">
        <v>168</v>
      </c>
    </row>
    <row r="319" spans="2:65" s="12" customFormat="1" ht="11.25">
      <c r="B319" s="141"/>
      <c r="D319" s="142" t="s">
        <v>160</v>
      </c>
      <c r="E319" s="143" t="s">
        <v>79</v>
      </c>
      <c r="F319" s="144" t="s">
        <v>496</v>
      </c>
      <c r="H319" s="145">
        <v>15.18</v>
      </c>
      <c r="I319" s="146"/>
      <c r="L319" s="141"/>
      <c r="M319" s="147"/>
      <c r="T319" s="148"/>
      <c r="AT319" s="143" t="s">
        <v>160</v>
      </c>
      <c r="AU319" s="143" t="s">
        <v>168</v>
      </c>
      <c r="AV319" s="12" t="s">
        <v>91</v>
      </c>
      <c r="AW319" s="12" t="s">
        <v>42</v>
      </c>
      <c r="AX319" s="12" t="s">
        <v>81</v>
      </c>
      <c r="AY319" s="143" t="s">
        <v>149</v>
      </c>
    </row>
    <row r="320" spans="2:65" s="13" customFormat="1" ht="11.25">
      <c r="B320" s="149"/>
      <c r="D320" s="142" t="s">
        <v>160</v>
      </c>
      <c r="E320" s="150" t="s">
        <v>79</v>
      </c>
      <c r="F320" s="151" t="s">
        <v>163</v>
      </c>
      <c r="H320" s="152">
        <v>15.18</v>
      </c>
      <c r="I320" s="153"/>
      <c r="L320" s="149"/>
      <c r="M320" s="154"/>
      <c r="T320" s="155"/>
      <c r="AT320" s="150" t="s">
        <v>160</v>
      </c>
      <c r="AU320" s="150" t="s">
        <v>168</v>
      </c>
      <c r="AV320" s="13" t="s">
        <v>156</v>
      </c>
      <c r="AW320" s="13" t="s">
        <v>42</v>
      </c>
      <c r="AX320" s="13" t="s">
        <v>89</v>
      </c>
      <c r="AY320" s="150" t="s">
        <v>149</v>
      </c>
    </row>
    <row r="321" spans="2:65" s="1" customFormat="1" ht="16.5" customHeight="1">
      <c r="B321" s="33"/>
      <c r="C321" s="124" t="s">
        <v>497</v>
      </c>
      <c r="D321" s="124" t="s">
        <v>151</v>
      </c>
      <c r="E321" s="125" t="s">
        <v>498</v>
      </c>
      <c r="F321" s="126" t="s">
        <v>499</v>
      </c>
      <c r="G321" s="127" t="s">
        <v>187</v>
      </c>
      <c r="H321" s="128">
        <v>1.44</v>
      </c>
      <c r="I321" s="129"/>
      <c r="J321" s="130">
        <f>ROUND(I321*H321,2)</f>
        <v>0</v>
      </c>
      <c r="K321" s="126" t="s">
        <v>155</v>
      </c>
      <c r="L321" s="33"/>
      <c r="M321" s="131" t="s">
        <v>79</v>
      </c>
      <c r="N321" s="132" t="s">
        <v>51</v>
      </c>
      <c r="P321" s="133">
        <f>O321*H321</f>
        <v>0</v>
      </c>
      <c r="Q321" s="133">
        <v>0</v>
      </c>
      <c r="R321" s="133">
        <f>Q321*H321</f>
        <v>0</v>
      </c>
      <c r="S321" s="133">
        <v>0.02</v>
      </c>
      <c r="T321" s="134">
        <f>S321*H321</f>
        <v>2.8799999999999999E-2</v>
      </c>
      <c r="AR321" s="135" t="s">
        <v>156</v>
      </c>
      <c r="AT321" s="135" t="s">
        <v>151</v>
      </c>
      <c r="AU321" s="135" t="s">
        <v>168</v>
      </c>
      <c r="AY321" s="17" t="s">
        <v>149</v>
      </c>
      <c r="BE321" s="136">
        <f>IF(N321="základní",J321,0)</f>
        <v>0</v>
      </c>
      <c r="BF321" s="136">
        <f>IF(N321="snížená",J321,0)</f>
        <v>0</v>
      </c>
      <c r="BG321" s="136">
        <f>IF(N321="zákl. přenesená",J321,0)</f>
        <v>0</v>
      </c>
      <c r="BH321" s="136">
        <f>IF(N321="sníž. přenesená",J321,0)</f>
        <v>0</v>
      </c>
      <c r="BI321" s="136">
        <f>IF(N321="nulová",J321,0)</f>
        <v>0</v>
      </c>
      <c r="BJ321" s="17" t="s">
        <v>89</v>
      </c>
      <c r="BK321" s="136">
        <f>ROUND(I321*H321,2)</f>
        <v>0</v>
      </c>
      <c r="BL321" s="17" t="s">
        <v>156</v>
      </c>
      <c r="BM321" s="135" t="s">
        <v>500</v>
      </c>
    </row>
    <row r="322" spans="2:65" s="1" customFormat="1" ht="11.25">
      <c r="B322" s="33"/>
      <c r="D322" s="137" t="s">
        <v>158</v>
      </c>
      <c r="F322" s="138" t="s">
        <v>501</v>
      </c>
      <c r="I322" s="139"/>
      <c r="L322" s="33"/>
      <c r="M322" s="140"/>
      <c r="T322" s="54"/>
      <c r="AT322" s="17" t="s">
        <v>158</v>
      </c>
      <c r="AU322" s="17" t="s">
        <v>168</v>
      </c>
    </row>
    <row r="323" spans="2:65" s="12" customFormat="1" ht="11.25">
      <c r="B323" s="141"/>
      <c r="D323" s="142" t="s">
        <v>160</v>
      </c>
      <c r="E323" s="143" t="s">
        <v>79</v>
      </c>
      <c r="F323" s="144" t="s">
        <v>502</v>
      </c>
      <c r="H323" s="145">
        <v>1.44</v>
      </c>
      <c r="I323" s="146"/>
      <c r="L323" s="141"/>
      <c r="M323" s="147"/>
      <c r="T323" s="148"/>
      <c r="AT323" s="143" t="s">
        <v>160</v>
      </c>
      <c r="AU323" s="143" t="s">
        <v>168</v>
      </c>
      <c r="AV323" s="12" t="s">
        <v>91</v>
      </c>
      <c r="AW323" s="12" t="s">
        <v>42</v>
      </c>
      <c r="AX323" s="12" t="s">
        <v>89</v>
      </c>
      <c r="AY323" s="143" t="s">
        <v>149</v>
      </c>
    </row>
    <row r="324" spans="2:65" s="1" customFormat="1" ht="24.2" customHeight="1">
      <c r="B324" s="33"/>
      <c r="C324" s="124" t="s">
        <v>503</v>
      </c>
      <c r="D324" s="124" t="s">
        <v>151</v>
      </c>
      <c r="E324" s="125" t="s">
        <v>504</v>
      </c>
      <c r="F324" s="126" t="s">
        <v>505</v>
      </c>
      <c r="G324" s="127" t="s">
        <v>187</v>
      </c>
      <c r="H324" s="128">
        <v>23.16</v>
      </c>
      <c r="I324" s="129"/>
      <c r="J324" s="130">
        <f>ROUND(I324*H324,2)</f>
        <v>0</v>
      </c>
      <c r="K324" s="126" t="s">
        <v>155</v>
      </c>
      <c r="L324" s="33"/>
      <c r="M324" s="131" t="s">
        <v>79</v>
      </c>
      <c r="N324" s="132" t="s">
        <v>51</v>
      </c>
      <c r="P324" s="133">
        <f>O324*H324</f>
        <v>0</v>
      </c>
      <c r="Q324" s="133">
        <v>0</v>
      </c>
      <c r="R324" s="133">
        <f>Q324*H324</f>
        <v>0</v>
      </c>
      <c r="S324" s="133">
        <v>8.1500000000000003E-2</v>
      </c>
      <c r="T324" s="134">
        <f>S324*H324</f>
        <v>1.88754</v>
      </c>
      <c r="AR324" s="135" t="s">
        <v>156</v>
      </c>
      <c r="AT324" s="135" t="s">
        <v>151</v>
      </c>
      <c r="AU324" s="135" t="s">
        <v>168</v>
      </c>
      <c r="AY324" s="17" t="s">
        <v>149</v>
      </c>
      <c r="BE324" s="136">
        <f>IF(N324="základní",J324,0)</f>
        <v>0</v>
      </c>
      <c r="BF324" s="136">
        <f>IF(N324="snížená",J324,0)</f>
        <v>0</v>
      </c>
      <c r="BG324" s="136">
        <f>IF(N324="zákl. přenesená",J324,0)</f>
        <v>0</v>
      </c>
      <c r="BH324" s="136">
        <f>IF(N324="sníž. přenesená",J324,0)</f>
        <v>0</v>
      </c>
      <c r="BI324" s="136">
        <f>IF(N324="nulová",J324,0)</f>
        <v>0</v>
      </c>
      <c r="BJ324" s="17" t="s">
        <v>89</v>
      </c>
      <c r="BK324" s="136">
        <f>ROUND(I324*H324,2)</f>
        <v>0</v>
      </c>
      <c r="BL324" s="17" t="s">
        <v>156</v>
      </c>
      <c r="BM324" s="135" t="s">
        <v>506</v>
      </c>
    </row>
    <row r="325" spans="2:65" s="1" customFormat="1" ht="11.25">
      <c r="B325" s="33"/>
      <c r="D325" s="137" t="s">
        <v>158</v>
      </c>
      <c r="F325" s="138" t="s">
        <v>507</v>
      </c>
      <c r="I325" s="139"/>
      <c r="L325" s="33"/>
      <c r="M325" s="140"/>
      <c r="T325" s="54"/>
      <c r="AT325" s="17" t="s">
        <v>158</v>
      </c>
      <c r="AU325" s="17" t="s">
        <v>168</v>
      </c>
    </row>
    <row r="326" spans="2:65" s="12" customFormat="1" ht="11.25">
      <c r="B326" s="141"/>
      <c r="D326" s="142" t="s">
        <v>160</v>
      </c>
      <c r="E326" s="143" t="s">
        <v>79</v>
      </c>
      <c r="F326" s="144" t="s">
        <v>508</v>
      </c>
      <c r="H326" s="145">
        <v>10.92</v>
      </c>
      <c r="I326" s="146"/>
      <c r="L326" s="141"/>
      <c r="M326" s="147"/>
      <c r="T326" s="148"/>
      <c r="AT326" s="143" t="s">
        <v>160</v>
      </c>
      <c r="AU326" s="143" t="s">
        <v>168</v>
      </c>
      <c r="AV326" s="12" t="s">
        <v>91</v>
      </c>
      <c r="AW326" s="12" t="s">
        <v>42</v>
      </c>
      <c r="AX326" s="12" t="s">
        <v>81</v>
      </c>
      <c r="AY326" s="143" t="s">
        <v>149</v>
      </c>
    </row>
    <row r="327" spans="2:65" s="12" customFormat="1" ht="22.5">
      <c r="B327" s="141"/>
      <c r="D327" s="142" t="s">
        <v>160</v>
      </c>
      <c r="E327" s="143" t="s">
        <v>79</v>
      </c>
      <c r="F327" s="144" t="s">
        <v>509</v>
      </c>
      <c r="H327" s="145">
        <v>12.24</v>
      </c>
      <c r="I327" s="146"/>
      <c r="L327" s="141"/>
      <c r="M327" s="147"/>
      <c r="T327" s="148"/>
      <c r="AT327" s="143" t="s">
        <v>160</v>
      </c>
      <c r="AU327" s="143" t="s">
        <v>168</v>
      </c>
      <c r="AV327" s="12" t="s">
        <v>91</v>
      </c>
      <c r="AW327" s="12" t="s">
        <v>42</v>
      </c>
      <c r="AX327" s="12" t="s">
        <v>81</v>
      </c>
      <c r="AY327" s="143" t="s">
        <v>149</v>
      </c>
    </row>
    <row r="328" spans="2:65" s="13" customFormat="1" ht="11.25">
      <c r="B328" s="149"/>
      <c r="D328" s="142" t="s">
        <v>160</v>
      </c>
      <c r="E328" s="150" t="s">
        <v>79</v>
      </c>
      <c r="F328" s="151" t="s">
        <v>163</v>
      </c>
      <c r="H328" s="152">
        <v>23.16</v>
      </c>
      <c r="I328" s="153"/>
      <c r="L328" s="149"/>
      <c r="M328" s="154"/>
      <c r="T328" s="155"/>
      <c r="AT328" s="150" t="s">
        <v>160</v>
      </c>
      <c r="AU328" s="150" t="s">
        <v>168</v>
      </c>
      <c r="AV328" s="13" t="s">
        <v>156</v>
      </c>
      <c r="AW328" s="13" t="s">
        <v>42</v>
      </c>
      <c r="AX328" s="13" t="s">
        <v>89</v>
      </c>
      <c r="AY328" s="150" t="s">
        <v>149</v>
      </c>
    </row>
    <row r="329" spans="2:65" s="1" customFormat="1" ht="33" customHeight="1">
      <c r="B329" s="33"/>
      <c r="C329" s="124" t="s">
        <v>510</v>
      </c>
      <c r="D329" s="124" t="s">
        <v>151</v>
      </c>
      <c r="E329" s="125" t="s">
        <v>511</v>
      </c>
      <c r="F329" s="126" t="s">
        <v>512</v>
      </c>
      <c r="G329" s="127" t="s">
        <v>154</v>
      </c>
      <c r="H329" s="128">
        <v>20.587</v>
      </c>
      <c r="I329" s="129"/>
      <c r="J329" s="130">
        <f>ROUND(I329*H329,2)</f>
        <v>0</v>
      </c>
      <c r="K329" s="126" t="s">
        <v>155</v>
      </c>
      <c r="L329" s="33"/>
      <c r="M329" s="131" t="s">
        <v>79</v>
      </c>
      <c r="N329" s="132" t="s">
        <v>51</v>
      </c>
      <c r="P329" s="133">
        <f>O329*H329</f>
        <v>0</v>
      </c>
      <c r="Q329" s="133">
        <v>0</v>
      </c>
      <c r="R329" s="133">
        <f>Q329*H329</f>
        <v>0</v>
      </c>
      <c r="S329" s="133">
        <v>2.2000000000000002</v>
      </c>
      <c r="T329" s="134">
        <f>S329*H329</f>
        <v>45.291400000000003</v>
      </c>
      <c r="AR329" s="135" t="s">
        <v>156</v>
      </c>
      <c r="AT329" s="135" t="s">
        <v>151</v>
      </c>
      <c r="AU329" s="135" t="s">
        <v>168</v>
      </c>
      <c r="AY329" s="17" t="s">
        <v>149</v>
      </c>
      <c r="BE329" s="136">
        <f>IF(N329="základní",J329,0)</f>
        <v>0</v>
      </c>
      <c r="BF329" s="136">
        <f>IF(N329="snížená",J329,0)</f>
        <v>0</v>
      </c>
      <c r="BG329" s="136">
        <f>IF(N329="zákl. přenesená",J329,0)</f>
        <v>0</v>
      </c>
      <c r="BH329" s="136">
        <f>IF(N329="sníž. přenesená",J329,0)</f>
        <v>0</v>
      </c>
      <c r="BI329" s="136">
        <f>IF(N329="nulová",J329,0)</f>
        <v>0</v>
      </c>
      <c r="BJ329" s="17" t="s">
        <v>89</v>
      </c>
      <c r="BK329" s="136">
        <f>ROUND(I329*H329,2)</f>
        <v>0</v>
      </c>
      <c r="BL329" s="17" t="s">
        <v>156</v>
      </c>
      <c r="BM329" s="135" t="s">
        <v>513</v>
      </c>
    </row>
    <row r="330" spans="2:65" s="1" customFormat="1" ht="11.25">
      <c r="B330" s="33"/>
      <c r="D330" s="137" t="s">
        <v>158</v>
      </c>
      <c r="F330" s="138" t="s">
        <v>514</v>
      </c>
      <c r="I330" s="139"/>
      <c r="L330" s="33"/>
      <c r="M330" s="140"/>
      <c r="T330" s="54"/>
      <c r="AT330" s="17" t="s">
        <v>158</v>
      </c>
      <c r="AU330" s="17" t="s">
        <v>168</v>
      </c>
    </row>
    <row r="331" spans="2:65" s="14" customFormat="1" ht="11.25">
      <c r="B331" s="166"/>
      <c r="D331" s="142" t="s">
        <v>160</v>
      </c>
      <c r="E331" s="167" t="s">
        <v>79</v>
      </c>
      <c r="F331" s="168" t="s">
        <v>515</v>
      </c>
      <c r="H331" s="167" t="s">
        <v>79</v>
      </c>
      <c r="I331" s="169"/>
      <c r="L331" s="166"/>
      <c r="M331" s="170"/>
      <c r="T331" s="171"/>
      <c r="AT331" s="167" t="s">
        <v>160</v>
      </c>
      <c r="AU331" s="167" t="s">
        <v>168</v>
      </c>
      <c r="AV331" s="14" t="s">
        <v>89</v>
      </c>
      <c r="AW331" s="14" t="s">
        <v>42</v>
      </c>
      <c r="AX331" s="14" t="s">
        <v>81</v>
      </c>
      <c r="AY331" s="167" t="s">
        <v>149</v>
      </c>
    </row>
    <row r="332" spans="2:65" s="12" customFormat="1" ht="11.25">
      <c r="B332" s="141"/>
      <c r="D332" s="142" t="s">
        <v>160</v>
      </c>
      <c r="E332" s="143" t="s">
        <v>79</v>
      </c>
      <c r="F332" s="144" t="s">
        <v>516</v>
      </c>
      <c r="H332" s="145">
        <v>8.8230000000000004</v>
      </c>
      <c r="I332" s="146"/>
      <c r="L332" s="141"/>
      <c r="M332" s="147"/>
      <c r="T332" s="148"/>
      <c r="AT332" s="143" t="s">
        <v>160</v>
      </c>
      <c r="AU332" s="143" t="s">
        <v>168</v>
      </c>
      <c r="AV332" s="12" t="s">
        <v>91</v>
      </c>
      <c r="AW332" s="12" t="s">
        <v>42</v>
      </c>
      <c r="AX332" s="12" t="s">
        <v>81</v>
      </c>
      <c r="AY332" s="143" t="s">
        <v>149</v>
      </c>
    </row>
    <row r="333" spans="2:65" s="12" customFormat="1" ht="11.25">
      <c r="B333" s="141"/>
      <c r="D333" s="142" t="s">
        <v>160</v>
      </c>
      <c r="E333" s="143" t="s">
        <v>79</v>
      </c>
      <c r="F333" s="144" t="s">
        <v>517</v>
      </c>
      <c r="H333" s="145">
        <v>11.763999999999999</v>
      </c>
      <c r="I333" s="146"/>
      <c r="L333" s="141"/>
      <c r="M333" s="147"/>
      <c r="T333" s="148"/>
      <c r="AT333" s="143" t="s">
        <v>160</v>
      </c>
      <c r="AU333" s="143" t="s">
        <v>168</v>
      </c>
      <c r="AV333" s="12" t="s">
        <v>91</v>
      </c>
      <c r="AW333" s="12" t="s">
        <v>42</v>
      </c>
      <c r="AX333" s="12" t="s">
        <v>81</v>
      </c>
      <c r="AY333" s="143" t="s">
        <v>149</v>
      </c>
    </row>
    <row r="334" spans="2:65" s="13" customFormat="1" ht="11.25">
      <c r="B334" s="149"/>
      <c r="D334" s="142" t="s">
        <v>160</v>
      </c>
      <c r="E334" s="150" t="s">
        <v>79</v>
      </c>
      <c r="F334" s="151" t="s">
        <v>163</v>
      </c>
      <c r="H334" s="152">
        <v>20.587</v>
      </c>
      <c r="I334" s="153"/>
      <c r="L334" s="149"/>
      <c r="M334" s="154"/>
      <c r="T334" s="155"/>
      <c r="AT334" s="150" t="s">
        <v>160</v>
      </c>
      <c r="AU334" s="150" t="s">
        <v>168</v>
      </c>
      <c r="AV334" s="13" t="s">
        <v>156</v>
      </c>
      <c r="AW334" s="13" t="s">
        <v>42</v>
      </c>
      <c r="AX334" s="13" t="s">
        <v>89</v>
      </c>
      <c r="AY334" s="150" t="s">
        <v>149</v>
      </c>
    </row>
    <row r="335" spans="2:65" s="1" customFormat="1" ht="24.2" customHeight="1">
      <c r="B335" s="33"/>
      <c r="C335" s="124" t="s">
        <v>518</v>
      </c>
      <c r="D335" s="124" t="s">
        <v>151</v>
      </c>
      <c r="E335" s="125" t="s">
        <v>519</v>
      </c>
      <c r="F335" s="126" t="s">
        <v>520</v>
      </c>
      <c r="G335" s="127" t="s">
        <v>246</v>
      </c>
      <c r="H335" s="128">
        <v>1</v>
      </c>
      <c r="I335" s="129"/>
      <c r="J335" s="130">
        <f>ROUND(I335*H335,2)</f>
        <v>0</v>
      </c>
      <c r="K335" s="126" t="s">
        <v>155</v>
      </c>
      <c r="L335" s="33"/>
      <c r="M335" s="131" t="s">
        <v>79</v>
      </c>
      <c r="N335" s="132" t="s">
        <v>51</v>
      </c>
      <c r="P335" s="133">
        <f>O335*H335</f>
        <v>0</v>
      </c>
      <c r="Q335" s="133">
        <v>0</v>
      </c>
      <c r="R335" s="133">
        <f>Q335*H335</f>
        <v>0</v>
      </c>
      <c r="S335" s="133">
        <v>2E-3</v>
      </c>
      <c r="T335" s="134">
        <f>S335*H335</f>
        <v>2E-3</v>
      </c>
      <c r="AR335" s="135" t="s">
        <v>156</v>
      </c>
      <c r="AT335" s="135" t="s">
        <v>151</v>
      </c>
      <c r="AU335" s="135" t="s">
        <v>168</v>
      </c>
      <c r="AY335" s="17" t="s">
        <v>149</v>
      </c>
      <c r="BE335" s="136">
        <f>IF(N335="základní",J335,0)</f>
        <v>0</v>
      </c>
      <c r="BF335" s="136">
        <f>IF(N335="snížená",J335,0)</f>
        <v>0</v>
      </c>
      <c r="BG335" s="136">
        <f>IF(N335="zákl. přenesená",J335,0)</f>
        <v>0</v>
      </c>
      <c r="BH335" s="136">
        <f>IF(N335="sníž. přenesená",J335,0)</f>
        <v>0</v>
      </c>
      <c r="BI335" s="136">
        <f>IF(N335="nulová",J335,0)</f>
        <v>0</v>
      </c>
      <c r="BJ335" s="17" t="s">
        <v>89</v>
      </c>
      <c r="BK335" s="136">
        <f>ROUND(I335*H335,2)</f>
        <v>0</v>
      </c>
      <c r="BL335" s="17" t="s">
        <v>156</v>
      </c>
      <c r="BM335" s="135" t="s">
        <v>521</v>
      </c>
    </row>
    <row r="336" spans="2:65" s="1" customFormat="1" ht="11.25">
      <c r="B336" s="33"/>
      <c r="D336" s="137" t="s">
        <v>158</v>
      </c>
      <c r="F336" s="138" t="s">
        <v>522</v>
      </c>
      <c r="I336" s="139"/>
      <c r="L336" s="33"/>
      <c r="M336" s="140"/>
      <c r="T336" s="54"/>
      <c r="AT336" s="17" t="s">
        <v>158</v>
      </c>
      <c r="AU336" s="17" t="s">
        <v>168</v>
      </c>
    </row>
    <row r="337" spans="2:65" s="12" customFormat="1" ht="11.25">
      <c r="B337" s="141"/>
      <c r="D337" s="142" t="s">
        <v>160</v>
      </c>
      <c r="E337" s="143" t="s">
        <v>79</v>
      </c>
      <c r="F337" s="144" t="s">
        <v>523</v>
      </c>
      <c r="H337" s="145">
        <v>1</v>
      </c>
      <c r="I337" s="146"/>
      <c r="L337" s="141"/>
      <c r="M337" s="147"/>
      <c r="T337" s="148"/>
      <c r="AT337" s="143" t="s">
        <v>160</v>
      </c>
      <c r="AU337" s="143" t="s">
        <v>168</v>
      </c>
      <c r="AV337" s="12" t="s">
        <v>91</v>
      </c>
      <c r="AW337" s="12" t="s">
        <v>42</v>
      </c>
      <c r="AX337" s="12" t="s">
        <v>81</v>
      </c>
      <c r="AY337" s="143" t="s">
        <v>149</v>
      </c>
    </row>
    <row r="338" spans="2:65" s="13" customFormat="1" ht="11.25">
      <c r="B338" s="149"/>
      <c r="D338" s="142" t="s">
        <v>160</v>
      </c>
      <c r="E338" s="150" t="s">
        <v>79</v>
      </c>
      <c r="F338" s="151" t="s">
        <v>163</v>
      </c>
      <c r="H338" s="152">
        <v>1</v>
      </c>
      <c r="I338" s="153"/>
      <c r="L338" s="149"/>
      <c r="M338" s="154"/>
      <c r="T338" s="155"/>
      <c r="AT338" s="150" t="s">
        <v>160</v>
      </c>
      <c r="AU338" s="150" t="s">
        <v>168</v>
      </c>
      <c r="AV338" s="13" t="s">
        <v>156</v>
      </c>
      <c r="AW338" s="13" t="s">
        <v>42</v>
      </c>
      <c r="AX338" s="13" t="s">
        <v>89</v>
      </c>
      <c r="AY338" s="150" t="s">
        <v>149</v>
      </c>
    </row>
    <row r="339" spans="2:65" s="1" customFormat="1" ht="24.2" customHeight="1">
      <c r="B339" s="33"/>
      <c r="C339" s="124" t="s">
        <v>524</v>
      </c>
      <c r="D339" s="124" t="s">
        <v>151</v>
      </c>
      <c r="E339" s="125" t="s">
        <v>525</v>
      </c>
      <c r="F339" s="126" t="s">
        <v>526</v>
      </c>
      <c r="G339" s="127" t="s">
        <v>187</v>
      </c>
      <c r="H339" s="128">
        <v>51.573999999999998</v>
      </c>
      <c r="I339" s="129"/>
      <c r="J339" s="130">
        <f>ROUND(I339*H339,2)</f>
        <v>0</v>
      </c>
      <c r="K339" s="126" t="s">
        <v>155</v>
      </c>
      <c r="L339" s="33"/>
      <c r="M339" s="131" t="s">
        <v>79</v>
      </c>
      <c r="N339" s="132" t="s">
        <v>51</v>
      </c>
      <c r="P339" s="133">
        <f>O339*H339</f>
        <v>0</v>
      </c>
      <c r="Q339" s="133">
        <v>0</v>
      </c>
      <c r="R339" s="133">
        <f>Q339*H339</f>
        <v>0</v>
      </c>
      <c r="S339" s="133">
        <v>6.0999999999999999E-2</v>
      </c>
      <c r="T339" s="134">
        <f>S339*H339</f>
        <v>3.1460139999999996</v>
      </c>
      <c r="AR339" s="135" t="s">
        <v>156</v>
      </c>
      <c r="AT339" s="135" t="s">
        <v>151</v>
      </c>
      <c r="AU339" s="135" t="s">
        <v>168</v>
      </c>
      <c r="AY339" s="17" t="s">
        <v>149</v>
      </c>
      <c r="BE339" s="136">
        <f>IF(N339="základní",J339,0)</f>
        <v>0</v>
      </c>
      <c r="BF339" s="136">
        <f>IF(N339="snížená",J339,0)</f>
        <v>0</v>
      </c>
      <c r="BG339" s="136">
        <f>IF(N339="zákl. přenesená",J339,0)</f>
        <v>0</v>
      </c>
      <c r="BH339" s="136">
        <f>IF(N339="sníž. přenesená",J339,0)</f>
        <v>0</v>
      </c>
      <c r="BI339" s="136">
        <f>IF(N339="nulová",J339,0)</f>
        <v>0</v>
      </c>
      <c r="BJ339" s="17" t="s">
        <v>89</v>
      </c>
      <c r="BK339" s="136">
        <f>ROUND(I339*H339,2)</f>
        <v>0</v>
      </c>
      <c r="BL339" s="17" t="s">
        <v>156</v>
      </c>
      <c r="BM339" s="135" t="s">
        <v>527</v>
      </c>
    </row>
    <row r="340" spans="2:65" s="1" customFormat="1" ht="11.25">
      <c r="B340" s="33"/>
      <c r="D340" s="137" t="s">
        <v>158</v>
      </c>
      <c r="F340" s="138" t="s">
        <v>528</v>
      </c>
      <c r="I340" s="139"/>
      <c r="L340" s="33"/>
      <c r="M340" s="140"/>
      <c r="T340" s="54"/>
      <c r="AT340" s="17" t="s">
        <v>158</v>
      </c>
      <c r="AU340" s="17" t="s">
        <v>168</v>
      </c>
    </row>
    <row r="341" spans="2:65" s="14" customFormat="1" ht="11.25">
      <c r="B341" s="166"/>
      <c r="D341" s="142" t="s">
        <v>160</v>
      </c>
      <c r="E341" s="167" t="s">
        <v>79</v>
      </c>
      <c r="F341" s="168" t="s">
        <v>529</v>
      </c>
      <c r="H341" s="167" t="s">
        <v>79</v>
      </c>
      <c r="I341" s="169"/>
      <c r="L341" s="166"/>
      <c r="M341" s="170"/>
      <c r="T341" s="171"/>
      <c r="AT341" s="167" t="s">
        <v>160</v>
      </c>
      <c r="AU341" s="167" t="s">
        <v>168</v>
      </c>
      <c r="AV341" s="14" t="s">
        <v>89</v>
      </c>
      <c r="AW341" s="14" t="s">
        <v>42</v>
      </c>
      <c r="AX341" s="14" t="s">
        <v>81</v>
      </c>
      <c r="AY341" s="167" t="s">
        <v>149</v>
      </c>
    </row>
    <row r="342" spans="2:65" s="12" customFormat="1" ht="11.25">
      <c r="B342" s="141"/>
      <c r="D342" s="142" t="s">
        <v>160</v>
      </c>
      <c r="E342" s="143" t="s">
        <v>79</v>
      </c>
      <c r="F342" s="144" t="s">
        <v>530</v>
      </c>
      <c r="H342" s="145">
        <v>29.263000000000002</v>
      </c>
      <c r="I342" s="146"/>
      <c r="L342" s="141"/>
      <c r="M342" s="147"/>
      <c r="T342" s="148"/>
      <c r="AT342" s="143" t="s">
        <v>160</v>
      </c>
      <c r="AU342" s="143" t="s">
        <v>168</v>
      </c>
      <c r="AV342" s="12" t="s">
        <v>91</v>
      </c>
      <c r="AW342" s="12" t="s">
        <v>42</v>
      </c>
      <c r="AX342" s="12" t="s">
        <v>81</v>
      </c>
      <c r="AY342" s="143" t="s">
        <v>149</v>
      </c>
    </row>
    <row r="343" spans="2:65" s="12" customFormat="1" ht="11.25">
      <c r="B343" s="141"/>
      <c r="D343" s="142" t="s">
        <v>160</v>
      </c>
      <c r="E343" s="143" t="s">
        <v>79</v>
      </c>
      <c r="F343" s="144" t="s">
        <v>531</v>
      </c>
      <c r="H343" s="145">
        <v>4.3890000000000002</v>
      </c>
      <c r="I343" s="146"/>
      <c r="L343" s="141"/>
      <c r="M343" s="147"/>
      <c r="T343" s="148"/>
      <c r="AT343" s="143" t="s">
        <v>160</v>
      </c>
      <c r="AU343" s="143" t="s">
        <v>168</v>
      </c>
      <c r="AV343" s="12" t="s">
        <v>91</v>
      </c>
      <c r="AW343" s="12" t="s">
        <v>42</v>
      </c>
      <c r="AX343" s="12" t="s">
        <v>81</v>
      </c>
      <c r="AY343" s="143" t="s">
        <v>149</v>
      </c>
    </row>
    <row r="344" spans="2:65" s="12" customFormat="1" ht="22.5">
      <c r="B344" s="141"/>
      <c r="D344" s="142" t="s">
        <v>160</v>
      </c>
      <c r="E344" s="143" t="s">
        <v>79</v>
      </c>
      <c r="F344" s="144" t="s">
        <v>532</v>
      </c>
      <c r="H344" s="145">
        <v>14.935</v>
      </c>
      <c r="I344" s="146"/>
      <c r="L344" s="141"/>
      <c r="M344" s="147"/>
      <c r="T344" s="148"/>
      <c r="AT344" s="143" t="s">
        <v>160</v>
      </c>
      <c r="AU344" s="143" t="s">
        <v>168</v>
      </c>
      <c r="AV344" s="12" t="s">
        <v>91</v>
      </c>
      <c r="AW344" s="12" t="s">
        <v>42</v>
      </c>
      <c r="AX344" s="12" t="s">
        <v>81</v>
      </c>
      <c r="AY344" s="143" t="s">
        <v>149</v>
      </c>
    </row>
    <row r="345" spans="2:65" s="12" customFormat="1" ht="11.25">
      <c r="B345" s="141"/>
      <c r="D345" s="142" t="s">
        <v>160</v>
      </c>
      <c r="E345" s="143" t="s">
        <v>79</v>
      </c>
      <c r="F345" s="144" t="s">
        <v>533</v>
      </c>
      <c r="H345" s="145">
        <v>2.9870000000000001</v>
      </c>
      <c r="I345" s="146"/>
      <c r="L345" s="141"/>
      <c r="M345" s="147"/>
      <c r="T345" s="148"/>
      <c r="AT345" s="143" t="s">
        <v>160</v>
      </c>
      <c r="AU345" s="143" t="s">
        <v>168</v>
      </c>
      <c r="AV345" s="12" t="s">
        <v>91</v>
      </c>
      <c r="AW345" s="12" t="s">
        <v>42</v>
      </c>
      <c r="AX345" s="12" t="s">
        <v>81</v>
      </c>
      <c r="AY345" s="143" t="s">
        <v>149</v>
      </c>
    </row>
    <row r="346" spans="2:65" s="13" customFormat="1" ht="11.25">
      <c r="B346" s="149"/>
      <c r="D346" s="142" t="s">
        <v>160</v>
      </c>
      <c r="E346" s="150" t="s">
        <v>79</v>
      </c>
      <c r="F346" s="151" t="s">
        <v>163</v>
      </c>
      <c r="H346" s="152">
        <v>51.573999999999998</v>
      </c>
      <c r="I346" s="153"/>
      <c r="L346" s="149"/>
      <c r="M346" s="154"/>
      <c r="T346" s="155"/>
      <c r="AT346" s="150" t="s">
        <v>160</v>
      </c>
      <c r="AU346" s="150" t="s">
        <v>168</v>
      </c>
      <c r="AV346" s="13" t="s">
        <v>156</v>
      </c>
      <c r="AW346" s="13" t="s">
        <v>42</v>
      </c>
      <c r="AX346" s="13" t="s">
        <v>89</v>
      </c>
      <c r="AY346" s="150" t="s">
        <v>149</v>
      </c>
    </row>
    <row r="347" spans="2:65" s="11" customFormat="1" ht="22.9" customHeight="1">
      <c r="B347" s="112"/>
      <c r="D347" s="113" t="s">
        <v>80</v>
      </c>
      <c r="E347" s="122" t="s">
        <v>534</v>
      </c>
      <c r="F347" s="122" t="s">
        <v>535</v>
      </c>
      <c r="I347" s="115"/>
      <c r="J347" s="123">
        <f>BK347</f>
        <v>0</v>
      </c>
      <c r="L347" s="112"/>
      <c r="M347" s="117"/>
      <c r="P347" s="118">
        <f>SUM(P348:P410)</f>
        <v>0</v>
      </c>
      <c r="R347" s="118">
        <f>SUM(R348:R410)</f>
        <v>0</v>
      </c>
      <c r="T347" s="119">
        <f>SUM(T348:T410)</f>
        <v>0</v>
      </c>
      <c r="AR347" s="113" t="s">
        <v>89</v>
      </c>
      <c r="AT347" s="120" t="s">
        <v>80</v>
      </c>
      <c r="AU347" s="120" t="s">
        <v>89</v>
      </c>
      <c r="AY347" s="113" t="s">
        <v>149</v>
      </c>
      <c r="BK347" s="121">
        <f>SUM(BK348:BK410)</f>
        <v>0</v>
      </c>
    </row>
    <row r="348" spans="2:65" s="1" customFormat="1" ht="33" customHeight="1">
      <c r="B348" s="33"/>
      <c r="C348" s="124" t="s">
        <v>536</v>
      </c>
      <c r="D348" s="124" t="s">
        <v>151</v>
      </c>
      <c r="E348" s="125" t="s">
        <v>537</v>
      </c>
      <c r="F348" s="126" t="s">
        <v>538</v>
      </c>
      <c r="G348" s="127" t="s">
        <v>180</v>
      </c>
      <c r="H348" s="128">
        <v>60.42</v>
      </c>
      <c r="I348" s="129"/>
      <c r="J348" s="130">
        <f>ROUND(I348*H348,2)</f>
        <v>0</v>
      </c>
      <c r="K348" s="126" t="s">
        <v>155</v>
      </c>
      <c r="L348" s="33"/>
      <c r="M348" s="131" t="s">
        <v>79</v>
      </c>
      <c r="N348" s="132" t="s">
        <v>51</v>
      </c>
      <c r="P348" s="133">
        <f>O348*H348</f>
        <v>0</v>
      </c>
      <c r="Q348" s="133">
        <v>0</v>
      </c>
      <c r="R348" s="133">
        <f>Q348*H348</f>
        <v>0</v>
      </c>
      <c r="S348" s="133">
        <v>0</v>
      </c>
      <c r="T348" s="134">
        <f>S348*H348</f>
        <v>0</v>
      </c>
      <c r="AR348" s="135" t="s">
        <v>156</v>
      </c>
      <c r="AT348" s="135" t="s">
        <v>151</v>
      </c>
      <c r="AU348" s="135" t="s">
        <v>91</v>
      </c>
      <c r="AY348" s="17" t="s">
        <v>149</v>
      </c>
      <c r="BE348" s="136">
        <f>IF(N348="základní",J348,0)</f>
        <v>0</v>
      </c>
      <c r="BF348" s="136">
        <f>IF(N348="snížená",J348,0)</f>
        <v>0</v>
      </c>
      <c r="BG348" s="136">
        <f>IF(N348="zákl. přenesená",J348,0)</f>
        <v>0</v>
      </c>
      <c r="BH348" s="136">
        <f>IF(N348="sníž. přenesená",J348,0)</f>
        <v>0</v>
      </c>
      <c r="BI348" s="136">
        <f>IF(N348="nulová",J348,0)</f>
        <v>0</v>
      </c>
      <c r="BJ348" s="17" t="s">
        <v>89</v>
      </c>
      <c r="BK348" s="136">
        <f>ROUND(I348*H348,2)</f>
        <v>0</v>
      </c>
      <c r="BL348" s="17" t="s">
        <v>156</v>
      </c>
      <c r="BM348" s="135" t="s">
        <v>539</v>
      </c>
    </row>
    <row r="349" spans="2:65" s="1" customFormat="1" ht="11.25">
      <c r="B349" s="33"/>
      <c r="D349" s="137" t="s">
        <v>158</v>
      </c>
      <c r="F349" s="138" t="s">
        <v>540</v>
      </c>
      <c r="I349" s="139"/>
      <c r="L349" s="33"/>
      <c r="M349" s="140"/>
      <c r="T349" s="54"/>
      <c r="AT349" s="17" t="s">
        <v>158</v>
      </c>
      <c r="AU349" s="17" t="s">
        <v>91</v>
      </c>
    </row>
    <row r="350" spans="2:65" s="1" customFormat="1" ht="24.2" customHeight="1">
      <c r="B350" s="33"/>
      <c r="C350" s="124" t="s">
        <v>541</v>
      </c>
      <c r="D350" s="124" t="s">
        <v>151</v>
      </c>
      <c r="E350" s="125" t="s">
        <v>542</v>
      </c>
      <c r="F350" s="126" t="s">
        <v>543</v>
      </c>
      <c r="G350" s="127" t="s">
        <v>180</v>
      </c>
      <c r="H350" s="128">
        <v>60.42</v>
      </c>
      <c r="I350" s="129"/>
      <c r="J350" s="130">
        <f>ROUND(I350*H350,2)</f>
        <v>0</v>
      </c>
      <c r="K350" s="126" t="s">
        <v>155</v>
      </c>
      <c r="L350" s="33"/>
      <c r="M350" s="131" t="s">
        <v>79</v>
      </c>
      <c r="N350" s="132" t="s">
        <v>51</v>
      </c>
      <c r="P350" s="133">
        <f>O350*H350</f>
        <v>0</v>
      </c>
      <c r="Q350" s="133">
        <v>0</v>
      </c>
      <c r="R350" s="133">
        <f>Q350*H350</f>
        <v>0</v>
      </c>
      <c r="S350" s="133">
        <v>0</v>
      </c>
      <c r="T350" s="134">
        <f>S350*H350</f>
        <v>0</v>
      </c>
      <c r="AR350" s="135" t="s">
        <v>156</v>
      </c>
      <c r="AT350" s="135" t="s">
        <v>151</v>
      </c>
      <c r="AU350" s="135" t="s">
        <v>91</v>
      </c>
      <c r="AY350" s="17" t="s">
        <v>149</v>
      </c>
      <c r="BE350" s="136">
        <f>IF(N350="základní",J350,0)</f>
        <v>0</v>
      </c>
      <c r="BF350" s="136">
        <f>IF(N350="snížená",J350,0)</f>
        <v>0</v>
      </c>
      <c r="BG350" s="136">
        <f>IF(N350="zákl. přenesená",J350,0)</f>
        <v>0</v>
      </c>
      <c r="BH350" s="136">
        <f>IF(N350="sníž. přenesená",J350,0)</f>
        <v>0</v>
      </c>
      <c r="BI350" s="136">
        <f>IF(N350="nulová",J350,0)</f>
        <v>0</v>
      </c>
      <c r="BJ350" s="17" t="s">
        <v>89</v>
      </c>
      <c r="BK350" s="136">
        <f>ROUND(I350*H350,2)</f>
        <v>0</v>
      </c>
      <c r="BL350" s="17" t="s">
        <v>156</v>
      </c>
      <c r="BM350" s="135" t="s">
        <v>544</v>
      </c>
    </row>
    <row r="351" spans="2:65" s="1" customFormat="1" ht="11.25">
      <c r="B351" s="33"/>
      <c r="D351" s="137" t="s">
        <v>158</v>
      </c>
      <c r="F351" s="138" t="s">
        <v>545</v>
      </c>
      <c r="I351" s="139"/>
      <c r="L351" s="33"/>
      <c r="M351" s="140"/>
      <c r="T351" s="54"/>
      <c r="AT351" s="17" t="s">
        <v>158</v>
      </c>
      <c r="AU351" s="17" t="s">
        <v>91</v>
      </c>
    </row>
    <row r="352" spans="2:65" s="1" customFormat="1" ht="37.9" customHeight="1">
      <c r="B352" s="33"/>
      <c r="C352" s="124" t="s">
        <v>546</v>
      </c>
      <c r="D352" s="124" t="s">
        <v>151</v>
      </c>
      <c r="E352" s="125" t="s">
        <v>547</v>
      </c>
      <c r="F352" s="126" t="s">
        <v>548</v>
      </c>
      <c r="G352" s="127" t="s">
        <v>180</v>
      </c>
      <c r="H352" s="128">
        <v>4.2670000000000003</v>
      </c>
      <c r="I352" s="129"/>
      <c r="J352" s="130">
        <f>ROUND(I352*H352,2)</f>
        <v>0</v>
      </c>
      <c r="K352" s="126" t="s">
        <v>79</v>
      </c>
      <c r="L352" s="33"/>
      <c r="M352" s="131" t="s">
        <v>79</v>
      </c>
      <c r="N352" s="132" t="s">
        <v>51</v>
      </c>
      <c r="P352" s="133">
        <f>O352*H352</f>
        <v>0</v>
      </c>
      <c r="Q352" s="133">
        <v>0</v>
      </c>
      <c r="R352" s="133">
        <f>Q352*H352</f>
        <v>0</v>
      </c>
      <c r="S352" s="133">
        <v>0</v>
      </c>
      <c r="T352" s="134">
        <f>S352*H352</f>
        <v>0</v>
      </c>
      <c r="AR352" s="135" t="s">
        <v>156</v>
      </c>
      <c r="AT352" s="135" t="s">
        <v>151</v>
      </c>
      <c r="AU352" s="135" t="s">
        <v>91</v>
      </c>
      <c r="AY352" s="17" t="s">
        <v>149</v>
      </c>
      <c r="BE352" s="136">
        <f>IF(N352="základní",J352,0)</f>
        <v>0</v>
      </c>
      <c r="BF352" s="136">
        <f>IF(N352="snížená",J352,0)</f>
        <v>0</v>
      </c>
      <c r="BG352" s="136">
        <f>IF(N352="zákl. přenesená",J352,0)</f>
        <v>0</v>
      </c>
      <c r="BH352" s="136">
        <f>IF(N352="sníž. přenesená",J352,0)</f>
        <v>0</v>
      </c>
      <c r="BI352" s="136">
        <f>IF(N352="nulová",J352,0)</f>
        <v>0</v>
      </c>
      <c r="BJ352" s="17" t="s">
        <v>89</v>
      </c>
      <c r="BK352" s="136">
        <f>ROUND(I352*H352,2)</f>
        <v>0</v>
      </c>
      <c r="BL352" s="17" t="s">
        <v>156</v>
      </c>
      <c r="BM352" s="135" t="s">
        <v>549</v>
      </c>
    </row>
    <row r="353" spans="2:65" s="14" customFormat="1" ht="11.25">
      <c r="B353" s="166"/>
      <c r="D353" s="142" t="s">
        <v>160</v>
      </c>
      <c r="E353" s="167" t="s">
        <v>79</v>
      </c>
      <c r="F353" s="168" t="s">
        <v>550</v>
      </c>
      <c r="H353" s="167" t="s">
        <v>79</v>
      </c>
      <c r="I353" s="169"/>
      <c r="L353" s="166"/>
      <c r="M353" s="170"/>
      <c r="T353" s="171"/>
      <c r="AT353" s="167" t="s">
        <v>160</v>
      </c>
      <c r="AU353" s="167" t="s">
        <v>91</v>
      </c>
      <c r="AV353" s="14" t="s">
        <v>89</v>
      </c>
      <c r="AW353" s="14" t="s">
        <v>42</v>
      </c>
      <c r="AX353" s="14" t="s">
        <v>81</v>
      </c>
      <c r="AY353" s="167" t="s">
        <v>149</v>
      </c>
    </row>
    <row r="354" spans="2:65" s="12" customFormat="1" ht="11.25">
      <c r="B354" s="141"/>
      <c r="D354" s="142" t="s">
        <v>160</v>
      </c>
      <c r="E354" s="143" t="s">
        <v>79</v>
      </c>
      <c r="F354" s="144" t="s">
        <v>551</v>
      </c>
      <c r="H354" s="145">
        <v>2.3E-2</v>
      </c>
      <c r="I354" s="146"/>
      <c r="L354" s="141"/>
      <c r="M354" s="147"/>
      <c r="T354" s="148"/>
      <c r="AT354" s="143" t="s">
        <v>160</v>
      </c>
      <c r="AU354" s="143" t="s">
        <v>91</v>
      </c>
      <c r="AV354" s="12" t="s">
        <v>91</v>
      </c>
      <c r="AW354" s="12" t="s">
        <v>42</v>
      </c>
      <c r="AX354" s="12" t="s">
        <v>81</v>
      </c>
      <c r="AY354" s="143" t="s">
        <v>149</v>
      </c>
    </row>
    <row r="355" spans="2:65" s="12" customFormat="1" ht="11.25">
      <c r="B355" s="141"/>
      <c r="D355" s="142" t="s">
        <v>160</v>
      </c>
      <c r="E355" s="143" t="s">
        <v>79</v>
      </c>
      <c r="F355" s="144" t="s">
        <v>552</v>
      </c>
      <c r="H355" s="145">
        <v>1.7999999999999999E-2</v>
      </c>
      <c r="I355" s="146"/>
      <c r="L355" s="141"/>
      <c r="M355" s="147"/>
      <c r="T355" s="148"/>
      <c r="AT355" s="143" t="s">
        <v>160</v>
      </c>
      <c r="AU355" s="143" t="s">
        <v>91</v>
      </c>
      <c r="AV355" s="12" t="s">
        <v>91</v>
      </c>
      <c r="AW355" s="12" t="s">
        <v>42</v>
      </c>
      <c r="AX355" s="12" t="s">
        <v>81</v>
      </c>
      <c r="AY355" s="143" t="s">
        <v>149</v>
      </c>
    </row>
    <row r="356" spans="2:65" s="12" customFormat="1" ht="11.25">
      <c r="B356" s="141"/>
      <c r="D356" s="142" t="s">
        <v>160</v>
      </c>
      <c r="E356" s="143" t="s">
        <v>79</v>
      </c>
      <c r="F356" s="144" t="s">
        <v>553</v>
      </c>
      <c r="H356" s="145">
        <v>5.7000000000000002E-2</v>
      </c>
      <c r="I356" s="146"/>
      <c r="L356" s="141"/>
      <c r="M356" s="147"/>
      <c r="T356" s="148"/>
      <c r="AT356" s="143" t="s">
        <v>160</v>
      </c>
      <c r="AU356" s="143" t="s">
        <v>91</v>
      </c>
      <c r="AV356" s="12" t="s">
        <v>91</v>
      </c>
      <c r="AW356" s="12" t="s">
        <v>42</v>
      </c>
      <c r="AX356" s="12" t="s">
        <v>81</v>
      </c>
      <c r="AY356" s="143" t="s">
        <v>149</v>
      </c>
    </row>
    <row r="357" spans="2:65" s="12" customFormat="1" ht="11.25">
      <c r="B357" s="141"/>
      <c r="D357" s="142" t="s">
        <v>160</v>
      </c>
      <c r="E357" s="143" t="s">
        <v>79</v>
      </c>
      <c r="F357" s="144" t="s">
        <v>554</v>
      </c>
      <c r="H357" s="145">
        <v>2.5999999999999999E-2</v>
      </c>
      <c r="I357" s="146"/>
      <c r="L357" s="141"/>
      <c r="M357" s="147"/>
      <c r="T357" s="148"/>
      <c r="AT357" s="143" t="s">
        <v>160</v>
      </c>
      <c r="AU357" s="143" t="s">
        <v>91</v>
      </c>
      <c r="AV357" s="12" t="s">
        <v>91</v>
      </c>
      <c r="AW357" s="12" t="s">
        <v>42</v>
      </c>
      <c r="AX357" s="12" t="s">
        <v>81</v>
      </c>
      <c r="AY357" s="143" t="s">
        <v>149</v>
      </c>
    </row>
    <row r="358" spans="2:65" s="12" customFormat="1" ht="11.25">
      <c r="B358" s="141"/>
      <c r="D358" s="142" t="s">
        <v>160</v>
      </c>
      <c r="E358" s="143" t="s">
        <v>79</v>
      </c>
      <c r="F358" s="144" t="s">
        <v>555</v>
      </c>
      <c r="H358" s="145">
        <v>1.4E-2</v>
      </c>
      <c r="I358" s="146"/>
      <c r="L358" s="141"/>
      <c r="M358" s="147"/>
      <c r="T358" s="148"/>
      <c r="AT358" s="143" t="s">
        <v>160</v>
      </c>
      <c r="AU358" s="143" t="s">
        <v>91</v>
      </c>
      <c r="AV358" s="12" t="s">
        <v>91</v>
      </c>
      <c r="AW358" s="12" t="s">
        <v>42</v>
      </c>
      <c r="AX358" s="12" t="s">
        <v>81</v>
      </c>
      <c r="AY358" s="143" t="s">
        <v>149</v>
      </c>
    </row>
    <row r="359" spans="2:65" s="12" customFormat="1" ht="11.25">
      <c r="B359" s="141"/>
      <c r="D359" s="142" t="s">
        <v>160</v>
      </c>
      <c r="E359" s="143" t="s">
        <v>79</v>
      </c>
      <c r="F359" s="144" t="s">
        <v>556</v>
      </c>
      <c r="H359" s="145">
        <v>4.9000000000000002E-2</v>
      </c>
      <c r="I359" s="146"/>
      <c r="L359" s="141"/>
      <c r="M359" s="147"/>
      <c r="T359" s="148"/>
      <c r="AT359" s="143" t="s">
        <v>160</v>
      </c>
      <c r="AU359" s="143" t="s">
        <v>91</v>
      </c>
      <c r="AV359" s="12" t="s">
        <v>91</v>
      </c>
      <c r="AW359" s="12" t="s">
        <v>42</v>
      </c>
      <c r="AX359" s="12" t="s">
        <v>81</v>
      </c>
      <c r="AY359" s="143" t="s">
        <v>149</v>
      </c>
    </row>
    <row r="360" spans="2:65" s="12" customFormat="1" ht="11.25">
      <c r="B360" s="141"/>
      <c r="D360" s="142" t="s">
        <v>160</v>
      </c>
      <c r="E360" s="143" t="s">
        <v>79</v>
      </c>
      <c r="F360" s="144" t="s">
        <v>557</v>
      </c>
      <c r="H360" s="145">
        <v>0.46600000000000003</v>
      </c>
      <c r="I360" s="146"/>
      <c r="L360" s="141"/>
      <c r="M360" s="147"/>
      <c r="T360" s="148"/>
      <c r="AT360" s="143" t="s">
        <v>160</v>
      </c>
      <c r="AU360" s="143" t="s">
        <v>91</v>
      </c>
      <c r="AV360" s="12" t="s">
        <v>91</v>
      </c>
      <c r="AW360" s="12" t="s">
        <v>42</v>
      </c>
      <c r="AX360" s="12" t="s">
        <v>81</v>
      </c>
      <c r="AY360" s="143" t="s">
        <v>149</v>
      </c>
    </row>
    <row r="361" spans="2:65" s="12" customFormat="1" ht="11.25">
      <c r="B361" s="141"/>
      <c r="D361" s="142" t="s">
        <v>160</v>
      </c>
      <c r="E361" s="143" t="s">
        <v>79</v>
      </c>
      <c r="F361" s="144" t="s">
        <v>558</v>
      </c>
      <c r="H361" s="145">
        <v>3.6139999999999999</v>
      </c>
      <c r="I361" s="146"/>
      <c r="L361" s="141"/>
      <c r="M361" s="147"/>
      <c r="T361" s="148"/>
      <c r="AT361" s="143" t="s">
        <v>160</v>
      </c>
      <c r="AU361" s="143" t="s">
        <v>91</v>
      </c>
      <c r="AV361" s="12" t="s">
        <v>91</v>
      </c>
      <c r="AW361" s="12" t="s">
        <v>42</v>
      </c>
      <c r="AX361" s="12" t="s">
        <v>81</v>
      </c>
      <c r="AY361" s="143" t="s">
        <v>149</v>
      </c>
    </row>
    <row r="362" spans="2:65" s="13" customFormat="1" ht="11.25">
      <c r="B362" s="149"/>
      <c r="D362" s="142" t="s">
        <v>160</v>
      </c>
      <c r="E362" s="150" t="s">
        <v>79</v>
      </c>
      <c r="F362" s="151" t="s">
        <v>163</v>
      </c>
      <c r="H362" s="152">
        <v>4.2670000000000003</v>
      </c>
      <c r="I362" s="153"/>
      <c r="L362" s="149"/>
      <c r="M362" s="154"/>
      <c r="T362" s="155"/>
      <c r="AT362" s="150" t="s">
        <v>160</v>
      </c>
      <c r="AU362" s="150" t="s">
        <v>91</v>
      </c>
      <c r="AV362" s="13" t="s">
        <v>156</v>
      </c>
      <c r="AW362" s="13" t="s">
        <v>42</v>
      </c>
      <c r="AX362" s="13" t="s">
        <v>89</v>
      </c>
      <c r="AY362" s="150" t="s">
        <v>149</v>
      </c>
    </row>
    <row r="363" spans="2:65" s="1" customFormat="1" ht="37.9" customHeight="1">
      <c r="B363" s="33"/>
      <c r="C363" s="124" t="s">
        <v>559</v>
      </c>
      <c r="D363" s="124" t="s">
        <v>151</v>
      </c>
      <c r="E363" s="125" t="s">
        <v>560</v>
      </c>
      <c r="F363" s="126" t="s">
        <v>561</v>
      </c>
      <c r="G363" s="127" t="s">
        <v>180</v>
      </c>
      <c r="H363" s="128">
        <v>4.9509999999999996</v>
      </c>
      <c r="I363" s="129"/>
      <c r="J363" s="130">
        <f>ROUND(I363*H363,2)</f>
        <v>0</v>
      </c>
      <c r="K363" s="126" t="s">
        <v>79</v>
      </c>
      <c r="L363" s="33"/>
      <c r="M363" s="131" t="s">
        <v>79</v>
      </c>
      <c r="N363" s="132" t="s">
        <v>51</v>
      </c>
      <c r="P363" s="133">
        <f>O363*H363</f>
        <v>0</v>
      </c>
      <c r="Q363" s="133">
        <v>0</v>
      </c>
      <c r="R363" s="133">
        <f>Q363*H363</f>
        <v>0</v>
      </c>
      <c r="S363" s="133">
        <v>0</v>
      </c>
      <c r="T363" s="134">
        <f>S363*H363</f>
        <v>0</v>
      </c>
      <c r="AR363" s="135" t="s">
        <v>156</v>
      </c>
      <c r="AT363" s="135" t="s">
        <v>151</v>
      </c>
      <c r="AU363" s="135" t="s">
        <v>91</v>
      </c>
      <c r="AY363" s="17" t="s">
        <v>149</v>
      </c>
      <c r="BE363" s="136">
        <f>IF(N363="základní",J363,0)</f>
        <v>0</v>
      </c>
      <c r="BF363" s="136">
        <f>IF(N363="snížená",J363,0)</f>
        <v>0</v>
      </c>
      <c r="BG363" s="136">
        <f>IF(N363="zákl. přenesená",J363,0)</f>
        <v>0</v>
      </c>
      <c r="BH363" s="136">
        <f>IF(N363="sníž. přenesená",J363,0)</f>
        <v>0</v>
      </c>
      <c r="BI363" s="136">
        <f>IF(N363="nulová",J363,0)</f>
        <v>0</v>
      </c>
      <c r="BJ363" s="17" t="s">
        <v>89</v>
      </c>
      <c r="BK363" s="136">
        <f>ROUND(I363*H363,2)</f>
        <v>0</v>
      </c>
      <c r="BL363" s="17" t="s">
        <v>156</v>
      </c>
      <c r="BM363" s="135" t="s">
        <v>562</v>
      </c>
    </row>
    <row r="364" spans="2:65" s="14" customFormat="1" ht="11.25">
      <c r="B364" s="166"/>
      <c r="D364" s="142" t="s">
        <v>160</v>
      </c>
      <c r="E364" s="167" t="s">
        <v>79</v>
      </c>
      <c r="F364" s="168" t="s">
        <v>563</v>
      </c>
      <c r="H364" s="167" t="s">
        <v>79</v>
      </c>
      <c r="I364" s="169"/>
      <c r="L364" s="166"/>
      <c r="M364" s="170"/>
      <c r="T364" s="171"/>
      <c r="AT364" s="167" t="s">
        <v>160</v>
      </c>
      <c r="AU364" s="167" t="s">
        <v>91</v>
      </c>
      <c r="AV364" s="14" t="s">
        <v>89</v>
      </c>
      <c r="AW364" s="14" t="s">
        <v>42</v>
      </c>
      <c r="AX364" s="14" t="s">
        <v>81</v>
      </c>
      <c r="AY364" s="167" t="s">
        <v>149</v>
      </c>
    </row>
    <row r="365" spans="2:65" s="12" customFormat="1" ht="11.25">
      <c r="B365" s="141"/>
      <c r="D365" s="142" t="s">
        <v>160</v>
      </c>
      <c r="E365" s="143" t="s">
        <v>79</v>
      </c>
      <c r="F365" s="144" t="s">
        <v>564</v>
      </c>
      <c r="H365" s="145">
        <v>0.63800000000000001</v>
      </c>
      <c r="I365" s="146"/>
      <c r="L365" s="141"/>
      <c r="M365" s="147"/>
      <c r="T365" s="148"/>
      <c r="AT365" s="143" t="s">
        <v>160</v>
      </c>
      <c r="AU365" s="143" t="s">
        <v>91</v>
      </c>
      <c r="AV365" s="12" t="s">
        <v>91</v>
      </c>
      <c r="AW365" s="12" t="s">
        <v>42</v>
      </c>
      <c r="AX365" s="12" t="s">
        <v>81</v>
      </c>
      <c r="AY365" s="143" t="s">
        <v>149</v>
      </c>
    </row>
    <row r="366" spans="2:65" s="12" customFormat="1" ht="11.25">
      <c r="B366" s="141"/>
      <c r="D366" s="142" t="s">
        <v>160</v>
      </c>
      <c r="E366" s="143" t="s">
        <v>79</v>
      </c>
      <c r="F366" s="144" t="s">
        <v>565</v>
      </c>
      <c r="H366" s="145">
        <v>0.70499999999999996</v>
      </c>
      <c r="I366" s="146"/>
      <c r="L366" s="141"/>
      <c r="M366" s="147"/>
      <c r="T366" s="148"/>
      <c r="AT366" s="143" t="s">
        <v>160</v>
      </c>
      <c r="AU366" s="143" t="s">
        <v>91</v>
      </c>
      <c r="AV366" s="12" t="s">
        <v>91</v>
      </c>
      <c r="AW366" s="12" t="s">
        <v>42</v>
      </c>
      <c r="AX366" s="12" t="s">
        <v>81</v>
      </c>
      <c r="AY366" s="143" t="s">
        <v>149</v>
      </c>
    </row>
    <row r="367" spans="2:65" s="12" customFormat="1" ht="11.25">
      <c r="B367" s="141"/>
      <c r="D367" s="142" t="s">
        <v>160</v>
      </c>
      <c r="E367" s="143" t="s">
        <v>79</v>
      </c>
      <c r="F367" s="144" t="s">
        <v>566</v>
      </c>
      <c r="H367" s="145">
        <v>1.2999999999999999E-2</v>
      </c>
      <c r="I367" s="146"/>
      <c r="L367" s="141"/>
      <c r="M367" s="147"/>
      <c r="T367" s="148"/>
      <c r="AT367" s="143" t="s">
        <v>160</v>
      </c>
      <c r="AU367" s="143" t="s">
        <v>91</v>
      </c>
      <c r="AV367" s="12" t="s">
        <v>91</v>
      </c>
      <c r="AW367" s="12" t="s">
        <v>42</v>
      </c>
      <c r="AX367" s="12" t="s">
        <v>81</v>
      </c>
      <c r="AY367" s="143" t="s">
        <v>149</v>
      </c>
    </row>
    <row r="368" spans="2:65" s="12" customFormat="1" ht="11.25">
      <c r="B368" s="141"/>
      <c r="D368" s="142" t="s">
        <v>160</v>
      </c>
      <c r="E368" s="143" t="s">
        <v>79</v>
      </c>
      <c r="F368" s="144" t="s">
        <v>567</v>
      </c>
      <c r="H368" s="145">
        <v>0.122</v>
      </c>
      <c r="I368" s="146"/>
      <c r="L368" s="141"/>
      <c r="M368" s="147"/>
      <c r="T368" s="148"/>
      <c r="AT368" s="143" t="s">
        <v>160</v>
      </c>
      <c r="AU368" s="143" t="s">
        <v>91</v>
      </c>
      <c r="AV368" s="12" t="s">
        <v>91</v>
      </c>
      <c r="AW368" s="12" t="s">
        <v>42</v>
      </c>
      <c r="AX368" s="12" t="s">
        <v>81</v>
      </c>
      <c r="AY368" s="143" t="s">
        <v>149</v>
      </c>
    </row>
    <row r="369" spans="2:65" s="12" customFormat="1" ht="11.25">
      <c r="B369" s="141"/>
      <c r="D369" s="142" t="s">
        <v>160</v>
      </c>
      <c r="E369" s="143" t="s">
        <v>79</v>
      </c>
      <c r="F369" s="144" t="s">
        <v>568</v>
      </c>
      <c r="H369" s="145">
        <v>1.581</v>
      </c>
      <c r="I369" s="146"/>
      <c r="L369" s="141"/>
      <c r="M369" s="147"/>
      <c r="T369" s="148"/>
      <c r="AT369" s="143" t="s">
        <v>160</v>
      </c>
      <c r="AU369" s="143" t="s">
        <v>91</v>
      </c>
      <c r="AV369" s="12" t="s">
        <v>91</v>
      </c>
      <c r="AW369" s="12" t="s">
        <v>42</v>
      </c>
      <c r="AX369" s="12" t="s">
        <v>81</v>
      </c>
      <c r="AY369" s="143" t="s">
        <v>149</v>
      </c>
    </row>
    <row r="370" spans="2:65" s="12" customFormat="1" ht="11.25">
      <c r="B370" s="141"/>
      <c r="D370" s="142" t="s">
        <v>160</v>
      </c>
      <c r="E370" s="143" t="s">
        <v>79</v>
      </c>
      <c r="F370" s="144" t="s">
        <v>569</v>
      </c>
      <c r="H370" s="145">
        <v>0.39</v>
      </c>
      <c r="I370" s="146"/>
      <c r="L370" s="141"/>
      <c r="M370" s="147"/>
      <c r="T370" s="148"/>
      <c r="AT370" s="143" t="s">
        <v>160</v>
      </c>
      <c r="AU370" s="143" t="s">
        <v>91</v>
      </c>
      <c r="AV370" s="12" t="s">
        <v>91</v>
      </c>
      <c r="AW370" s="12" t="s">
        <v>42</v>
      </c>
      <c r="AX370" s="12" t="s">
        <v>81</v>
      </c>
      <c r="AY370" s="143" t="s">
        <v>149</v>
      </c>
    </row>
    <row r="371" spans="2:65" s="12" customFormat="1" ht="11.25">
      <c r="B371" s="141"/>
      <c r="D371" s="142" t="s">
        <v>160</v>
      </c>
      <c r="E371" s="143" t="s">
        <v>79</v>
      </c>
      <c r="F371" s="144" t="s">
        <v>570</v>
      </c>
      <c r="H371" s="145">
        <v>1.0469999999999999</v>
      </c>
      <c r="I371" s="146"/>
      <c r="L371" s="141"/>
      <c r="M371" s="147"/>
      <c r="T371" s="148"/>
      <c r="AT371" s="143" t="s">
        <v>160</v>
      </c>
      <c r="AU371" s="143" t="s">
        <v>91</v>
      </c>
      <c r="AV371" s="12" t="s">
        <v>91</v>
      </c>
      <c r="AW371" s="12" t="s">
        <v>42</v>
      </c>
      <c r="AX371" s="12" t="s">
        <v>81</v>
      </c>
      <c r="AY371" s="143" t="s">
        <v>149</v>
      </c>
    </row>
    <row r="372" spans="2:65" s="12" customFormat="1" ht="11.25">
      <c r="B372" s="141"/>
      <c r="D372" s="142" t="s">
        <v>160</v>
      </c>
      <c r="E372" s="143" t="s">
        <v>79</v>
      </c>
      <c r="F372" s="144" t="s">
        <v>571</v>
      </c>
      <c r="H372" s="145">
        <v>1.2E-2</v>
      </c>
      <c r="I372" s="146"/>
      <c r="L372" s="141"/>
      <c r="M372" s="147"/>
      <c r="T372" s="148"/>
      <c r="AT372" s="143" t="s">
        <v>160</v>
      </c>
      <c r="AU372" s="143" t="s">
        <v>91</v>
      </c>
      <c r="AV372" s="12" t="s">
        <v>91</v>
      </c>
      <c r="AW372" s="12" t="s">
        <v>42</v>
      </c>
      <c r="AX372" s="12" t="s">
        <v>81</v>
      </c>
      <c r="AY372" s="143" t="s">
        <v>149</v>
      </c>
    </row>
    <row r="373" spans="2:65" s="12" customFormat="1" ht="11.25">
      <c r="B373" s="141"/>
      <c r="D373" s="142" t="s">
        <v>160</v>
      </c>
      <c r="E373" s="143" t="s">
        <v>79</v>
      </c>
      <c r="F373" s="144" t="s">
        <v>572</v>
      </c>
      <c r="H373" s="145">
        <v>0.38200000000000001</v>
      </c>
      <c r="I373" s="146"/>
      <c r="L373" s="141"/>
      <c r="M373" s="147"/>
      <c r="T373" s="148"/>
      <c r="AT373" s="143" t="s">
        <v>160</v>
      </c>
      <c r="AU373" s="143" t="s">
        <v>91</v>
      </c>
      <c r="AV373" s="12" t="s">
        <v>91</v>
      </c>
      <c r="AW373" s="12" t="s">
        <v>42</v>
      </c>
      <c r="AX373" s="12" t="s">
        <v>81</v>
      </c>
      <c r="AY373" s="143" t="s">
        <v>149</v>
      </c>
    </row>
    <row r="374" spans="2:65" s="12" customFormat="1" ht="11.25">
      <c r="B374" s="141"/>
      <c r="D374" s="142" t="s">
        <v>160</v>
      </c>
      <c r="E374" s="143" t="s">
        <v>79</v>
      </c>
      <c r="F374" s="144" t="s">
        <v>573</v>
      </c>
      <c r="H374" s="145">
        <v>6.0999999999999999E-2</v>
      </c>
      <c r="I374" s="146"/>
      <c r="L374" s="141"/>
      <c r="M374" s="147"/>
      <c r="T374" s="148"/>
      <c r="AT374" s="143" t="s">
        <v>160</v>
      </c>
      <c r="AU374" s="143" t="s">
        <v>91</v>
      </c>
      <c r="AV374" s="12" t="s">
        <v>91</v>
      </c>
      <c r="AW374" s="12" t="s">
        <v>42</v>
      </c>
      <c r="AX374" s="12" t="s">
        <v>81</v>
      </c>
      <c r="AY374" s="143" t="s">
        <v>149</v>
      </c>
    </row>
    <row r="375" spans="2:65" s="13" customFormat="1" ht="11.25">
      <c r="B375" s="149"/>
      <c r="D375" s="142" t="s">
        <v>160</v>
      </c>
      <c r="E375" s="150" t="s">
        <v>79</v>
      </c>
      <c r="F375" s="151" t="s">
        <v>163</v>
      </c>
      <c r="H375" s="152">
        <v>4.9509999999999996</v>
      </c>
      <c r="I375" s="153"/>
      <c r="L375" s="149"/>
      <c r="M375" s="154"/>
      <c r="T375" s="155"/>
      <c r="AT375" s="150" t="s">
        <v>160</v>
      </c>
      <c r="AU375" s="150" t="s">
        <v>91</v>
      </c>
      <c r="AV375" s="13" t="s">
        <v>156</v>
      </c>
      <c r="AW375" s="13" t="s">
        <v>42</v>
      </c>
      <c r="AX375" s="13" t="s">
        <v>89</v>
      </c>
      <c r="AY375" s="150" t="s">
        <v>149</v>
      </c>
    </row>
    <row r="376" spans="2:65" s="1" customFormat="1" ht="33" customHeight="1">
      <c r="B376" s="33"/>
      <c r="C376" s="124" t="s">
        <v>251</v>
      </c>
      <c r="D376" s="124" t="s">
        <v>151</v>
      </c>
      <c r="E376" s="125" t="s">
        <v>574</v>
      </c>
      <c r="F376" s="126" t="s">
        <v>575</v>
      </c>
      <c r="G376" s="127" t="s">
        <v>180</v>
      </c>
      <c r="H376" s="128">
        <v>8.5999999999999993E-2</v>
      </c>
      <c r="I376" s="129"/>
      <c r="J376" s="130">
        <f>ROUND(I376*H376,2)</f>
        <v>0</v>
      </c>
      <c r="K376" s="126" t="s">
        <v>155</v>
      </c>
      <c r="L376" s="33"/>
      <c r="M376" s="131" t="s">
        <v>79</v>
      </c>
      <c r="N376" s="132" t="s">
        <v>51</v>
      </c>
      <c r="P376" s="133">
        <f>O376*H376</f>
        <v>0</v>
      </c>
      <c r="Q376" s="133">
        <v>0</v>
      </c>
      <c r="R376" s="133">
        <f>Q376*H376</f>
        <v>0</v>
      </c>
      <c r="S376" s="133">
        <v>0</v>
      </c>
      <c r="T376" s="134">
        <f>S376*H376</f>
        <v>0</v>
      </c>
      <c r="AR376" s="135" t="s">
        <v>243</v>
      </c>
      <c r="AT376" s="135" t="s">
        <v>151</v>
      </c>
      <c r="AU376" s="135" t="s">
        <v>91</v>
      </c>
      <c r="AY376" s="17" t="s">
        <v>149</v>
      </c>
      <c r="BE376" s="136">
        <f>IF(N376="základní",J376,0)</f>
        <v>0</v>
      </c>
      <c r="BF376" s="136">
        <f>IF(N376="snížená",J376,0)</f>
        <v>0</v>
      </c>
      <c r="BG376" s="136">
        <f>IF(N376="zákl. přenesená",J376,0)</f>
        <v>0</v>
      </c>
      <c r="BH376" s="136">
        <f>IF(N376="sníž. přenesená",J376,0)</f>
        <v>0</v>
      </c>
      <c r="BI376" s="136">
        <f>IF(N376="nulová",J376,0)</f>
        <v>0</v>
      </c>
      <c r="BJ376" s="17" t="s">
        <v>89</v>
      </c>
      <c r="BK376" s="136">
        <f>ROUND(I376*H376,2)</f>
        <v>0</v>
      </c>
      <c r="BL376" s="17" t="s">
        <v>243</v>
      </c>
      <c r="BM376" s="135" t="s">
        <v>576</v>
      </c>
    </row>
    <row r="377" spans="2:65" s="1" customFormat="1" ht="11.25">
      <c r="B377" s="33"/>
      <c r="D377" s="137" t="s">
        <v>158</v>
      </c>
      <c r="F377" s="138" t="s">
        <v>577</v>
      </c>
      <c r="I377" s="139"/>
      <c r="L377" s="33"/>
      <c r="M377" s="140"/>
      <c r="T377" s="54"/>
      <c r="AT377" s="17" t="s">
        <v>158</v>
      </c>
      <c r="AU377" s="17" t="s">
        <v>91</v>
      </c>
    </row>
    <row r="378" spans="2:65" s="14" customFormat="1" ht="11.25">
      <c r="B378" s="166"/>
      <c r="D378" s="142" t="s">
        <v>160</v>
      </c>
      <c r="E378" s="167" t="s">
        <v>79</v>
      </c>
      <c r="F378" s="168" t="s">
        <v>578</v>
      </c>
      <c r="H378" s="167" t="s">
        <v>79</v>
      </c>
      <c r="I378" s="169"/>
      <c r="L378" s="166"/>
      <c r="M378" s="170"/>
      <c r="T378" s="171"/>
      <c r="AT378" s="167" t="s">
        <v>160</v>
      </c>
      <c r="AU378" s="167" t="s">
        <v>91</v>
      </c>
      <c r="AV378" s="14" t="s">
        <v>89</v>
      </c>
      <c r="AW378" s="14" t="s">
        <v>42</v>
      </c>
      <c r="AX378" s="14" t="s">
        <v>81</v>
      </c>
      <c r="AY378" s="167" t="s">
        <v>149</v>
      </c>
    </row>
    <row r="379" spans="2:65" s="12" customFormat="1" ht="11.25">
      <c r="B379" s="141"/>
      <c r="D379" s="142" t="s">
        <v>160</v>
      </c>
      <c r="E379" s="143" t="s">
        <v>79</v>
      </c>
      <c r="F379" s="144" t="s">
        <v>579</v>
      </c>
      <c r="H379" s="145">
        <v>8.5999999999999993E-2</v>
      </c>
      <c r="I379" s="146"/>
      <c r="L379" s="141"/>
      <c r="M379" s="147"/>
      <c r="T379" s="148"/>
      <c r="AT379" s="143" t="s">
        <v>160</v>
      </c>
      <c r="AU379" s="143" t="s">
        <v>91</v>
      </c>
      <c r="AV379" s="12" t="s">
        <v>91</v>
      </c>
      <c r="AW379" s="12" t="s">
        <v>42</v>
      </c>
      <c r="AX379" s="12" t="s">
        <v>81</v>
      </c>
      <c r="AY379" s="143" t="s">
        <v>149</v>
      </c>
    </row>
    <row r="380" spans="2:65" s="13" customFormat="1" ht="11.25">
      <c r="B380" s="149"/>
      <c r="D380" s="142" t="s">
        <v>160</v>
      </c>
      <c r="E380" s="150" t="s">
        <v>79</v>
      </c>
      <c r="F380" s="151" t="s">
        <v>163</v>
      </c>
      <c r="H380" s="152">
        <v>8.5999999999999993E-2</v>
      </c>
      <c r="I380" s="153"/>
      <c r="L380" s="149"/>
      <c r="M380" s="154"/>
      <c r="T380" s="155"/>
      <c r="AT380" s="150" t="s">
        <v>160</v>
      </c>
      <c r="AU380" s="150" t="s">
        <v>91</v>
      </c>
      <c r="AV380" s="13" t="s">
        <v>156</v>
      </c>
      <c r="AW380" s="13" t="s">
        <v>42</v>
      </c>
      <c r="AX380" s="13" t="s">
        <v>89</v>
      </c>
      <c r="AY380" s="150" t="s">
        <v>149</v>
      </c>
    </row>
    <row r="381" spans="2:65" s="1" customFormat="1" ht="33" customHeight="1">
      <c r="B381" s="33"/>
      <c r="C381" s="124" t="s">
        <v>262</v>
      </c>
      <c r="D381" s="124" t="s">
        <v>151</v>
      </c>
      <c r="E381" s="125" t="s">
        <v>580</v>
      </c>
      <c r="F381" s="126" t="s">
        <v>581</v>
      </c>
      <c r="G381" s="127" t="s">
        <v>180</v>
      </c>
      <c r="H381" s="128">
        <v>0.47099999999999997</v>
      </c>
      <c r="I381" s="129"/>
      <c r="J381" s="130">
        <f>ROUND(I381*H381,2)</f>
        <v>0</v>
      </c>
      <c r="K381" s="126" t="s">
        <v>155</v>
      </c>
      <c r="L381" s="33"/>
      <c r="M381" s="131" t="s">
        <v>79</v>
      </c>
      <c r="N381" s="132" t="s">
        <v>51</v>
      </c>
      <c r="P381" s="133">
        <f>O381*H381</f>
        <v>0</v>
      </c>
      <c r="Q381" s="133">
        <v>0</v>
      </c>
      <c r="R381" s="133">
        <f>Q381*H381</f>
        <v>0</v>
      </c>
      <c r="S381" s="133">
        <v>0</v>
      </c>
      <c r="T381" s="134">
        <f>S381*H381</f>
        <v>0</v>
      </c>
      <c r="AR381" s="135" t="s">
        <v>156</v>
      </c>
      <c r="AT381" s="135" t="s">
        <v>151</v>
      </c>
      <c r="AU381" s="135" t="s">
        <v>91</v>
      </c>
      <c r="AY381" s="17" t="s">
        <v>149</v>
      </c>
      <c r="BE381" s="136">
        <f>IF(N381="základní",J381,0)</f>
        <v>0</v>
      </c>
      <c r="BF381" s="136">
        <f>IF(N381="snížená",J381,0)</f>
        <v>0</v>
      </c>
      <c r="BG381" s="136">
        <f>IF(N381="zákl. přenesená",J381,0)</f>
        <v>0</v>
      </c>
      <c r="BH381" s="136">
        <f>IF(N381="sníž. přenesená",J381,0)</f>
        <v>0</v>
      </c>
      <c r="BI381" s="136">
        <f>IF(N381="nulová",J381,0)</f>
        <v>0</v>
      </c>
      <c r="BJ381" s="17" t="s">
        <v>89</v>
      </c>
      <c r="BK381" s="136">
        <f>ROUND(I381*H381,2)</f>
        <v>0</v>
      </c>
      <c r="BL381" s="17" t="s">
        <v>156</v>
      </c>
      <c r="BM381" s="135" t="s">
        <v>582</v>
      </c>
    </row>
    <row r="382" spans="2:65" s="1" customFormat="1" ht="11.25">
      <c r="B382" s="33"/>
      <c r="D382" s="137" t="s">
        <v>158</v>
      </c>
      <c r="F382" s="138" t="s">
        <v>583</v>
      </c>
      <c r="I382" s="139"/>
      <c r="L382" s="33"/>
      <c r="M382" s="140"/>
      <c r="T382" s="54"/>
      <c r="AT382" s="17" t="s">
        <v>158</v>
      </c>
      <c r="AU382" s="17" t="s">
        <v>91</v>
      </c>
    </row>
    <row r="383" spans="2:65" s="14" customFormat="1" ht="11.25">
      <c r="B383" s="166"/>
      <c r="D383" s="142" t="s">
        <v>160</v>
      </c>
      <c r="E383" s="167" t="s">
        <v>79</v>
      </c>
      <c r="F383" s="168" t="s">
        <v>584</v>
      </c>
      <c r="H383" s="167" t="s">
        <v>79</v>
      </c>
      <c r="I383" s="169"/>
      <c r="L383" s="166"/>
      <c r="M383" s="170"/>
      <c r="T383" s="171"/>
      <c r="AT383" s="167" t="s">
        <v>160</v>
      </c>
      <c r="AU383" s="167" t="s">
        <v>91</v>
      </c>
      <c r="AV383" s="14" t="s">
        <v>89</v>
      </c>
      <c r="AW383" s="14" t="s">
        <v>42</v>
      </c>
      <c r="AX383" s="14" t="s">
        <v>81</v>
      </c>
      <c r="AY383" s="167" t="s">
        <v>149</v>
      </c>
    </row>
    <row r="384" spans="2:65" s="12" customFormat="1" ht="11.25">
      <c r="B384" s="141"/>
      <c r="D384" s="142" t="s">
        <v>160</v>
      </c>
      <c r="E384" s="143" t="s">
        <v>79</v>
      </c>
      <c r="F384" s="144" t="s">
        <v>585</v>
      </c>
      <c r="H384" s="145">
        <v>0.47099999999999997</v>
      </c>
      <c r="I384" s="146"/>
      <c r="L384" s="141"/>
      <c r="M384" s="147"/>
      <c r="T384" s="148"/>
      <c r="AT384" s="143" t="s">
        <v>160</v>
      </c>
      <c r="AU384" s="143" t="s">
        <v>91</v>
      </c>
      <c r="AV384" s="12" t="s">
        <v>91</v>
      </c>
      <c r="AW384" s="12" t="s">
        <v>42</v>
      </c>
      <c r="AX384" s="12" t="s">
        <v>81</v>
      </c>
      <c r="AY384" s="143" t="s">
        <v>149</v>
      </c>
    </row>
    <row r="385" spans="2:65" s="13" customFormat="1" ht="11.25">
      <c r="B385" s="149"/>
      <c r="D385" s="142" t="s">
        <v>160</v>
      </c>
      <c r="E385" s="150" t="s">
        <v>79</v>
      </c>
      <c r="F385" s="151" t="s">
        <v>163</v>
      </c>
      <c r="H385" s="152">
        <v>0.47099999999999997</v>
      </c>
      <c r="I385" s="153"/>
      <c r="L385" s="149"/>
      <c r="M385" s="154"/>
      <c r="T385" s="155"/>
      <c r="AT385" s="150" t="s">
        <v>160</v>
      </c>
      <c r="AU385" s="150" t="s">
        <v>91</v>
      </c>
      <c r="AV385" s="13" t="s">
        <v>156</v>
      </c>
      <c r="AW385" s="13" t="s">
        <v>42</v>
      </c>
      <c r="AX385" s="13" t="s">
        <v>89</v>
      </c>
      <c r="AY385" s="150" t="s">
        <v>149</v>
      </c>
    </row>
    <row r="386" spans="2:65" s="1" customFormat="1" ht="37.9" customHeight="1">
      <c r="B386" s="33"/>
      <c r="C386" s="124" t="s">
        <v>270</v>
      </c>
      <c r="D386" s="124" t="s">
        <v>151</v>
      </c>
      <c r="E386" s="125" t="s">
        <v>586</v>
      </c>
      <c r="F386" s="126" t="s">
        <v>587</v>
      </c>
      <c r="G386" s="127" t="s">
        <v>180</v>
      </c>
      <c r="H386" s="128">
        <v>45.32</v>
      </c>
      <c r="I386" s="129"/>
      <c r="J386" s="130">
        <f>ROUND(I386*H386,2)</f>
        <v>0</v>
      </c>
      <c r="K386" s="126" t="s">
        <v>155</v>
      </c>
      <c r="L386" s="33"/>
      <c r="M386" s="131" t="s">
        <v>79</v>
      </c>
      <c r="N386" s="132" t="s">
        <v>51</v>
      </c>
      <c r="P386" s="133">
        <f>O386*H386</f>
        <v>0</v>
      </c>
      <c r="Q386" s="133">
        <v>0</v>
      </c>
      <c r="R386" s="133">
        <f>Q386*H386</f>
        <v>0</v>
      </c>
      <c r="S386" s="133">
        <v>0</v>
      </c>
      <c r="T386" s="134">
        <f>S386*H386</f>
        <v>0</v>
      </c>
      <c r="AR386" s="135" t="s">
        <v>156</v>
      </c>
      <c r="AT386" s="135" t="s">
        <v>151</v>
      </c>
      <c r="AU386" s="135" t="s">
        <v>91</v>
      </c>
      <c r="AY386" s="17" t="s">
        <v>149</v>
      </c>
      <c r="BE386" s="136">
        <f>IF(N386="základní",J386,0)</f>
        <v>0</v>
      </c>
      <c r="BF386" s="136">
        <f>IF(N386="snížená",J386,0)</f>
        <v>0</v>
      </c>
      <c r="BG386" s="136">
        <f>IF(N386="zákl. přenesená",J386,0)</f>
        <v>0</v>
      </c>
      <c r="BH386" s="136">
        <f>IF(N386="sníž. přenesená",J386,0)</f>
        <v>0</v>
      </c>
      <c r="BI386" s="136">
        <f>IF(N386="nulová",J386,0)</f>
        <v>0</v>
      </c>
      <c r="BJ386" s="17" t="s">
        <v>89</v>
      </c>
      <c r="BK386" s="136">
        <f>ROUND(I386*H386,2)</f>
        <v>0</v>
      </c>
      <c r="BL386" s="17" t="s">
        <v>156</v>
      </c>
      <c r="BM386" s="135" t="s">
        <v>588</v>
      </c>
    </row>
    <row r="387" spans="2:65" s="1" customFormat="1" ht="11.25">
      <c r="B387" s="33"/>
      <c r="D387" s="137" t="s">
        <v>158</v>
      </c>
      <c r="F387" s="138" t="s">
        <v>589</v>
      </c>
      <c r="I387" s="139"/>
      <c r="L387" s="33"/>
      <c r="M387" s="140"/>
      <c r="T387" s="54"/>
      <c r="AT387" s="17" t="s">
        <v>158</v>
      </c>
      <c r="AU387" s="17" t="s">
        <v>91</v>
      </c>
    </row>
    <row r="388" spans="2:65" s="14" customFormat="1" ht="11.25">
      <c r="B388" s="166"/>
      <c r="D388" s="142" t="s">
        <v>160</v>
      </c>
      <c r="E388" s="167" t="s">
        <v>79</v>
      </c>
      <c r="F388" s="168" t="s">
        <v>590</v>
      </c>
      <c r="H388" s="167" t="s">
        <v>79</v>
      </c>
      <c r="I388" s="169"/>
      <c r="L388" s="166"/>
      <c r="M388" s="170"/>
      <c r="T388" s="171"/>
      <c r="AT388" s="167" t="s">
        <v>160</v>
      </c>
      <c r="AU388" s="167" t="s">
        <v>91</v>
      </c>
      <c r="AV388" s="14" t="s">
        <v>89</v>
      </c>
      <c r="AW388" s="14" t="s">
        <v>42</v>
      </c>
      <c r="AX388" s="14" t="s">
        <v>81</v>
      </c>
      <c r="AY388" s="167" t="s">
        <v>149</v>
      </c>
    </row>
    <row r="389" spans="2:65" s="12" customFormat="1" ht="11.25">
      <c r="B389" s="141"/>
      <c r="D389" s="142" t="s">
        <v>160</v>
      </c>
      <c r="E389" s="143" t="s">
        <v>79</v>
      </c>
      <c r="F389" s="144" t="s">
        <v>591</v>
      </c>
      <c r="H389" s="145">
        <v>2.9000000000000001E-2</v>
      </c>
      <c r="I389" s="146"/>
      <c r="L389" s="141"/>
      <c r="M389" s="147"/>
      <c r="T389" s="148"/>
      <c r="AT389" s="143" t="s">
        <v>160</v>
      </c>
      <c r="AU389" s="143" t="s">
        <v>91</v>
      </c>
      <c r="AV389" s="12" t="s">
        <v>91</v>
      </c>
      <c r="AW389" s="12" t="s">
        <v>42</v>
      </c>
      <c r="AX389" s="12" t="s">
        <v>81</v>
      </c>
      <c r="AY389" s="143" t="s">
        <v>149</v>
      </c>
    </row>
    <row r="390" spans="2:65" s="12" customFormat="1" ht="11.25">
      <c r="B390" s="141"/>
      <c r="D390" s="142" t="s">
        <v>160</v>
      </c>
      <c r="E390" s="143" t="s">
        <v>79</v>
      </c>
      <c r="F390" s="144" t="s">
        <v>592</v>
      </c>
      <c r="H390" s="145">
        <v>45.290999999999997</v>
      </c>
      <c r="I390" s="146"/>
      <c r="L390" s="141"/>
      <c r="M390" s="147"/>
      <c r="T390" s="148"/>
      <c r="AT390" s="143" t="s">
        <v>160</v>
      </c>
      <c r="AU390" s="143" t="s">
        <v>91</v>
      </c>
      <c r="AV390" s="12" t="s">
        <v>91</v>
      </c>
      <c r="AW390" s="12" t="s">
        <v>42</v>
      </c>
      <c r="AX390" s="12" t="s">
        <v>81</v>
      </c>
      <c r="AY390" s="143" t="s">
        <v>149</v>
      </c>
    </row>
    <row r="391" spans="2:65" s="13" customFormat="1" ht="11.25">
      <c r="B391" s="149"/>
      <c r="D391" s="142" t="s">
        <v>160</v>
      </c>
      <c r="E391" s="150" t="s">
        <v>79</v>
      </c>
      <c r="F391" s="151" t="s">
        <v>163</v>
      </c>
      <c r="H391" s="152">
        <v>45.32</v>
      </c>
      <c r="I391" s="153"/>
      <c r="L391" s="149"/>
      <c r="M391" s="154"/>
      <c r="T391" s="155"/>
      <c r="AT391" s="150" t="s">
        <v>160</v>
      </c>
      <c r="AU391" s="150" t="s">
        <v>91</v>
      </c>
      <c r="AV391" s="13" t="s">
        <v>156</v>
      </c>
      <c r="AW391" s="13" t="s">
        <v>42</v>
      </c>
      <c r="AX391" s="13" t="s">
        <v>89</v>
      </c>
      <c r="AY391" s="150" t="s">
        <v>149</v>
      </c>
    </row>
    <row r="392" spans="2:65" s="1" customFormat="1" ht="33" customHeight="1">
      <c r="B392" s="33"/>
      <c r="C392" s="124" t="s">
        <v>294</v>
      </c>
      <c r="D392" s="124" t="s">
        <v>151</v>
      </c>
      <c r="E392" s="125" t="s">
        <v>593</v>
      </c>
      <c r="F392" s="126" t="s">
        <v>594</v>
      </c>
      <c r="G392" s="127" t="s">
        <v>180</v>
      </c>
      <c r="H392" s="128">
        <v>0.38100000000000001</v>
      </c>
      <c r="I392" s="129"/>
      <c r="J392" s="130">
        <f>ROUND(I392*H392,2)</f>
        <v>0</v>
      </c>
      <c r="K392" s="126" t="s">
        <v>155</v>
      </c>
      <c r="L392" s="33"/>
      <c r="M392" s="131" t="s">
        <v>79</v>
      </c>
      <c r="N392" s="132" t="s">
        <v>51</v>
      </c>
      <c r="P392" s="133">
        <f>O392*H392</f>
        <v>0</v>
      </c>
      <c r="Q392" s="133">
        <v>0</v>
      </c>
      <c r="R392" s="133">
        <f>Q392*H392</f>
        <v>0</v>
      </c>
      <c r="S392" s="133">
        <v>0</v>
      </c>
      <c r="T392" s="134">
        <f>S392*H392</f>
        <v>0</v>
      </c>
      <c r="AR392" s="135" t="s">
        <v>156</v>
      </c>
      <c r="AT392" s="135" t="s">
        <v>151</v>
      </c>
      <c r="AU392" s="135" t="s">
        <v>91</v>
      </c>
      <c r="AY392" s="17" t="s">
        <v>149</v>
      </c>
      <c r="BE392" s="136">
        <f>IF(N392="základní",J392,0)</f>
        <v>0</v>
      </c>
      <c r="BF392" s="136">
        <f>IF(N392="snížená",J392,0)</f>
        <v>0</v>
      </c>
      <c r="BG392" s="136">
        <f>IF(N392="zákl. přenesená",J392,0)</f>
        <v>0</v>
      </c>
      <c r="BH392" s="136">
        <f>IF(N392="sníž. přenesená",J392,0)</f>
        <v>0</v>
      </c>
      <c r="BI392" s="136">
        <f>IF(N392="nulová",J392,0)</f>
        <v>0</v>
      </c>
      <c r="BJ392" s="17" t="s">
        <v>89</v>
      </c>
      <c r="BK392" s="136">
        <f>ROUND(I392*H392,2)</f>
        <v>0</v>
      </c>
      <c r="BL392" s="17" t="s">
        <v>156</v>
      </c>
      <c r="BM392" s="135" t="s">
        <v>595</v>
      </c>
    </row>
    <row r="393" spans="2:65" s="1" customFormat="1" ht="11.25">
      <c r="B393" s="33"/>
      <c r="D393" s="137" t="s">
        <v>158</v>
      </c>
      <c r="F393" s="138" t="s">
        <v>596</v>
      </c>
      <c r="I393" s="139"/>
      <c r="L393" s="33"/>
      <c r="M393" s="140"/>
      <c r="T393" s="54"/>
      <c r="AT393" s="17" t="s">
        <v>158</v>
      </c>
      <c r="AU393" s="17" t="s">
        <v>91</v>
      </c>
    </row>
    <row r="394" spans="2:65" s="12" customFormat="1" ht="11.25">
      <c r="B394" s="141"/>
      <c r="D394" s="142" t="s">
        <v>160</v>
      </c>
      <c r="E394" s="143" t="s">
        <v>79</v>
      </c>
      <c r="F394" s="144" t="s">
        <v>597</v>
      </c>
      <c r="H394" s="145">
        <v>0.38100000000000001</v>
      </c>
      <c r="I394" s="146"/>
      <c r="L394" s="141"/>
      <c r="M394" s="147"/>
      <c r="T394" s="148"/>
      <c r="AT394" s="143" t="s">
        <v>160</v>
      </c>
      <c r="AU394" s="143" t="s">
        <v>91</v>
      </c>
      <c r="AV394" s="12" t="s">
        <v>91</v>
      </c>
      <c r="AW394" s="12" t="s">
        <v>42</v>
      </c>
      <c r="AX394" s="12" t="s">
        <v>81</v>
      </c>
      <c r="AY394" s="143" t="s">
        <v>149</v>
      </c>
    </row>
    <row r="395" spans="2:65" s="13" customFormat="1" ht="11.25">
      <c r="B395" s="149"/>
      <c r="D395" s="142" t="s">
        <v>160</v>
      </c>
      <c r="E395" s="150" t="s">
        <v>79</v>
      </c>
      <c r="F395" s="151" t="s">
        <v>163</v>
      </c>
      <c r="H395" s="152">
        <v>0.38100000000000001</v>
      </c>
      <c r="I395" s="153"/>
      <c r="L395" s="149"/>
      <c r="M395" s="154"/>
      <c r="T395" s="155"/>
      <c r="AT395" s="150" t="s">
        <v>160</v>
      </c>
      <c r="AU395" s="150" t="s">
        <v>91</v>
      </c>
      <c r="AV395" s="13" t="s">
        <v>156</v>
      </c>
      <c r="AW395" s="13" t="s">
        <v>42</v>
      </c>
      <c r="AX395" s="13" t="s">
        <v>89</v>
      </c>
      <c r="AY395" s="150" t="s">
        <v>149</v>
      </c>
    </row>
    <row r="396" spans="2:65" s="1" customFormat="1" ht="44.25" customHeight="1">
      <c r="B396" s="33"/>
      <c r="C396" s="124" t="s">
        <v>598</v>
      </c>
      <c r="D396" s="124" t="s">
        <v>151</v>
      </c>
      <c r="E396" s="125" t="s">
        <v>599</v>
      </c>
      <c r="F396" s="126" t="s">
        <v>600</v>
      </c>
      <c r="G396" s="127" t="s">
        <v>180</v>
      </c>
      <c r="H396" s="128">
        <v>1.8879999999999999</v>
      </c>
      <c r="I396" s="129"/>
      <c r="J396" s="130">
        <f>ROUND(I396*H396,2)</f>
        <v>0</v>
      </c>
      <c r="K396" s="126" t="s">
        <v>155</v>
      </c>
      <c r="L396" s="33"/>
      <c r="M396" s="131" t="s">
        <v>79</v>
      </c>
      <c r="N396" s="132" t="s">
        <v>51</v>
      </c>
      <c r="P396" s="133">
        <f>O396*H396</f>
        <v>0</v>
      </c>
      <c r="Q396" s="133">
        <v>0</v>
      </c>
      <c r="R396" s="133">
        <f>Q396*H396</f>
        <v>0</v>
      </c>
      <c r="S396" s="133">
        <v>0</v>
      </c>
      <c r="T396" s="134">
        <f>S396*H396</f>
        <v>0</v>
      </c>
      <c r="AR396" s="135" t="s">
        <v>156</v>
      </c>
      <c r="AT396" s="135" t="s">
        <v>151</v>
      </c>
      <c r="AU396" s="135" t="s">
        <v>91</v>
      </c>
      <c r="AY396" s="17" t="s">
        <v>149</v>
      </c>
      <c r="BE396" s="136">
        <f>IF(N396="základní",J396,0)</f>
        <v>0</v>
      </c>
      <c r="BF396" s="136">
        <f>IF(N396="snížená",J396,0)</f>
        <v>0</v>
      </c>
      <c r="BG396" s="136">
        <f>IF(N396="zákl. přenesená",J396,0)</f>
        <v>0</v>
      </c>
      <c r="BH396" s="136">
        <f>IF(N396="sníž. přenesená",J396,0)</f>
        <v>0</v>
      </c>
      <c r="BI396" s="136">
        <f>IF(N396="nulová",J396,0)</f>
        <v>0</v>
      </c>
      <c r="BJ396" s="17" t="s">
        <v>89</v>
      </c>
      <c r="BK396" s="136">
        <f>ROUND(I396*H396,2)</f>
        <v>0</v>
      </c>
      <c r="BL396" s="17" t="s">
        <v>156</v>
      </c>
      <c r="BM396" s="135" t="s">
        <v>601</v>
      </c>
    </row>
    <row r="397" spans="2:65" s="1" customFormat="1" ht="11.25">
      <c r="B397" s="33"/>
      <c r="D397" s="137" t="s">
        <v>158</v>
      </c>
      <c r="F397" s="138" t="s">
        <v>602</v>
      </c>
      <c r="I397" s="139"/>
      <c r="L397" s="33"/>
      <c r="M397" s="140"/>
      <c r="T397" s="54"/>
      <c r="AT397" s="17" t="s">
        <v>158</v>
      </c>
      <c r="AU397" s="17" t="s">
        <v>91</v>
      </c>
    </row>
    <row r="398" spans="2:65" s="12" customFormat="1" ht="11.25">
      <c r="B398" s="141"/>
      <c r="D398" s="142" t="s">
        <v>160</v>
      </c>
      <c r="E398" s="143" t="s">
        <v>79</v>
      </c>
      <c r="F398" s="144" t="s">
        <v>603</v>
      </c>
      <c r="H398" s="145">
        <v>1.8879999999999999</v>
      </c>
      <c r="I398" s="146"/>
      <c r="L398" s="141"/>
      <c r="M398" s="147"/>
      <c r="T398" s="148"/>
      <c r="AT398" s="143" t="s">
        <v>160</v>
      </c>
      <c r="AU398" s="143" t="s">
        <v>91</v>
      </c>
      <c r="AV398" s="12" t="s">
        <v>91</v>
      </c>
      <c r="AW398" s="12" t="s">
        <v>42</v>
      </c>
      <c r="AX398" s="12" t="s">
        <v>81</v>
      </c>
      <c r="AY398" s="143" t="s">
        <v>149</v>
      </c>
    </row>
    <row r="399" spans="2:65" s="13" customFormat="1" ht="11.25">
      <c r="B399" s="149"/>
      <c r="D399" s="142" t="s">
        <v>160</v>
      </c>
      <c r="E399" s="150" t="s">
        <v>79</v>
      </c>
      <c r="F399" s="151" t="s">
        <v>163</v>
      </c>
      <c r="H399" s="152">
        <v>1.8879999999999999</v>
      </c>
      <c r="I399" s="153"/>
      <c r="L399" s="149"/>
      <c r="M399" s="154"/>
      <c r="T399" s="155"/>
      <c r="AT399" s="150" t="s">
        <v>160</v>
      </c>
      <c r="AU399" s="150" t="s">
        <v>91</v>
      </c>
      <c r="AV399" s="13" t="s">
        <v>156</v>
      </c>
      <c r="AW399" s="13" t="s">
        <v>42</v>
      </c>
      <c r="AX399" s="13" t="s">
        <v>89</v>
      </c>
      <c r="AY399" s="150" t="s">
        <v>149</v>
      </c>
    </row>
    <row r="400" spans="2:65" s="1" customFormat="1" ht="44.25" customHeight="1">
      <c r="B400" s="33"/>
      <c r="C400" s="124" t="s">
        <v>604</v>
      </c>
      <c r="D400" s="124" t="s">
        <v>151</v>
      </c>
      <c r="E400" s="125" t="s">
        <v>605</v>
      </c>
      <c r="F400" s="126" t="s">
        <v>606</v>
      </c>
      <c r="G400" s="127" t="s">
        <v>180</v>
      </c>
      <c r="H400" s="128">
        <v>3.056</v>
      </c>
      <c r="I400" s="129"/>
      <c r="J400" s="130">
        <f>ROUND(I400*H400,2)</f>
        <v>0</v>
      </c>
      <c r="K400" s="126" t="s">
        <v>155</v>
      </c>
      <c r="L400" s="33"/>
      <c r="M400" s="131" t="s">
        <v>79</v>
      </c>
      <c r="N400" s="132" t="s">
        <v>51</v>
      </c>
      <c r="P400" s="133">
        <f>O400*H400</f>
        <v>0</v>
      </c>
      <c r="Q400" s="133">
        <v>0</v>
      </c>
      <c r="R400" s="133">
        <f>Q400*H400</f>
        <v>0</v>
      </c>
      <c r="S400" s="133">
        <v>0</v>
      </c>
      <c r="T400" s="134">
        <f>S400*H400</f>
        <v>0</v>
      </c>
      <c r="AR400" s="135" t="s">
        <v>156</v>
      </c>
      <c r="AT400" s="135" t="s">
        <v>151</v>
      </c>
      <c r="AU400" s="135" t="s">
        <v>91</v>
      </c>
      <c r="AY400" s="17" t="s">
        <v>149</v>
      </c>
      <c r="BE400" s="136">
        <f>IF(N400="základní",J400,0)</f>
        <v>0</v>
      </c>
      <c r="BF400" s="136">
        <f>IF(N400="snížená",J400,0)</f>
        <v>0</v>
      </c>
      <c r="BG400" s="136">
        <f>IF(N400="zákl. přenesená",J400,0)</f>
        <v>0</v>
      </c>
      <c r="BH400" s="136">
        <f>IF(N400="sníž. přenesená",J400,0)</f>
        <v>0</v>
      </c>
      <c r="BI400" s="136">
        <f>IF(N400="nulová",J400,0)</f>
        <v>0</v>
      </c>
      <c r="BJ400" s="17" t="s">
        <v>89</v>
      </c>
      <c r="BK400" s="136">
        <f>ROUND(I400*H400,2)</f>
        <v>0</v>
      </c>
      <c r="BL400" s="17" t="s">
        <v>156</v>
      </c>
      <c r="BM400" s="135" t="s">
        <v>607</v>
      </c>
    </row>
    <row r="401" spans="2:65" s="1" customFormat="1" ht="11.25">
      <c r="B401" s="33"/>
      <c r="D401" s="137" t="s">
        <v>158</v>
      </c>
      <c r="F401" s="138" t="s">
        <v>608</v>
      </c>
      <c r="I401" s="139"/>
      <c r="L401" s="33"/>
      <c r="M401" s="140"/>
      <c r="T401" s="54"/>
      <c r="AT401" s="17" t="s">
        <v>158</v>
      </c>
      <c r="AU401" s="17" t="s">
        <v>91</v>
      </c>
    </row>
    <row r="402" spans="2:65" s="12" customFormat="1" ht="11.25">
      <c r="B402" s="141"/>
      <c r="D402" s="142" t="s">
        <v>160</v>
      </c>
      <c r="E402" s="143" t="s">
        <v>79</v>
      </c>
      <c r="F402" s="144" t="s">
        <v>609</v>
      </c>
      <c r="H402" s="145">
        <v>60.42</v>
      </c>
      <c r="I402" s="146"/>
      <c r="L402" s="141"/>
      <c r="M402" s="147"/>
      <c r="T402" s="148"/>
      <c r="AT402" s="143" t="s">
        <v>160</v>
      </c>
      <c r="AU402" s="143" t="s">
        <v>91</v>
      </c>
      <c r="AV402" s="12" t="s">
        <v>91</v>
      </c>
      <c r="AW402" s="12" t="s">
        <v>42</v>
      </c>
      <c r="AX402" s="12" t="s">
        <v>81</v>
      </c>
      <c r="AY402" s="143" t="s">
        <v>149</v>
      </c>
    </row>
    <row r="403" spans="2:65" s="12" customFormat="1" ht="11.25">
      <c r="B403" s="141"/>
      <c r="D403" s="142" t="s">
        <v>160</v>
      </c>
      <c r="E403" s="143" t="s">
        <v>79</v>
      </c>
      <c r="F403" s="144" t="s">
        <v>610</v>
      </c>
      <c r="H403" s="145">
        <v>-4.2670000000000003</v>
      </c>
      <c r="I403" s="146"/>
      <c r="L403" s="141"/>
      <c r="M403" s="147"/>
      <c r="T403" s="148"/>
      <c r="AT403" s="143" t="s">
        <v>160</v>
      </c>
      <c r="AU403" s="143" t="s">
        <v>91</v>
      </c>
      <c r="AV403" s="12" t="s">
        <v>91</v>
      </c>
      <c r="AW403" s="12" t="s">
        <v>42</v>
      </c>
      <c r="AX403" s="12" t="s">
        <v>81</v>
      </c>
      <c r="AY403" s="143" t="s">
        <v>149</v>
      </c>
    </row>
    <row r="404" spans="2:65" s="12" customFormat="1" ht="11.25">
      <c r="B404" s="141"/>
      <c r="D404" s="142" t="s">
        <v>160</v>
      </c>
      <c r="E404" s="143" t="s">
        <v>79</v>
      </c>
      <c r="F404" s="144" t="s">
        <v>611</v>
      </c>
      <c r="H404" s="145">
        <v>-4.9509999999999996</v>
      </c>
      <c r="I404" s="146"/>
      <c r="L404" s="141"/>
      <c r="M404" s="147"/>
      <c r="T404" s="148"/>
      <c r="AT404" s="143" t="s">
        <v>160</v>
      </c>
      <c r="AU404" s="143" t="s">
        <v>91</v>
      </c>
      <c r="AV404" s="12" t="s">
        <v>91</v>
      </c>
      <c r="AW404" s="12" t="s">
        <v>42</v>
      </c>
      <c r="AX404" s="12" t="s">
        <v>81</v>
      </c>
      <c r="AY404" s="143" t="s">
        <v>149</v>
      </c>
    </row>
    <row r="405" spans="2:65" s="12" customFormat="1" ht="11.25">
      <c r="B405" s="141"/>
      <c r="D405" s="142" t="s">
        <v>160</v>
      </c>
      <c r="E405" s="143" t="s">
        <v>79</v>
      </c>
      <c r="F405" s="144" t="s">
        <v>612</v>
      </c>
      <c r="H405" s="145">
        <v>-8.5999999999999993E-2</v>
      </c>
      <c r="I405" s="146"/>
      <c r="L405" s="141"/>
      <c r="M405" s="147"/>
      <c r="T405" s="148"/>
      <c r="AT405" s="143" t="s">
        <v>160</v>
      </c>
      <c r="AU405" s="143" t="s">
        <v>91</v>
      </c>
      <c r="AV405" s="12" t="s">
        <v>91</v>
      </c>
      <c r="AW405" s="12" t="s">
        <v>42</v>
      </c>
      <c r="AX405" s="12" t="s">
        <v>81</v>
      </c>
      <c r="AY405" s="143" t="s">
        <v>149</v>
      </c>
    </row>
    <row r="406" spans="2:65" s="12" customFormat="1" ht="11.25">
      <c r="B406" s="141"/>
      <c r="D406" s="142" t="s">
        <v>160</v>
      </c>
      <c r="E406" s="143" t="s">
        <v>79</v>
      </c>
      <c r="F406" s="144" t="s">
        <v>613</v>
      </c>
      <c r="H406" s="145">
        <v>-0.47099999999999997</v>
      </c>
      <c r="I406" s="146"/>
      <c r="L406" s="141"/>
      <c r="M406" s="147"/>
      <c r="T406" s="148"/>
      <c r="AT406" s="143" t="s">
        <v>160</v>
      </c>
      <c r="AU406" s="143" t="s">
        <v>91</v>
      </c>
      <c r="AV406" s="12" t="s">
        <v>91</v>
      </c>
      <c r="AW406" s="12" t="s">
        <v>42</v>
      </c>
      <c r="AX406" s="12" t="s">
        <v>81</v>
      </c>
      <c r="AY406" s="143" t="s">
        <v>149</v>
      </c>
    </row>
    <row r="407" spans="2:65" s="12" customFormat="1" ht="11.25">
      <c r="B407" s="141"/>
      <c r="D407" s="142" t="s">
        <v>160</v>
      </c>
      <c r="E407" s="143" t="s">
        <v>79</v>
      </c>
      <c r="F407" s="144" t="s">
        <v>614</v>
      </c>
      <c r="H407" s="145">
        <v>-45.32</v>
      </c>
      <c r="I407" s="146"/>
      <c r="L407" s="141"/>
      <c r="M407" s="147"/>
      <c r="T407" s="148"/>
      <c r="AT407" s="143" t="s">
        <v>160</v>
      </c>
      <c r="AU407" s="143" t="s">
        <v>91</v>
      </c>
      <c r="AV407" s="12" t="s">
        <v>91</v>
      </c>
      <c r="AW407" s="12" t="s">
        <v>42</v>
      </c>
      <c r="AX407" s="12" t="s">
        <v>81</v>
      </c>
      <c r="AY407" s="143" t="s">
        <v>149</v>
      </c>
    </row>
    <row r="408" spans="2:65" s="12" customFormat="1" ht="11.25">
      <c r="B408" s="141"/>
      <c r="D408" s="142" t="s">
        <v>160</v>
      </c>
      <c r="E408" s="143" t="s">
        <v>79</v>
      </c>
      <c r="F408" s="144" t="s">
        <v>615</v>
      </c>
      <c r="H408" s="145">
        <v>-0.38100000000000001</v>
      </c>
      <c r="I408" s="146"/>
      <c r="L408" s="141"/>
      <c r="M408" s="147"/>
      <c r="T408" s="148"/>
      <c r="AT408" s="143" t="s">
        <v>160</v>
      </c>
      <c r="AU408" s="143" t="s">
        <v>91</v>
      </c>
      <c r="AV408" s="12" t="s">
        <v>91</v>
      </c>
      <c r="AW408" s="12" t="s">
        <v>42</v>
      </c>
      <c r="AX408" s="12" t="s">
        <v>81</v>
      </c>
      <c r="AY408" s="143" t="s">
        <v>149</v>
      </c>
    </row>
    <row r="409" spans="2:65" s="12" customFormat="1" ht="11.25">
      <c r="B409" s="141"/>
      <c r="D409" s="142" t="s">
        <v>160</v>
      </c>
      <c r="E409" s="143" t="s">
        <v>79</v>
      </c>
      <c r="F409" s="144" t="s">
        <v>616</v>
      </c>
      <c r="H409" s="145">
        <v>-1.8879999999999999</v>
      </c>
      <c r="I409" s="146"/>
      <c r="L409" s="141"/>
      <c r="M409" s="147"/>
      <c r="T409" s="148"/>
      <c r="AT409" s="143" t="s">
        <v>160</v>
      </c>
      <c r="AU409" s="143" t="s">
        <v>91</v>
      </c>
      <c r="AV409" s="12" t="s">
        <v>91</v>
      </c>
      <c r="AW409" s="12" t="s">
        <v>42</v>
      </c>
      <c r="AX409" s="12" t="s">
        <v>81</v>
      </c>
      <c r="AY409" s="143" t="s">
        <v>149</v>
      </c>
    </row>
    <row r="410" spans="2:65" s="13" customFormat="1" ht="11.25">
      <c r="B410" s="149"/>
      <c r="D410" s="142" t="s">
        <v>160</v>
      </c>
      <c r="E410" s="150" t="s">
        <v>79</v>
      </c>
      <c r="F410" s="151" t="s">
        <v>163</v>
      </c>
      <c r="H410" s="152">
        <v>3.056</v>
      </c>
      <c r="I410" s="153"/>
      <c r="L410" s="149"/>
      <c r="M410" s="154"/>
      <c r="T410" s="155"/>
      <c r="AT410" s="150" t="s">
        <v>160</v>
      </c>
      <c r="AU410" s="150" t="s">
        <v>91</v>
      </c>
      <c r="AV410" s="13" t="s">
        <v>156</v>
      </c>
      <c r="AW410" s="13" t="s">
        <v>42</v>
      </c>
      <c r="AX410" s="13" t="s">
        <v>89</v>
      </c>
      <c r="AY410" s="150" t="s">
        <v>149</v>
      </c>
    </row>
    <row r="411" spans="2:65" s="11" customFormat="1" ht="22.9" customHeight="1">
      <c r="B411" s="112"/>
      <c r="D411" s="113" t="s">
        <v>80</v>
      </c>
      <c r="E411" s="122" t="s">
        <v>617</v>
      </c>
      <c r="F411" s="122" t="s">
        <v>618</v>
      </c>
      <c r="I411" s="115"/>
      <c r="J411" s="123">
        <f>BK411</f>
        <v>0</v>
      </c>
      <c r="L411" s="112"/>
      <c r="M411" s="117"/>
      <c r="P411" s="118">
        <f>SUM(P412:P413)</f>
        <v>0</v>
      </c>
      <c r="R411" s="118">
        <f>SUM(R412:R413)</f>
        <v>0</v>
      </c>
      <c r="T411" s="119">
        <f>SUM(T412:T413)</f>
        <v>0</v>
      </c>
      <c r="AR411" s="113" t="s">
        <v>89</v>
      </c>
      <c r="AT411" s="120" t="s">
        <v>80</v>
      </c>
      <c r="AU411" s="120" t="s">
        <v>89</v>
      </c>
      <c r="AY411" s="113" t="s">
        <v>149</v>
      </c>
      <c r="BK411" s="121">
        <f>SUM(BK412:BK413)</f>
        <v>0</v>
      </c>
    </row>
    <row r="412" spans="2:65" s="1" customFormat="1" ht="24.2" customHeight="1">
      <c r="B412" s="33"/>
      <c r="C412" s="124" t="s">
        <v>619</v>
      </c>
      <c r="D412" s="124" t="s">
        <v>151</v>
      </c>
      <c r="E412" s="125" t="s">
        <v>620</v>
      </c>
      <c r="F412" s="126" t="s">
        <v>621</v>
      </c>
      <c r="G412" s="127" t="s">
        <v>180</v>
      </c>
      <c r="H412" s="128">
        <v>87.171000000000006</v>
      </c>
      <c r="I412" s="129"/>
      <c r="J412" s="130">
        <f>ROUND(I412*H412,2)</f>
        <v>0</v>
      </c>
      <c r="K412" s="126" t="s">
        <v>155</v>
      </c>
      <c r="L412" s="33"/>
      <c r="M412" s="131" t="s">
        <v>79</v>
      </c>
      <c r="N412" s="132" t="s">
        <v>51</v>
      </c>
      <c r="P412" s="133">
        <f>O412*H412</f>
        <v>0</v>
      </c>
      <c r="Q412" s="133">
        <v>0</v>
      </c>
      <c r="R412" s="133">
        <f>Q412*H412</f>
        <v>0</v>
      </c>
      <c r="S412" s="133">
        <v>0</v>
      </c>
      <c r="T412" s="134">
        <f>S412*H412</f>
        <v>0</v>
      </c>
      <c r="AR412" s="135" t="s">
        <v>156</v>
      </c>
      <c r="AT412" s="135" t="s">
        <v>151</v>
      </c>
      <c r="AU412" s="135" t="s">
        <v>91</v>
      </c>
      <c r="AY412" s="17" t="s">
        <v>149</v>
      </c>
      <c r="BE412" s="136">
        <f>IF(N412="základní",J412,0)</f>
        <v>0</v>
      </c>
      <c r="BF412" s="136">
        <f>IF(N412="snížená",J412,0)</f>
        <v>0</v>
      </c>
      <c r="BG412" s="136">
        <f>IF(N412="zákl. přenesená",J412,0)</f>
        <v>0</v>
      </c>
      <c r="BH412" s="136">
        <f>IF(N412="sníž. přenesená",J412,0)</f>
        <v>0</v>
      </c>
      <c r="BI412" s="136">
        <f>IF(N412="nulová",J412,0)</f>
        <v>0</v>
      </c>
      <c r="BJ412" s="17" t="s">
        <v>89</v>
      </c>
      <c r="BK412" s="136">
        <f>ROUND(I412*H412,2)</f>
        <v>0</v>
      </c>
      <c r="BL412" s="17" t="s">
        <v>156</v>
      </c>
      <c r="BM412" s="135" t="s">
        <v>622</v>
      </c>
    </row>
    <row r="413" spans="2:65" s="1" customFormat="1" ht="11.25">
      <c r="B413" s="33"/>
      <c r="D413" s="137" t="s">
        <v>158</v>
      </c>
      <c r="F413" s="138" t="s">
        <v>623</v>
      </c>
      <c r="I413" s="139"/>
      <c r="L413" s="33"/>
      <c r="M413" s="140"/>
      <c r="T413" s="54"/>
      <c r="AT413" s="17" t="s">
        <v>158</v>
      </c>
      <c r="AU413" s="17" t="s">
        <v>91</v>
      </c>
    </row>
    <row r="414" spans="2:65" s="11" customFormat="1" ht="25.9" customHeight="1">
      <c r="B414" s="112"/>
      <c r="D414" s="113" t="s">
        <v>80</v>
      </c>
      <c r="E414" s="114" t="s">
        <v>624</v>
      </c>
      <c r="F414" s="114" t="s">
        <v>625</v>
      </c>
      <c r="I414" s="115"/>
      <c r="J414" s="116">
        <f>BK414</f>
        <v>0</v>
      </c>
      <c r="L414" s="112"/>
      <c r="M414" s="117"/>
      <c r="P414" s="118">
        <f>P415+P428+P451+P460+P477+P482+P496+P503+P536+P602+P611+P614</f>
        <v>0</v>
      </c>
      <c r="R414" s="118">
        <f>R415+R428+R451+R460+R477+R482+R496+R503+R536+R602+R611+R614</f>
        <v>1.30211762</v>
      </c>
      <c r="T414" s="119">
        <f>T415+T428+T451+T460+T477+T482+T496+T503+T536+T602+T611+T614</f>
        <v>0</v>
      </c>
      <c r="AR414" s="113" t="s">
        <v>91</v>
      </c>
      <c r="AT414" s="120" t="s">
        <v>80</v>
      </c>
      <c r="AU414" s="120" t="s">
        <v>81</v>
      </c>
      <c r="AY414" s="113" t="s">
        <v>149</v>
      </c>
      <c r="BK414" s="121">
        <f>BK415+BK428+BK451+BK460+BK477+BK482+BK496+BK503+BK536+BK602+BK611+BK614</f>
        <v>0</v>
      </c>
    </row>
    <row r="415" spans="2:65" s="11" customFormat="1" ht="22.9" customHeight="1">
      <c r="B415" s="112"/>
      <c r="D415" s="113" t="s">
        <v>80</v>
      </c>
      <c r="E415" s="122" t="s">
        <v>626</v>
      </c>
      <c r="F415" s="122" t="s">
        <v>627</v>
      </c>
      <c r="I415" s="115"/>
      <c r="J415" s="123">
        <f>BK415</f>
        <v>0</v>
      </c>
      <c r="L415" s="112"/>
      <c r="M415" s="117"/>
      <c r="P415" s="118">
        <f>SUM(P416:P427)</f>
        <v>0</v>
      </c>
      <c r="R415" s="118">
        <f>SUM(R416:R427)</f>
        <v>0.90112840000000005</v>
      </c>
      <c r="T415" s="119">
        <f>SUM(T416:T427)</f>
        <v>0</v>
      </c>
      <c r="AR415" s="113" t="s">
        <v>91</v>
      </c>
      <c r="AT415" s="120" t="s">
        <v>80</v>
      </c>
      <c r="AU415" s="120" t="s">
        <v>89</v>
      </c>
      <c r="AY415" s="113" t="s">
        <v>149</v>
      </c>
      <c r="BK415" s="121">
        <f>SUM(BK416:BK427)</f>
        <v>0</v>
      </c>
    </row>
    <row r="416" spans="2:65" s="1" customFormat="1" ht="24.2" customHeight="1">
      <c r="B416" s="33"/>
      <c r="C416" s="124" t="s">
        <v>628</v>
      </c>
      <c r="D416" s="124" t="s">
        <v>151</v>
      </c>
      <c r="E416" s="125" t="s">
        <v>629</v>
      </c>
      <c r="F416" s="126" t="s">
        <v>630</v>
      </c>
      <c r="G416" s="127" t="s">
        <v>187</v>
      </c>
      <c r="H416" s="128">
        <v>58.82</v>
      </c>
      <c r="I416" s="129"/>
      <c r="J416" s="130">
        <f>ROUND(I416*H416,2)</f>
        <v>0</v>
      </c>
      <c r="K416" s="126" t="s">
        <v>155</v>
      </c>
      <c r="L416" s="33"/>
      <c r="M416" s="131" t="s">
        <v>79</v>
      </c>
      <c r="N416" s="132" t="s">
        <v>51</v>
      </c>
      <c r="P416" s="133">
        <f>O416*H416</f>
        <v>0</v>
      </c>
      <c r="Q416" s="133">
        <v>0</v>
      </c>
      <c r="R416" s="133">
        <f>Q416*H416</f>
        <v>0</v>
      </c>
      <c r="S416" s="133">
        <v>0</v>
      </c>
      <c r="T416" s="134">
        <f>S416*H416</f>
        <v>0</v>
      </c>
      <c r="AR416" s="135" t="s">
        <v>243</v>
      </c>
      <c r="AT416" s="135" t="s">
        <v>151</v>
      </c>
      <c r="AU416" s="135" t="s">
        <v>91</v>
      </c>
      <c r="AY416" s="17" t="s">
        <v>149</v>
      </c>
      <c r="BE416" s="136">
        <f>IF(N416="základní",J416,0)</f>
        <v>0</v>
      </c>
      <c r="BF416" s="136">
        <f>IF(N416="snížená",J416,0)</f>
        <v>0</v>
      </c>
      <c r="BG416" s="136">
        <f>IF(N416="zákl. přenesená",J416,0)</f>
        <v>0</v>
      </c>
      <c r="BH416" s="136">
        <f>IF(N416="sníž. přenesená",J416,0)</f>
        <v>0</v>
      </c>
      <c r="BI416" s="136">
        <f>IF(N416="nulová",J416,0)</f>
        <v>0</v>
      </c>
      <c r="BJ416" s="17" t="s">
        <v>89</v>
      </c>
      <c r="BK416" s="136">
        <f>ROUND(I416*H416,2)</f>
        <v>0</v>
      </c>
      <c r="BL416" s="17" t="s">
        <v>243</v>
      </c>
      <c r="BM416" s="135" t="s">
        <v>631</v>
      </c>
    </row>
    <row r="417" spans="2:65" s="1" customFormat="1" ht="11.25">
      <c r="B417" s="33"/>
      <c r="D417" s="137" t="s">
        <v>158</v>
      </c>
      <c r="F417" s="138" t="s">
        <v>632</v>
      </c>
      <c r="I417" s="139"/>
      <c r="L417" s="33"/>
      <c r="M417" s="140"/>
      <c r="T417" s="54"/>
      <c r="AT417" s="17" t="s">
        <v>158</v>
      </c>
      <c r="AU417" s="17" t="s">
        <v>91</v>
      </c>
    </row>
    <row r="418" spans="2:65" s="12" customFormat="1" ht="11.25">
      <c r="B418" s="141"/>
      <c r="D418" s="142" t="s">
        <v>160</v>
      </c>
      <c r="E418" s="143" t="s">
        <v>79</v>
      </c>
      <c r="F418" s="144" t="s">
        <v>633</v>
      </c>
      <c r="H418" s="145">
        <v>58.82</v>
      </c>
      <c r="I418" s="146"/>
      <c r="L418" s="141"/>
      <c r="M418" s="147"/>
      <c r="T418" s="148"/>
      <c r="AT418" s="143" t="s">
        <v>160</v>
      </c>
      <c r="AU418" s="143" t="s">
        <v>91</v>
      </c>
      <c r="AV418" s="12" t="s">
        <v>91</v>
      </c>
      <c r="AW418" s="12" t="s">
        <v>42</v>
      </c>
      <c r="AX418" s="12" t="s">
        <v>89</v>
      </c>
      <c r="AY418" s="143" t="s">
        <v>149</v>
      </c>
    </row>
    <row r="419" spans="2:65" s="1" customFormat="1" ht="16.5" customHeight="1">
      <c r="B419" s="33"/>
      <c r="C419" s="156" t="s">
        <v>634</v>
      </c>
      <c r="D419" s="156" t="s">
        <v>197</v>
      </c>
      <c r="E419" s="157" t="s">
        <v>635</v>
      </c>
      <c r="F419" s="158" t="s">
        <v>636</v>
      </c>
      <c r="G419" s="159" t="s">
        <v>180</v>
      </c>
      <c r="H419" s="160">
        <v>0.11799999999999999</v>
      </c>
      <c r="I419" s="161"/>
      <c r="J419" s="162">
        <f>ROUND(I419*H419,2)</f>
        <v>0</v>
      </c>
      <c r="K419" s="158" t="s">
        <v>155</v>
      </c>
      <c r="L419" s="163"/>
      <c r="M419" s="164" t="s">
        <v>79</v>
      </c>
      <c r="N419" s="165" t="s">
        <v>51</v>
      </c>
      <c r="P419" s="133">
        <f>O419*H419</f>
        <v>0</v>
      </c>
      <c r="Q419" s="133">
        <v>1</v>
      </c>
      <c r="R419" s="133">
        <f>Q419*H419</f>
        <v>0.11799999999999999</v>
      </c>
      <c r="S419" s="133">
        <v>0</v>
      </c>
      <c r="T419" s="134">
        <f>S419*H419</f>
        <v>0</v>
      </c>
      <c r="AR419" s="135" t="s">
        <v>357</v>
      </c>
      <c r="AT419" s="135" t="s">
        <v>197</v>
      </c>
      <c r="AU419" s="135" t="s">
        <v>91</v>
      </c>
      <c r="AY419" s="17" t="s">
        <v>149</v>
      </c>
      <c r="BE419" s="136">
        <f>IF(N419="základní",J419,0)</f>
        <v>0</v>
      </c>
      <c r="BF419" s="136">
        <f>IF(N419="snížená",J419,0)</f>
        <v>0</v>
      </c>
      <c r="BG419" s="136">
        <f>IF(N419="zákl. přenesená",J419,0)</f>
        <v>0</v>
      </c>
      <c r="BH419" s="136">
        <f>IF(N419="sníž. přenesená",J419,0)</f>
        <v>0</v>
      </c>
      <c r="BI419" s="136">
        <f>IF(N419="nulová",J419,0)</f>
        <v>0</v>
      </c>
      <c r="BJ419" s="17" t="s">
        <v>89</v>
      </c>
      <c r="BK419" s="136">
        <f>ROUND(I419*H419,2)</f>
        <v>0</v>
      </c>
      <c r="BL419" s="17" t="s">
        <v>243</v>
      </c>
      <c r="BM419" s="135" t="s">
        <v>637</v>
      </c>
    </row>
    <row r="420" spans="2:65" s="12" customFormat="1" ht="11.25">
      <c r="B420" s="141"/>
      <c r="D420" s="142" t="s">
        <v>160</v>
      </c>
      <c r="F420" s="144" t="s">
        <v>638</v>
      </c>
      <c r="H420" s="145">
        <v>0.11799999999999999</v>
      </c>
      <c r="I420" s="146"/>
      <c r="L420" s="141"/>
      <c r="M420" s="147"/>
      <c r="T420" s="148"/>
      <c r="AT420" s="143" t="s">
        <v>160</v>
      </c>
      <c r="AU420" s="143" t="s">
        <v>91</v>
      </c>
      <c r="AV420" s="12" t="s">
        <v>91</v>
      </c>
      <c r="AW420" s="12" t="s">
        <v>4</v>
      </c>
      <c r="AX420" s="12" t="s">
        <v>89</v>
      </c>
      <c r="AY420" s="143" t="s">
        <v>149</v>
      </c>
    </row>
    <row r="421" spans="2:65" s="1" customFormat="1" ht="24.2" customHeight="1">
      <c r="B421" s="33"/>
      <c r="C421" s="124" t="s">
        <v>639</v>
      </c>
      <c r="D421" s="124" t="s">
        <v>151</v>
      </c>
      <c r="E421" s="125" t="s">
        <v>640</v>
      </c>
      <c r="F421" s="126" t="s">
        <v>641</v>
      </c>
      <c r="G421" s="127" t="s">
        <v>187</v>
      </c>
      <c r="H421" s="128">
        <v>123.52200000000001</v>
      </c>
      <c r="I421" s="129"/>
      <c r="J421" s="130">
        <f>ROUND(I421*H421,2)</f>
        <v>0</v>
      </c>
      <c r="K421" s="126" t="s">
        <v>155</v>
      </c>
      <c r="L421" s="33"/>
      <c r="M421" s="131" t="s">
        <v>79</v>
      </c>
      <c r="N421" s="132" t="s">
        <v>51</v>
      </c>
      <c r="P421" s="133">
        <f>O421*H421</f>
        <v>0</v>
      </c>
      <c r="Q421" s="133">
        <v>4.0000000000000002E-4</v>
      </c>
      <c r="R421" s="133">
        <f>Q421*H421</f>
        <v>4.9408800000000003E-2</v>
      </c>
      <c r="S421" s="133">
        <v>0</v>
      </c>
      <c r="T421" s="134">
        <f>S421*H421</f>
        <v>0</v>
      </c>
      <c r="AR421" s="135" t="s">
        <v>243</v>
      </c>
      <c r="AT421" s="135" t="s">
        <v>151</v>
      </c>
      <c r="AU421" s="135" t="s">
        <v>91</v>
      </c>
      <c r="AY421" s="17" t="s">
        <v>149</v>
      </c>
      <c r="BE421" s="136">
        <f>IF(N421="základní",J421,0)</f>
        <v>0</v>
      </c>
      <c r="BF421" s="136">
        <f>IF(N421="snížená",J421,0)</f>
        <v>0</v>
      </c>
      <c r="BG421" s="136">
        <f>IF(N421="zákl. přenesená",J421,0)</f>
        <v>0</v>
      </c>
      <c r="BH421" s="136">
        <f>IF(N421="sníž. přenesená",J421,0)</f>
        <v>0</v>
      </c>
      <c r="BI421" s="136">
        <f>IF(N421="nulová",J421,0)</f>
        <v>0</v>
      </c>
      <c r="BJ421" s="17" t="s">
        <v>89</v>
      </c>
      <c r="BK421" s="136">
        <f>ROUND(I421*H421,2)</f>
        <v>0</v>
      </c>
      <c r="BL421" s="17" t="s">
        <v>243</v>
      </c>
      <c r="BM421" s="135" t="s">
        <v>642</v>
      </c>
    </row>
    <row r="422" spans="2:65" s="1" customFormat="1" ht="11.25">
      <c r="B422" s="33"/>
      <c r="D422" s="137" t="s">
        <v>158</v>
      </c>
      <c r="F422" s="138" t="s">
        <v>643</v>
      </c>
      <c r="I422" s="139"/>
      <c r="L422" s="33"/>
      <c r="M422" s="140"/>
      <c r="T422" s="54"/>
      <c r="AT422" s="17" t="s">
        <v>158</v>
      </c>
      <c r="AU422" s="17" t="s">
        <v>91</v>
      </c>
    </row>
    <row r="423" spans="2:65" s="12" customFormat="1" ht="11.25">
      <c r="B423" s="141"/>
      <c r="D423" s="142" t="s">
        <v>160</v>
      </c>
      <c r="E423" s="143" t="s">
        <v>79</v>
      </c>
      <c r="F423" s="144" t="s">
        <v>644</v>
      </c>
      <c r="H423" s="145">
        <v>123.52200000000001</v>
      </c>
      <c r="I423" s="146"/>
      <c r="L423" s="141"/>
      <c r="M423" s="147"/>
      <c r="T423" s="148"/>
      <c r="AT423" s="143" t="s">
        <v>160</v>
      </c>
      <c r="AU423" s="143" t="s">
        <v>91</v>
      </c>
      <c r="AV423" s="12" t="s">
        <v>91</v>
      </c>
      <c r="AW423" s="12" t="s">
        <v>42</v>
      </c>
      <c r="AX423" s="12" t="s">
        <v>89</v>
      </c>
      <c r="AY423" s="143" t="s">
        <v>149</v>
      </c>
    </row>
    <row r="424" spans="2:65" s="1" customFormat="1" ht="49.15" customHeight="1">
      <c r="B424" s="33"/>
      <c r="C424" s="156" t="s">
        <v>645</v>
      </c>
      <c r="D424" s="156" t="s">
        <v>197</v>
      </c>
      <c r="E424" s="157" t="s">
        <v>646</v>
      </c>
      <c r="F424" s="158" t="s">
        <v>647</v>
      </c>
      <c r="G424" s="159" t="s">
        <v>187</v>
      </c>
      <c r="H424" s="160">
        <v>135.874</v>
      </c>
      <c r="I424" s="161"/>
      <c r="J424" s="162">
        <f>ROUND(I424*H424,2)</f>
        <v>0</v>
      </c>
      <c r="K424" s="158" t="s">
        <v>155</v>
      </c>
      <c r="L424" s="163"/>
      <c r="M424" s="164" t="s">
        <v>79</v>
      </c>
      <c r="N424" s="165" t="s">
        <v>51</v>
      </c>
      <c r="P424" s="133">
        <f>O424*H424</f>
        <v>0</v>
      </c>
      <c r="Q424" s="133">
        <v>5.4000000000000003E-3</v>
      </c>
      <c r="R424" s="133">
        <f>Q424*H424</f>
        <v>0.73371960000000003</v>
      </c>
      <c r="S424" s="133">
        <v>0</v>
      </c>
      <c r="T424" s="134">
        <f>S424*H424</f>
        <v>0</v>
      </c>
      <c r="AR424" s="135" t="s">
        <v>357</v>
      </c>
      <c r="AT424" s="135" t="s">
        <v>197</v>
      </c>
      <c r="AU424" s="135" t="s">
        <v>91</v>
      </c>
      <c r="AY424" s="17" t="s">
        <v>149</v>
      </c>
      <c r="BE424" s="136">
        <f>IF(N424="základní",J424,0)</f>
        <v>0</v>
      </c>
      <c r="BF424" s="136">
        <f>IF(N424="snížená",J424,0)</f>
        <v>0</v>
      </c>
      <c r="BG424" s="136">
        <f>IF(N424="zákl. přenesená",J424,0)</f>
        <v>0</v>
      </c>
      <c r="BH424" s="136">
        <f>IF(N424="sníž. přenesená",J424,0)</f>
        <v>0</v>
      </c>
      <c r="BI424" s="136">
        <f>IF(N424="nulová",J424,0)</f>
        <v>0</v>
      </c>
      <c r="BJ424" s="17" t="s">
        <v>89</v>
      </c>
      <c r="BK424" s="136">
        <f>ROUND(I424*H424,2)</f>
        <v>0</v>
      </c>
      <c r="BL424" s="17" t="s">
        <v>243</v>
      </c>
      <c r="BM424" s="135" t="s">
        <v>648</v>
      </c>
    </row>
    <row r="425" spans="2:65" s="12" customFormat="1" ht="11.25">
      <c r="B425" s="141"/>
      <c r="D425" s="142" t="s">
        <v>160</v>
      </c>
      <c r="F425" s="144" t="s">
        <v>649</v>
      </c>
      <c r="H425" s="145">
        <v>135.874</v>
      </c>
      <c r="I425" s="146"/>
      <c r="L425" s="141"/>
      <c r="M425" s="147"/>
      <c r="T425" s="148"/>
      <c r="AT425" s="143" t="s">
        <v>160</v>
      </c>
      <c r="AU425" s="143" t="s">
        <v>91</v>
      </c>
      <c r="AV425" s="12" t="s">
        <v>91</v>
      </c>
      <c r="AW425" s="12" t="s">
        <v>4</v>
      </c>
      <c r="AX425" s="12" t="s">
        <v>89</v>
      </c>
      <c r="AY425" s="143" t="s">
        <v>149</v>
      </c>
    </row>
    <row r="426" spans="2:65" s="1" customFormat="1" ht="24.2" customHeight="1">
      <c r="B426" s="33"/>
      <c r="C426" s="124" t="s">
        <v>650</v>
      </c>
      <c r="D426" s="124" t="s">
        <v>151</v>
      </c>
      <c r="E426" s="125" t="s">
        <v>651</v>
      </c>
      <c r="F426" s="126" t="s">
        <v>652</v>
      </c>
      <c r="G426" s="127" t="s">
        <v>180</v>
      </c>
      <c r="H426" s="128">
        <v>0.90100000000000002</v>
      </c>
      <c r="I426" s="129"/>
      <c r="J426" s="130">
        <f>ROUND(I426*H426,2)</f>
        <v>0</v>
      </c>
      <c r="K426" s="126" t="s">
        <v>155</v>
      </c>
      <c r="L426" s="33"/>
      <c r="M426" s="131" t="s">
        <v>79</v>
      </c>
      <c r="N426" s="132" t="s">
        <v>51</v>
      </c>
      <c r="P426" s="133">
        <f>O426*H426</f>
        <v>0</v>
      </c>
      <c r="Q426" s="133">
        <v>0</v>
      </c>
      <c r="R426" s="133">
        <f>Q426*H426</f>
        <v>0</v>
      </c>
      <c r="S426" s="133">
        <v>0</v>
      </c>
      <c r="T426" s="134">
        <f>S426*H426</f>
        <v>0</v>
      </c>
      <c r="AR426" s="135" t="s">
        <v>243</v>
      </c>
      <c r="AT426" s="135" t="s">
        <v>151</v>
      </c>
      <c r="AU426" s="135" t="s">
        <v>91</v>
      </c>
      <c r="AY426" s="17" t="s">
        <v>149</v>
      </c>
      <c r="BE426" s="136">
        <f>IF(N426="základní",J426,0)</f>
        <v>0</v>
      </c>
      <c r="BF426" s="136">
        <f>IF(N426="snížená",J426,0)</f>
        <v>0</v>
      </c>
      <c r="BG426" s="136">
        <f>IF(N426="zákl. přenesená",J426,0)</f>
        <v>0</v>
      </c>
      <c r="BH426" s="136">
        <f>IF(N426="sníž. přenesená",J426,0)</f>
        <v>0</v>
      </c>
      <c r="BI426" s="136">
        <f>IF(N426="nulová",J426,0)</f>
        <v>0</v>
      </c>
      <c r="BJ426" s="17" t="s">
        <v>89</v>
      </c>
      <c r="BK426" s="136">
        <f>ROUND(I426*H426,2)</f>
        <v>0</v>
      </c>
      <c r="BL426" s="17" t="s">
        <v>243</v>
      </c>
      <c r="BM426" s="135" t="s">
        <v>653</v>
      </c>
    </row>
    <row r="427" spans="2:65" s="1" customFormat="1" ht="11.25">
      <c r="B427" s="33"/>
      <c r="D427" s="137" t="s">
        <v>158</v>
      </c>
      <c r="F427" s="138" t="s">
        <v>654</v>
      </c>
      <c r="I427" s="139"/>
      <c r="L427" s="33"/>
      <c r="M427" s="140"/>
      <c r="T427" s="54"/>
      <c r="AT427" s="17" t="s">
        <v>158</v>
      </c>
      <c r="AU427" s="17" t="s">
        <v>91</v>
      </c>
    </row>
    <row r="428" spans="2:65" s="11" customFormat="1" ht="22.9" customHeight="1">
      <c r="B428" s="112"/>
      <c r="D428" s="113" t="s">
        <v>80</v>
      </c>
      <c r="E428" s="122" t="s">
        <v>655</v>
      </c>
      <c r="F428" s="122" t="s">
        <v>656</v>
      </c>
      <c r="I428" s="115"/>
      <c r="J428" s="123">
        <f>BK428</f>
        <v>0</v>
      </c>
      <c r="L428" s="112"/>
      <c r="M428" s="117"/>
      <c r="P428" s="118">
        <f>SUM(P429:P450)</f>
        <v>0</v>
      </c>
      <c r="R428" s="118">
        <f>SUM(R429:R450)</f>
        <v>0</v>
      </c>
      <c r="T428" s="119">
        <f>SUM(T429:T450)</f>
        <v>0</v>
      </c>
      <c r="AR428" s="113" t="s">
        <v>91</v>
      </c>
      <c r="AT428" s="120" t="s">
        <v>80</v>
      </c>
      <c r="AU428" s="120" t="s">
        <v>89</v>
      </c>
      <c r="AY428" s="113" t="s">
        <v>149</v>
      </c>
      <c r="BK428" s="121">
        <f>SUM(BK429:BK450)</f>
        <v>0</v>
      </c>
    </row>
    <row r="429" spans="2:65" s="1" customFormat="1" ht="24.2" customHeight="1">
      <c r="B429" s="33"/>
      <c r="C429" s="124" t="s">
        <v>657</v>
      </c>
      <c r="D429" s="124" t="s">
        <v>151</v>
      </c>
      <c r="E429" s="125" t="s">
        <v>658</v>
      </c>
      <c r="F429" s="126" t="s">
        <v>659</v>
      </c>
      <c r="G429" s="127" t="s">
        <v>351</v>
      </c>
      <c r="H429" s="128">
        <v>23</v>
      </c>
      <c r="I429" s="129"/>
      <c r="J429" s="130">
        <f>ROUND(I429*H429,2)</f>
        <v>0</v>
      </c>
      <c r="K429" s="126" t="s">
        <v>79</v>
      </c>
      <c r="L429" s="33"/>
      <c r="M429" s="131" t="s">
        <v>79</v>
      </c>
      <c r="N429" s="132" t="s">
        <v>51</v>
      </c>
      <c r="P429" s="133">
        <f>O429*H429</f>
        <v>0</v>
      </c>
      <c r="Q429" s="133">
        <v>0</v>
      </c>
      <c r="R429" s="133">
        <f>Q429*H429</f>
        <v>0</v>
      </c>
      <c r="S429" s="133">
        <v>0</v>
      </c>
      <c r="T429" s="134">
        <f>S429*H429</f>
        <v>0</v>
      </c>
      <c r="AR429" s="135" t="s">
        <v>243</v>
      </c>
      <c r="AT429" s="135" t="s">
        <v>151</v>
      </c>
      <c r="AU429" s="135" t="s">
        <v>91</v>
      </c>
      <c r="AY429" s="17" t="s">
        <v>149</v>
      </c>
      <c r="BE429" s="136">
        <f>IF(N429="základní",J429,0)</f>
        <v>0</v>
      </c>
      <c r="BF429" s="136">
        <f>IF(N429="snížená",J429,0)</f>
        <v>0</v>
      </c>
      <c r="BG429" s="136">
        <f>IF(N429="zákl. přenesená",J429,0)</f>
        <v>0</v>
      </c>
      <c r="BH429" s="136">
        <f>IF(N429="sníž. přenesená",J429,0)</f>
        <v>0</v>
      </c>
      <c r="BI429" s="136">
        <f>IF(N429="nulová",J429,0)</f>
        <v>0</v>
      </c>
      <c r="BJ429" s="17" t="s">
        <v>89</v>
      </c>
      <c r="BK429" s="136">
        <f>ROUND(I429*H429,2)</f>
        <v>0</v>
      </c>
      <c r="BL429" s="17" t="s">
        <v>243</v>
      </c>
      <c r="BM429" s="135" t="s">
        <v>660</v>
      </c>
    </row>
    <row r="430" spans="2:65" s="12" customFormat="1" ht="11.25">
      <c r="B430" s="141"/>
      <c r="D430" s="142" t="s">
        <v>160</v>
      </c>
      <c r="E430" s="143" t="s">
        <v>79</v>
      </c>
      <c r="F430" s="144" t="s">
        <v>661</v>
      </c>
      <c r="H430" s="145">
        <v>23</v>
      </c>
      <c r="I430" s="146"/>
      <c r="L430" s="141"/>
      <c r="M430" s="147"/>
      <c r="T430" s="148"/>
      <c r="AT430" s="143" t="s">
        <v>160</v>
      </c>
      <c r="AU430" s="143" t="s">
        <v>91</v>
      </c>
      <c r="AV430" s="12" t="s">
        <v>91</v>
      </c>
      <c r="AW430" s="12" t="s">
        <v>42</v>
      </c>
      <c r="AX430" s="12" t="s">
        <v>81</v>
      </c>
      <c r="AY430" s="143" t="s">
        <v>149</v>
      </c>
    </row>
    <row r="431" spans="2:65" s="13" customFormat="1" ht="11.25">
      <c r="B431" s="149"/>
      <c r="D431" s="142" t="s">
        <v>160</v>
      </c>
      <c r="E431" s="150" t="s">
        <v>79</v>
      </c>
      <c r="F431" s="151" t="s">
        <v>163</v>
      </c>
      <c r="H431" s="152">
        <v>23</v>
      </c>
      <c r="I431" s="153"/>
      <c r="L431" s="149"/>
      <c r="M431" s="154"/>
      <c r="T431" s="155"/>
      <c r="AT431" s="150" t="s">
        <v>160</v>
      </c>
      <c r="AU431" s="150" t="s">
        <v>91</v>
      </c>
      <c r="AV431" s="13" t="s">
        <v>156</v>
      </c>
      <c r="AW431" s="13" t="s">
        <v>42</v>
      </c>
      <c r="AX431" s="13" t="s">
        <v>89</v>
      </c>
      <c r="AY431" s="150" t="s">
        <v>149</v>
      </c>
    </row>
    <row r="432" spans="2:65" s="1" customFormat="1" ht="16.5" customHeight="1">
      <c r="B432" s="33"/>
      <c r="C432" s="124" t="s">
        <v>662</v>
      </c>
      <c r="D432" s="124" t="s">
        <v>151</v>
      </c>
      <c r="E432" s="125" t="s">
        <v>663</v>
      </c>
      <c r="F432" s="126" t="s">
        <v>664</v>
      </c>
      <c r="G432" s="127" t="s">
        <v>351</v>
      </c>
      <c r="H432" s="128">
        <v>23</v>
      </c>
      <c r="I432" s="129"/>
      <c r="J432" s="130">
        <f>ROUND(I432*H432,2)</f>
        <v>0</v>
      </c>
      <c r="K432" s="126" t="s">
        <v>79</v>
      </c>
      <c r="L432" s="33"/>
      <c r="M432" s="131" t="s">
        <v>79</v>
      </c>
      <c r="N432" s="132" t="s">
        <v>51</v>
      </c>
      <c r="P432" s="133">
        <f>O432*H432</f>
        <v>0</v>
      </c>
      <c r="Q432" s="133">
        <v>0</v>
      </c>
      <c r="R432" s="133">
        <f>Q432*H432</f>
        <v>0</v>
      </c>
      <c r="S432" s="133">
        <v>0</v>
      </c>
      <c r="T432" s="134">
        <f>S432*H432</f>
        <v>0</v>
      </c>
      <c r="AR432" s="135" t="s">
        <v>243</v>
      </c>
      <c r="AT432" s="135" t="s">
        <v>151</v>
      </c>
      <c r="AU432" s="135" t="s">
        <v>91</v>
      </c>
      <c r="AY432" s="17" t="s">
        <v>149</v>
      </c>
      <c r="BE432" s="136">
        <f>IF(N432="základní",J432,0)</f>
        <v>0</v>
      </c>
      <c r="BF432" s="136">
        <f>IF(N432="snížená",J432,0)</f>
        <v>0</v>
      </c>
      <c r="BG432" s="136">
        <f>IF(N432="zákl. přenesená",J432,0)</f>
        <v>0</v>
      </c>
      <c r="BH432" s="136">
        <f>IF(N432="sníž. přenesená",J432,0)</f>
        <v>0</v>
      </c>
      <c r="BI432" s="136">
        <f>IF(N432="nulová",J432,0)</f>
        <v>0</v>
      </c>
      <c r="BJ432" s="17" t="s">
        <v>89</v>
      </c>
      <c r="BK432" s="136">
        <f>ROUND(I432*H432,2)</f>
        <v>0</v>
      </c>
      <c r="BL432" s="17" t="s">
        <v>243</v>
      </c>
      <c r="BM432" s="135" t="s">
        <v>665</v>
      </c>
    </row>
    <row r="433" spans="2:65" s="1" customFormat="1" ht="16.5" customHeight="1">
      <c r="B433" s="33"/>
      <c r="C433" s="124" t="s">
        <v>666</v>
      </c>
      <c r="D433" s="124" t="s">
        <v>151</v>
      </c>
      <c r="E433" s="125" t="s">
        <v>667</v>
      </c>
      <c r="F433" s="126" t="s">
        <v>668</v>
      </c>
      <c r="G433" s="127" t="s">
        <v>669</v>
      </c>
      <c r="H433" s="128">
        <v>4</v>
      </c>
      <c r="I433" s="129"/>
      <c r="J433" s="130">
        <f>ROUND(I433*H433,2)</f>
        <v>0</v>
      </c>
      <c r="K433" s="126" t="s">
        <v>79</v>
      </c>
      <c r="L433" s="33"/>
      <c r="M433" s="131" t="s">
        <v>79</v>
      </c>
      <c r="N433" s="132" t="s">
        <v>51</v>
      </c>
      <c r="P433" s="133">
        <f>O433*H433</f>
        <v>0</v>
      </c>
      <c r="Q433" s="133">
        <v>0</v>
      </c>
      <c r="R433" s="133">
        <f>Q433*H433</f>
        <v>0</v>
      </c>
      <c r="S433" s="133">
        <v>0</v>
      </c>
      <c r="T433" s="134">
        <f>S433*H433</f>
        <v>0</v>
      </c>
      <c r="AR433" s="135" t="s">
        <v>243</v>
      </c>
      <c r="AT433" s="135" t="s">
        <v>151</v>
      </c>
      <c r="AU433" s="135" t="s">
        <v>91</v>
      </c>
      <c r="AY433" s="17" t="s">
        <v>149</v>
      </c>
      <c r="BE433" s="136">
        <f>IF(N433="základní",J433,0)</f>
        <v>0</v>
      </c>
      <c r="BF433" s="136">
        <f>IF(N433="snížená",J433,0)</f>
        <v>0</v>
      </c>
      <c r="BG433" s="136">
        <f>IF(N433="zákl. přenesená",J433,0)</f>
        <v>0</v>
      </c>
      <c r="BH433" s="136">
        <f>IF(N433="sníž. přenesená",J433,0)</f>
        <v>0</v>
      </c>
      <c r="BI433" s="136">
        <f>IF(N433="nulová",J433,0)</f>
        <v>0</v>
      </c>
      <c r="BJ433" s="17" t="s">
        <v>89</v>
      </c>
      <c r="BK433" s="136">
        <f>ROUND(I433*H433,2)</f>
        <v>0</v>
      </c>
      <c r="BL433" s="17" t="s">
        <v>243</v>
      </c>
      <c r="BM433" s="135" t="s">
        <v>670</v>
      </c>
    </row>
    <row r="434" spans="2:65" s="12" customFormat="1" ht="11.25">
      <c r="B434" s="141"/>
      <c r="D434" s="142" t="s">
        <v>160</v>
      </c>
      <c r="E434" s="143" t="s">
        <v>79</v>
      </c>
      <c r="F434" s="144" t="s">
        <v>671</v>
      </c>
      <c r="H434" s="145">
        <v>4</v>
      </c>
      <c r="I434" s="146"/>
      <c r="L434" s="141"/>
      <c r="M434" s="147"/>
      <c r="T434" s="148"/>
      <c r="AT434" s="143" t="s">
        <v>160</v>
      </c>
      <c r="AU434" s="143" t="s">
        <v>91</v>
      </c>
      <c r="AV434" s="12" t="s">
        <v>91</v>
      </c>
      <c r="AW434" s="12" t="s">
        <v>42</v>
      </c>
      <c r="AX434" s="12" t="s">
        <v>81</v>
      </c>
      <c r="AY434" s="143" t="s">
        <v>149</v>
      </c>
    </row>
    <row r="435" spans="2:65" s="13" customFormat="1" ht="11.25">
      <c r="B435" s="149"/>
      <c r="D435" s="142" t="s">
        <v>160</v>
      </c>
      <c r="E435" s="150" t="s">
        <v>79</v>
      </c>
      <c r="F435" s="151" t="s">
        <v>163</v>
      </c>
      <c r="H435" s="152">
        <v>4</v>
      </c>
      <c r="I435" s="153"/>
      <c r="L435" s="149"/>
      <c r="M435" s="154"/>
      <c r="T435" s="155"/>
      <c r="AT435" s="150" t="s">
        <v>160</v>
      </c>
      <c r="AU435" s="150" t="s">
        <v>91</v>
      </c>
      <c r="AV435" s="13" t="s">
        <v>156</v>
      </c>
      <c r="AW435" s="13" t="s">
        <v>42</v>
      </c>
      <c r="AX435" s="13" t="s">
        <v>89</v>
      </c>
      <c r="AY435" s="150" t="s">
        <v>149</v>
      </c>
    </row>
    <row r="436" spans="2:65" s="1" customFormat="1" ht="21.75" customHeight="1">
      <c r="B436" s="33"/>
      <c r="C436" s="124" t="s">
        <v>672</v>
      </c>
      <c r="D436" s="124" t="s">
        <v>151</v>
      </c>
      <c r="E436" s="125" t="s">
        <v>673</v>
      </c>
      <c r="F436" s="126" t="s">
        <v>674</v>
      </c>
      <c r="G436" s="127" t="s">
        <v>351</v>
      </c>
      <c r="H436" s="128">
        <v>11.5</v>
      </c>
      <c r="I436" s="129"/>
      <c r="J436" s="130">
        <f>ROUND(I436*H436,2)</f>
        <v>0</v>
      </c>
      <c r="K436" s="126" t="s">
        <v>79</v>
      </c>
      <c r="L436" s="33"/>
      <c r="M436" s="131" t="s">
        <v>79</v>
      </c>
      <c r="N436" s="132" t="s">
        <v>51</v>
      </c>
      <c r="P436" s="133">
        <f>O436*H436</f>
        <v>0</v>
      </c>
      <c r="Q436" s="133">
        <v>0</v>
      </c>
      <c r="R436" s="133">
        <f>Q436*H436</f>
        <v>0</v>
      </c>
      <c r="S436" s="133">
        <v>0</v>
      </c>
      <c r="T436" s="134">
        <f>S436*H436</f>
        <v>0</v>
      </c>
      <c r="AR436" s="135" t="s">
        <v>243</v>
      </c>
      <c r="AT436" s="135" t="s">
        <v>151</v>
      </c>
      <c r="AU436" s="135" t="s">
        <v>91</v>
      </c>
      <c r="AY436" s="17" t="s">
        <v>149</v>
      </c>
      <c r="BE436" s="136">
        <f>IF(N436="základní",J436,0)</f>
        <v>0</v>
      </c>
      <c r="BF436" s="136">
        <f>IF(N436="snížená",J436,0)</f>
        <v>0</v>
      </c>
      <c r="BG436" s="136">
        <f>IF(N436="zákl. přenesená",J436,0)</f>
        <v>0</v>
      </c>
      <c r="BH436" s="136">
        <f>IF(N436="sníž. přenesená",J436,0)</f>
        <v>0</v>
      </c>
      <c r="BI436" s="136">
        <f>IF(N436="nulová",J436,0)</f>
        <v>0</v>
      </c>
      <c r="BJ436" s="17" t="s">
        <v>89</v>
      </c>
      <c r="BK436" s="136">
        <f>ROUND(I436*H436,2)</f>
        <v>0</v>
      </c>
      <c r="BL436" s="17" t="s">
        <v>243</v>
      </c>
      <c r="BM436" s="135" t="s">
        <v>675</v>
      </c>
    </row>
    <row r="437" spans="2:65" s="12" customFormat="1" ht="11.25">
      <c r="B437" s="141"/>
      <c r="D437" s="142" t="s">
        <v>160</v>
      </c>
      <c r="E437" s="143" t="s">
        <v>79</v>
      </c>
      <c r="F437" s="144" t="s">
        <v>676</v>
      </c>
      <c r="H437" s="145">
        <v>11.5</v>
      </c>
      <c r="I437" s="146"/>
      <c r="L437" s="141"/>
      <c r="M437" s="147"/>
      <c r="T437" s="148"/>
      <c r="AT437" s="143" t="s">
        <v>160</v>
      </c>
      <c r="AU437" s="143" t="s">
        <v>91</v>
      </c>
      <c r="AV437" s="12" t="s">
        <v>91</v>
      </c>
      <c r="AW437" s="12" t="s">
        <v>42</v>
      </c>
      <c r="AX437" s="12" t="s">
        <v>81</v>
      </c>
      <c r="AY437" s="143" t="s">
        <v>149</v>
      </c>
    </row>
    <row r="438" spans="2:65" s="13" customFormat="1" ht="11.25">
      <c r="B438" s="149"/>
      <c r="D438" s="142" t="s">
        <v>160</v>
      </c>
      <c r="E438" s="150" t="s">
        <v>79</v>
      </c>
      <c r="F438" s="151" t="s">
        <v>163</v>
      </c>
      <c r="H438" s="152">
        <v>11.5</v>
      </c>
      <c r="I438" s="153"/>
      <c r="L438" s="149"/>
      <c r="M438" s="154"/>
      <c r="T438" s="155"/>
      <c r="AT438" s="150" t="s">
        <v>160</v>
      </c>
      <c r="AU438" s="150" t="s">
        <v>91</v>
      </c>
      <c r="AV438" s="13" t="s">
        <v>156</v>
      </c>
      <c r="AW438" s="13" t="s">
        <v>42</v>
      </c>
      <c r="AX438" s="13" t="s">
        <v>89</v>
      </c>
      <c r="AY438" s="150" t="s">
        <v>149</v>
      </c>
    </row>
    <row r="439" spans="2:65" s="1" customFormat="1" ht="16.5" customHeight="1">
      <c r="B439" s="33"/>
      <c r="C439" s="124" t="s">
        <v>677</v>
      </c>
      <c r="D439" s="124" t="s">
        <v>151</v>
      </c>
      <c r="E439" s="125" t="s">
        <v>678</v>
      </c>
      <c r="F439" s="126" t="s">
        <v>679</v>
      </c>
      <c r="G439" s="127" t="s">
        <v>351</v>
      </c>
      <c r="H439" s="128">
        <v>10</v>
      </c>
      <c r="I439" s="129"/>
      <c r="J439" s="130">
        <f>ROUND(I439*H439,2)</f>
        <v>0</v>
      </c>
      <c r="K439" s="126" t="s">
        <v>79</v>
      </c>
      <c r="L439" s="33"/>
      <c r="M439" s="131" t="s">
        <v>79</v>
      </c>
      <c r="N439" s="132" t="s">
        <v>51</v>
      </c>
      <c r="P439" s="133">
        <f>O439*H439</f>
        <v>0</v>
      </c>
      <c r="Q439" s="133">
        <v>0</v>
      </c>
      <c r="R439" s="133">
        <f>Q439*H439</f>
        <v>0</v>
      </c>
      <c r="S439" s="133">
        <v>0</v>
      </c>
      <c r="T439" s="134">
        <f>S439*H439</f>
        <v>0</v>
      </c>
      <c r="AR439" s="135" t="s">
        <v>243</v>
      </c>
      <c r="AT439" s="135" t="s">
        <v>151</v>
      </c>
      <c r="AU439" s="135" t="s">
        <v>91</v>
      </c>
      <c r="AY439" s="17" t="s">
        <v>149</v>
      </c>
      <c r="BE439" s="136">
        <f>IF(N439="základní",J439,0)</f>
        <v>0</v>
      </c>
      <c r="BF439" s="136">
        <f>IF(N439="snížená",J439,0)</f>
        <v>0</v>
      </c>
      <c r="BG439" s="136">
        <f>IF(N439="zákl. přenesená",J439,0)</f>
        <v>0</v>
      </c>
      <c r="BH439" s="136">
        <f>IF(N439="sníž. přenesená",J439,0)</f>
        <v>0</v>
      </c>
      <c r="BI439" s="136">
        <f>IF(N439="nulová",J439,0)</f>
        <v>0</v>
      </c>
      <c r="BJ439" s="17" t="s">
        <v>89</v>
      </c>
      <c r="BK439" s="136">
        <f>ROUND(I439*H439,2)</f>
        <v>0</v>
      </c>
      <c r="BL439" s="17" t="s">
        <v>243</v>
      </c>
      <c r="BM439" s="135" t="s">
        <v>680</v>
      </c>
    </row>
    <row r="440" spans="2:65" s="12" customFormat="1" ht="11.25">
      <c r="B440" s="141"/>
      <c r="D440" s="142" t="s">
        <v>160</v>
      </c>
      <c r="E440" s="143" t="s">
        <v>79</v>
      </c>
      <c r="F440" s="144" t="s">
        <v>681</v>
      </c>
      <c r="H440" s="145">
        <v>10</v>
      </c>
      <c r="I440" s="146"/>
      <c r="L440" s="141"/>
      <c r="M440" s="147"/>
      <c r="T440" s="148"/>
      <c r="AT440" s="143" t="s">
        <v>160</v>
      </c>
      <c r="AU440" s="143" t="s">
        <v>91</v>
      </c>
      <c r="AV440" s="12" t="s">
        <v>91</v>
      </c>
      <c r="AW440" s="12" t="s">
        <v>42</v>
      </c>
      <c r="AX440" s="12" t="s">
        <v>89</v>
      </c>
      <c r="AY440" s="143" t="s">
        <v>149</v>
      </c>
    </row>
    <row r="441" spans="2:65" s="1" customFormat="1" ht="16.5" customHeight="1">
      <c r="B441" s="33"/>
      <c r="C441" s="124" t="s">
        <v>682</v>
      </c>
      <c r="D441" s="124" t="s">
        <v>151</v>
      </c>
      <c r="E441" s="125" t="s">
        <v>683</v>
      </c>
      <c r="F441" s="126" t="s">
        <v>684</v>
      </c>
      <c r="G441" s="127" t="s">
        <v>351</v>
      </c>
      <c r="H441" s="128">
        <v>15</v>
      </c>
      <c r="I441" s="129"/>
      <c r="J441" s="130">
        <f>ROUND(I441*H441,2)</f>
        <v>0</v>
      </c>
      <c r="K441" s="126" t="s">
        <v>79</v>
      </c>
      <c r="L441" s="33"/>
      <c r="M441" s="131" t="s">
        <v>79</v>
      </c>
      <c r="N441" s="132" t="s">
        <v>51</v>
      </c>
      <c r="P441" s="133">
        <f>O441*H441</f>
        <v>0</v>
      </c>
      <c r="Q441" s="133">
        <v>0</v>
      </c>
      <c r="R441" s="133">
        <f>Q441*H441</f>
        <v>0</v>
      </c>
      <c r="S441" s="133">
        <v>0</v>
      </c>
      <c r="T441" s="134">
        <f>S441*H441</f>
        <v>0</v>
      </c>
      <c r="AR441" s="135" t="s">
        <v>243</v>
      </c>
      <c r="AT441" s="135" t="s">
        <v>151</v>
      </c>
      <c r="AU441" s="135" t="s">
        <v>91</v>
      </c>
      <c r="AY441" s="17" t="s">
        <v>149</v>
      </c>
      <c r="BE441" s="136">
        <f>IF(N441="základní",J441,0)</f>
        <v>0</v>
      </c>
      <c r="BF441" s="136">
        <f>IF(N441="snížená",J441,0)</f>
        <v>0</v>
      </c>
      <c r="BG441" s="136">
        <f>IF(N441="zákl. přenesená",J441,0)</f>
        <v>0</v>
      </c>
      <c r="BH441" s="136">
        <f>IF(N441="sníž. přenesená",J441,0)</f>
        <v>0</v>
      </c>
      <c r="BI441" s="136">
        <f>IF(N441="nulová",J441,0)</f>
        <v>0</v>
      </c>
      <c r="BJ441" s="17" t="s">
        <v>89</v>
      </c>
      <c r="BK441" s="136">
        <f>ROUND(I441*H441,2)</f>
        <v>0</v>
      </c>
      <c r="BL441" s="17" t="s">
        <v>243</v>
      </c>
      <c r="BM441" s="135" t="s">
        <v>685</v>
      </c>
    </row>
    <row r="442" spans="2:65" s="12" customFormat="1" ht="11.25">
      <c r="B442" s="141"/>
      <c r="D442" s="142" t="s">
        <v>160</v>
      </c>
      <c r="E442" s="143" t="s">
        <v>79</v>
      </c>
      <c r="F442" s="144" t="s">
        <v>686</v>
      </c>
      <c r="H442" s="145">
        <v>15</v>
      </c>
      <c r="I442" s="146"/>
      <c r="L442" s="141"/>
      <c r="M442" s="147"/>
      <c r="T442" s="148"/>
      <c r="AT442" s="143" t="s">
        <v>160</v>
      </c>
      <c r="AU442" s="143" t="s">
        <v>91</v>
      </c>
      <c r="AV442" s="12" t="s">
        <v>91</v>
      </c>
      <c r="AW442" s="12" t="s">
        <v>42</v>
      </c>
      <c r="AX442" s="12" t="s">
        <v>89</v>
      </c>
      <c r="AY442" s="143" t="s">
        <v>149</v>
      </c>
    </row>
    <row r="443" spans="2:65" s="1" customFormat="1" ht="16.5" customHeight="1">
      <c r="B443" s="33"/>
      <c r="C443" s="124" t="s">
        <v>687</v>
      </c>
      <c r="D443" s="124" t="s">
        <v>151</v>
      </c>
      <c r="E443" s="125" t="s">
        <v>688</v>
      </c>
      <c r="F443" s="126" t="s">
        <v>689</v>
      </c>
      <c r="G443" s="127" t="s">
        <v>669</v>
      </c>
      <c r="H443" s="128">
        <v>1</v>
      </c>
      <c r="I443" s="129"/>
      <c r="J443" s="130">
        <f>ROUND(I443*H443,2)</f>
        <v>0</v>
      </c>
      <c r="K443" s="126" t="s">
        <v>79</v>
      </c>
      <c r="L443" s="33"/>
      <c r="M443" s="131" t="s">
        <v>79</v>
      </c>
      <c r="N443" s="132" t="s">
        <v>51</v>
      </c>
      <c r="P443" s="133">
        <f>O443*H443</f>
        <v>0</v>
      </c>
      <c r="Q443" s="133">
        <v>0</v>
      </c>
      <c r="R443" s="133">
        <f>Q443*H443</f>
        <v>0</v>
      </c>
      <c r="S443" s="133">
        <v>0</v>
      </c>
      <c r="T443" s="134">
        <f>S443*H443</f>
        <v>0</v>
      </c>
      <c r="AR443" s="135" t="s">
        <v>243</v>
      </c>
      <c r="AT443" s="135" t="s">
        <v>151</v>
      </c>
      <c r="AU443" s="135" t="s">
        <v>91</v>
      </c>
      <c r="AY443" s="17" t="s">
        <v>149</v>
      </c>
      <c r="BE443" s="136">
        <f>IF(N443="základní",J443,0)</f>
        <v>0</v>
      </c>
      <c r="BF443" s="136">
        <f>IF(N443="snížená",J443,0)</f>
        <v>0</v>
      </c>
      <c r="BG443" s="136">
        <f>IF(N443="zákl. přenesená",J443,0)</f>
        <v>0</v>
      </c>
      <c r="BH443" s="136">
        <f>IF(N443="sníž. přenesená",J443,0)</f>
        <v>0</v>
      </c>
      <c r="BI443" s="136">
        <f>IF(N443="nulová",J443,0)</f>
        <v>0</v>
      </c>
      <c r="BJ443" s="17" t="s">
        <v>89</v>
      </c>
      <c r="BK443" s="136">
        <f>ROUND(I443*H443,2)</f>
        <v>0</v>
      </c>
      <c r="BL443" s="17" t="s">
        <v>243</v>
      </c>
      <c r="BM443" s="135" t="s">
        <v>690</v>
      </c>
    </row>
    <row r="444" spans="2:65" s="12" customFormat="1" ht="11.25">
      <c r="B444" s="141"/>
      <c r="D444" s="142" t="s">
        <v>160</v>
      </c>
      <c r="E444" s="143" t="s">
        <v>79</v>
      </c>
      <c r="F444" s="144" t="s">
        <v>691</v>
      </c>
      <c r="H444" s="145">
        <v>1</v>
      </c>
      <c r="I444" s="146"/>
      <c r="L444" s="141"/>
      <c r="M444" s="147"/>
      <c r="T444" s="148"/>
      <c r="AT444" s="143" t="s">
        <v>160</v>
      </c>
      <c r="AU444" s="143" t="s">
        <v>91</v>
      </c>
      <c r="AV444" s="12" t="s">
        <v>91</v>
      </c>
      <c r="AW444" s="12" t="s">
        <v>42</v>
      </c>
      <c r="AX444" s="12" t="s">
        <v>89</v>
      </c>
      <c r="AY444" s="143" t="s">
        <v>149</v>
      </c>
    </row>
    <row r="445" spans="2:65" s="1" customFormat="1" ht="16.5" customHeight="1">
      <c r="B445" s="33"/>
      <c r="C445" s="124" t="s">
        <v>692</v>
      </c>
      <c r="D445" s="124" t="s">
        <v>151</v>
      </c>
      <c r="E445" s="125" t="s">
        <v>693</v>
      </c>
      <c r="F445" s="126" t="s">
        <v>694</v>
      </c>
      <c r="G445" s="127" t="s">
        <v>669</v>
      </c>
      <c r="H445" s="128">
        <v>2</v>
      </c>
      <c r="I445" s="129"/>
      <c r="J445" s="130">
        <f>ROUND(I445*H445,2)</f>
        <v>0</v>
      </c>
      <c r="K445" s="126" t="s">
        <v>79</v>
      </c>
      <c r="L445" s="33"/>
      <c r="M445" s="131" t="s">
        <v>79</v>
      </c>
      <c r="N445" s="132" t="s">
        <v>51</v>
      </c>
      <c r="P445" s="133">
        <f>O445*H445</f>
        <v>0</v>
      </c>
      <c r="Q445" s="133">
        <v>0</v>
      </c>
      <c r="R445" s="133">
        <f>Q445*H445</f>
        <v>0</v>
      </c>
      <c r="S445" s="133">
        <v>0</v>
      </c>
      <c r="T445" s="134">
        <f>S445*H445</f>
        <v>0</v>
      </c>
      <c r="AR445" s="135" t="s">
        <v>243</v>
      </c>
      <c r="AT445" s="135" t="s">
        <v>151</v>
      </c>
      <c r="AU445" s="135" t="s">
        <v>91</v>
      </c>
      <c r="AY445" s="17" t="s">
        <v>149</v>
      </c>
      <c r="BE445" s="136">
        <f>IF(N445="základní",J445,0)</f>
        <v>0</v>
      </c>
      <c r="BF445" s="136">
        <f>IF(N445="snížená",J445,0)</f>
        <v>0</v>
      </c>
      <c r="BG445" s="136">
        <f>IF(N445="zákl. přenesená",J445,0)</f>
        <v>0</v>
      </c>
      <c r="BH445" s="136">
        <f>IF(N445="sníž. přenesená",J445,0)</f>
        <v>0</v>
      </c>
      <c r="BI445" s="136">
        <f>IF(N445="nulová",J445,0)</f>
        <v>0</v>
      </c>
      <c r="BJ445" s="17" t="s">
        <v>89</v>
      </c>
      <c r="BK445" s="136">
        <f>ROUND(I445*H445,2)</f>
        <v>0</v>
      </c>
      <c r="BL445" s="17" t="s">
        <v>243</v>
      </c>
      <c r="BM445" s="135" t="s">
        <v>695</v>
      </c>
    </row>
    <row r="446" spans="2:65" s="12" customFormat="1" ht="11.25">
      <c r="B446" s="141"/>
      <c r="D446" s="142" t="s">
        <v>160</v>
      </c>
      <c r="E446" s="143" t="s">
        <v>79</v>
      </c>
      <c r="F446" s="144" t="s">
        <v>696</v>
      </c>
      <c r="H446" s="145">
        <v>1</v>
      </c>
      <c r="I446" s="146"/>
      <c r="L446" s="141"/>
      <c r="M446" s="147"/>
      <c r="T446" s="148"/>
      <c r="AT446" s="143" t="s">
        <v>160</v>
      </c>
      <c r="AU446" s="143" t="s">
        <v>91</v>
      </c>
      <c r="AV446" s="12" t="s">
        <v>91</v>
      </c>
      <c r="AW446" s="12" t="s">
        <v>42</v>
      </c>
      <c r="AX446" s="12" t="s">
        <v>81</v>
      </c>
      <c r="AY446" s="143" t="s">
        <v>149</v>
      </c>
    </row>
    <row r="447" spans="2:65" s="12" customFormat="1" ht="11.25">
      <c r="B447" s="141"/>
      <c r="D447" s="142" t="s">
        <v>160</v>
      </c>
      <c r="E447" s="143" t="s">
        <v>79</v>
      </c>
      <c r="F447" s="144" t="s">
        <v>697</v>
      </c>
      <c r="H447" s="145">
        <v>1</v>
      </c>
      <c r="I447" s="146"/>
      <c r="L447" s="141"/>
      <c r="M447" s="147"/>
      <c r="T447" s="148"/>
      <c r="AT447" s="143" t="s">
        <v>160</v>
      </c>
      <c r="AU447" s="143" t="s">
        <v>91</v>
      </c>
      <c r="AV447" s="12" t="s">
        <v>91</v>
      </c>
      <c r="AW447" s="12" t="s">
        <v>42</v>
      </c>
      <c r="AX447" s="12" t="s">
        <v>81</v>
      </c>
      <c r="AY447" s="143" t="s">
        <v>149</v>
      </c>
    </row>
    <row r="448" spans="2:65" s="13" customFormat="1" ht="11.25">
      <c r="B448" s="149"/>
      <c r="D448" s="142" t="s">
        <v>160</v>
      </c>
      <c r="E448" s="150" t="s">
        <v>79</v>
      </c>
      <c r="F448" s="151" t="s">
        <v>163</v>
      </c>
      <c r="H448" s="152">
        <v>2</v>
      </c>
      <c r="I448" s="153"/>
      <c r="L448" s="149"/>
      <c r="M448" s="154"/>
      <c r="T448" s="155"/>
      <c r="AT448" s="150" t="s">
        <v>160</v>
      </c>
      <c r="AU448" s="150" t="s">
        <v>91</v>
      </c>
      <c r="AV448" s="13" t="s">
        <v>156</v>
      </c>
      <c r="AW448" s="13" t="s">
        <v>42</v>
      </c>
      <c r="AX448" s="13" t="s">
        <v>89</v>
      </c>
      <c r="AY448" s="150" t="s">
        <v>149</v>
      </c>
    </row>
    <row r="449" spans="2:65" s="1" customFormat="1" ht="21.75" customHeight="1">
      <c r="B449" s="33"/>
      <c r="C449" s="124" t="s">
        <v>698</v>
      </c>
      <c r="D449" s="124" t="s">
        <v>151</v>
      </c>
      <c r="E449" s="125" t="s">
        <v>699</v>
      </c>
      <c r="F449" s="126" t="s">
        <v>700</v>
      </c>
      <c r="G449" s="127" t="s">
        <v>701</v>
      </c>
      <c r="H449" s="128">
        <v>1</v>
      </c>
      <c r="I449" s="129"/>
      <c r="J449" s="130">
        <f>ROUND(I449*H449,2)</f>
        <v>0</v>
      </c>
      <c r="K449" s="126" t="s">
        <v>79</v>
      </c>
      <c r="L449" s="33"/>
      <c r="M449" s="131" t="s">
        <v>79</v>
      </c>
      <c r="N449" s="132" t="s">
        <v>51</v>
      </c>
      <c r="P449" s="133">
        <f>O449*H449</f>
        <v>0</v>
      </c>
      <c r="Q449" s="133">
        <v>0</v>
      </c>
      <c r="R449" s="133">
        <f>Q449*H449</f>
        <v>0</v>
      </c>
      <c r="S449" s="133">
        <v>0</v>
      </c>
      <c r="T449" s="134">
        <f>S449*H449</f>
        <v>0</v>
      </c>
      <c r="AR449" s="135" t="s">
        <v>243</v>
      </c>
      <c r="AT449" s="135" t="s">
        <v>151</v>
      </c>
      <c r="AU449" s="135" t="s">
        <v>91</v>
      </c>
      <c r="AY449" s="17" t="s">
        <v>149</v>
      </c>
      <c r="BE449" s="136">
        <f>IF(N449="základní",J449,0)</f>
        <v>0</v>
      </c>
      <c r="BF449" s="136">
        <f>IF(N449="snížená",J449,0)</f>
        <v>0</v>
      </c>
      <c r="BG449" s="136">
        <f>IF(N449="zákl. přenesená",J449,0)</f>
        <v>0</v>
      </c>
      <c r="BH449" s="136">
        <f>IF(N449="sníž. přenesená",J449,0)</f>
        <v>0</v>
      </c>
      <c r="BI449" s="136">
        <f>IF(N449="nulová",J449,0)</f>
        <v>0</v>
      </c>
      <c r="BJ449" s="17" t="s">
        <v>89</v>
      </c>
      <c r="BK449" s="136">
        <f>ROUND(I449*H449,2)</f>
        <v>0</v>
      </c>
      <c r="BL449" s="17" t="s">
        <v>243</v>
      </c>
      <c r="BM449" s="135" t="s">
        <v>702</v>
      </c>
    </row>
    <row r="450" spans="2:65" s="1" customFormat="1" ht="16.5" customHeight="1">
      <c r="B450" s="33"/>
      <c r="C450" s="124" t="s">
        <v>703</v>
      </c>
      <c r="D450" s="124" t="s">
        <v>151</v>
      </c>
      <c r="E450" s="125" t="s">
        <v>704</v>
      </c>
      <c r="F450" s="126" t="s">
        <v>705</v>
      </c>
      <c r="G450" s="127" t="s">
        <v>701</v>
      </c>
      <c r="H450" s="128">
        <v>1</v>
      </c>
      <c r="I450" s="129"/>
      <c r="J450" s="130">
        <f>ROUND(I450*H450,2)</f>
        <v>0</v>
      </c>
      <c r="K450" s="126" t="s">
        <v>79</v>
      </c>
      <c r="L450" s="33"/>
      <c r="M450" s="131" t="s">
        <v>79</v>
      </c>
      <c r="N450" s="132" t="s">
        <v>51</v>
      </c>
      <c r="P450" s="133">
        <f>O450*H450</f>
        <v>0</v>
      </c>
      <c r="Q450" s="133">
        <v>0</v>
      </c>
      <c r="R450" s="133">
        <f>Q450*H450</f>
        <v>0</v>
      </c>
      <c r="S450" s="133">
        <v>0</v>
      </c>
      <c r="T450" s="134">
        <f>S450*H450</f>
        <v>0</v>
      </c>
      <c r="AR450" s="135" t="s">
        <v>243</v>
      </c>
      <c r="AT450" s="135" t="s">
        <v>151</v>
      </c>
      <c r="AU450" s="135" t="s">
        <v>91</v>
      </c>
      <c r="AY450" s="17" t="s">
        <v>149</v>
      </c>
      <c r="BE450" s="136">
        <f>IF(N450="základní",J450,0)</f>
        <v>0</v>
      </c>
      <c r="BF450" s="136">
        <f>IF(N450="snížená",J450,0)</f>
        <v>0</v>
      </c>
      <c r="BG450" s="136">
        <f>IF(N450="zákl. přenesená",J450,0)</f>
        <v>0</v>
      </c>
      <c r="BH450" s="136">
        <f>IF(N450="sníž. přenesená",J450,0)</f>
        <v>0</v>
      </c>
      <c r="BI450" s="136">
        <f>IF(N450="nulová",J450,0)</f>
        <v>0</v>
      </c>
      <c r="BJ450" s="17" t="s">
        <v>89</v>
      </c>
      <c r="BK450" s="136">
        <f>ROUND(I450*H450,2)</f>
        <v>0</v>
      </c>
      <c r="BL450" s="17" t="s">
        <v>243</v>
      </c>
      <c r="BM450" s="135" t="s">
        <v>706</v>
      </c>
    </row>
    <row r="451" spans="2:65" s="11" customFormat="1" ht="22.9" customHeight="1">
      <c r="B451" s="112"/>
      <c r="D451" s="113" t="s">
        <v>80</v>
      </c>
      <c r="E451" s="122" t="s">
        <v>707</v>
      </c>
      <c r="F451" s="122" t="s">
        <v>708</v>
      </c>
      <c r="I451" s="115"/>
      <c r="J451" s="123">
        <f>BK451</f>
        <v>0</v>
      </c>
      <c r="L451" s="112"/>
      <c r="M451" s="117"/>
      <c r="P451" s="118">
        <f>SUM(P452:P459)</f>
        <v>0</v>
      </c>
      <c r="R451" s="118">
        <f>SUM(R452:R459)</f>
        <v>0</v>
      </c>
      <c r="T451" s="119">
        <f>SUM(T452:T459)</f>
        <v>0</v>
      </c>
      <c r="AR451" s="113" t="s">
        <v>91</v>
      </c>
      <c r="AT451" s="120" t="s">
        <v>80</v>
      </c>
      <c r="AU451" s="120" t="s">
        <v>89</v>
      </c>
      <c r="AY451" s="113" t="s">
        <v>149</v>
      </c>
      <c r="BK451" s="121">
        <f>SUM(BK452:BK459)</f>
        <v>0</v>
      </c>
    </row>
    <row r="452" spans="2:65" s="1" customFormat="1" ht="24.2" customHeight="1">
      <c r="B452" s="33"/>
      <c r="C452" s="124" t="s">
        <v>709</v>
      </c>
      <c r="D452" s="124" t="s">
        <v>151</v>
      </c>
      <c r="E452" s="125" t="s">
        <v>710</v>
      </c>
      <c r="F452" s="126" t="s">
        <v>711</v>
      </c>
      <c r="G452" s="127" t="s">
        <v>669</v>
      </c>
      <c r="H452" s="128">
        <v>4</v>
      </c>
      <c r="I452" s="129"/>
      <c r="J452" s="130">
        <f>ROUND(I452*H452,2)</f>
        <v>0</v>
      </c>
      <c r="K452" s="126" t="s">
        <v>79</v>
      </c>
      <c r="L452" s="33"/>
      <c r="M452" s="131" t="s">
        <v>79</v>
      </c>
      <c r="N452" s="132" t="s">
        <v>51</v>
      </c>
      <c r="P452" s="133">
        <f>O452*H452</f>
        <v>0</v>
      </c>
      <c r="Q452" s="133">
        <v>0</v>
      </c>
      <c r="R452" s="133">
        <f>Q452*H452</f>
        <v>0</v>
      </c>
      <c r="S452" s="133">
        <v>0</v>
      </c>
      <c r="T452" s="134">
        <f>S452*H452</f>
        <v>0</v>
      </c>
      <c r="AR452" s="135" t="s">
        <v>243</v>
      </c>
      <c r="AT452" s="135" t="s">
        <v>151</v>
      </c>
      <c r="AU452" s="135" t="s">
        <v>91</v>
      </c>
      <c r="AY452" s="17" t="s">
        <v>149</v>
      </c>
      <c r="BE452" s="136">
        <f>IF(N452="základní",J452,0)</f>
        <v>0</v>
      </c>
      <c r="BF452" s="136">
        <f>IF(N452="snížená",J452,0)</f>
        <v>0</v>
      </c>
      <c r="BG452" s="136">
        <f>IF(N452="zákl. přenesená",J452,0)</f>
        <v>0</v>
      </c>
      <c r="BH452" s="136">
        <f>IF(N452="sníž. přenesená",J452,0)</f>
        <v>0</v>
      </c>
      <c r="BI452" s="136">
        <f>IF(N452="nulová",J452,0)</f>
        <v>0</v>
      </c>
      <c r="BJ452" s="17" t="s">
        <v>89</v>
      </c>
      <c r="BK452" s="136">
        <f>ROUND(I452*H452,2)</f>
        <v>0</v>
      </c>
      <c r="BL452" s="17" t="s">
        <v>243</v>
      </c>
      <c r="BM452" s="135" t="s">
        <v>712</v>
      </c>
    </row>
    <row r="453" spans="2:65" s="12" customFormat="1" ht="11.25">
      <c r="B453" s="141"/>
      <c r="D453" s="142" t="s">
        <v>160</v>
      </c>
      <c r="E453" s="143" t="s">
        <v>79</v>
      </c>
      <c r="F453" s="144" t="s">
        <v>713</v>
      </c>
      <c r="H453" s="145">
        <v>2</v>
      </c>
      <c r="I453" s="146"/>
      <c r="L453" s="141"/>
      <c r="M453" s="147"/>
      <c r="T453" s="148"/>
      <c r="AT453" s="143" t="s">
        <v>160</v>
      </c>
      <c r="AU453" s="143" t="s">
        <v>91</v>
      </c>
      <c r="AV453" s="12" t="s">
        <v>91</v>
      </c>
      <c r="AW453" s="12" t="s">
        <v>42</v>
      </c>
      <c r="AX453" s="12" t="s">
        <v>81</v>
      </c>
      <c r="AY453" s="143" t="s">
        <v>149</v>
      </c>
    </row>
    <row r="454" spans="2:65" s="12" customFormat="1" ht="11.25">
      <c r="B454" s="141"/>
      <c r="D454" s="142" t="s">
        <v>160</v>
      </c>
      <c r="E454" s="143" t="s">
        <v>79</v>
      </c>
      <c r="F454" s="144" t="s">
        <v>714</v>
      </c>
      <c r="H454" s="145">
        <v>2</v>
      </c>
      <c r="I454" s="146"/>
      <c r="L454" s="141"/>
      <c r="M454" s="147"/>
      <c r="T454" s="148"/>
      <c r="AT454" s="143" t="s">
        <v>160</v>
      </c>
      <c r="AU454" s="143" t="s">
        <v>91</v>
      </c>
      <c r="AV454" s="12" t="s">
        <v>91</v>
      </c>
      <c r="AW454" s="12" t="s">
        <v>42</v>
      </c>
      <c r="AX454" s="12" t="s">
        <v>81</v>
      </c>
      <c r="AY454" s="143" t="s">
        <v>149</v>
      </c>
    </row>
    <row r="455" spans="2:65" s="13" customFormat="1" ht="11.25">
      <c r="B455" s="149"/>
      <c r="D455" s="142" t="s">
        <v>160</v>
      </c>
      <c r="E455" s="150" t="s">
        <v>79</v>
      </c>
      <c r="F455" s="151" t="s">
        <v>163</v>
      </c>
      <c r="H455" s="152">
        <v>4</v>
      </c>
      <c r="I455" s="153"/>
      <c r="L455" s="149"/>
      <c r="M455" s="154"/>
      <c r="T455" s="155"/>
      <c r="AT455" s="150" t="s">
        <v>160</v>
      </c>
      <c r="AU455" s="150" t="s">
        <v>91</v>
      </c>
      <c r="AV455" s="13" t="s">
        <v>156</v>
      </c>
      <c r="AW455" s="13" t="s">
        <v>42</v>
      </c>
      <c r="AX455" s="13" t="s">
        <v>89</v>
      </c>
      <c r="AY455" s="150" t="s">
        <v>149</v>
      </c>
    </row>
    <row r="456" spans="2:65" s="1" customFormat="1" ht="24.2" customHeight="1">
      <c r="B456" s="33"/>
      <c r="C456" s="124" t="s">
        <v>715</v>
      </c>
      <c r="D456" s="124" t="s">
        <v>151</v>
      </c>
      <c r="E456" s="125" t="s">
        <v>716</v>
      </c>
      <c r="F456" s="126" t="s">
        <v>717</v>
      </c>
      <c r="G456" s="127" t="s">
        <v>701</v>
      </c>
      <c r="H456" s="128">
        <v>1</v>
      </c>
      <c r="I456" s="129"/>
      <c r="J456" s="130">
        <f>ROUND(I456*H456,2)</f>
        <v>0</v>
      </c>
      <c r="K456" s="126" t="s">
        <v>79</v>
      </c>
      <c r="L456" s="33"/>
      <c r="M456" s="131" t="s">
        <v>79</v>
      </c>
      <c r="N456" s="132" t="s">
        <v>51</v>
      </c>
      <c r="P456" s="133">
        <f>O456*H456</f>
        <v>0</v>
      </c>
      <c r="Q456" s="133">
        <v>0</v>
      </c>
      <c r="R456" s="133">
        <f>Q456*H456</f>
        <v>0</v>
      </c>
      <c r="S456" s="133">
        <v>0</v>
      </c>
      <c r="T456" s="134">
        <f>S456*H456</f>
        <v>0</v>
      </c>
      <c r="AR456" s="135" t="s">
        <v>243</v>
      </c>
      <c r="AT456" s="135" t="s">
        <v>151</v>
      </c>
      <c r="AU456" s="135" t="s">
        <v>91</v>
      </c>
      <c r="AY456" s="17" t="s">
        <v>149</v>
      </c>
      <c r="BE456" s="136">
        <f>IF(N456="základní",J456,0)</f>
        <v>0</v>
      </c>
      <c r="BF456" s="136">
        <f>IF(N456="snížená",J456,0)</f>
        <v>0</v>
      </c>
      <c r="BG456" s="136">
        <f>IF(N456="zákl. přenesená",J456,0)</f>
        <v>0</v>
      </c>
      <c r="BH456" s="136">
        <f>IF(N456="sníž. přenesená",J456,0)</f>
        <v>0</v>
      </c>
      <c r="BI456" s="136">
        <f>IF(N456="nulová",J456,0)</f>
        <v>0</v>
      </c>
      <c r="BJ456" s="17" t="s">
        <v>89</v>
      </c>
      <c r="BK456" s="136">
        <f>ROUND(I456*H456,2)</f>
        <v>0</v>
      </c>
      <c r="BL456" s="17" t="s">
        <v>243</v>
      </c>
      <c r="BM456" s="135" t="s">
        <v>718</v>
      </c>
    </row>
    <row r="457" spans="2:65" s="1" customFormat="1" ht="16.5" customHeight="1">
      <c r="B457" s="33"/>
      <c r="C457" s="124" t="s">
        <v>719</v>
      </c>
      <c r="D457" s="124" t="s">
        <v>151</v>
      </c>
      <c r="E457" s="125" t="s">
        <v>720</v>
      </c>
      <c r="F457" s="126" t="s">
        <v>721</v>
      </c>
      <c r="G457" s="127" t="s">
        <v>701</v>
      </c>
      <c r="H457" s="128">
        <v>1</v>
      </c>
      <c r="I457" s="129"/>
      <c r="J457" s="130">
        <f>ROUND(I457*H457,2)</f>
        <v>0</v>
      </c>
      <c r="K457" s="126" t="s">
        <v>79</v>
      </c>
      <c r="L457" s="33"/>
      <c r="M457" s="131" t="s">
        <v>79</v>
      </c>
      <c r="N457" s="132" t="s">
        <v>51</v>
      </c>
      <c r="P457" s="133">
        <f>O457*H457</f>
        <v>0</v>
      </c>
      <c r="Q457" s="133">
        <v>0</v>
      </c>
      <c r="R457" s="133">
        <f>Q457*H457</f>
        <v>0</v>
      </c>
      <c r="S457" s="133">
        <v>0</v>
      </c>
      <c r="T457" s="134">
        <f>S457*H457</f>
        <v>0</v>
      </c>
      <c r="AR457" s="135" t="s">
        <v>243</v>
      </c>
      <c r="AT457" s="135" t="s">
        <v>151</v>
      </c>
      <c r="AU457" s="135" t="s">
        <v>91</v>
      </c>
      <c r="AY457" s="17" t="s">
        <v>149</v>
      </c>
      <c r="BE457" s="136">
        <f>IF(N457="základní",J457,0)</f>
        <v>0</v>
      </c>
      <c r="BF457" s="136">
        <f>IF(N457="snížená",J457,0)</f>
        <v>0</v>
      </c>
      <c r="BG457" s="136">
        <f>IF(N457="zákl. přenesená",J457,0)</f>
        <v>0</v>
      </c>
      <c r="BH457" s="136">
        <f>IF(N457="sníž. přenesená",J457,0)</f>
        <v>0</v>
      </c>
      <c r="BI457" s="136">
        <f>IF(N457="nulová",J457,0)</f>
        <v>0</v>
      </c>
      <c r="BJ457" s="17" t="s">
        <v>89</v>
      </c>
      <c r="BK457" s="136">
        <f>ROUND(I457*H457,2)</f>
        <v>0</v>
      </c>
      <c r="BL457" s="17" t="s">
        <v>243</v>
      </c>
      <c r="BM457" s="135" t="s">
        <v>722</v>
      </c>
    </row>
    <row r="458" spans="2:65" s="1" customFormat="1" ht="24.2" customHeight="1">
      <c r="B458" s="33"/>
      <c r="C458" s="124" t="s">
        <v>723</v>
      </c>
      <c r="D458" s="124" t="s">
        <v>151</v>
      </c>
      <c r="E458" s="125" t="s">
        <v>724</v>
      </c>
      <c r="F458" s="126" t="s">
        <v>725</v>
      </c>
      <c r="G458" s="127" t="s">
        <v>701</v>
      </c>
      <c r="H458" s="128">
        <v>1</v>
      </c>
      <c r="I458" s="129"/>
      <c r="J458" s="130">
        <f>ROUND(I458*H458,2)</f>
        <v>0</v>
      </c>
      <c r="K458" s="126" t="s">
        <v>79</v>
      </c>
      <c r="L458" s="33"/>
      <c r="M458" s="131" t="s">
        <v>79</v>
      </c>
      <c r="N458" s="132" t="s">
        <v>51</v>
      </c>
      <c r="P458" s="133">
        <f>O458*H458</f>
        <v>0</v>
      </c>
      <c r="Q458" s="133">
        <v>0</v>
      </c>
      <c r="R458" s="133">
        <f>Q458*H458</f>
        <v>0</v>
      </c>
      <c r="S458" s="133">
        <v>0</v>
      </c>
      <c r="T458" s="134">
        <f>S458*H458</f>
        <v>0</v>
      </c>
      <c r="AR458" s="135" t="s">
        <v>243</v>
      </c>
      <c r="AT458" s="135" t="s">
        <v>151</v>
      </c>
      <c r="AU458" s="135" t="s">
        <v>91</v>
      </c>
      <c r="AY458" s="17" t="s">
        <v>149</v>
      </c>
      <c r="BE458" s="136">
        <f>IF(N458="základní",J458,0)</f>
        <v>0</v>
      </c>
      <c r="BF458" s="136">
        <f>IF(N458="snížená",J458,0)</f>
        <v>0</v>
      </c>
      <c r="BG458" s="136">
        <f>IF(N458="zákl. přenesená",J458,0)</f>
        <v>0</v>
      </c>
      <c r="BH458" s="136">
        <f>IF(N458="sníž. přenesená",J458,0)</f>
        <v>0</v>
      </c>
      <c r="BI458" s="136">
        <f>IF(N458="nulová",J458,0)</f>
        <v>0</v>
      </c>
      <c r="BJ458" s="17" t="s">
        <v>89</v>
      </c>
      <c r="BK458" s="136">
        <f>ROUND(I458*H458,2)</f>
        <v>0</v>
      </c>
      <c r="BL458" s="17" t="s">
        <v>243</v>
      </c>
      <c r="BM458" s="135" t="s">
        <v>726</v>
      </c>
    </row>
    <row r="459" spans="2:65" s="1" customFormat="1" ht="16.5" customHeight="1">
      <c r="B459" s="33"/>
      <c r="C459" s="124" t="s">
        <v>727</v>
      </c>
      <c r="D459" s="124" t="s">
        <v>151</v>
      </c>
      <c r="E459" s="125" t="s">
        <v>728</v>
      </c>
      <c r="F459" s="126" t="s">
        <v>729</v>
      </c>
      <c r="G459" s="127" t="s">
        <v>701</v>
      </c>
      <c r="H459" s="128">
        <v>1</v>
      </c>
      <c r="I459" s="129"/>
      <c r="J459" s="130">
        <f>ROUND(I459*H459,2)</f>
        <v>0</v>
      </c>
      <c r="K459" s="126" t="s">
        <v>79</v>
      </c>
      <c r="L459" s="33"/>
      <c r="M459" s="131" t="s">
        <v>79</v>
      </c>
      <c r="N459" s="132" t="s">
        <v>51</v>
      </c>
      <c r="P459" s="133">
        <f>O459*H459</f>
        <v>0</v>
      </c>
      <c r="Q459" s="133">
        <v>0</v>
      </c>
      <c r="R459" s="133">
        <f>Q459*H459</f>
        <v>0</v>
      </c>
      <c r="S459" s="133">
        <v>0</v>
      </c>
      <c r="T459" s="134">
        <f>S459*H459</f>
        <v>0</v>
      </c>
      <c r="AR459" s="135" t="s">
        <v>243</v>
      </c>
      <c r="AT459" s="135" t="s">
        <v>151</v>
      </c>
      <c r="AU459" s="135" t="s">
        <v>91</v>
      </c>
      <c r="AY459" s="17" t="s">
        <v>149</v>
      </c>
      <c r="BE459" s="136">
        <f>IF(N459="základní",J459,0)</f>
        <v>0</v>
      </c>
      <c r="BF459" s="136">
        <f>IF(N459="snížená",J459,0)</f>
        <v>0</v>
      </c>
      <c r="BG459" s="136">
        <f>IF(N459="zákl. přenesená",J459,0)</f>
        <v>0</v>
      </c>
      <c r="BH459" s="136">
        <f>IF(N459="sníž. přenesená",J459,0)</f>
        <v>0</v>
      </c>
      <c r="BI459" s="136">
        <f>IF(N459="nulová",J459,0)</f>
        <v>0</v>
      </c>
      <c r="BJ459" s="17" t="s">
        <v>89</v>
      </c>
      <c r="BK459" s="136">
        <f>ROUND(I459*H459,2)</f>
        <v>0</v>
      </c>
      <c r="BL459" s="17" t="s">
        <v>243</v>
      </c>
      <c r="BM459" s="135" t="s">
        <v>730</v>
      </c>
    </row>
    <row r="460" spans="2:65" s="11" customFormat="1" ht="22.9" customHeight="1">
      <c r="B460" s="112"/>
      <c r="D460" s="113" t="s">
        <v>80</v>
      </c>
      <c r="E460" s="122" t="s">
        <v>731</v>
      </c>
      <c r="F460" s="122" t="s">
        <v>732</v>
      </c>
      <c r="I460" s="115"/>
      <c r="J460" s="123">
        <f>BK460</f>
        <v>0</v>
      </c>
      <c r="L460" s="112"/>
      <c r="M460" s="117"/>
      <c r="P460" s="118">
        <f>SUM(P461:P476)</f>
        <v>0</v>
      </c>
      <c r="R460" s="118">
        <f>SUM(R461:R476)</f>
        <v>0</v>
      </c>
      <c r="T460" s="119">
        <f>SUM(T461:T476)</f>
        <v>0</v>
      </c>
      <c r="AR460" s="113" t="s">
        <v>91</v>
      </c>
      <c r="AT460" s="120" t="s">
        <v>80</v>
      </c>
      <c r="AU460" s="120" t="s">
        <v>89</v>
      </c>
      <c r="AY460" s="113" t="s">
        <v>149</v>
      </c>
      <c r="BK460" s="121">
        <f>SUM(BK461:BK476)</f>
        <v>0</v>
      </c>
    </row>
    <row r="461" spans="2:65" s="1" customFormat="1" ht="16.5" customHeight="1">
      <c r="B461" s="33"/>
      <c r="C461" s="124" t="s">
        <v>733</v>
      </c>
      <c r="D461" s="124" t="s">
        <v>151</v>
      </c>
      <c r="E461" s="125" t="s">
        <v>734</v>
      </c>
      <c r="F461" s="126" t="s">
        <v>735</v>
      </c>
      <c r="G461" s="127" t="s">
        <v>701</v>
      </c>
      <c r="H461" s="128">
        <v>1</v>
      </c>
      <c r="I461" s="129"/>
      <c r="J461" s="130">
        <f t="shared" ref="J461:J467" si="0">ROUND(I461*H461,2)</f>
        <v>0</v>
      </c>
      <c r="K461" s="126" t="s">
        <v>79</v>
      </c>
      <c r="L461" s="33"/>
      <c r="M461" s="131" t="s">
        <v>79</v>
      </c>
      <c r="N461" s="132" t="s">
        <v>51</v>
      </c>
      <c r="P461" s="133">
        <f t="shared" ref="P461:P467" si="1">O461*H461</f>
        <v>0</v>
      </c>
      <c r="Q461" s="133">
        <v>0</v>
      </c>
      <c r="R461" s="133">
        <f t="shared" ref="R461:R467" si="2">Q461*H461</f>
        <v>0</v>
      </c>
      <c r="S461" s="133">
        <v>0</v>
      </c>
      <c r="T461" s="134">
        <f t="shared" ref="T461:T467" si="3">S461*H461</f>
        <v>0</v>
      </c>
      <c r="AR461" s="135" t="s">
        <v>243</v>
      </c>
      <c r="AT461" s="135" t="s">
        <v>151</v>
      </c>
      <c r="AU461" s="135" t="s">
        <v>91</v>
      </c>
      <c r="AY461" s="17" t="s">
        <v>149</v>
      </c>
      <c r="BE461" s="136">
        <f t="shared" ref="BE461:BE467" si="4">IF(N461="základní",J461,0)</f>
        <v>0</v>
      </c>
      <c r="BF461" s="136">
        <f t="shared" ref="BF461:BF467" si="5">IF(N461="snížená",J461,0)</f>
        <v>0</v>
      </c>
      <c r="BG461" s="136">
        <f t="shared" ref="BG461:BG467" si="6">IF(N461="zákl. přenesená",J461,0)</f>
        <v>0</v>
      </c>
      <c r="BH461" s="136">
        <f t="shared" ref="BH461:BH467" si="7">IF(N461="sníž. přenesená",J461,0)</f>
        <v>0</v>
      </c>
      <c r="BI461" s="136">
        <f t="shared" ref="BI461:BI467" si="8">IF(N461="nulová",J461,0)</f>
        <v>0</v>
      </c>
      <c r="BJ461" s="17" t="s">
        <v>89</v>
      </c>
      <c r="BK461" s="136">
        <f t="shared" ref="BK461:BK467" si="9">ROUND(I461*H461,2)</f>
        <v>0</v>
      </c>
      <c r="BL461" s="17" t="s">
        <v>243</v>
      </c>
      <c r="BM461" s="135" t="s">
        <v>736</v>
      </c>
    </row>
    <row r="462" spans="2:65" s="1" customFormat="1" ht="16.5" customHeight="1">
      <c r="B462" s="33"/>
      <c r="C462" s="124" t="s">
        <v>737</v>
      </c>
      <c r="D462" s="124" t="s">
        <v>151</v>
      </c>
      <c r="E462" s="125" t="s">
        <v>738</v>
      </c>
      <c r="F462" s="126" t="s">
        <v>739</v>
      </c>
      <c r="G462" s="127" t="s">
        <v>701</v>
      </c>
      <c r="H462" s="128">
        <v>1</v>
      </c>
      <c r="I462" s="129"/>
      <c r="J462" s="130">
        <f t="shared" si="0"/>
        <v>0</v>
      </c>
      <c r="K462" s="126" t="s">
        <v>79</v>
      </c>
      <c r="L462" s="33"/>
      <c r="M462" s="131" t="s">
        <v>79</v>
      </c>
      <c r="N462" s="132" t="s">
        <v>51</v>
      </c>
      <c r="P462" s="133">
        <f t="shared" si="1"/>
        <v>0</v>
      </c>
      <c r="Q462" s="133">
        <v>0</v>
      </c>
      <c r="R462" s="133">
        <f t="shared" si="2"/>
        <v>0</v>
      </c>
      <c r="S462" s="133">
        <v>0</v>
      </c>
      <c r="T462" s="134">
        <f t="shared" si="3"/>
        <v>0</v>
      </c>
      <c r="AR462" s="135" t="s">
        <v>243</v>
      </c>
      <c r="AT462" s="135" t="s">
        <v>151</v>
      </c>
      <c r="AU462" s="135" t="s">
        <v>91</v>
      </c>
      <c r="AY462" s="17" t="s">
        <v>149</v>
      </c>
      <c r="BE462" s="136">
        <f t="shared" si="4"/>
        <v>0</v>
      </c>
      <c r="BF462" s="136">
        <f t="shared" si="5"/>
        <v>0</v>
      </c>
      <c r="BG462" s="136">
        <f t="shared" si="6"/>
        <v>0</v>
      </c>
      <c r="BH462" s="136">
        <f t="shared" si="7"/>
        <v>0</v>
      </c>
      <c r="BI462" s="136">
        <f t="shared" si="8"/>
        <v>0</v>
      </c>
      <c r="BJ462" s="17" t="s">
        <v>89</v>
      </c>
      <c r="BK462" s="136">
        <f t="shared" si="9"/>
        <v>0</v>
      </c>
      <c r="BL462" s="17" t="s">
        <v>243</v>
      </c>
      <c r="BM462" s="135" t="s">
        <v>740</v>
      </c>
    </row>
    <row r="463" spans="2:65" s="1" customFormat="1" ht="16.5" customHeight="1">
      <c r="B463" s="33"/>
      <c r="C463" s="124" t="s">
        <v>741</v>
      </c>
      <c r="D463" s="124" t="s">
        <v>151</v>
      </c>
      <c r="E463" s="125" t="s">
        <v>742</v>
      </c>
      <c r="F463" s="126" t="s">
        <v>743</v>
      </c>
      <c r="G463" s="127" t="s">
        <v>701</v>
      </c>
      <c r="H463" s="128">
        <v>1</v>
      </c>
      <c r="I463" s="129"/>
      <c r="J463" s="130">
        <f t="shared" si="0"/>
        <v>0</v>
      </c>
      <c r="K463" s="126" t="s">
        <v>79</v>
      </c>
      <c r="L463" s="33"/>
      <c r="M463" s="131" t="s">
        <v>79</v>
      </c>
      <c r="N463" s="132" t="s">
        <v>51</v>
      </c>
      <c r="P463" s="133">
        <f t="shared" si="1"/>
        <v>0</v>
      </c>
      <c r="Q463" s="133">
        <v>0</v>
      </c>
      <c r="R463" s="133">
        <f t="shared" si="2"/>
        <v>0</v>
      </c>
      <c r="S463" s="133">
        <v>0</v>
      </c>
      <c r="T463" s="134">
        <f t="shared" si="3"/>
        <v>0</v>
      </c>
      <c r="AR463" s="135" t="s">
        <v>243</v>
      </c>
      <c r="AT463" s="135" t="s">
        <v>151</v>
      </c>
      <c r="AU463" s="135" t="s">
        <v>91</v>
      </c>
      <c r="AY463" s="17" t="s">
        <v>149</v>
      </c>
      <c r="BE463" s="136">
        <f t="shared" si="4"/>
        <v>0</v>
      </c>
      <c r="BF463" s="136">
        <f t="shared" si="5"/>
        <v>0</v>
      </c>
      <c r="BG463" s="136">
        <f t="shared" si="6"/>
        <v>0</v>
      </c>
      <c r="BH463" s="136">
        <f t="shared" si="7"/>
        <v>0</v>
      </c>
      <c r="BI463" s="136">
        <f t="shared" si="8"/>
        <v>0</v>
      </c>
      <c r="BJ463" s="17" t="s">
        <v>89</v>
      </c>
      <c r="BK463" s="136">
        <f t="shared" si="9"/>
        <v>0</v>
      </c>
      <c r="BL463" s="17" t="s">
        <v>243</v>
      </c>
      <c r="BM463" s="135" t="s">
        <v>744</v>
      </c>
    </row>
    <row r="464" spans="2:65" s="1" customFormat="1" ht="24.2" customHeight="1">
      <c r="B464" s="33"/>
      <c r="C464" s="124" t="s">
        <v>745</v>
      </c>
      <c r="D464" s="124" t="s">
        <v>151</v>
      </c>
      <c r="E464" s="125" t="s">
        <v>746</v>
      </c>
      <c r="F464" s="126" t="s">
        <v>747</v>
      </c>
      <c r="G464" s="127" t="s">
        <v>351</v>
      </c>
      <c r="H464" s="128">
        <v>265</v>
      </c>
      <c r="I464" s="129"/>
      <c r="J464" s="130">
        <f t="shared" si="0"/>
        <v>0</v>
      </c>
      <c r="K464" s="126" t="s">
        <v>79</v>
      </c>
      <c r="L464" s="33"/>
      <c r="M464" s="131" t="s">
        <v>79</v>
      </c>
      <c r="N464" s="132" t="s">
        <v>51</v>
      </c>
      <c r="P464" s="133">
        <f t="shared" si="1"/>
        <v>0</v>
      </c>
      <c r="Q464" s="133">
        <v>0</v>
      </c>
      <c r="R464" s="133">
        <f t="shared" si="2"/>
        <v>0</v>
      </c>
      <c r="S464" s="133">
        <v>0</v>
      </c>
      <c r="T464" s="134">
        <f t="shared" si="3"/>
        <v>0</v>
      </c>
      <c r="AR464" s="135" t="s">
        <v>243</v>
      </c>
      <c r="AT464" s="135" t="s">
        <v>151</v>
      </c>
      <c r="AU464" s="135" t="s">
        <v>91</v>
      </c>
      <c r="AY464" s="17" t="s">
        <v>149</v>
      </c>
      <c r="BE464" s="136">
        <f t="shared" si="4"/>
        <v>0</v>
      </c>
      <c r="BF464" s="136">
        <f t="shared" si="5"/>
        <v>0</v>
      </c>
      <c r="BG464" s="136">
        <f t="shared" si="6"/>
        <v>0</v>
      </c>
      <c r="BH464" s="136">
        <f t="shared" si="7"/>
        <v>0</v>
      </c>
      <c r="BI464" s="136">
        <f t="shared" si="8"/>
        <v>0</v>
      </c>
      <c r="BJ464" s="17" t="s">
        <v>89</v>
      </c>
      <c r="BK464" s="136">
        <f t="shared" si="9"/>
        <v>0</v>
      </c>
      <c r="BL464" s="17" t="s">
        <v>243</v>
      </c>
      <c r="BM464" s="135" t="s">
        <v>748</v>
      </c>
    </row>
    <row r="465" spans="2:65" s="1" customFormat="1" ht="24.2" customHeight="1">
      <c r="B465" s="33"/>
      <c r="C465" s="124" t="s">
        <v>749</v>
      </c>
      <c r="D465" s="124" t="s">
        <v>151</v>
      </c>
      <c r="E465" s="125" t="s">
        <v>750</v>
      </c>
      <c r="F465" s="126" t="s">
        <v>751</v>
      </c>
      <c r="G465" s="127" t="s">
        <v>701</v>
      </c>
      <c r="H465" s="128">
        <v>1</v>
      </c>
      <c r="I465" s="129"/>
      <c r="J465" s="130">
        <f t="shared" si="0"/>
        <v>0</v>
      </c>
      <c r="K465" s="126" t="s">
        <v>79</v>
      </c>
      <c r="L465" s="33"/>
      <c r="M465" s="131" t="s">
        <v>79</v>
      </c>
      <c r="N465" s="132" t="s">
        <v>51</v>
      </c>
      <c r="P465" s="133">
        <f t="shared" si="1"/>
        <v>0</v>
      </c>
      <c r="Q465" s="133">
        <v>0</v>
      </c>
      <c r="R465" s="133">
        <f t="shared" si="2"/>
        <v>0</v>
      </c>
      <c r="S465" s="133">
        <v>0</v>
      </c>
      <c r="T465" s="134">
        <f t="shared" si="3"/>
        <v>0</v>
      </c>
      <c r="AR465" s="135" t="s">
        <v>243</v>
      </c>
      <c r="AT465" s="135" t="s">
        <v>151</v>
      </c>
      <c r="AU465" s="135" t="s">
        <v>91</v>
      </c>
      <c r="AY465" s="17" t="s">
        <v>149</v>
      </c>
      <c r="BE465" s="136">
        <f t="shared" si="4"/>
        <v>0</v>
      </c>
      <c r="BF465" s="136">
        <f t="shared" si="5"/>
        <v>0</v>
      </c>
      <c r="BG465" s="136">
        <f t="shared" si="6"/>
        <v>0</v>
      </c>
      <c r="BH465" s="136">
        <f t="shared" si="7"/>
        <v>0</v>
      </c>
      <c r="BI465" s="136">
        <f t="shared" si="8"/>
        <v>0</v>
      </c>
      <c r="BJ465" s="17" t="s">
        <v>89</v>
      </c>
      <c r="BK465" s="136">
        <f t="shared" si="9"/>
        <v>0</v>
      </c>
      <c r="BL465" s="17" t="s">
        <v>243</v>
      </c>
      <c r="BM465" s="135" t="s">
        <v>752</v>
      </c>
    </row>
    <row r="466" spans="2:65" s="1" customFormat="1" ht="16.5" customHeight="1">
      <c r="B466" s="33"/>
      <c r="C466" s="124" t="s">
        <v>753</v>
      </c>
      <c r="D466" s="124" t="s">
        <v>151</v>
      </c>
      <c r="E466" s="125" t="s">
        <v>754</v>
      </c>
      <c r="F466" s="126" t="s">
        <v>755</v>
      </c>
      <c r="G466" s="127" t="s">
        <v>701</v>
      </c>
      <c r="H466" s="128">
        <v>1</v>
      </c>
      <c r="I466" s="129"/>
      <c r="J466" s="130">
        <f t="shared" si="0"/>
        <v>0</v>
      </c>
      <c r="K466" s="126" t="s">
        <v>79</v>
      </c>
      <c r="L466" s="33"/>
      <c r="M466" s="131" t="s">
        <v>79</v>
      </c>
      <c r="N466" s="132" t="s">
        <v>51</v>
      </c>
      <c r="P466" s="133">
        <f t="shared" si="1"/>
        <v>0</v>
      </c>
      <c r="Q466" s="133">
        <v>0</v>
      </c>
      <c r="R466" s="133">
        <f t="shared" si="2"/>
        <v>0</v>
      </c>
      <c r="S466" s="133">
        <v>0</v>
      </c>
      <c r="T466" s="134">
        <f t="shared" si="3"/>
        <v>0</v>
      </c>
      <c r="AR466" s="135" t="s">
        <v>243</v>
      </c>
      <c r="AT466" s="135" t="s">
        <v>151</v>
      </c>
      <c r="AU466" s="135" t="s">
        <v>91</v>
      </c>
      <c r="AY466" s="17" t="s">
        <v>149</v>
      </c>
      <c r="BE466" s="136">
        <f t="shared" si="4"/>
        <v>0</v>
      </c>
      <c r="BF466" s="136">
        <f t="shared" si="5"/>
        <v>0</v>
      </c>
      <c r="BG466" s="136">
        <f t="shared" si="6"/>
        <v>0</v>
      </c>
      <c r="BH466" s="136">
        <f t="shared" si="7"/>
        <v>0</v>
      </c>
      <c r="BI466" s="136">
        <f t="shared" si="8"/>
        <v>0</v>
      </c>
      <c r="BJ466" s="17" t="s">
        <v>89</v>
      </c>
      <c r="BK466" s="136">
        <f t="shared" si="9"/>
        <v>0</v>
      </c>
      <c r="BL466" s="17" t="s">
        <v>243</v>
      </c>
      <c r="BM466" s="135" t="s">
        <v>756</v>
      </c>
    </row>
    <row r="467" spans="2:65" s="1" customFormat="1" ht="16.5" customHeight="1">
      <c r="B467" s="33"/>
      <c r="C467" s="124" t="s">
        <v>306</v>
      </c>
      <c r="D467" s="124" t="s">
        <v>151</v>
      </c>
      <c r="E467" s="125" t="s">
        <v>757</v>
      </c>
      <c r="F467" s="126" t="s">
        <v>758</v>
      </c>
      <c r="G467" s="127" t="s">
        <v>187</v>
      </c>
      <c r="H467" s="128">
        <v>68.12</v>
      </c>
      <c r="I467" s="129"/>
      <c r="J467" s="130">
        <f t="shared" si="0"/>
        <v>0</v>
      </c>
      <c r="K467" s="126" t="s">
        <v>79</v>
      </c>
      <c r="L467" s="33"/>
      <c r="M467" s="131" t="s">
        <v>79</v>
      </c>
      <c r="N467" s="132" t="s">
        <v>51</v>
      </c>
      <c r="P467" s="133">
        <f t="shared" si="1"/>
        <v>0</v>
      </c>
      <c r="Q467" s="133">
        <v>0</v>
      </c>
      <c r="R467" s="133">
        <f t="shared" si="2"/>
        <v>0</v>
      </c>
      <c r="S467" s="133">
        <v>0</v>
      </c>
      <c r="T467" s="134">
        <f t="shared" si="3"/>
        <v>0</v>
      </c>
      <c r="AR467" s="135" t="s">
        <v>243</v>
      </c>
      <c r="AT467" s="135" t="s">
        <v>151</v>
      </c>
      <c r="AU467" s="135" t="s">
        <v>91</v>
      </c>
      <c r="AY467" s="17" t="s">
        <v>149</v>
      </c>
      <c r="BE467" s="136">
        <f t="shared" si="4"/>
        <v>0</v>
      </c>
      <c r="BF467" s="136">
        <f t="shared" si="5"/>
        <v>0</v>
      </c>
      <c r="BG467" s="136">
        <f t="shared" si="6"/>
        <v>0</v>
      </c>
      <c r="BH467" s="136">
        <f t="shared" si="7"/>
        <v>0</v>
      </c>
      <c r="BI467" s="136">
        <f t="shared" si="8"/>
        <v>0</v>
      </c>
      <c r="BJ467" s="17" t="s">
        <v>89</v>
      </c>
      <c r="BK467" s="136">
        <f t="shared" si="9"/>
        <v>0</v>
      </c>
      <c r="BL467" s="17" t="s">
        <v>243</v>
      </c>
      <c r="BM467" s="135" t="s">
        <v>759</v>
      </c>
    </row>
    <row r="468" spans="2:65" s="12" customFormat="1" ht="11.25">
      <c r="B468" s="141"/>
      <c r="D468" s="142" t="s">
        <v>160</v>
      </c>
      <c r="E468" s="143" t="s">
        <v>79</v>
      </c>
      <c r="F468" s="144" t="s">
        <v>760</v>
      </c>
      <c r="H468" s="145">
        <v>52.94</v>
      </c>
      <c r="I468" s="146"/>
      <c r="L468" s="141"/>
      <c r="M468" s="147"/>
      <c r="T468" s="148"/>
      <c r="AT468" s="143" t="s">
        <v>160</v>
      </c>
      <c r="AU468" s="143" t="s">
        <v>91</v>
      </c>
      <c r="AV468" s="12" t="s">
        <v>91</v>
      </c>
      <c r="AW468" s="12" t="s">
        <v>42</v>
      </c>
      <c r="AX468" s="12" t="s">
        <v>81</v>
      </c>
      <c r="AY468" s="143" t="s">
        <v>149</v>
      </c>
    </row>
    <row r="469" spans="2:65" s="12" customFormat="1" ht="11.25">
      <c r="B469" s="141"/>
      <c r="D469" s="142" t="s">
        <v>160</v>
      </c>
      <c r="E469" s="143" t="s">
        <v>79</v>
      </c>
      <c r="F469" s="144" t="s">
        <v>761</v>
      </c>
      <c r="H469" s="145">
        <v>15.18</v>
      </c>
      <c r="I469" s="146"/>
      <c r="L469" s="141"/>
      <c r="M469" s="147"/>
      <c r="T469" s="148"/>
      <c r="AT469" s="143" t="s">
        <v>160</v>
      </c>
      <c r="AU469" s="143" t="s">
        <v>91</v>
      </c>
      <c r="AV469" s="12" t="s">
        <v>91</v>
      </c>
      <c r="AW469" s="12" t="s">
        <v>42</v>
      </c>
      <c r="AX469" s="12" t="s">
        <v>81</v>
      </c>
      <c r="AY469" s="143" t="s">
        <v>149</v>
      </c>
    </row>
    <row r="470" spans="2:65" s="13" customFormat="1" ht="11.25">
      <c r="B470" s="149"/>
      <c r="D470" s="142" t="s">
        <v>160</v>
      </c>
      <c r="E470" s="150" t="s">
        <v>79</v>
      </c>
      <c r="F470" s="151" t="s">
        <v>163</v>
      </c>
      <c r="H470" s="152">
        <v>68.12</v>
      </c>
      <c r="I470" s="153"/>
      <c r="L470" s="149"/>
      <c r="M470" s="154"/>
      <c r="T470" s="155"/>
      <c r="AT470" s="150" t="s">
        <v>160</v>
      </c>
      <c r="AU470" s="150" t="s">
        <v>91</v>
      </c>
      <c r="AV470" s="13" t="s">
        <v>156</v>
      </c>
      <c r="AW470" s="13" t="s">
        <v>42</v>
      </c>
      <c r="AX470" s="13" t="s">
        <v>89</v>
      </c>
      <c r="AY470" s="150" t="s">
        <v>149</v>
      </c>
    </row>
    <row r="471" spans="2:65" s="1" customFormat="1" ht="16.5" customHeight="1">
      <c r="B471" s="33"/>
      <c r="C471" s="124" t="s">
        <v>338</v>
      </c>
      <c r="D471" s="124" t="s">
        <v>151</v>
      </c>
      <c r="E471" s="125" t="s">
        <v>762</v>
      </c>
      <c r="F471" s="126" t="s">
        <v>763</v>
      </c>
      <c r="G471" s="127" t="s">
        <v>351</v>
      </c>
      <c r="H471" s="128">
        <v>68.900000000000006</v>
      </c>
      <c r="I471" s="129"/>
      <c r="J471" s="130">
        <f>ROUND(I471*H471,2)</f>
        <v>0</v>
      </c>
      <c r="K471" s="126" t="s">
        <v>79</v>
      </c>
      <c r="L471" s="33"/>
      <c r="M471" s="131" t="s">
        <v>79</v>
      </c>
      <c r="N471" s="132" t="s">
        <v>51</v>
      </c>
      <c r="P471" s="133">
        <f>O471*H471</f>
        <v>0</v>
      </c>
      <c r="Q471" s="133">
        <v>0</v>
      </c>
      <c r="R471" s="133">
        <f>Q471*H471</f>
        <v>0</v>
      </c>
      <c r="S471" s="133">
        <v>0</v>
      </c>
      <c r="T471" s="134">
        <f>S471*H471</f>
        <v>0</v>
      </c>
      <c r="AR471" s="135" t="s">
        <v>243</v>
      </c>
      <c r="AT471" s="135" t="s">
        <v>151</v>
      </c>
      <c r="AU471" s="135" t="s">
        <v>91</v>
      </c>
      <c r="AY471" s="17" t="s">
        <v>149</v>
      </c>
      <c r="BE471" s="136">
        <f>IF(N471="základní",J471,0)</f>
        <v>0</v>
      </c>
      <c r="BF471" s="136">
        <f>IF(N471="snížená",J471,0)</f>
        <v>0</v>
      </c>
      <c r="BG471" s="136">
        <f>IF(N471="zákl. přenesená",J471,0)</f>
        <v>0</v>
      </c>
      <c r="BH471" s="136">
        <f>IF(N471="sníž. přenesená",J471,0)</f>
        <v>0</v>
      </c>
      <c r="BI471" s="136">
        <f>IF(N471="nulová",J471,0)</f>
        <v>0</v>
      </c>
      <c r="BJ471" s="17" t="s">
        <v>89</v>
      </c>
      <c r="BK471" s="136">
        <f>ROUND(I471*H471,2)</f>
        <v>0</v>
      </c>
      <c r="BL471" s="17" t="s">
        <v>243</v>
      </c>
      <c r="BM471" s="135" t="s">
        <v>764</v>
      </c>
    </row>
    <row r="472" spans="2:65" s="12" customFormat="1" ht="11.25">
      <c r="B472" s="141"/>
      <c r="D472" s="142" t="s">
        <v>160</v>
      </c>
      <c r="E472" s="143" t="s">
        <v>79</v>
      </c>
      <c r="F472" s="144" t="s">
        <v>765</v>
      </c>
      <c r="H472" s="145">
        <v>22.9</v>
      </c>
      <c r="I472" s="146"/>
      <c r="L472" s="141"/>
      <c r="M472" s="147"/>
      <c r="T472" s="148"/>
      <c r="AT472" s="143" t="s">
        <v>160</v>
      </c>
      <c r="AU472" s="143" t="s">
        <v>91</v>
      </c>
      <c r="AV472" s="12" t="s">
        <v>91</v>
      </c>
      <c r="AW472" s="12" t="s">
        <v>42</v>
      </c>
      <c r="AX472" s="12" t="s">
        <v>81</v>
      </c>
      <c r="AY472" s="143" t="s">
        <v>149</v>
      </c>
    </row>
    <row r="473" spans="2:65" s="12" customFormat="1" ht="11.25">
      <c r="B473" s="141"/>
      <c r="D473" s="142" t="s">
        <v>160</v>
      </c>
      <c r="E473" s="143" t="s">
        <v>79</v>
      </c>
      <c r="F473" s="144" t="s">
        <v>766</v>
      </c>
      <c r="H473" s="145">
        <v>26</v>
      </c>
      <c r="I473" s="146"/>
      <c r="L473" s="141"/>
      <c r="M473" s="147"/>
      <c r="T473" s="148"/>
      <c r="AT473" s="143" t="s">
        <v>160</v>
      </c>
      <c r="AU473" s="143" t="s">
        <v>91</v>
      </c>
      <c r="AV473" s="12" t="s">
        <v>91</v>
      </c>
      <c r="AW473" s="12" t="s">
        <v>42</v>
      </c>
      <c r="AX473" s="12" t="s">
        <v>81</v>
      </c>
      <c r="AY473" s="143" t="s">
        <v>149</v>
      </c>
    </row>
    <row r="474" spans="2:65" s="12" customFormat="1" ht="11.25">
      <c r="B474" s="141"/>
      <c r="D474" s="142" t="s">
        <v>160</v>
      </c>
      <c r="E474" s="143" t="s">
        <v>79</v>
      </c>
      <c r="F474" s="144" t="s">
        <v>767</v>
      </c>
      <c r="H474" s="145">
        <v>20</v>
      </c>
      <c r="I474" s="146"/>
      <c r="L474" s="141"/>
      <c r="M474" s="147"/>
      <c r="T474" s="148"/>
      <c r="AT474" s="143" t="s">
        <v>160</v>
      </c>
      <c r="AU474" s="143" t="s">
        <v>91</v>
      </c>
      <c r="AV474" s="12" t="s">
        <v>91</v>
      </c>
      <c r="AW474" s="12" t="s">
        <v>42</v>
      </c>
      <c r="AX474" s="12" t="s">
        <v>81</v>
      </c>
      <c r="AY474" s="143" t="s">
        <v>149</v>
      </c>
    </row>
    <row r="475" spans="2:65" s="13" customFormat="1" ht="11.25">
      <c r="B475" s="149"/>
      <c r="D475" s="142" t="s">
        <v>160</v>
      </c>
      <c r="E475" s="150" t="s">
        <v>79</v>
      </c>
      <c r="F475" s="151" t="s">
        <v>163</v>
      </c>
      <c r="H475" s="152">
        <v>68.900000000000006</v>
      </c>
      <c r="I475" s="153"/>
      <c r="L475" s="149"/>
      <c r="M475" s="154"/>
      <c r="T475" s="155"/>
      <c r="AT475" s="150" t="s">
        <v>160</v>
      </c>
      <c r="AU475" s="150" t="s">
        <v>91</v>
      </c>
      <c r="AV475" s="13" t="s">
        <v>156</v>
      </c>
      <c r="AW475" s="13" t="s">
        <v>42</v>
      </c>
      <c r="AX475" s="13" t="s">
        <v>89</v>
      </c>
      <c r="AY475" s="150" t="s">
        <v>149</v>
      </c>
    </row>
    <row r="476" spans="2:65" s="1" customFormat="1" ht="16.5" customHeight="1">
      <c r="B476" s="33"/>
      <c r="C476" s="124" t="s">
        <v>346</v>
      </c>
      <c r="D476" s="124" t="s">
        <v>151</v>
      </c>
      <c r="E476" s="125" t="s">
        <v>768</v>
      </c>
      <c r="F476" s="126" t="s">
        <v>769</v>
      </c>
      <c r="G476" s="127" t="s">
        <v>701</v>
      </c>
      <c r="H476" s="128">
        <v>1</v>
      </c>
      <c r="I476" s="129"/>
      <c r="J476" s="130">
        <f>ROUND(I476*H476,2)</f>
        <v>0</v>
      </c>
      <c r="K476" s="126" t="s">
        <v>79</v>
      </c>
      <c r="L476" s="33"/>
      <c r="M476" s="131" t="s">
        <v>79</v>
      </c>
      <c r="N476" s="132" t="s">
        <v>51</v>
      </c>
      <c r="P476" s="133">
        <f>O476*H476</f>
        <v>0</v>
      </c>
      <c r="Q476" s="133">
        <v>0</v>
      </c>
      <c r="R476" s="133">
        <f>Q476*H476</f>
        <v>0</v>
      </c>
      <c r="S476" s="133">
        <v>0</v>
      </c>
      <c r="T476" s="134">
        <f>S476*H476</f>
        <v>0</v>
      </c>
      <c r="AR476" s="135" t="s">
        <v>243</v>
      </c>
      <c r="AT476" s="135" t="s">
        <v>151</v>
      </c>
      <c r="AU476" s="135" t="s">
        <v>91</v>
      </c>
      <c r="AY476" s="17" t="s">
        <v>149</v>
      </c>
      <c r="BE476" s="136">
        <f>IF(N476="základní",J476,0)</f>
        <v>0</v>
      </c>
      <c r="BF476" s="136">
        <f>IF(N476="snížená",J476,0)</f>
        <v>0</v>
      </c>
      <c r="BG476" s="136">
        <f>IF(N476="zákl. přenesená",J476,0)</f>
        <v>0</v>
      </c>
      <c r="BH476" s="136">
        <f>IF(N476="sníž. přenesená",J476,0)</f>
        <v>0</v>
      </c>
      <c r="BI476" s="136">
        <f>IF(N476="nulová",J476,0)</f>
        <v>0</v>
      </c>
      <c r="BJ476" s="17" t="s">
        <v>89</v>
      </c>
      <c r="BK476" s="136">
        <f>ROUND(I476*H476,2)</f>
        <v>0</v>
      </c>
      <c r="BL476" s="17" t="s">
        <v>243</v>
      </c>
      <c r="BM476" s="135" t="s">
        <v>770</v>
      </c>
    </row>
    <row r="477" spans="2:65" s="11" customFormat="1" ht="22.9" customHeight="1">
      <c r="B477" s="112"/>
      <c r="D477" s="113" t="s">
        <v>80</v>
      </c>
      <c r="E477" s="122" t="s">
        <v>771</v>
      </c>
      <c r="F477" s="122" t="s">
        <v>772</v>
      </c>
      <c r="I477" s="115"/>
      <c r="J477" s="123">
        <f>BK477</f>
        <v>0</v>
      </c>
      <c r="L477" s="112"/>
      <c r="M477" s="117"/>
      <c r="P477" s="118">
        <f>SUM(P478:P481)</f>
        <v>0</v>
      </c>
      <c r="R477" s="118">
        <f>SUM(R478:R481)</f>
        <v>0</v>
      </c>
      <c r="T477" s="119">
        <f>SUM(T478:T481)</f>
        <v>0</v>
      </c>
      <c r="AR477" s="113" t="s">
        <v>91</v>
      </c>
      <c r="AT477" s="120" t="s">
        <v>80</v>
      </c>
      <c r="AU477" s="120" t="s">
        <v>89</v>
      </c>
      <c r="AY477" s="113" t="s">
        <v>149</v>
      </c>
      <c r="BK477" s="121">
        <f>SUM(BK478:BK481)</f>
        <v>0</v>
      </c>
    </row>
    <row r="478" spans="2:65" s="1" customFormat="1" ht="24.2" customHeight="1">
      <c r="B478" s="33"/>
      <c r="C478" s="124" t="s">
        <v>773</v>
      </c>
      <c r="D478" s="124" t="s">
        <v>151</v>
      </c>
      <c r="E478" s="125" t="s">
        <v>774</v>
      </c>
      <c r="F478" s="126" t="s">
        <v>775</v>
      </c>
      <c r="G478" s="127" t="s">
        <v>701</v>
      </c>
      <c r="H478" s="128">
        <v>1</v>
      </c>
      <c r="I478" s="129"/>
      <c r="J478" s="130">
        <f>ROUND(I478*H478,2)</f>
        <v>0</v>
      </c>
      <c r="K478" s="126" t="s">
        <v>79</v>
      </c>
      <c r="L478" s="33"/>
      <c r="M478" s="131" t="s">
        <v>79</v>
      </c>
      <c r="N478" s="132" t="s">
        <v>51</v>
      </c>
      <c r="P478" s="133">
        <f>O478*H478</f>
        <v>0</v>
      </c>
      <c r="Q478" s="133">
        <v>0</v>
      </c>
      <c r="R478" s="133">
        <f>Q478*H478</f>
        <v>0</v>
      </c>
      <c r="S478" s="133">
        <v>0</v>
      </c>
      <c r="T478" s="134">
        <f>S478*H478</f>
        <v>0</v>
      </c>
      <c r="AR478" s="135" t="s">
        <v>243</v>
      </c>
      <c r="AT478" s="135" t="s">
        <v>151</v>
      </c>
      <c r="AU478" s="135" t="s">
        <v>91</v>
      </c>
      <c r="AY478" s="17" t="s">
        <v>149</v>
      </c>
      <c r="BE478" s="136">
        <f>IF(N478="základní",J478,0)</f>
        <v>0</v>
      </c>
      <c r="BF478" s="136">
        <f>IF(N478="snížená",J478,0)</f>
        <v>0</v>
      </c>
      <c r="BG478" s="136">
        <f>IF(N478="zákl. přenesená",J478,0)</f>
        <v>0</v>
      </c>
      <c r="BH478" s="136">
        <f>IF(N478="sníž. přenesená",J478,0)</f>
        <v>0</v>
      </c>
      <c r="BI478" s="136">
        <f>IF(N478="nulová",J478,0)</f>
        <v>0</v>
      </c>
      <c r="BJ478" s="17" t="s">
        <v>89</v>
      </c>
      <c r="BK478" s="136">
        <f>ROUND(I478*H478,2)</f>
        <v>0</v>
      </c>
      <c r="BL478" s="17" t="s">
        <v>243</v>
      </c>
      <c r="BM478" s="135" t="s">
        <v>776</v>
      </c>
    </row>
    <row r="479" spans="2:65" s="1" customFormat="1" ht="21.75" customHeight="1">
      <c r="B479" s="33"/>
      <c r="C479" s="124" t="s">
        <v>777</v>
      </c>
      <c r="D479" s="124" t="s">
        <v>151</v>
      </c>
      <c r="E479" s="125" t="s">
        <v>778</v>
      </c>
      <c r="F479" s="126" t="s">
        <v>779</v>
      </c>
      <c r="G479" s="127" t="s">
        <v>701</v>
      </c>
      <c r="H479" s="128">
        <v>1</v>
      </c>
      <c r="I479" s="129"/>
      <c r="J479" s="130">
        <f>ROUND(I479*H479,2)</f>
        <v>0</v>
      </c>
      <c r="K479" s="126" t="s">
        <v>79</v>
      </c>
      <c r="L479" s="33"/>
      <c r="M479" s="131" t="s">
        <v>79</v>
      </c>
      <c r="N479" s="132" t="s">
        <v>51</v>
      </c>
      <c r="P479" s="133">
        <f>O479*H479</f>
        <v>0</v>
      </c>
      <c r="Q479" s="133">
        <v>0</v>
      </c>
      <c r="R479" s="133">
        <f>Q479*H479</f>
        <v>0</v>
      </c>
      <c r="S479" s="133">
        <v>0</v>
      </c>
      <c r="T479" s="134">
        <f>S479*H479</f>
        <v>0</v>
      </c>
      <c r="AR479" s="135" t="s">
        <v>243</v>
      </c>
      <c r="AT479" s="135" t="s">
        <v>151</v>
      </c>
      <c r="AU479" s="135" t="s">
        <v>91</v>
      </c>
      <c r="AY479" s="17" t="s">
        <v>149</v>
      </c>
      <c r="BE479" s="136">
        <f>IF(N479="základní",J479,0)</f>
        <v>0</v>
      </c>
      <c r="BF479" s="136">
        <f>IF(N479="snížená",J479,0)</f>
        <v>0</v>
      </c>
      <c r="BG479" s="136">
        <f>IF(N479="zákl. přenesená",J479,0)</f>
        <v>0</v>
      </c>
      <c r="BH479" s="136">
        <f>IF(N479="sníž. přenesená",J479,0)</f>
        <v>0</v>
      </c>
      <c r="BI479" s="136">
        <f>IF(N479="nulová",J479,0)</f>
        <v>0</v>
      </c>
      <c r="BJ479" s="17" t="s">
        <v>89</v>
      </c>
      <c r="BK479" s="136">
        <f>ROUND(I479*H479,2)</f>
        <v>0</v>
      </c>
      <c r="BL479" s="17" t="s">
        <v>243</v>
      </c>
      <c r="BM479" s="135" t="s">
        <v>780</v>
      </c>
    </row>
    <row r="480" spans="2:65" s="1" customFormat="1" ht="24.2" customHeight="1">
      <c r="B480" s="33"/>
      <c r="C480" s="124" t="s">
        <v>781</v>
      </c>
      <c r="D480" s="124" t="s">
        <v>151</v>
      </c>
      <c r="E480" s="125" t="s">
        <v>782</v>
      </c>
      <c r="F480" s="126" t="s">
        <v>783</v>
      </c>
      <c r="G480" s="127" t="s">
        <v>701</v>
      </c>
      <c r="H480" s="128">
        <v>1</v>
      </c>
      <c r="I480" s="129"/>
      <c r="J480" s="130">
        <f>ROUND(I480*H480,2)</f>
        <v>0</v>
      </c>
      <c r="K480" s="126" t="s">
        <v>79</v>
      </c>
      <c r="L480" s="33"/>
      <c r="M480" s="131" t="s">
        <v>79</v>
      </c>
      <c r="N480" s="132" t="s">
        <v>51</v>
      </c>
      <c r="P480" s="133">
        <f>O480*H480</f>
        <v>0</v>
      </c>
      <c r="Q480" s="133">
        <v>0</v>
      </c>
      <c r="R480" s="133">
        <f>Q480*H480</f>
        <v>0</v>
      </c>
      <c r="S480" s="133">
        <v>0</v>
      </c>
      <c r="T480" s="134">
        <f>S480*H480</f>
        <v>0</v>
      </c>
      <c r="AR480" s="135" t="s">
        <v>243</v>
      </c>
      <c r="AT480" s="135" t="s">
        <v>151</v>
      </c>
      <c r="AU480" s="135" t="s">
        <v>91</v>
      </c>
      <c r="AY480" s="17" t="s">
        <v>149</v>
      </c>
      <c r="BE480" s="136">
        <f>IF(N480="základní",J480,0)</f>
        <v>0</v>
      </c>
      <c r="BF480" s="136">
        <f>IF(N480="snížená",J480,0)</f>
        <v>0</v>
      </c>
      <c r="BG480" s="136">
        <f>IF(N480="zákl. přenesená",J480,0)</f>
        <v>0</v>
      </c>
      <c r="BH480" s="136">
        <f>IF(N480="sníž. přenesená",J480,0)</f>
        <v>0</v>
      </c>
      <c r="BI480" s="136">
        <f>IF(N480="nulová",J480,0)</f>
        <v>0</v>
      </c>
      <c r="BJ480" s="17" t="s">
        <v>89</v>
      </c>
      <c r="BK480" s="136">
        <f>ROUND(I480*H480,2)</f>
        <v>0</v>
      </c>
      <c r="BL480" s="17" t="s">
        <v>243</v>
      </c>
      <c r="BM480" s="135" t="s">
        <v>784</v>
      </c>
    </row>
    <row r="481" spans="2:65" s="1" customFormat="1" ht="16.5" customHeight="1">
      <c r="B481" s="33"/>
      <c r="C481" s="124" t="s">
        <v>785</v>
      </c>
      <c r="D481" s="124" t="s">
        <v>151</v>
      </c>
      <c r="E481" s="125" t="s">
        <v>786</v>
      </c>
      <c r="F481" s="126" t="s">
        <v>787</v>
      </c>
      <c r="G481" s="127" t="s">
        <v>701</v>
      </c>
      <c r="H481" s="128">
        <v>1</v>
      </c>
      <c r="I481" s="129"/>
      <c r="J481" s="130">
        <f>ROUND(I481*H481,2)</f>
        <v>0</v>
      </c>
      <c r="K481" s="126" t="s">
        <v>79</v>
      </c>
      <c r="L481" s="33"/>
      <c r="M481" s="131" t="s">
        <v>79</v>
      </c>
      <c r="N481" s="132" t="s">
        <v>51</v>
      </c>
      <c r="P481" s="133">
        <f>O481*H481</f>
        <v>0</v>
      </c>
      <c r="Q481" s="133">
        <v>0</v>
      </c>
      <c r="R481" s="133">
        <f>Q481*H481</f>
        <v>0</v>
      </c>
      <c r="S481" s="133">
        <v>0</v>
      </c>
      <c r="T481" s="134">
        <f>S481*H481</f>
        <v>0</v>
      </c>
      <c r="AR481" s="135" t="s">
        <v>243</v>
      </c>
      <c r="AT481" s="135" t="s">
        <v>151</v>
      </c>
      <c r="AU481" s="135" t="s">
        <v>91</v>
      </c>
      <c r="AY481" s="17" t="s">
        <v>149</v>
      </c>
      <c r="BE481" s="136">
        <f>IF(N481="základní",J481,0)</f>
        <v>0</v>
      </c>
      <c r="BF481" s="136">
        <f>IF(N481="snížená",J481,0)</f>
        <v>0</v>
      </c>
      <c r="BG481" s="136">
        <f>IF(N481="zákl. přenesená",J481,0)</f>
        <v>0</v>
      </c>
      <c r="BH481" s="136">
        <f>IF(N481="sníž. přenesená",J481,0)</f>
        <v>0</v>
      </c>
      <c r="BI481" s="136">
        <f>IF(N481="nulová",J481,0)</f>
        <v>0</v>
      </c>
      <c r="BJ481" s="17" t="s">
        <v>89</v>
      </c>
      <c r="BK481" s="136">
        <f>ROUND(I481*H481,2)</f>
        <v>0</v>
      </c>
      <c r="BL481" s="17" t="s">
        <v>243</v>
      </c>
      <c r="BM481" s="135" t="s">
        <v>788</v>
      </c>
    </row>
    <row r="482" spans="2:65" s="11" customFormat="1" ht="22.9" customHeight="1">
      <c r="B482" s="112"/>
      <c r="D482" s="113" t="s">
        <v>80</v>
      </c>
      <c r="E482" s="122" t="s">
        <v>789</v>
      </c>
      <c r="F482" s="122" t="s">
        <v>790</v>
      </c>
      <c r="I482" s="115"/>
      <c r="J482" s="123">
        <f>BK482</f>
        <v>0</v>
      </c>
      <c r="L482" s="112"/>
      <c r="M482" s="117"/>
      <c r="P482" s="118">
        <f>SUM(P483:P495)</f>
        <v>0</v>
      </c>
      <c r="R482" s="118">
        <f>SUM(R483:R495)</f>
        <v>0</v>
      </c>
      <c r="T482" s="119">
        <f>SUM(T483:T495)</f>
        <v>0</v>
      </c>
      <c r="AR482" s="113" t="s">
        <v>91</v>
      </c>
      <c r="AT482" s="120" t="s">
        <v>80</v>
      </c>
      <c r="AU482" s="120" t="s">
        <v>89</v>
      </c>
      <c r="AY482" s="113" t="s">
        <v>149</v>
      </c>
      <c r="BK482" s="121">
        <f>SUM(BK483:BK495)</f>
        <v>0</v>
      </c>
    </row>
    <row r="483" spans="2:65" s="1" customFormat="1" ht="24.2" customHeight="1">
      <c r="B483" s="33"/>
      <c r="C483" s="124" t="s">
        <v>791</v>
      </c>
      <c r="D483" s="124" t="s">
        <v>151</v>
      </c>
      <c r="E483" s="125" t="s">
        <v>792</v>
      </c>
      <c r="F483" s="126" t="s">
        <v>793</v>
      </c>
      <c r="G483" s="127" t="s">
        <v>669</v>
      </c>
      <c r="H483" s="128">
        <v>1</v>
      </c>
      <c r="I483" s="129"/>
      <c r="J483" s="130">
        <f>ROUND(I483*H483,2)</f>
        <v>0</v>
      </c>
      <c r="K483" s="126" t="s">
        <v>79</v>
      </c>
      <c r="L483" s="33"/>
      <c r="M483" s="131" t="s">
        <v>79</v>
      </c>
      <c r="N483" s="132" t="s">
        <v>51</v>
      </c>
      <c r="P483" s="133">
        <f>O483*H483</f>
        <v>0</v>
      </c>
      <c r="Q483" s="133">
        <v>0</v>
      </c>
      <c r="R483" s="133">
        <f>Q483*H483</f>
        <v>0</v>
      </c>
      <c r="S483" s="133">
        <v>0</v>
      </c>
      <c r="T483" s="134">
        <f>S483*H483</f>
        <v>0</v>
      </c>
      <c r="AR483" s="135" t="s">
        <v>243</v>
      </c>
      <c r="AT483" s="135" t="s">
        <v>151</v>
      </c>
      <c r="AU483" s="135" t="s">
        <v>91</v>
      </c>
      <c r="AY483" s="17" t="s">
        <v>149</v>
      </c>
      <c r="BE483" s="136">
        <f>IF(N483="základní",J483,0)</f>
        <v>0</v>
      </c>
      <c r="BF483" s="136">
        <f>IF(N483="snížená",J483,0)</f>
        <v>0</v>
      </c>
      <c r="BG483" s="136">
        <f>IF(N483="zákl. přenesená",J483,0)</f>
        <v>0</v>
      </c>
      <c r="BH483" s="136">
        <f>IF(N483="sníž. přenesená",J483,0)</f>
        <v>0</v>
      </c>
      <c r="BI483" s="136">
        <f>IF(N483="nulová",J483,0)</f>
        <v>0</v>
      </c>
      <c r="BJ483" s="17" t="s">
        <v>89</v>
      </c>
      <c r="BK483" s="136">
        <f>ROUND(I483*H483,2)</f>
        <v>0</v>
      </c>
      <c r="BL483" s="17" t="s">
        <v>243</v>
      </c>
      <c r="BM483" s="135" t="s">
        <v>794</v>
      </c>
    </row>
    <row r="484" spans="2:65" s="1" customFormat="1" ht="16.5" customHeight="1">
      <c r="B484" s="33"/>
      <c r="C484" s="124" t="s">
        <v>795</v>
      </c>
      <c r="D484" s="124" t="s">
        <v>151</v>
      </c>
      <c r="E484" s="125" t="s">
        <v>796</v>
      </c>
      <c r="F484" s="126" t="s">
        <v>797</v>
      </c>
      <c r="G484" s="127" t="s">
        <v>351</v>
      </c>
      <c r="H484" s="128">
        <v>25</v>
      </c>
      <c r="I484" s="129"/>
      <c r="J484" s="130">
        <f>ROUND(I484*H484,2)</f>
        <v>0</v>
      </c>
      <c r="K484" s="126" t="s">
        <v>79</v>
      </c>
      <c r="L484" s="33"/>
      <c r="M484" s="131" t="s">
        <v>79</v>
      </c>
      <c r="N484" s="132" t="s">
        <v>51</v>
      </c>
      <c r="P484" s="133">
        <f>O484*H484</f>
        <v>0</v>
      </c>
      <c r="Q484" s="133">
        <v>0</v>
      </c>
      <c r="R484" s="133">
        <f>Q484*H484</f>
        <v>0</v>
      </c>
      <c r="S484" s="133">
        <v>0</v>
      </c>
      <c r="T484" s="134">
        <f>S484*H484</f>
        <v>0</v>
      </c>
      <c r="AR484" s="135" t="s">
        <v>243</v>
      </c>
      <c r="AT484" s="135" t="s">
        <v>151</v>
      </c>
      <c r="AU484" s="135" t="s">
        <v>91</v>
      </c>
      <c r="AY484" s="17" t="s">
        <v>149</v>
      </c>
      <c r="BE484" s="136">
        <f>IF(N484="základní",J484,0)</f>
        <v>0</v>
      </c>
      <c r="BF484" s="136">
        <f>IF(N484="snížená",J484,0)</f>
        <v>0</v>
      </c>
      <c r="BG484" s="136">
        <f>IF(N484="zákl. přenesená",J484,0)</f>
        <v>0</v>
      </c>
      <c r="BH484" s="136">
        <f>IF(N484="sníž. přenesená",J484,0)</f>
        <v>0</v>
      </c>
      <c r="BI484" s="136">
        <f>IF(N484="nulová",J484,0)</f>
        <v>0</v>
      </c>
      <c r="BJ484" s="17" t="s">
        <v>89</v>
      </c>
      <c r="BK484" s="136">
        <f>ROUND(I484*H484,2)</f>
        <v>0</v>
      </c>
      <c r="BL484" s="17" t="s">
        <v>243</v>
      </c>
      <c r="BM484" s="135" t="s">
        <v>798</v>
      </c>
    </row>
    <row r="485" spans="2:65" s="12" customFormat="1" ht="11.25">
      <c r="B485" s="141"/>
      <c r="D485" s="142" t="s">
        <v>160</v>
      </c>
      <c r="E485" s="143" t="s">
        <v>79</v>
      </c>
      <c r="F485" s="144" t="s">
        <v>799</v>
      </c>
      <c r="H485" s="145">
        <v>10</v>
      </c>
      <c r="I485" s="146"/>
      <c r="L485" s="141"/>
      <c r="M485" s="147"/>
      <c r="T485" s="148"/>
      <c r="AT485" s="143" t="s">
        <v>160</v>
      </c>
      <c r="AU485" s="143" t="s">
        <v>91</v>
      </c>
      <c r="AV485" s="12" t="s">
        <v>91</v>
      </c>
      <c r="AW485" s="12" t="s">
        <v>42</v>
      </c>
      <c r="AX485" s="12" t="s">
        <v>81</v>
      </c>
      <c r="AY485" s="143" t="s">
        <v>149</v>
      </c>
    </row>
    <row r="486" spans="2:65" s="12" customFormat="1" ht="11.25">
      <c r="B486" s="141"/>
      <c r="D486" s="142" t="s">
        <v>160</v>
      </c>
      <c r="E486" s="143" t="s">
        <v>79</v>
      </c>
      <c r="F486" s="144" t="s">
        <v>800</v>
      </c>
      <c r="H486" s="145">
        <v>10</v>
      </c>
      <c r="I486" s="146"/>
      <c r="L486" s="141"/>
      <c r="M486" s="147"/>
      <c r="T486" s="148"/>
      <c r="AT486" s="143" t="s">
        <v>160</v>
      </c>
      <c r="AU486" s="143" t="s">
        <v>91</v>
      </c>
      <c r="AV486" s="12" t="s">
        <v>91</v>
      </c>
      <c r="AW486" s="12" t="s">
        <v>42</v>
      </c>
      <c r="AX486" s="12" t="s">
        <v>81</v>
      </c>
      <c r="AY486" s="143" t="s">
        <v>149</v>
      </c>
    </row>
    <row r="487" spans="2:65" s="12" customFormat="1" ht="11.25">
      <c r="B487" s="141"/>
      <c r="D487" s="142" t="s">
        <v>160</v>
      </c>
      <c r="E487" s="143" t="s">
        <v>79</v>
      </c>
      <c r="F487" s="144" t="s">
        <v>801</v>
      </c>
      <c r="H487" s="145">
        <v>5</v>
      </c>
      <c r="I487" s="146"/>
      <c r="L487" s="141"/>
      <c r="M487" s="147"/>
      <c r="T487" s="148"/>
      <c r="AT487" s="143" t="s">
        <v>160</v>
      </c>
      <c r="AU487" s="143" t="s">
        <v>91</v>
      </c>
      <c r="AV487" s="12" t="s">
        <v>91</v>
      </c>
      <c r="AW487" s="12" t="s">
        <v>42</v>
      </c>
      <c r="AX487" s="12" t="s">
        <v>81</v>
      </c>
      <c r="AY487" s="143" t="s">
        <v>149</v>
      </c>
    </row>
    <row r="488" spans="2:65" s="13" customFormat="1" ht="11.25">
      <c r="B488" s="149"/>
      <c r="D488" s="142" t="s">
        <v>160</v>
      </c>
      <c r="E488" s="150" t="s">
        <v>79</v>
      </c>
      <c r="F488" s="151" t="s">
        <v>163</v>
      </c>
      <c r="H488" s="152">
        <v>25</v>
      </c>
      <c r="I488" s="153"/>
      <c r="L488" s="149"/>
      <c r="M488" s="154"/>
      <c r="T488" s="155"/>
      <c r="AT488" s="150" t="s">
        <v>160</v>
      </c>
      <c r="AU488" s="150" t="s">
        <v>91</v>
      </c>
      <c r="AV488" s="13" t="s">
        <v>156</v>
      </c>
      <c r="AW488" s="13" t="s">
        <v>42</v>
      </c>
      <c r="AX488" s="13" t="s">
        <v>89</v>
      </c>
      <c r="AY488" s="150" t="s">
        <v>149</v>
      </c>
    </row>
    <row r="489" spans="2:65" s="1" customFormat="1" ht="16.5" customHeight="1">
      <c r="B489" s="33"/>
      <c r="C489" s="124" t="s">
        <v>802</v>
      </c>
      <c r="D489" s="124" t="s">
        <v>151</v>
      </c>
      <c r="E489" s="125" t="s">
        <v>803</v>
      </c>
      <c r="F489" s="126" t="s">
        <v>804</v>
      </c>
      <c r="G489" s="127" t="s">
        <v>669</v>
      </c>
      <c r="H489" s="128">
        <v>3</v>
      </c>
      <c r="I489" s="129"/>
      <c r="J489" s="130">
        <f>ROUND(I489*H489,2)</f>
        <v>0</v>
      </c>
      <c r="K489" s="126" t="s">
        <v>79</v>
      </c>
      <c r="L489" s="33"/>
      <c r="M489" s="131" t="s">
        <v>79</v>
      </c>
      <c r="N489" s="132" t="s">
        <v>51</v>
      </c>
      <c r="P489" s="133">
        <f>O489*H489</f>
        <v>0</v>
      </c>
      <c r="Q489" s="133">
        <v>0</v>
      </c>
      <c r="R489" s="133">
        <f>Q489*H489</f>
        <v>0</v>
      </c>
      <c r="S489" s="133">
        <v>0</v>
      </c>
      <c r="T489" s="134">
        <f>S489*H489</f>
        <v>0</v>
      </c>
      <c r="AR489" s="135" t="s">
        <v>243</v>
      </c>
      <c r="AT489" s="135" t="s">
        <v>151</v>
      </c>
      <c r="AU489" s="135" t="s">
        <v>91</v>
      </c>
      <c r="AY489" s="17" t="s">
        <v>149</v>
      </c>
      <c r="BE489" s="136">
        <f>IF(N489="základní",J489,0)</f>
        <v>0</v>
      </c>
      <c r="BF489" s="136">
        <f>IF(N489="snížená",J489,0)</f>
        <v>0</v>
      </c>
      <c r="BG489" s="136">
        <f>IF(N489="zákl. přenesená",J489,0)</f>
        <v>0</v>
      </c>
      <c r="BH489" s="136">
        <f>IF(N489="sníž. přenesená",J489,0)</f>
        <v>0</v>
      </c>
      <c r="BI489" s="136">
        <f>IF(N489="nulová",J489,0)</f>
        <v>0</v>
      </c>
      <c r="BJ489" s="17" t="s">
        <v>89</v>
      </c>
      <c r="BK489" s="136">
        <f>ROUND(I489*H489,2)</f>
        <v>0</v>
      </c>
      <c r="BL489" s="17" t="s">
        <v>243</v>
      </c>
      <c r="BM489" s="135" t="s">
        <v>805</v>
      </c>
    </row>
    <row r="490" spans="2:65" s="12" customFormat="1" ht="11.25">
      <c r="B490" s="141"/>
      <c r="D490" s="142" t="s">
        <v>160</v>
      </c>
      <c r="E490" s="143" t="s">
        <v>79</v>
      </c>
      <c r="F490" s="144" t="s">
        <v>806</v>
      </c>
      <c r="H490" s="145">
        <v>1</v>
      </c>
      <c r="I490" s="146"/>
      <c r="L490" s="141"/>
      <c r="M490" s="147"/>
      <c r="T490" s="148"/>
      <c r="AT490" s="143" t="s">
        <v>160</v>
      </c>
      <c r="AU490" s="143" t="s">
        <v>91</v>
      </c>
      <c r="AV490" s="12" t="s">
        <v>91</v>
      </c>
      <c r="AW490" s="12" t="s">
        <v>42</v>
      </c>
      <c r="AX490" s="12" t="s">
        <v>81</v>
      </c>
      <c r="AY490" s="143" t="s">
        <v>149</v>
      </c>
    </row>
    <row r="491" spans="2:65" s="12" customFormat="1" ht="11.25">
      <c r="B491" s="141"/>
      <c r="D491" s="142" t="s">
        <v>160</v>
      </c>
      <c r="E491" s="143" t="s">
        <v>79</v>
      </c>
      <c r="F491" s="144" t="s">
        <v>807</v>
      </c>
      <c r="H491" s="145">
        <v>1</v>
      </c>
      <c r="I491" s="146"/>
      <c r="L491" s="141"/>
      <c r="M491" s="147"/>
      <c r="T491" s="148"/>
      <c r="AT491" s="143" t="s">
        <v>160</v>
      </c>
      <c r="AU491" s="143" t="s">
        <v>91</v>
      </c>
      <c r="AV491" s="12" t="s">
        <v>91</v>
      </c>
      <c r="AW491" s="12" t="s">
        <v>42</v>
      </c>
      <c r="AX491" s="12" t="s">
        <v>81</v>
      </c>
      <c r="AY491" s="143" t="s">
        <v>149</v>
      </c>
    </row>
    <row r="492" spans="2:65" s="12" customFormat="1" ht="11.25">
      <c r="B492" s="141"/>
      <c r="D492" s="142" t="s">
        <v>160</v>
      </c>
      <c r="E492" s="143" t="s">
        <v>79</v>
      </c>
      <c r="F492" s="144" t="s">
        <v>808</v>
      </c>
      <c r="H492" s="145">
        <v>1</v>
      </c>
      <c r="I492" s="146"/>
      <c r="L492" s="141"/>
      <c r="M492" s="147"/>
      <c r="T492" s="148"/>
      <c r="AT492" s="143" t="s">
        <v>160</v>
      </c>
      <c r="AU492" s="143" t="s">
        <v>91</v>
      </c>
      <c r="AV492" s="12" t="s">
        <v>91</v>
      </c>
      <c r="AW492" s="12" t="s">
        <v>42</v>
      </c>
      <c r="AX492" s="12" t="s">
        <v>81</v>
      </c>
      <c r="AY492" s="143" t="s">
        <v>149</v>
      </c>
    </row>
    <row r="493" spans="2:65" s="13" customFormat="1" ht="11.25">
      <c r="B493" s="149"/>
      <c r="D493" s="142" t="s">
        <v>160</v>
      </c>
      <c r="E493" s="150" t="s">
        <v>79</v>
      </c>
      <c r="F493" s="151" t="s">
        <v>163</v>
      </c>
      <c r="H493" s="152">
        <v>3</v>
      </c>
      <c r="I493" s="153"/>
      <c r="L493" s="149"/>
      <c r="M493" s="154"/>
      <c r="T493" s="155"/>
      <c r="AT493" s="150" t="s">
        <v>160</v>
      </c>
      <c r="AU493" s="150" t="s">
        <v>91</v>
      </c>
      <c r="AV493" s="13" t="s">
        <v>156</v>
      </c>
      <c r="AW493" s="13" t="s">
        <v>42</v>
      </c>
      <c r="AX493" s="13" t="s">
        <v>89</v>
      </c>
      <c r="AY493" s="150" t="s">
        <v>149</v>
      </c>
    </row>
    <row r="494" spans="2:65" s="1" customFormat="1" ht="16.5" customHeight="1">
      <c r="B494" s="33"/>
      <c r="C494" s="124" t="s">
        <v>809</v>
      </c>
      <c r="D494" s="124" t="s">
        <v>151</v>
      </c>
      <c r="E494" s="125" t="s">
        <v>810</v>
      </c>
      <c r="F494" s="126" t="s">
        <v>811</v>
      </c>
      <c r="G494" s="127" t="s">
        <v>351</v>
      </c>
      <c r="H494" s="128">
        <v>25</v>
      </c>
      <c r="I494" s="129"/>
      <c r="J494" s="130">
        <f>ROUND(I494*H494,2)</f>
        <v>0</v>
      </c>
      <c r="K494" s="126" t="s">
        <v>79</v>
      </c>
      <c r="L494" s="33"/>
      <c r="M494" s="131" t="s">
        <v>79</v>
      </c>
      <c r="N494" s="132" t="s">
        <v>51</v>
      </c>
      <c r="P494" s="133">
        <f>O494*H494</f>
        <v>0</v>
      </c>
      <c r="Q494" s="133">
        <v>0</v>
      </c>
      <c r="R494" s="133">
        <f>Q494*H494</f>
        <v>0</v>
      </c>
      <c r="S494" s="133">
        <v>0</v>
      </c>
      <c r="T494" s="134">
        <f>S494*H494</f>
        <v>0</v>
      </c>
      <c r="AR494" s="135" t="s">
        <v>243</v>
      </c>
      <c r="AT494" s="135" t="s">
        <v>151</v>
      </c>
      <c r="AU494" s="135" t="s">
        <v>91</v>
      </c>
      <c r="AY494" s="17" t="s">
        <v>149</v>
      </c>
      <c r="BE494" s="136">
        <f>IF(N494="základní",J494,0)</f>
        <v>0</v>
      </c>
      <c r="BF494" s="136">
        <f>IF(N494="snížená",J494,0)</f>
        <v>0</v>
      </c>
      <c r="BG494" s="136">
        <f>IF(N494="zákl. přenesená",J494,0)</f>
        <v>0</v>
      </c>
      <c r="BH494" s="136">
        <f>IF(N494="sníž. přenesená",J494,0)</f>
        <v>0</v>
      </c>
      <c r="BI494" s="136">
        <f>IF(N494="nulová",J494,0)</f>
        <v>0</v>
      </c>
      <c r="BJ494" s="17" t="s">
        <v>89</v>
      </c>
      <c r="BK494" s="136">
        <f>ROUND(I494*H494,2)</f>
        <v>0</v>
      </c>
      <c r="BL494" s="17" t="s">
        <v>243</v>
      </c>
      <c r="BM494" s="135" t="s">
        <v>812</v>
      </c>
    </row>
    <row r="495" spans="2:65" s="1" customFormat="1" ht="24.2" customHeight="1">
      <c r="B495" s="33"/>
      <c r="C495" s="124" t="s">
        <v>813</v>
      </c>
      <c r="D495" s="124" t="s">
        <v>151</v>
      </c>
      <c r="E495" s="125" t="s">
        <v>814</v>
      </c>
      <c r="F495" s="126" t="s">
        <v>815</v>
      </c>
      <c r="G495" s="127" t="s">
        <v>701</v>
      </c>
      <c r="H495" s="128">
        <v>1</v>
      </c>
      <c r="I495" s="129"/>
      <c r="J495" s="130">
        <f>ROUND(I495*H495,2)</f>
        <v>0</v>
      </c>
      <c r="K495" s="126" t="s">
        <v>79</v>
      </c>
      <c r="L495" s="33"/>
      <c r="M495" s="131" t="s">
        <v>79</v>
      </c>
      <c r="N495" s="132" t="s">
        <v>51</v>
      </c>
      <c r="P495" s="133">
        <f>O495*H495</f>
        <v>0</v>
      </c>
      <c r="Q495" s="133">
        <v>0</v>
      </c>
      <c r="R495" s="133">
        <f>Q495*H495</f>
        <v>0</v>
      </c>
      <c r="S495" s="133">
        <v>0</v>
      </c>
      <c r="T495" s="134">
        <f>S495*H495</f>
        <v>0</v>
      </c>
      <c r="AR495" s="135" t="s">
        <v>243</v>
      </c>
      <c r="AT495" s="135" t="s">
        <v>151</v>
      </c>
      <c r="AU495" s="135" t="s">
        <v>91</v>
      </c>
      <c r="AY495" s="17" t="s">
        <v>149</v>
      </c>
      <c r="BE495" s="136">
        <f>IF(N495="základní",J495,0)</f>
        <v>0</v>
      </c>
      <c r="BF495" s="136">
        <f>IF(N495="snížená",J495,0)</f>
        <v>0</v>
      </c>
      <c r="BG495" s="136">
        <f>IF(N495="zákl. přenesená",J495,0)</f>
        <v>0</v>
      </c>
      <c r="BH495" s="136">
        <f>IF(N495="sníž. přenesená",J495,0)</f>
        <v>0</v>
      </c>
      <c r="BI495" s="136">
        <f>IF(N495="nulová",J495,0)</f>
        <v>0</v>
      </c>
      <c r="BJ495" s="17" t="s">
        <v>89</v>
      </c>
      <c r="BK495" s="136">
        <f>ROUND(I495*H495,2)</f>
        <v>0</v>
      </c>
      <c r="BL495" s="17" t="s">
        <v>243</v>
      </c>
      <c r="BM495" s="135" t="s">
        <v>816</v>
      </c>
    </row>
    <row r="496" spans="2:65" s="11" customFormat="1" ht="22.9" customHeight="1">
      <c r="B496" s="112"/>
      <c r="D496" s="113" t="s">
        <v>80</v>
      </c>
      <c r="E496" s="122" t="s">
        <v>817</v>
      </c>
      <c r="F496" s="122" t="s">
        <v>818</v>
      </c>
      <c r="I496" s="115"/>
      <c r="J496" s="123">
        <f>BK496</f>
        <v>0</v>
      </c>
      <c r="L496" s="112"/>
      <c r="M496" s="117"/>
      <c r="P496" s="118">
        <f>SUM(P497:P502)</f>
        <v>0</v>
      </c>
      <c r="R496" s="118">
        <f>SUM(R497:R502)</f>
        <v>1.755E-2</v>
      </c>
      <c r="T496" s="119">
        <f>SUM(T497:T502)</f>
        <v>0</v>
      </c>
      <c r="AR496" s="113" t="s">
        <v>91</v>
      </c>
      <c r="AT496" s="120" t="s">
        <v>80</v>
      </c>
      <c r="AU496" s="120" t="s">
        <v>89</v>
      </c>
      <c r="AY496" s="113" t="s">
        <v>149</v>
      </c>
      <c r="BK496" s="121">
        <f>SUM(BK497:BK502)</f>
        <v>0</v>
      </c>
    </row>
    <row r="497" spans="2:65" s="1" customFormat="1" ht="33" customHeight="1">
      <c r="B497" s="33"/>
      <c r="C497" s="124" t="s">
        <v>819</v>
      </c>
      <c r="D497" s="124" t="s">
        <v>151</v>
      </c>
      <c r="E497" s="125" t="s">
        <v>820</v>
      </c>
      <c r="F497" s="126" t="s">
        <v>821</v>
      </c>
      <c r="G497" s="127" t="s">
        <v>187</v>
      </c>
      <c r="H497" s="128">
        <v>15</v>
      </c>
      <c r="I497" s="129"/>
      <c r="J497" s="130">
        <f>ROUND(I497*H497,2)</f>
        <v>0</v>
      </c>
      <c r="K497" s="126" t="s">
        <v>155</v>
      </c>
      <c r="L497" s="33"/>
      <c r="M497" s="131" t="s">
        <v>79</v>
      </c>
      <c r="N497" s="132" t="s">
        <v>51</v>
      </c>
      <c r="P497" s="133">
        <f>O497*H497</f>
        <v>0</v>
      </c>
      <c r="Q497" s="133">
        <v>1.17E-3</v>
      </c>
      <c r="R497" s="133">
        <f>Q497*H497</f>
        <v>1.755E-2</v>
      </c>
      <c r="S497" s="133">
        <v>0</v>
      </c>
      <c r="T497" s="134">
        <f>S497*H497</f>
        <v>0</v>
      </c>
      <c r="AR497" s="135" t="s">
        <v>243</v>
      </c>
      <c r="AT497" s="135" t="s">
        <v>151</v>
      </c>
      <c r="AU497" s="135" t="s">
        <v>91</v>
      </c>
      <c r="AY497" s="17" t="s">
        <v>149</v>
      </c>
      <c r="BE497" s="136">
        <f>IF(N497="základní",J497,0)</f>
        <v>0</v>
      </c>
      <c r="BF497" s="136">
        <f>IF(N497="snížená",J497,0)</f>
        <v>0</v>
      </c>
      <c r="BG497" s="136">
        <f>IF(N497="zákl. přenesená",J497,0)</f>
        <v>0</v>
      </c>
      <c r="BH497" s="136">
        <f>IF(N497="sníž. přenesená",J497,0)</f>
        <v>0</v>
      </c>
      <c r="BI497" s="136">
        <f>IF(N497="nulová",J497,0)</f>
        <v>0</v>
      </c>
      <c r="BJ497" s="17" t="s">
        <v>89</v>
      </c>
      <c r="BK497" s="136">
        <f>ROUND(I497*H497,2)</f>
        <v>0</v>
      </c>
      <c r="BL497" s="17" t="s">
        <v>243</v>
      </c>
      <c r="BM497" s="135" t="s">
        <v>822</v>
      </c>
    </row>
    <row r="498" spans="2:65" s="1" customFormat="1" ht="11.25">
      <c r="B498" s="33"/>
      <c r="D498" s="137" t="s">
        <v>158</v>
      </c>
      <c r="F498" s="138" t="s">
        <v>823</v>
      </c>
      <c r="I498" s="139"/>
      <c r="L498" s="33"/>
      <c r="M498" s="140"/>
      <c r="T498" s="54"/>
      <c r="AT498" s="17" t="s">
        <v>158</v>
      </c>
      <c r="AU498" s="17" t="s">
        <v>91</v>
      </c>
    </row>
    <row r="499" spans="2:65" s="12" customFormat="1" ht="11.25">
      <c r="B499" s="141"/>
      <c r="D499" s="142" t="s">
        <v>160</v>
      </c>
      <c r="E499" s="143" t="s">
        <v>79</v>
      </c>
      <c r="F499" s="144" t="s">
        <v>824</v>
      </c>
      <c r="H499" s="145">
        <v>15</v>
      </c>
      <c r="I499" s="146"/>
      <c r="L499" s="141"/>
      <c r="M499" s="147"/>
      <c r="T499" s="148"/>
      <c r="AT499" s="143" t="s">
        <v>160</v>
      </c>
      <c r="AU499" s="143" t="s">
        <v>91</v>
      </c>
      <c r="AV499" s="12" t="s">
        <v>91</v>
      </c>
      <c r="AW499" s="12" t="s">
        <v>42</v>
      </c>
      <c r="AX499" s="12" t="s">
        <v>81</v>
      </c>
      <c r="AY499" s="143" t="s">
        <v>149</v>
      </c>
    </row>
    <row r="500" spans="2:65" s="13" customFormat="1" ht="11.25">
      <c r="B500" s="149"/>
      <c r="D500" s="142" t="s">
        <v>160</v>
      </c>
      <c r="E500" s="150" t="s">
        <v>79</v>
      </c>
      <c r="F500" s="151" t="s">
        <v>163</v>
      </c>
      <c r="H500" s="152">
        <v>15</v>
      </c>
      <c r="I500" s="153"/>
      <c r="L500" s="149"/>
      <c r="M500" s="154"/>
      <c r="T500" s="155"/>
      <c r="AT500" s="150" t="s">
        <v>160</v>
      </c>
      <c r="AU500" s="150" t="s">
        <v>91</v>
      </c>
      <c r="AV500" s="13" t="s">
        <v>156</v>
      </c>
      <c r="AW500" s="13" t="s">
        <v>42</v>
      </c>
      <c r="AX500" s="13" t="s">
        <v>89</v>
      </c>
      <c r="AY500" s="150" t="s">
        <v>149</v>
      </c>
    </row>
    <row r="501" spans="2:65" s="1" customFormat="1" ht="24.2" customHeight="1">
      <c r="B501" s="33"/>
      <c r="C501" s="124" t="s">
        <v>825</v>
      </c>
      <c r="D501" s="124" t="s">
        <v>151</v>
      </c>
      <c r="E501" s="125" t="s">
        <v>826</v>
      </c>
      <c r="F501" s="126" t="s">
        <v>827</v>
      </c>
      <c r="G501" s="127" t="s">
        <v>180</v>
      </c>
      <c r="H501" s="128">
        <v>1.7999999999999999E-2</v>
      </c>
      <c r="I501" s="129"/>
      <c r="J501" s="130">
        <f>ROUND(I501*H501,2)</f>
        <v>0</v>
      </c>
      <c r="K501" s="126" t="s">
        <v>155</v>
      </c>
      <c r="L501" s="33"/>
      <c r="M501" s="131" t="s">
        <v>79</v>
      </c>
      <c r="N501" s="132" t="s">
        <v>51</v>
      </c>
      <c r="P501" s="133">
        <f>O501*H501</f>
        <v>0</v>
      </c>
      <c r="Q501" s="133">
        <v>0</v>
      </c>
      <c r="R501" s="133">
        <f>Q501*H501</f>
        <v>0</v>
      </c>
      <c r="S501" s="133">
        <v>0</v>
      </c>
      <c r="T501" s="134">
        <f>S501*H501</f>
        <v>0</v>
      </c>
      <c r="AR501" s="135" t="s">
        <v>243</v>
      </c>
      <c r="AT501" s="135" t="s">
        <v>151</v>
      </c>
      <c r="AU501" s="135" t="s">
        <v>91</v>
      </c>
      <c r="AY501" s="17" t="s">
        <v>149</v>
      </c>
      <c r="BE501" s="136">
        <f>IF(N501="základní",J501,0)</f>
        <v>0</v>
      </c>
      <c r="BF501" s="136">
        <f>IF(N501="snížená",J501,0)</f>
        <v>0</v>
      </c>
      <c r="BG501" s="136">
        <f>IF(N501="zákl. přenesená",J501,0)</f>
        <v>0</v>
      </c>
      <c r="BH501" s="136">
        <f>IF(N501="sníž. přenesená",J501,0)</f>
        <v>0</v>
      </c>
      <c r="BI501" s="136">
        <f>IF(N501="nulová",J501,0)</f>
        <v>0</v>
      </c>
      <c r="BJ501" s="17" t="s">
        <v>89</v>
      </c>
      <c r="BK501" s="136">
        <f>ROUND(I501*H501,2)</f>
        <v>0</v>
      </c>
      <c r="BL501" s="17" t="s">
        <v>243</v>
      </c>
      <c r="BM501" s="135" t="s">
        <v>828</v>
      </c>
    </row>
    <row r="502" spans="2:65" s="1" customFormat="1" ht="11.25">
      <c r="B502" s="33"/>
      <c r="D502" s="137" t="s">
        <v>158</v>
      </c>
      <c r="F502" s="138" t="s">
        <v>829</v>
      </c>
      <c r="I502" s="139"/>
      <c r="L502" s="33"/>
      <c r="M502" s="140"/>
      <c r="T502" s="54"/>
      <c r="AT502" s="17" t="s">
        <v>158</v>
      </c>
      <c r="AU502" s="17" t="s">
        <v>91</v>
      </c>
    </row>
    <row r="503" spans="2:65" s="11" customFormat="1" ht="22.9" customHeight="1">
      <c r="B503" s="112"/>
      <c r="D503" s="113" t="s">
        <v>80</v>
      </c>
      <c r="E503" s="122" t="s">
        <v>830</v>
      </c>
      <c r="F503" s="122" t="s">
        <v>831</v>
      </c>
      <c r="I503" s="115"/>
      <c r="J503" s="123">
        <f>BK503</f>
        <v>0</v>
      </c>
      <c r="L503" s="112"/>
      <c r="M503" s="117"/>
      <c r="P503" s="118">
        <f>SUM(P504:P535)</f>
        <v>0</v>
      </c>
      <c r="R503" s="118">
        <f>SUM(R504:R535)</f>
        <v>0</v>
      </c>
      <c r="T503" s="119">
        <f>SUM(T504:T535)</f>
        <v>0</v>
      </c>
      <c r="AR503" s="113" t="s">
        <v>91</v>
      </c>
      <c r="AT503" s="120" t="s">
        <v>80</v>
      </c>
      <c r="AU503" s="120" t="s">
        <v>89</v>
      </c>
      <c r="AY503" s="113" t="s">
        <v>149</v>
      </c>
      <c r="BK503" s="121">
        <f>SUM(BK504:BK535)</f>
        <v>0</v>
      </c>
    </row>
    <row r="504" spans="2:65" s="1" customFormat="1" ht="24.2" customHeight="1">
      <c r="B504" s="33"/>
      <c r="C504" s="124" t="s">
        <v>832</v>
      </c>
      <c r="D504" s="124" t="s">
        <v>151</v>
      </c>
      <c r="E504" s="125" t="s">
        <v>833</v>
      </c>
      <c r="F504" s="126" t="s">
        <v>834</v>
      </c>
      <c r="G504" s="127" t="s">
        <v>351</v>
      </c>
      <c r="H504" s="128">
        <v>9.3000000000000007</v>
      </c>
      <c r="I504" s="129"/>
      <c r="J504" s="130">
        <f>ROUND(I504*H504,2)</f>
        <v>0</v>
      </c>
      <c r="K504" s="126" t="s">
        <v>155</v>
      </c>
      <c r="L504" s="33"/>
      <c r="M504" s="131" t="s">
        <v>79</v>
      </c>
      <c r="N504" s="132" t="s">
        <v>51</v>
      </c>
      <c r="P504" s="133">
        <f>O504*H504</f>
        <v>0</v>
      </c>
      <c r="Q504" s="133">
        <v>0</v>
      </c>
      <c r="R504" s="133">
        <f>Q504*H504</f>
        <v>0</v>
      </c>
      <c r="S504" s="133">
        <v>0</v>
      </c>
      <c r="T504" s="134">
        <f>S504*H504</f>
        <v>0</v>
      </c>
      <c r="AR504" s="135" t="s">
        <v>243</v>
      </c>
      <c r="AT504" s="135" t="s">
        <v>151</v>
      </c>
      <c r="AU504" s="135" t="s">
        <v>91</v>
      </c>
      <c r="AY504" s="17" t="s">
        <v>149</v>
      </c>
      <c r="BE504" s="136">
        <f>IF(N504="základní",J504,0)</f>
        <v>0</v>
      </c>
      <c r="BF504" s="136">
        <f>IF(N504="snížená",J504,0)</f>
        <v>0</v>
      </c>
      <c r="BG504" s="136">
        <f>IF(N504="zákl. přenesená",J504,0)</f>
        <v>0</v>
      </c>
      <c r="BH504" s="136">
        <f>IF(N504="sníž. přenesená",J504,0)</f>
        <v>0</v>
      </c>
      <c r="BI504" s="136">
        <f>IF(N504="nulová",J504,0)</f>
        <v>0</v>
      </c>
      <c r="BJ504" s="17" t="s">
        <v>89</v>
      </c>
      <c r="BK504" s="136">
        <f>ROUND(I504*H504,2)</f>
        <v>0</v>
      </c>
      <c r="BL504" s="17" t="s">
        <v>243</v>
      </c>
      <c r="BM504" s="135" t="s">
        <v>835</v>
      </c>
    </row>
    <row r="505" spans="2:65" s="1" customFormat="1" ht="11.25">
      <c r="B505" s="33"/>
      <c r="D505" s="137" t="s">
        <v>158</v>
      </c>
      <c r="F505" s="138" t="s">
        <v>836</v>
      </c>
      <c r="I505" s="139"/>
      <c r="L505" s="33"/>
      <c r="M505" s="140"/>
      <c r="T505" s="54"/>
      <c r="AT505" s="17" t="s">
        <v>158</v>
      </c>
      <c r="AU505" s="17" t="s">
        <v>91</v>
      </c>
    </row>
    <row r="506" spans="2:65" s="12" customFormat="1" ht="11.25">
      <c r="B506" s="141"/>
      <c r="D506" s="142" t="s">
        <v>160</v>
      </c>
      <c r="E506" s="143" t="s">
        <v>79</v>
      </c>
      <c r="F506" s="144" t="s">
        <v>837</v>
      </c>
      <c r="H506" s="145">
        <v>9.3000000000000007</v>
      </c>
      <c r="I506" s="146"/>
      <c r="L506" s="141"/>
      <c r="M506" s="147"/>
      <c r="T506" s="148"/>
      <c r="AT506" s="143" t="s">
        <v>160</v>
      </c>
      <c r="AU506" s="143" t="s">
        <v>91</v>
      </c>
      <c r="AV506" s="12" t="s">
        <v>91</v>
      </c>
      <c r="AW506" s="12" t="s">
        <v>42</v>
      </c>
      <c r="AX506" s="12" t="s">
        <v>81</v>
      </c>
      <c r="AY506" s="143" t="s">
        <v>149</v>
      </c>
    </row>
    <row r="507" spans="2:65" s="13" customFormat="1" ht="11.25">
      <c r="B507" s="149"/>
      <c r="D507" s="142" t="s">
        <v>160</v>
      </c>
      <c r="E507" s="150" t="s">
        <v>79</v>
      </c>
      <c r="F507" s="151" t="s">
        <v>163</v>
      </c>
      <c r="H507" s="152">
        <v>9.3000000000000007</v>
      </c>
      <c r="I507" s="153"/>
      <c r="L507" s="149"/>
      <c r="M507" s="154"/>
      <c r="T507" s="155"/>
      <c r="AT507" s="150" t="s">
        <v>160</v>
      </c>
      <c r="AU507" s="150" t="s">
        <v>91</v>
      </c>
      <c r="AV507" s="13" t="s">
        <v>156</v>
      </c>
      <c r="AW507" s="13" t="s">
        <v>42</v>
      </c>
      <c r="AX507" s="13" t="s">
        <v>89</v>
      </c>
      <c r="AY507" s="150" t="s">
        <v>149</v>
      </c>
    </row>
    <row r="508" spans="2:65" s="1" customFormat="1" ht="16.5" customHeight="1">
      <c r="B508" s="33"/>
      <c r="C508" s="124" t="s">
        <v>838</v>
      </c>
      <c r="D508" s="124" t="s">
        <v>151</v>
      </c>
      <c r="E508" s="125" t="s">
        <v>839</v>
      </c>
      <c r="F508" s="126" t="s">
        <v>840</v>
      </c>
      <c r="G508" s="127" t="s">
        <v>351</v>
      </c>
      <c r="H508" s="128">
        <v>15.2</v>
      </c>
      <c r="I508" s="129"/>
      <c r="J508" s="130">
        <f>ROUND(I508*H508,2)</f>
        <v>0</v>
      </c>
      <c r="K508" s="126" t="s">
        <v>155</v>
      </c>
      <c r="L508" s="33"/>
      <c r="M508" s="131" t="s">
        <v>79</v>
      </c>
      <c r="N508" s="132" t="s">
        <v>51</v>
      </c>
      <c r="P508" s="133">
        <f>O508*H508</f>
        <v>0</v>
      </c>
      <c r="Q508" s="133">
        <v>0</v>
      </c>
      <c r="R508" s="133">
        <f>Q508*H508</f>
        <v>0</v>
      </c>
      <c r="S508" s="133">
        <v>0</v>
      </c>
      <c r="T508" s="134">
        <f>S508*H508</f>
        <v>0</v>
      </c>
      <c r="AR508" s="135" t="s">
        <v>243</v>
      </c>
      <c r="AT508" s="135" t="s">
        <v>151</v>
      </c>
      <c r="AU508" s="135" t="s">
        <v>91</v>
      </c>
      <c r="AY508" s="17" t="s">
        <v>149</v>
      </c>
      <c r="BE508" s="136">
        <f>IF(N508="základní",J508,0)</f>
        <v>0</v>
      </c>
      <c r="BF508" s="136">
        <f>IF(N508="snížená",J508,0)</f>
        <v>0</v>
      </c>
      <c r="BG508" s="136">
        <f>IF(N508="zákl. přenesená",J508,0)</f>
        <v>0</v>
      </c>
      <c r="BH508" s="136">
        <f>IF(N508="sníž. přenesená",J508,0)</f>
        <v>0</v>
      </c>
      <c r="BI508" s="136">
        <f>IF(N508="nulová",J508,0)</f>
        <v>0</v>
      </c>
      <c r="BJ508" s="17" t="s">
        <v>89</v>
      </c>
      <c r="BK508" s="136">
        <f>ROUND(I508*H508,2)</f>
        <v>0</v>
      </c>
      <c r="BL508" s="17" t="s">
        <v>243</v>
      </c>
      <c r="BM508" s="135" t="s">
        <v>841</v>
      </c>
    </row>
    <row r="509" spans="2:65" s="1" customFormat="1" ht="11.25">
      <c r="B509" s="33"/>
      <c r="D509" s="137" t="s">
        <v>158</v>
      </c>
      <c r="F509" s="138" t="s">
        <v>842</v>
      </c>
      <c r="I509" s="139"/>
      <c r="L509" s="33"/>
      <c r="M509" s="140"/>
      <c r="T509" s="54"/>
      <c r="AT509" s="17" t="s">
        <v>158</v>
      </c>
      <c r="AU509" s="17" t="s">
        <v>91</v>
      </c>
    </row>
    <row r="510" spans="2:65" s="12" customFormat="1" ht="11.25">
      <c r="B510" s="141"/>
      <c r="D510" s="142" t="s">
        <v>160</v>
      </c>
      <c r="E510" s="143" t="s">
        <v>79</v>
      </c>
      <c r="F510" s="144" t="s">
        <v>843</v>
      </c>
      <c r="H510" s="145">
        <v>15.2</v>
      </c>
      <c r="I510" s="146"/>
      <c r="L510" s="141"/>
      <c r="M510" s="147"/>
      <c r="T510" s="148"/>
      <c r="AT510" s="143" t="s">
        <v>160</v>
      </c>
      <c r="AU510" s="143" t="s">
        <v>91</v>
      </c>
      <c r="AV510" s="12" t="s">
        <v>91</v>
      </c>
      <c r="AW510" s="12" t="s">
        <v>42</v>
      </c>
      <c r="AX510" s="12" t="s">
        <v>81</v>
      </c>
      <c r="AY510" s="143" t="s">
        <v>149</v>
      </c>
    </row>
    <row r="511" spans="2:65" s="13" customFormat="1" ht="11.25">
      <c r="B511" s="149"/>
      <c r="D511" s="142" t="s">
        <v>160</v>
      </c>
      <c r="E511" s="150" t="s">
        <v>79</v>
      </c>
      <c r="F511" s="151" t="s">
        <v>163</v>
      </c>
      <c r="H511" s="152">
        <v>15.2</v>
      </c>
      <c r="I511" s="153"/>
      <c r="L511" s="149"/>
      <c r="M511" s="154"/>
      <c r="T511" s="155"/>
      <c r="AT511" s="150" t="s">
        <v>160</v>
      </c>
      <c r="AU511" s="150" t="s">
        <v>91</v>
      </c>
      <c r="AV511" s="13" t="s">
        <v>156</v>
      </c>
      <c r="AW511" s="13" t="s">
        <v>42</v>
      </c>
      <c r="AX511" s="13" t="s">
        <v>89</v>
      </c>
      <c r="AY511" s="150" t="s">
        <v>149</v>
      </c>
    </row>
    <row r="512" spans="2:65" s="1" customFormat="1" ht="16.5" customHeight="1">
      <c r="B512" s="33"/>
      <c r="C512" s="124" t="s">
        <v>844</v>
      </c>
      <c r="D512" s="124" t="s">
        <v>151</v>
      </c>
      <c r="E512" s="125" t="s">
        <v>845</v>
      </c>
      <c r="F512" s="126" t="s">
        <v>846</v>
      </c>
      <c r="G512" s="127" t="s">
        <v>351</v>
      </c>
      <c r="H512" s="128">
        <v>18.600000000000001</v>
      </c>
      <c r="I512" s="129"/>
      <c r="J512" s="130">
        <f>ROUND(I512*H512,2)</f>
        <v>0</v>
      </c>
      <c r="K512" s="126" t="s">
        <v>155</v>
      </c>
      <c r="L512" s="33"/>
      <c r="M512" s="131" t="s">
        <v>79</v>
      </c>
      <c r="N512" s="132" t="s">
        <v>51</v>
      </c>
      <c r="P512" s="133">
        <f>O512*H512</f>
        <v>0</v>
      </c>
      <c r="Q512" s="133">
        <v>0</v>
      </c>
      <c r="R512" s="133">
        <f>Q512*H512</f>
        <v>0</v>
      </c>
      <c r="S512" s="133">
        <v>0</v>
      </c>
      <c r="T512" s="134">
        <f>S512*H512</f>
        <v>0</v>
      </c>
      <c r="AR512" s="135" t="s">
        <v>243</v>
      </c>
      <c r="AT512" s="135" t="s">
        <v>151</v>
      </c>
      <c r="AU512" s="135" t="s">
        <v>91</v>
      </c>
      <c r="AY512" s="17" t="s">
        <v>149</v>
      </c>
      <c r="BE512" s="136">
        <f>IF(N512="základní",J512,0)</f>
        <v>0</v>
      </c>
      <c r="BF512" s="136">
        <f>IF(N512="snížená",J512,0)</f>
        <v>0</v>
      </c>
      <c r="BG512" s="136">
        <f>IF(N512="zákl. přenesená",J512,0)</f>
        <v>0</v>
      </c>
      <c r="BH512" s="136">
        <f>IF(N512="sníž. přenesená",J512,0)</f>
        <v>0</v>
      </c>
      <c r="BI512" s="136">
        <f>IF(N512="nulová",J512,0)</f>
        <v>0</v>
      </c>
      <c r="BJ512" s="17" t="s">
        <v>89</v>
      </c>
      <c r="BK512" s="136">
        <f>ROUND(I512*H512,2)</f>
        <v>0</v>
      </c>
      <c r="BL512" s="17" t="s">
        <v>243</v>
      </c>
      <c r="BM512" s="135" t="s">
        <v>847</v>
      </c>
    </row>
    <row r="513" spans="2:65" s="1" customFormat="1" ht="11.25">
      <c r="B513" s="33"/>
      <c r="D513" s="137" t="s">
        <v>158</v>
      </c>
      <c r="F513" s="138" t="s">
        <v>848</v>
      </c>
      <c r="I513" s="139"/>
      <c r="L513" s="33"/>
      <c r="M513" s="140"/>
      <c r="T513" s="54"/>
      <c r="AT513" s="17" t="s">
        <v>158</v>
      </c>
      <c r="AU513" s="17" t="s">
        <v>91</v>
      </c>
    </row>
    <row r="514" spans="2:65" s="12" customFormat="1" ht="11.25">
      <c r="B514" s="141"/>
      <c r="D514" s="142" t="s">
        <v>160</v>
      </c>
      <c r="E514" s="143" t="s">
        <v>79</v>
      </c>
      <c r="F514" s="144" t="s">
        <v>849</v>
      </c>
      <c r="H514" s="145">
        <v>18.600000000000001</v>
      </c>
      <c r="I514" s="146"/>
      <c r="L514" s="141"/>
      <c r="M514" s="147"/>
      <c r="T514" s="148"/>
      <c r="AT514" s="143" t="s">
        <v>160</v>
      </c>
      <c r="AU514" s="143" t="s">
        <v>91</v>
      </c>
      <c r="AV514" s="12" t="s">
        <v>91</v>
      </c>
      <c r="AW514" s="12" t="s">
        <v>42</v>
      </c>
      <c r="AX514" s="12" t="s">
        <v>81</v>
      </c>
      <c r="AY514" s="143" t="s">
        <v>149</v>
      </c>
    </row>
    <row r="515" spans="2:65" s="13" customFormat="1" ht="11.25">
      <c r="B515" s="149"/>
      <c r="D515" s="142" t="s">
        <v>160</v>
      </c>
      <c r="E515" s="150" t="s">
        <v>79</v>
      </c>
      <c r="F515" s="151" t="s">
        <v>163</v>
      </c>
      <c r="H515" s="152">
        <v>18.600000000000001</v>
      </c>
      <c r="I515" s="153"/>
      <c r="L515" s="149"/>
      <c r="M515" s="154"/>
      <c r="T515" s="155"/>
      <c r="AT515" s="150" t="s">
        <v>160</v>
      </c>
      <c r="AU515" s="150" t="s">
        <v>91</v>
      </c>
      <c r="AV515" s="13" t="s">
        <v>156</v>
      </c>
      <c r="AW515" s="13" t="s">
        <v>42</v>
      </c>
      <c r="AX515" s="13" t="s">
        <v>89</v>
      </c>
      <c r="AY515" s="150" t="s">
        <v>149</v>
      </c>
    </row>
    <row r="516" spans="2:65" s="1" customFormat="1" ht="24.2" customHeight="1">
      <c r="B516" s="33"/>
      <c r="C516" s="124" t="s">
        <v>850</v>
      </c>
      <c r="D516" s="124" t="s">
        <v>151</v>
      </c>
      <c r="E516" s="125" t="s">
        <v>851</v>
      </c>
      <c r="F516" s="126" t="s">
        <v>852</v>
      </c>
      <c r="G516" s="127" t="s">
        <v>351</v>
      </c>
      <c r="H516" s="128">
        <v>110.58</v>
      </c>
      <c r="I516" s="129"/>
      <c r="J516" s="130">
        <f>ROUND(I516*H516,2)</f>
        <v>0</v>
      </c>
      <c r="K516" s="126" t="s">
        <v>155</v>
      </c>
      <c r="L516" s="33"/>
      <c r="M516" s="131" t="s">
        <v>79</v>
      </c>
      <c r="N516" s="132" t="s">
        <v>51</v>
      </c>
      <c r="P516" s="133">
        <f>O516*H516</f>
        <v>0</v>
      </c>
      <c r="Q516" s="133">
        <v>0</v>
      </c>
      <c r="R516" s="133">
        <f>Q516*H516</f>
        <v>0</v>
      </c>
      <c r="S516" s="133">
        <v>0</v>
      </c>
      <c r="T516" s="134">
        <f>S516*H516</f>
        <v>0</v>
      </c>
      <c r="AR516" s="135" t="s">
        <v>243</v>
      </c>
      <c r="AT516" s="135" t="s">
        <v>151</v>
      </c>
      <c r="AU516" s="135" t="s">
        <v>91</v>
      </c>
      <c r="AY516" s="17" t="s">
        <v>149</v>
      </c>
      <c r="BE516" s="136">
        <f>IF(N516="základní",J516,0)</f>
        <v>0</v>
      </c>
      <c r="BF516" s="136">
        <f>IF(N516="snížená",J516,0)</f>
        <v>0</v>
      </c>
      <c r="BG516" s="136">
        <f>IF(N516="zákl. přenesená",J516,0)</f>
        <v>0</v>
      </c>
      <c r="BH516" s="136">
        <f>IF(N516="sníž. přenesená",J516,0)</f>
        <v>0</v>
      </c>
      <c r="BI516" s="136">
        <f>IF(N516="nulová",J516,0)</f>
        <v>0</v>
      </c>
      <c r="BJ516" s="17" t="s">
        <v>89</v>
      </c>
      <c r="BK516" s="136">
        <f>ROUND(I516*H516,2)</f>
        <v>0</v>
      </c>
      <c r="BL516" s="17" t="s">
        <v>243</v>
      </c>
      <c r="BM516" s="135" t="s">
        <v>853</v>
      </c>
    </row>
    <row r="517" spans="2:65" s="1" customFormat="1" ht="11.25">
      <c r="B517" s="33"/>
      <c r="D517" s="137" t="s">
        <v>158</v>
      </c>
      <c r="F517" s="138" t="s">
        <v>854</v>
      </c>
      <c r="I517" s="139"/>
      <c r="L517" s="33"/>
      <c r="M517" s="140"/>
      <c r="T517" s="54"/>
      <c r="AT517" s="17" t="s">
        <v>158</v>
      </c>
      <c r="AU517" s="17" t="s">
        <v>91</v>
      </c>
    </row>
    <row r="518" spans="2:65" s="12" customFormat="1" ht="11.25">
      <c r="B518" s="141"/>
      <c r="D518" s="142" t="s">
        <v>160</v>
      </c>
      <c r="E518" s="143" t="s">
        <v>79</v>
      </c>
      <c r="F518" s="144" t="s">
        <v>855</v>
      </c>
      <c r="H518" s="145">
        <v>8.4600000000000009</v>
      </c>
      <c r="I518" s="146"/>
      <c r="L518" s="141"/>
      <c r="M518" s="147"/>
      <c r="T518" s="148"/>
      <c r="AT518" s="143" t="s">
        <v>160</v>
      </c>
      <c r="AU518" s="143" t="s">
        <v>91</v>
      </c>
      <c r="AV518" s="12" t="s">
        <v>91</v>
      </c>
      <c r="AW518" s="12" t="s">
        <v>42</v>
      </c>
      <c r="AX518" s="12" t="s">
        <v>81</v>
      </c>
      <c r="AY518" s="143" t="s">
        <v>149</v>
      </c>
    </row>
    <row r="519" spans="2:65" s="12" customFormat="1" ht="11.25">
      <c r="B519" s="141"/>
      <c r="D519" s="142" t="s">
        <v>160</v>
      </c>
      <c r="E519" s="143" t="s">
        <v>79</v>
      </c>
      <c r="F519" s="144" t="s">
        <v>856</v>
      </c>
      <c r="H519" s="145">
        <v>16.2</v>
      </c>
      <c r="I519" s="146"/>
      <c r="L519" s="141"/>
      <c r="M519" s="147"/>
      <c r="T519" s="148"/>
      <c r="AT519" s="143" t="s">
        <v>160</v>
      </c>
      <c r="AU519" s="143" t="s">
        <v>91</v>
      </c>
      <c r="AV519" s="12" t="s">
        <v>91</v>
      </c>
      <c r="AW519" s="12" t="s">
        <v>42</v>
      </c>
      <c r="AX519" s="12" t="s">
        <v>81</v>
      </c>
      <c r="AY519" s="143" t="s">
        <v>149</v>
      </c>
    </row>
    <row r="520" spans="2:65" s="12" customFormat="1" ht="11.25">
      <c r="B520" s="141"/>
      <c r="D520" s="142" t="s">
        <v>160</v>
      </c>
      <c r="E520" s="143" t="s">
        <v>79</v>
      </c>
      <c r="F520" s="144" t="s">
        <v>857</v>
      </c>
      <c r="H520" s="145">
        <v>4</v>
      </c>
      <c r="I520" s="146"/>
      <c r="L520" s="141"/>
      <c r="M520" s="147"/>
      <c r="T520" s="148"/>
      <c r="AT520" s="143" t="s">
        <v>160</v>
      </c>
      <c r="AU520" s="143" t="s">
        <v>91</v>
      </c>
      <c r="AV520" s="12" t="s">
        <v>91</v>
      </c>
      <c r="AW520" s="12" t="s">
        <v>42</v>
      </c>
      <c r="AX520" s="12" t="s">
        <v>81</v>
      </c>
      <c r="AY520" s="143" t="s">
        <v>149</v>
      </c>
    </row>
    <row r="521" spans="2:65" s="12" customFormat="1" ht="11.25">
      <c r="B521" s="141"/>
      <c r="D521" s="142" t="s">
        <v>160</v>
      </c>
      <c r="E521" s="143" t="s">
        <v>79</v>
      </c>
      <c r="F521" s="144" t="s">
        <v>858</v>
      </c>
      <c r="H521" s="145">
        <v>37</v>
      </c>
      <c r="I521" s="146"/>
      <c r="L521" s="141"/>
      <c r="M521" s="147"/>
      <c r="T521" s="148"/>
      <c r="AT521" s="143" t="s">
        <v>160</v>
      </c>
      <c r="AU521" s="143" t="s">
        <v>91</v>
      </c>
      <c r="AV521" s="12" t="s">
        <v>91</v>
      </c>
      <c r="AW521" s="12" t="s">
        <v>42</v>
      </c>
      <c r="AX521" s="12" t="s">
        <v>81</v>
      </c>
      <c r="AY521" s="143" t="s">
        <v>149</v>
      </c>
    </row>
    <row r="522" spans="2:65" s="12" customFormat="1" ht="11.25">
      <c r="B522" s="141"/>
      <c r="D522" s="142" t="s">
        <v>160</v>
      </c>
      <c r="E522" s="143" t="s">
        <v>79</v>
      </c>
      <c r="F522" s="144" t="s">
        <v>859</v>
      </c>
      <c r="H522" s="145">
        <v>13.6</v>
      </c>
      <c r="I522" s="146"/>
      <c r="L522" s="141"/>
      <c r="M522" s="147"/>
      <c r="T522" s="148"/>
      <c r="AT522" s="143" t="s">
        <v>160</v>
      </c>
      <c r="AU522" s="143" t="s">
        <v>91</v>
      </c>
      <c r="AV522" s="12" t="s">
        <v>91</v>
      </c>
      <c r="AW522" s="12" t="s">
        <v>42</v>
      </c>
      <c r="AX522" s="12" t="s">
        <v>81</v>
      </c>
      <c r="AY522" s="143" t="s">
        <v>149</v>
      </c>
    </row>
    <row r="523" spans="2:65" s="12" customFormat="1" ht="11.25">
      <c r="B523" s="141"/>
      <c r="D523" s="142" t="s">
        <v>160</v>
      </c>
      <c r="E523" s="143" t="s">
        <v>79</v>
      </c>
      <c r="F523" s="144" t="s">
        <v>860</v>
      </c>
      <c r="H523" s="145">
        <v>31.32</v>
      </c>
      <c r="I523" s="146"/>
      <c r="L523" s="141"/>
      <c r="M523" s="147"/>
      <c r="T523" s="148"/>
      <c r="AT523" s="143" t="s">
        <v>160</v>
      </c>
      <c r="AU523" s="143" t="s">
        <v>91</v>
      </c>
      <c r="AV523" s="12" t="s">
        <v>91</v>
      </c>
      <c r="AW523" s="12" t="s">
        <v>42</v>
      </c>
      <c r="AX523" s="12" t="s">
        <v>81</v>
      </c>
      <c r="AY523" s="143" t="s">
        <v>149</v>
      </c>
    </row>
    <row r="524" spans="2:65" s="13" customFormat="1" ht="11.25">
      <c r="B524" s="149"/>
      <c r="D524" s="142" t="s">
        <v>160</v>
      </c>
      <c r="E524" s="150" t="s">
        <v>79</v>
      </c>
      <c r="F524" s="151" t="s">
        <v>163</v>
      </c>
      <c r="H524" s="152">
        <v>110.58</v>
      </c>
      <c r="I524" s="153"/>
      <c r="L524" s="149"/>
      <c r="M524" s="154"/>
      <c r="T524" s="155"/>
      <c r="AT524" s="150" t="s">
        <v>160</v>
      </c>
      <c r="AU524" s="150" t="s">
        <v>91</v>
      </c>
      <c r="AV524" s="13" t="s">
        <v>156</v>
      </c>
      <c r="AW524" s="13" t="s">
        <v>42</v>
      </c>
      <c r="AX524" s="13" t="s">
        <v>89</v>
      </c>
      <c r="AY524" s="150" t="s">
        <v>149</v>
      </c>
    </row>
    <row r="525" spans="2:65" s="1" customFormat="1" ht="24.2" customHeight="1">
      <c r="B525" s="33"/>
      <c r="C525" s="124" t="s">
        <v>861</v>
      </c>
      <c r="D525" s="124" t="s">
        <v>151</v>
      </c>
      <c r="E525" s="125" t="s">
        <v>862</v>
      </c>
      <c r="F525" s="126" t="s">
        <v>863</v>
      </c>
      <c r="G525" s="127" t="s">
        <v>187</v>
      </c>
      <c r="H525" s="128">
        <v>0.48</v>
      </c>
      <c r="I525" s="129"/>
      <c r="J525" s="130">
        <f>ROUND(I525*H525,2)</f>
        <v>0</v>
      </c>
      <c r="K525" s="126" t="s">
        <v>155</v>
      </c>
      <c r="L525" s="33"/>
      <c r="M525" s="131" t="s">
        <v>79</v>
      </c>
      <c r="N525" s="132" t="s">
        <v>51</v>
      </c>
      <c r="P525" s="133">
        <f>O525*H525</f>
        <v>0</v>
      </c>
      <c r="Q525" s="133">
        <v>0</v>
      </c>
      <c r="R525" s="133">
        <f>Q525*H525</f>
        <v>0</v>
      </c>
      <c r="S525" s="133">
        <v>0</v>
      </c>
      <c r="T525" s="134">
        <f>S525*H525</f>
        <v>0</v>
      </c>
      <c r="AR525" s="135" t="s">
        <v>243</v>
      </c>
      <c r="AT525" s="135" t="s">
        <v>151</v>
      </c>
      <c r="AU525" s="135" t="s">
        <v>91</v>
      </c>
      <c r="AY525" s="17" t="s">
        <v>149</v>
      </c>
      <c r="BE525" s="136">
        <f>IF(N525="základní",J525,0)</f>
        <v>0</v>
      </c>
      <c r="BF525" s="136">
        <f>IF(N525="snížená",J525,0)</f>
        <v>0</v>
      </c>
      <c r="BG525" s="136">
        <f>IF(N525="zákl. přenesená",J525,0)</f>
        <v>0</v>
      </c>
      <c r="BH525" s="136">
        <f>IF(N525="sníž. přenesená",J525,0)</f>
        <v>0</v>
      </c>
      <c r="BI525" s="136">
        <f>IF(N525="nulová",J525,0)</f>
        <v>0</v>
      </c>
      <c r="BJ525" s="17" t="s">
        <v>89</v>
      </c>
      <c r="BK525" s="136">
        <f>ROUND(I525*H525,2)</f>
        <v>0</v>
      </c>
      <c r="BL525" s="17" t="s">
        <v>243</v>
      </c>
      <c r="BM525" s="135" t="s">
        <v>864</v>
      </c>
    </row>
    <row r="526" spans="2:65" s="1" customFormat="1" ht="11.25">
      <c r="B526" s="33"/>
      <c r="D526" s="137" t="s">
        <v>158</v>
      </c>
      <c r="F526" s="138" t="s">
        <v>865</v>
      </c>
      <c r="I526" s="139"/>
      <c r="L526" s="33"/>
      <c r="M526" s="140"/>
      <c r="T526" s="54"/>
      <c r="AT526" s="17" t="s">
        <v>158</v>
      </c>
      <c r="AU526" s="17" t="s">
        <v>91</v>
      </c>
    </row>
    <row r="527" spans="2:65" s="12" customFormat="1" ht="11.25">
      <c r="B527" s="141"/>
      <c r="D527" s="142" t="s">
        <v>160</v>
      </c>
      <c r="E527" s="143" t="s">
        <v>79</v>
      </c>
      <c r="F527" s="144" t="s">
        <v>866</v>
      </c>
      <c r="H527" s="145">
        <v>0.48</v>
      </c>
      <c r="I527" s="146"/>
      <c r="L527" s="141"/>
      <c r="M527" s="147"/>
      <c r="T527" s="148"/>
      <c r="AT527" s="143" t="s">
        <v>160</v>
      </c>
      <c r="AU527" s="143" t="s">
        <v>91</v>
      </c>
      <c r="AV527" s="12" t="s">
        <v>91</v>
      </c>
      <c r="AW527" s="12" t="s">
        <v>42</v>
      </c>
      <c r="AX527" s="12" t="s">
        <v>81</v>
      </c>
      <c r="AY527" s="143" t="s">
        <v>149</v>
      </c>
    </row>
    <row r="528" spans="2:65" s="13" customFormat="1" ht="11.25">
      <c r="B528" s="149"/>
      <c r="D528" s="142" t="s">
        <v>160</v>
      </c>
      <c r="E528" s="150" t="s">
        <v>79</v>
      </c>
      <c r="F528" s="151" t="s">
        <v>163</v>
      </c>
      <c r="H528" s="152">
        <v>0.48</v>
      </c>
      <c r="I528" s="153"/>
      <c r="L528" s="149"/>
      <c r="M528" s="154"/>
      <c r="T528" s="155"/>
      <c r="AT528" s="150" t="s">
        <v>160</v>
      </c>
      <c r="AU528" s="150" t="s">
        <v>91</v>
      </c>
      <c r="AV528" s="13" t="s">
        <v>156</v>
      </c>
      <c r="AW528" s="13" t="s">
        <v>42</v>
      </c>
      <c r="AX528" s="13" t="s">
        <v>89</v>
      </c>
      <c r="AY528" s="150" t="s">
        <v>149</v>
      </c>
    </row>
    <row r="529" spans="2:65" s="1" customFormat="1" ht="16.5" customHeight="1">
      <c r="B529" s="33"/>
      <c r="C529" s="124" t="s">
        <v>867</v>
      </c>
      <c r="D529" s="124" t="s">
        <v>151</v>
      </c>
      <c r="E529" s="125" t="s">
        <v>868</v>
      </c>
      <c r="F529" s="126" t="s">
        <v>869</v>
      </c>
      <c r="G529" s="127" t="s">
        <v>351</v>
      </c>
      <c r="H529" s="128">
        <v>18.600000000000001</v>
      </c>
      <c r="I529" s="129"/>
      <c r="J529" s="130">
        <f>ROUND(I529*H529,2)</f>
        <v>0</v>
      </c>
      <c r="K529" s="126" t="s">
        <v>155</v>
      </c>
      <c r="L529" s="33"/>
      <c r="M529" s="131" t="s">
        <v>79</v>
      </c>
      <c r="N529" s="132" t="s">
        <v>51</v>
      </c>
      <c r="P529" s="133">
        <f>O529*H529</f>
        <v>0</v>
      </c>
      <c r="Q529" s="133">
        <v>0</v>
      </c>
      <c r="R529" s="133">
        <f>Q529*H529</f>
        <v>0</v>
      </c>
      <c r="S529" s="133">
        <v>0</v>
      </c>
      <c r="T529" s="134">
        <f>S529*H529</f>
        <v>0</v>
      </c>
      <c r="AR529" s="135" t="s">
        <v>243</v>
      </c>
      <c r="AT529" s="135" t="s">
        <v>151</v>
      </c>
      <c r="AU529" s="135" t="s">
        <v>91</v>
      </c>
      <c r="AY529" s="17" t="s">
        <v>149</v>
      </c>
      <c r="BE529" s="136">
        <f>IF(N529="základní",J529,0)</f>
        <v>0</v>
      </c>
      <c r="BF529" s="136">
        <f>IF(N529="snížená",J529,0)</f>
        <v>0</v>
      </c>
      <c r="BG529" s="136">
        <f>IF(N529="zákl. přenesená",J529,0)</f>
        <v>0</v>
      </c>
      <c r="BH529" s="136">
        <f>IF(N529="sníž. přenesená",J529,0)</f>
        <v>0</v>
      </c>
      <c r="BI529" s="136">
        <f>IF(N529="nulová",J529,0)</f>
        <v>0</v>
      </c>
      <c r="BJ529" s="17" t="s">
        <v>89</v>
      </c>
      <c r="BK529" s="136">
        <f>ROUND(I529*H529,2)</f>
        <v>0</v>
      </c>
      <c r="BL529" s="17" t="s">
        <v>243</v>
      </c>
      <c r="BM529" s="135" t="s">
        <v>870</v>
      </c>
    </row>
    <row r="530" spans="2:65" s="1" customFormat="1" ht="11.25">
      <c r="B530" s="33"/>
      <c r="D530" s="137" t="s">
        <v>158</v>
      </c>
      <c r="F530" s="138" t="s">
        <v>871</v>
      </c>
      <c r="I530" s="139"/>
      <c r="L530" s="33"/>
      <c r="M530" s="140"/>
      <c r="T530" s="54"/>
      <c r="AT530" s="17" t="s">
        <v>158</v>
      </c>
      <c r="AU530" s="17" t="s">
        <v>91</v>
      </c>
    </row>
    <row r="531" spans="2:65" s="12" customFormat="1" ht="11.25">
      <c r="B531" s="141"/>
      <c r="D531" s="142" t="s">
        <v>160</v>
      </c>
      <c r="E531" s="143" t="s">
        <v>79</v>
      </c>
      <c r="F531" s="144" t="s">
        <v>849</v>
      </c>
      <c r="H531" s="145">
        <v>18.600000000000001</v>
      </c>
      <c r="I531" s="146"/>
      <c r="L531" s="141"/>
      <c r="M531" s="147"/>
      <c r="T531" s="148"/>
      <c r="AT531" s="143" t="s">
        <v>160</v>
      </c>
      <c r="AU531" s="143" t="s">
        <v>91</v>
      </c>
      <c r="AV531" s="12" t="s">
        <v>91</v>
      </c>
      <c r="AW531" s="12" t="s">
        <v>42</v>
      </c>
      <c r="AX531" s="12" t="s">
        <v>81</v>
      </c>
      <c r="AY531" s="143" t="s">
        <v>149</v>
      </c>
    </row>
    <row r="532" spans="2:65" s="13" customFormat="1" ht="11.25">
      <c r="B532" s="149"/>
      <c r="D532" s="142" t="s">
        <v>160</v>
      </c>
      <c r="E532" s="150" t="s">
        <v>79</v>
      </c>
      <c r="F532" s="151" t="s">
        <v>163</v>
      </c>
      <c r="H532" s="152">
        <v>18.600000000000001</v>
      </c>
      <c r="I532" s="153"/>
      <c r="L532" s="149"/>
      <c r="M532" s="154"/>
      <c r="T532" s="155"/>
      <c r="AT532" s="150" t="s">
        <v>160</v>
      </c>
      <c r="AU532" s="150" t="s">
        <v>91</v>
      </c>
      <c r="AV532" s="13" t="s">
        <v>156</v>
      </c>
      <c r="AW532" s="13" t="s">
        <v>42</v>
      </c>
      <c r="AX532" s="13" t="s">
        <v>89</v>
      </c>
      <c r="AY532" s="150" t="s">
        <v>149</v>
      </c>
    </row>
    <row r="533" spans="2:65" s="1" customFormat="1" ht="16.5" customHeight="1">
      <c r="B533" s="33"/>
      <c r="C533" s="124" t="s">
        <v>872</v>
      </c>
      <c r="D533" s="124" t="s">
        <v>151</v>
      </c>
      <c r="E533" s="125" t="s">
        <v>873</v>
      </c>
      <c r="F533" s="126" t="s">
        <v>874</v>
      </c>
      <c r="G533" s="127" t="s">
        <v>351</v>
      </c>
      <c r="H533" s="128">
        <v>25.2</v>
      </c>
      <c r="I533" s="129"/>
      <c r="J533" s="130">
        <f>ROUND(I533*H533,2)</f>
        <v>0</v>
      </c>
      <c r="K533" s="126" t="s">
        <v>155</v>
      </c>
      <c r="L533" s="33"/>
      <c r="M533" s="131" t="s">
        <v>79</v>
      </c>
      <c r="N533" s="132" t="s">
        <v>51</v>
      </c>
      <c r="P533" s="133">
        <f>O533*H533</f>
        <v>0</v>
      </c>
      <c r="Q533" s="133">
        <v>0</v>
      </c>
      <c r="R533" s="133">
        <f>Q533*H533</f>
        <v>0</v>
      </c>
      <c r="S533" s="133">
        <v>0</v>
      </c>
      <c r="T533" s="134">
        <f>S533*H533</f>
        <v>0</v>
      </c>
      <c r="AR533" s="135" t="s">
        <v>243</v>
      </c>
      <c r="AT533" s="135" t="s">
        <v>151</v>
      </c>
      <c r="AU533" s="135" t="s">
        <v>91</v>
      </c>
      <c r="AY533" s="17" t="s">
        <v>149</v>
      </c>
      <c r="BE533" s="136">
        <f>IF(N533="základní",J533,0)</f>
        <v>0</v>
      </c>
      <c r="BF533" s="136">
        <f>IF(N533="snížená",J533,0)</f>
        <v>0</v>
      </c>
      <c r="BG533" s="136">
        <f>IF(N533="zákl. přenesená",J533,0)</f>
        <v>0</v>
      </c>
      <c r="BH533" s="136">
        <f>IF(N533="sníž. přenesená",J533,0)</f>
        <v>0</v>
      </c>
      <c r="BI533" s="136">
        <f>IF(N533="nulová",J533,0)</f>
        <v>0</v>
      </c>
      <c r="BJ533" s="17" t="s">
        <v>89</v>
      </c>
      <c r="BK533" s="136">
        <f>ROUND(I533*H533,2)</f>
        <v>0</v>
      </c>
      <c r="BL533" s="17" t="s">
        <v>243</v>
      </c>
      <c r="BM533" s="135" t="s">
        <v>875</v>
      </c>
    </row>
    <row r="534" spans="2:65" s="1" customFormat="1" ht="11.25">
      <c r="B534" s="33"/>
      <c r="D534" s="137" t="s">
        <v>158</v>
      </c>
      <c r="F534" s="138" t="s">
        <v>876</v>
      </c>
      <c r="I534" s="139"/>
      <c r="L534" s="33"/>
      <c r="M534" s="140"/>
      <c r="T534" s="54"/>
      <c r="AT534" s="17" t="s">
        <v>158</v>
      </c>
      <c r="AU534" s="17" t="s">
        <v>91</v>
      </c>
    </row>
    <row r="535" spans="2:65" s="12" customFormat="1" ht="11.25">
      <c r="B535" s="141"/>
      <c r="D535" s="142" t="s">
        <v>160</v>
      </c>
      <c r="E535" s="143" t="s">
        <v>79</v>
      </c>
      <c r="F535" s="144" t="s">
        <v>877</v>
      </c>
      <c r="H535" s="145">
        <v>25.2</v>
      </c>
      <c r="I535" s="146"/>
      <c r="L535" s="141"/>
      <c r="M535" s="147"/>
      <c r="T535" s="148"/>
      <c r="AT535" s="143" t="s">
        <v>160</v>
      </c>
      <c r="AU535" s="143" t="s">
        <v>91</v>
      </c>
      <c r="AV535" s="12" t="s">
        <v>91</v>
      </c>
      <c r="AW535" s="12" t="s">
        <v>42</v>
      </c>
      <c r="AX535" s="12" t="s">
        <v>89</v>
      </c>
      <c r="AY535" s="143" t="s">
        <v>149</v>
      </c>
    </row>
    <row r="536" spans="2:65" s="11" customFormat="1" ht="22.9" customHeight="1">
      <c r="B536" s="112"/>
      <c r="D536" s="113" t="s">
        <v>80</v>
      </c>
      <c r="E536" s="122" t="s">
        <v>878</v>
      </c>
      <c r="F536" s="122" t="s">
        <v>879</v>
      </c>
      <c r="I536" s="115"/>
      <c r="J536" s="123">
        <f>BK536</f>
        <v>0</v>
      </c>
      <c r="L536" s="112"/>
      <c r="M536" s="117"/>
      <c r="P536" s="118">
        <f>SUM(P537:P601)</f>
        <v>0</v>
      </c>
      <c r="R536" s="118">
        <f>SUM(R537:R601)</f>
        <v>0.30093900000000001</v>
      </c>
      <c r="T536" s="119">
        <f>SUM(T537:T601)</f>
        <v>0</v>
      </c>
      <c r="AR536" s="113" t="s">
        <v>91</v>
      </c>
      <c r="AT536" s="120" t="s">
        <v>80</v>
      </c>
      <c r="AU536" s="120" t="s">
        <v>89</v>
      </c>
      <c r="AY536" s="113" t="s">
        <v>149</v>
      </c>
      <c r="BK536" s="121">
        <f>SUM(BK537:BK601)</f>
        <v>0</v>
      </c>
    </row>
    <row r="537" spans="2:65" s="1" customFormat="1" ht="24.2" customHeight="1">
      <c r="B537" s="33"/>
      <c r="C537" s="124" t="s">
        <v>880</v>
      </c>
      <c r="D537" s="124" t="s">
        <v>151</v>
      </c>
      <c r="E537" s="125" t="s">
        <v>881</v>
      </c>
      <c r="F537" s="126" t="s">
        <v>882</v>
      </c>
      <c r="G537" s="127" t="s">
        <v>444</v>
      </c>
      <c r="H537" s="128">
        <v>176</v>
      </c>
      <c r="I537" s="129"/>
      <c r="J537" s="130">
        <f>ROUND(I537*H537,2)</f>
        <v>0</v>
      </c>
      <c r="K537" s="126" t="s">
        <v>79</v>
      </c>
      <c r="L537" s="33"/>
      <c r="M537" s="131" t="s">
        <v>79</v>
      </c>
      <c r="N537" s="132" t="s">
        <v>51</v>
      </c>
      <c r="P537" s="133">
        <f>O537*H537</f>
        <v>0</v>
      </c>
      <c r="Q537" s="133">
        <v>0</v>
      </c>
      <c r="R537" s="133">
        <f>Q537*H537</f>
        <v>0</v>
      </c>
      <c r="S537" s="133">
        <v>0</v>
      </c>
      <c r="T537" s="134">
        <f>S537*H537</f>
        <v>0</v>
      </c>
      <c r="AR537" s="135" t="s">
        <v>243</v>
      </c>
      <c r="AT537" s="135" t="s">
        <v>151</v>
      </c>
      <c r="AU537" s="135" t="s">
        <v>91</v>
      </c>
      <c r="AY537" s="17" t="s">
        <v>149</v>
      </c>
      <c r="BE537" s="136">
        <f>IF(N537="základní",J537,0)</f>
        <v>0</v>
      </c>
      <c r="BF537" s="136">
        <f>IF(N537="snížená",J537,0)</f>
        <v>0</v>
      </c>
      <c r="BG537" s="136">
        <f>IF(N537="zákl. přenesená",J537,0)</f>
        <v>0</v>
      </c>
      <c r="BH537" s="136">
        <f>IF(N537="sníž. přenesená",J537,0)</f>
        <v>0</v>
      </c>
      <c r="BI537" s="136">
        <f>IF(N537="nulová",J537,0)</f>
        <v>0</v>
      </c>
      <c r="BJ537" s="17" t="s">
        <v>89</v>
      </c>
      <c r="BK537" s="136">
        <f>ROUND(I537*H537,2)</f>
        <v>0</v>
      </c>
      <c r="BL537" s="17" t="s">
        <v>243</v>
      </c>
      <c r="BM537" s="135" t="s">
        <v>883</v>
      </c>
    </row>
    <row r="538" spans="2:65" s="12" customFormat="1" ht="11.25">
      <c r="B538" s="141"/>
      <c r="D538" s="142" t="s">
        <v>160</v>
      </c>
      <c r="E538" s="143" t="s">
        <v>79</v>
      </c>
      <c r="F538" s="144" t="s">
        <v>884</v>
      </c>
      <c r="H538" s="145">
        <v>176</v>
      </c>
      <c r="I538" s="146"/>
      <c r="L538" s="141"/>
      <c r="M538" s="147"/>
      <c r="T538" s="148"/>
      <c r="AT538" s="143" t="s">
        <v>160</v>
      </c>
      <c r="AU538" s="143" t="s">
        <v>91</v>
      </c>
      <c r="AV538" s="12" t="s">
        <v>91</v>
      </c>
      <c r="AW538" s="12" t="s">
        <v>42</v>
      </c>
      <c r="AX538" s="12" t="s">
        <v>81</v>
      </c>
      <c r="AY538" s="143" t="s">
        <v>149</v>
      </c>
    </row>
    <row r="539" spans="2:65" s="13" customFormat="1" ht="11.25">
      <c r="B539" s="149"/>
      <c r="D539" s="142" t="s">
        <v>160</v>
      </c>
      <c r="E539" s="150" t="s">
        <v>79</v>
      </c>
      <c r="F539" s="151" t="s">
        <v>163</v>
      </c>
      <c r="H539" s="152">
        <v>176</v>
      </c>
      <c r="I539" s="153"/>
      <c r="L539" s="149"/>
      <c r="M539" s="154"/>
      <c r="T539" s="155"/>
      <c r="AT539" s="150" t="s">
        <v>160</v>
      </c>
      <c r="AU539" s="150" t="s">
        <v>91</v>
      </c>
      <c r="AV539" s="13" t="s">
        <v>156</v>
      </c>
      <c r="AW539" s="13" t="s">
        <v>42</v>
      </c>
      <c r="AX539" s="13" t="s">
        <v>89</v>
      </c>
      <c r="AY539" s="150" t="s">
        <v>149</v>
      </c>
    </row>
    <row r="540" spans="2:65" s="1" customFormat="1" ht="24.2" customHeight="1">
      <c r="B540" s="33"/>
      <c r="C540" s="124" t="s">
        <v>885</v>
      </c>
      <c r="D540" s="124" t="s">
        <v>151</v>
      </c>
      <c r="E540" s="125" t="s">
        <v>886</v>
      </c>
      <c r="F540" s="126" t="s">
        <v>887</v>
      </c>
      <c r="G540" s="127" t="s">
        <v>187</v>
      </c>
      <c r="H540" s="128">
        <v>197.303</v>
      </c>
      <c r="I540" s="129"/>
      <c r="J540" s="130">
        <f>ROUND(I540*H540,2)</f>
        <v>0</v>
      </c>
      <c r="K540" s="126" t="s">
        <v>155</v>
      </c>
      <c r="L540" s="33"/>
      <c r="M540" s="131" t="s">
        <v>79</v>
      </c>
      <c r="N540" s="132" t="s">
        <v>51</v>
      </c>
      <c r="P540" s="133">
        <f>O540*H540</f>
        <v>0</v>
      </c>
      <c r="Q540" s="133">
        <v>0</v>
      </c>
      <c r="R540" s="133">
        <f>Q540*H540</f>
        <v>0</v>
      </c>
      <c r="S540" s="133">
        <v>0</v>
      </c>
      <c r="T540" s="134">
        <f>S540*H540</f>
        <v>0</v>
      </c>
      <c r="AR540" s="135" t="s">
        <v>243</v>
      </c>
      <c r="AT540" s="135" t="s">
        <v>151</v>
      </c>
      <c r="AU540" s="135" t="s">
        <v>91</v>
      </c>
      <c r="AY540" s="17" t="s">
        <v>149</v>
      </c>
      <c r="BE540" s="136">
        <f>IF(N540="základní",J540,0)</f>
        <v>0</v>
      </c>
      <c r="BF540" s="136">
        <f>IF(N540="snížená",J540,0)</f>
        <v>0</v>
      </c>
      <c r="BG540" s="136">
        <f>IF(N540="zákl. přenesená",J540,0)</f>
        <v>0</v>
      </c>
      <c r="BH540" s="136">
        <f>IF(N540="sníž. přenesená",J540,0)</f>
        <v>0</v>
      </c>
      <c r="BI540" s="136">
        <f>IF(N540="nulová",J540,0)</f>
        <v>0</v>
      </c>
      <c r="BJ540" s="17" t="s">
        <v>89</v>
      </c>
      <c r="BK540" s="136">
        <f>ROUND(I540*H540,2)</f>
        <v>0</v>
      </c>
      <c r="BL540" s="17" t="s">
        <v>243</v>
      </c>
      <c r="BM540" s="135" t="s">
        <v>888</v>
      </c>
    </row>
    <row r="541" spans="2:65" s="1" customFormat="1" ht="11.25">
      <c r="B541" s="33"/>
      <c r="D541" s="137" t="s">
        <v>158</v>
      </c>
      <c r="F541" s="138" t="s">
        <v>889</v>
      </c>
      <c r="I541" s="139"/>
      <c r="L541" s="33"/>
      <c r="M541" s="140"/>
      <c r="T541" s="54"/>
      <c r="AT541" s="17" t="s">
        <v>158</v>
      </c>
      <c r="AU541" s="17" t="s">
        <v>91</v>
      </c>
    </row>
    <row r="542" spans="2:65" s="14" customFormat="1" ht="11.25">
      <c r="B542" s="166"/>
      <c r="D542" s="142" t="s">
        <v>160</v>
      </c>
      <c r="E542" s="167" t="s">
        <v>79</v>
      </c>
      <c r="F542" s="168" t="s">
        <v>890</v>
      </c>
      <c r="H542" s="167" t="s">
        <v>79</v>
      </c>
      <c r="I542" s="169"/>
      <c r="L542" s="166"/>
      <c r="M542" s="170"/>
      <c r="T542" s="171"/>
      <c r="AT542" s="167" t="s">
        <v>160</v>
      </c>
      <c r="AU542" s="167" t="s">
        <v>91</v>
      </c>
      <c r="AV542" s="14" t="s">
        <v>89</v>
      </c>
      <c r="AW542" s="14" t="s">
        <v>42</v>
      </c>
      <c r="AX542" s="14" t="s">
        <v>81</v>
      </c>
      <c r="AY542" s="167" t="s">
        <v>149</v>
      </c>
    </row>
    <row r="543" spans="2:65" s="12" customFormat="1" ht="11.25">
      <c r="B543" s="141"/>
      <c r="D543" s="142" t="s">
        <v>160</v>
      </c>
      <c r="E543" s="143" t="s">
        <v>79</v>
      </c>
      <c r="F543" s="144" t="s">
        <v>891</v>
      </c>
      <c r="H543" s="145">
        <v>39.598999999999997</v>
      </c>
      <c r="I543" s="146"/>
      <c r="L543" s="141"/>
      <c r="M543" s="147"/>
      <c r="T543" s="148"/>
      <c r="AT543" s="143" t="s">
        <v>160</v>
      </c>
      <c r="AU543" s="143" t="s">
        <v>91</v>
      </c>
      <c r="AV543" s="12" t="s">
        <v>91</v>
      </c>
      <c r="AW543" s="12" t="s">
        <v>42</v>
      </c>
      <c r="AX543" s="12" t="s">
        <v>81</v>
      </c>
      <c r="AY543" s="143" t="s">
        <v>149</v>
      </c>
    </row>
    <row r="544" spans="2:65" s="12" customFormat="1" ht="11.25">
      <c r="B544" s="141"/>
      <c r="D544" s="142" t="s">
        <v>160</v>
      </c>
      <c r="E544" s="143" t="s">
        <v>79</v>
      </c>
      <c r="F544" s="144" t="s">
        <v>892</v>
      </c>
      <c r="H544" s="145">
        <v>37.357999999999997</v>
      </c>
      <c r="I544" s="146"/>
      <c r="L544" s="141"/>
      <c r="M544" s="147"/>
      <c r="T544" s="148"/>
      <c r="AT544" s="143" t="s">
        <v>160</v>
      </c>
      <c r="AU544" s="143" t="s">
        <v>91</v>
      </c>
      <c r="AV544" s="12" t="s">
        <v>91</v>
      </c>
      <c r="AW544" s="12" t="s">
        <v>42</v>
      </c>
      <c r="AX544" s="12" t="s">
        <v>81</v>
      </c>
      <c r="AY544" s="143" t="s">
        <v>149</v>
      </c>
    </row>
    <row r="545" spans="2:65" s="12" customFormat="1" ht="11.25">
      <c r="B545" s="141"/>
      <c r="D545" s="142" t="s">
        <v>160</v>
      </c>
      <c r="E545" s="143" t="s">
        <v>79</v>
      </c>
      <c r="F545" s="144" t="s">
        <v>893</v>
      </c>
      <c r="H545" s="145">
        <v>34.292000000000002</v>
      </c>
      <c r="I545" s="146"/>
      <c r="L545" s="141"/>
      <c r="M545" s="147"/>
      <c r="T545" s="148"/>
      <c r="AT545" s="143" t="s">
        <v>160</v>
      </c>
      <c r="AU545" s="143" t="s">
        <v>91</v>
      </c>
      <c r="AV545" s="12" t="s">
        <v>91</v>
      </c>
      <c r="AW545" s="12" t="s">
        <v>42</v>
      </c>
      <c r="AX545" s="12" t="s">
        <v>81</v>
      </c>
      <c r="AY545" s="143" t="s">
        <v>149</v>
      </c>
    </row>
    <row r="546" spans="2:65" s="12" customFormat="1" ht="11.25">
      <c r="B546" s="141"/>
      <c r="D546" s="142" t="s">
        <v>160</v>
      </c>
      <c r="E546" s="143" t="s">
        <v>79</v>
      </c>
      <c r="F546" s="144" t="s">
        <v>894</v>
      </c>
      <c r="H546" s="145">
        <v>19.53</v>
      </c>
      <c r="I546" s="146"/>
      <c r="L546" s="141"/>
      <c r="M546" s="147"/>
      <c r="T546" s="148"/>
      <c r="AT546" s="143" t="s">
        <v>160</v>
      </c>
      <c r="AU546" s="143" t="s">
        <v>91</v>
      </c>
      <c r="AV546" s="12" t="s">
        <v>91</v>
      </c>
      <c r="AW546" s="12" t="s">
        <v>42</v>
      </c>
      <c r="AX546" s="12" t="s">
        <v>81</v>
      </c>
      <c r="AY546" s="143" t="s">
        <v>149</v>
      </c>
    </row>
    <row r="547" spans="2:65" s="14" customFormat="1" ht="11.25">
      <c r="B547" s="166"/>
      <c r="D547" s="142" t="s">
        <v>160</v>
      </c>
      <c r="E547" s="167" t="s">
        <v>79</v>
      </c>
      <c r="F547" s="168" t="s">
        <v>407</v>
      </c>
      <c r="H547" s="167" t="s">
        <v>79</v>
      </c>
      <c r="I547" s="169"/>
      <c r="L547" s="166"/>
      <c r="M547" s="170"/>
      <c r="T547" s="171"/>
      <c r="AT547" s="167" t="s">
        <v>160</v>
      </c>
      <c r="AU547" s="167" t="s">
        <v>91</v>
      </c>
      <c r="AV547" s="14" t="s">
        <v>89</v>
      </c>
      <c r="AW547" s="14" t="s">
        <v>42</v>
      </c>
      <c r="AX547" s="14" t="s">
        <v>81</v>
      </c>
      <c r="AY547" s="167" t="s">
        <v>149</v>
      </c>
    </row>
    <row r="548" spans="2:65" s="12" customFormat="1" ht="11.25">
      <c r="B548" s="141"/>
      <c r="D548" s="142" t="s">
        <v>160</v>
      </c>
      <c r="E548" s="143" t="s">
        <v>79</v>
      </c>
      <c r="F548" s="144" t="s">
        <v>408</v>
      </c>
      <c r="H548" s="145">
        <v>66.524000000000001</v>
      </c>
      <c r="I548" s="146"/>
      <c r="L548" s="141"/>
      <c r="M548" s="147"/>
      <c r="T548" s="148"/>
      <c r="AT548" s="143" t="s">
        <v>160</v>
      </c>
      <c r="AU548" s="143" t="s">
        <v>91</v>
      </c>
      <c r="AV548" s="12" t="s">
        <v>91</v>
      </c>
      <c r="AW548" s="12" t="s">
        <v>42</v>
      </c>
      <c r="AX548" s="12" t="s">
        <v>81</v>
      </c>
      <c r="AY548" s="143" t="s">
        <v>149</v>
      </c>
    </row>
    <row r="549" spans="2:65" s="13" customFormat="1" ht="11.25">
      <c r="B549" s="149"/>
      <c r="D549" s="142" t="s">
        <v>160</v>
      </c>
      <c r="E549" s="150" t="s">
        <v>79</v>
      </c>
      <c r="F549" s="151" t="s">
        <v>163</v>
      </c>
      <c r="H549" s="152">
        <v>197.303</v>
      </c>
      <c r="I549" s="153"/>
      <c r="L549" s="149"/>
      <c r="M549" s="154"/>
      <c r="T549" s="155"/>
      <c r="AT549" s="150" t="s">
        <v>160</v>
      </c>
      <c r="AU549" s="150" t="s">
        <v>91</v>
      </c>
      <c r="AV549" s="13" t="s">
        <v>156</v>
      </c>
      <c r="AW549" s="13" t="s">
        <v>42</v>
      </c>
      <c r="AX549" s="13" t="s">
        <v>89</v>
      </c>
      <c r="AY549" s="150" t="s">
        <v>149</v>
      </c>
    </row>
    <row r="550" spans="2:65" s="1" customFormat="1" ht="44.25" customHeight="1">
      <c r="B550" s="33"/>
      <c r="C550" s="124" t="s">
        <v>895</v>
      </c>
      <c r="D550" s="124" t="s">
        <v>151</v>
      </c>
      <c r="E550" s="125" t="s">
        <v>896</v>
      </c>
      <c r="F550" s="126" t="s">
        <v>897</v>
      </c>
      <c r="G550" s="127" t="s">
        <v>187</v>
      </c>
      <c r="H550" s="128">
        <v>0.24</v>
      </c>
      <c r="I550" s="129"/>
      <c r="J550" s="130">
        <f>ROUND(I550*H550,2)</f>
        <v>0</v>
      </c>
      <c r="K550" s="126" t="s">
        <v>79</v>
      </c>
      <c r="L550" s="33"/>
      <c r="M550" s="131" t="s">
        <v>79</v>
      </c>
      <c r="N550" s="132" t="s">
        <v>51</v>
      </c>
      <c r="P550" s="133">
        <f>O550*H550</f>
        <v>0</v>
      </c>
      <c r="Q550" s="133">
        <v>0</v>
      </c>
      <c r="R550" s="133">
        <f>Q550*H550</f>
        <v>0</v>
      </c>
      <c r="S550" s="133">
        <v>0</v>
      </c>
      <c r="T550" s="134">
        <f>S550*H550</f>
        <v>0</v>
      </c>
      <c r="AR550" s="135" t="s">
        <v>243</v>
      </c>
      <c r="AT550" s="135" t="s">
        <v>151</v>
      </c>
      <c r="AU550" s="135" t="s">
        <v>91</v>
      </c>
      <c r="AY550" s="17" t="s">
        <v>149</v>
      </c>
      <c r="BE550" s="136">
        <f>IF(N550="základní",J550,0)</f>
        <v>0</v>
      </c>
      <c r="BF550" s="136">
        <f>IF(N550="snížená",J550,0)</f>
        <v>0</v>
      </c>
      <c r="BG550" s="136">
        <f>IF(N550="zákl. přenesená",J550,0)</f>
        <v>0</v>
      </c>
      <c r="BH550" s="136">
        <f>IF(N550="sníž. přenesená",J550,0)</f>
        <v>0</v>
      </c>
      <c r="BI550" s="136">
        <f>IF(N550="nulová",J550,0)</f>
        <v>0</v>
      </c>
      <c r="BJ550" s="17" t="s">
        <v>89</v>
      </c>
      <c r="BK550" s="136">
        <f>ROUND(I550*H550,2)</f>
        <v>0</v>
      </c>
      <c r="BL550" s="17" t="s">
        <v>243</v>
      </c>
      <c r="BM550" s="135" t="s">
        <v>898</v>
      </c>
    </row>
    <row r="551" spans="2:65" s="14" customFormat="1" ht="11.25">
      <c r="B551" s="166"/>
      <c r="D551" s="142" t="s">
        <v>160</v>
      </c>
      <c r="E551" s="167" t="s">
        <v>79</v>
      </c>
      <c r="F551" s="168" t="s">
        <v>899</v>
      </c>
      <c r="H551" s="167" t="s">
        <v>79</v>
      </c>
      <c r="I551" s="169"/>
      <c r="L551" s="166"/>
      <c r="M551" s="170"/>
      <c r="T551" s="171"/>
      <c r="AT551" s="167" t="s">
        <v>160</v>
      </c>
      <c r="AU551" s="167" t="s">
        <v>91</v>
      </c>
      <c r="AV551" s="14" t="s">
        <v>89</v>
      </c>
      <c r="AW551" s="14" t="s">
        <v>42</v>
      </c>
      <c r="AX551" s="14" t="s">
        <v>81</v>
      </c>
      <c r="AY551" s="167" t="s">
        <v>149</v>
      </c>
    </row>
    <row r="552" spans="2:65" s="12" customFormat="1" ht="11.25">
      <c r="B552" s="141"/>
      <c r="D552" s="142" t="s">
        <v>160</v>
      </c>
      <c r="E552" s="143" t="s">
        <v>79</v>
      </c>
      <c r="F552" s="144" t="s">
        <v>900</v>
      </c>
      <c r="H552" s="145">
        <v>0.24</v>
      </c>
      <c r="I552" s="146"/>
      <c r="L552" s="141"/>
      <c r="M552" s="147"/>
      <c r="T552" s="148"/>
      <c r="AT552" s="143" t="s">
        <v>160</v>
      </c>
      <c r="AU552" s="143" t="s">
        <v>91</v>
      </c>
      <c r="AV552" s="12" t="s">
        <v>91</v>
      </c>
      <c r="AW552" s="12" t="s">
        <v>42</v>
      </c>
      <c r="AX552" s="12" t="s">
        <v>89</v>
      </c>
      <c r="AY552" s="143" t="s">
        <v>149</v>
      </c>
    </row>
    <row r="553" spans="2:65" s="1" customFormat="1" ht="16.5" customHeight="1">
      <c r="B553" s="33"/>
      <c r="C553" s="124" t="s">
        <v>901</v>
      </c>
      <c r="D553" s="124" t="s">
        <v>151</v>
      </c>
      <c r="E553" s="125" t="s">
        <v>902</v>
      </c>
      <c r="F553" s="126" t="s">
        <v>903</v>
      </c>
      <c r="G553" s="127" t="s">
        <v>351</v>
      </c>
      <c r="H553" s="128">
        <v>2</v>
      </c>
      <c r="I553" s="129"/>
      <c r="J553" s="130">
        <f>ROUND(I553*H553,2)</f>
        <v>0</v>
      </c>
      <c r="K553" s="126" t="s">
        <v>155</v>
      </c>
      <c r="L553" s="33"/>
      <c r="M553" s="131" t="s">
        <v>79</v>
      </c>
      <c r="N553" s="132" t="s">
        <v>51</v>
      </c>
      <c r="P553" s="133">
        <f>O553*H553</f>
        <v>0</v>
      </c>
      <c r="Q553" s="133">
        <v>0</v>
      </c>
      <c r="R553" s="133">
        <f>Q553*H553</f>
        <v>0</v>
      </c>
      <c r="S553" s="133">
        <v>0</v>
      </c>
      <c r="T553" s="134">
        <f>S553*H553</f>
        <v>0</v>
      </c>
      <c r="AR553" s="135" t="s">
        <v>156</v>
      </c>
      <c r="AT553" s="135" t="s">
        <v>151</v>
      </c>
      <c r="AU553" s="135" t="s">
        <v>91</v>
      </c>
      <c r="AY553" s="17" t="s">
        <v>149</v>
      </c>
      <c r="BE553" s="136">
        <f>IF(N553="základní",J553,0)</f>
        <v>0</v>
      </c>
      <c r="BF553" s="136">
        <f>IF(N553="snížená",J553,0)</f>
        <v>0</v>
      </c>
      <c r="BG553" s="136">
        <f>IF(N553="zákl. přenesená",J553,0)</f>
        <v>0</v>
      </c>
      <c r="BH553" s="136">
        <f>IF(N553="sníž. přenesená",J553,0)</f>
        <v>0</v>
      </c>
      <c r="BI553" s="136">
        <f>IF(N553="nulová",J553,0)</f>
        <v>0</v>
      </c>
      <c r="BJ553" s="17" t="s">
        <v>89</v>
      </c>
      <c r="BK553" s="136">
        <f>ROUND(I553*H553,2)</f>
        <v>0</v>
      </c>
      <c r="BL553" s="17" t="s">
        <v>156</v>
      </c>
      <c r="BM553" s="135" t="s">
        <v>904</v>
      </c>
    </row>
    <row r="554" spans="2:65" s="1" customFormat="1" ht="11.25">
      <c r="B554" s="33"/>
      <c r="D554" s="137" t="s">
        <v>158</v>
      </c>
      <c r="F554" s="138" t="s">
        <v>905</v>
      </c>
      <c r="I554" s="139"/>
      <c r="L554" s="33"/>
      <c r="M554" s="140"/>
      <c r="T554" s="54"/>
      <c r="AT554" s="17" t="s">
        <v>158</v>
      </c>
      <c r="AU554" s="17" t="s">
        <v>91</v>
      </c>
    </row>
    <row r="555" spans="2:65" s="14" customFormat="1" ht="11.25">
      <c r="B555" s="166"/>
      <c r="D555" s="142" t="s">
        <v>160</v>
      </c>
      <c r="E555" s="167" t="s">
        <v>79</v>
      </c>
      <c r="F555" s="168" t="s">
        <v>906</v>
      </c>
      <c r="H555" s="167" t="s">
        <v>79</v>
      </c>
      <c r="I555" s="169"/>
      <c r="L555" s="166"/>
      <c r="M555" s="170"/>
      <c r="T555" s="171"/>
      <c r="AT555" s="167" t="s">
        <v>160</v>
      </c>
      <c r="AU555" s="167" t="s">
        <v>91</v>
      </c>
      <c r="AV555" s="14" t="s">
        <v>89</v>
      </c>
      <c r="AW555" s="14" t="s">
        <v>42</v>
      </c>
      <c r="AX555" s="14" t="s">
        <v>81</v>
      </c>
      <c r="AY555" s="167" t="s">
        <v>149</v>
      </c>
    </row>
    <row r="556" spans="2:65" s="12" customFormat="1" ht="11.25">
      <c r="B556" s="141"/>
      <c r="D556" s="142" t="s">
        <v>160</v>
      </c>
      <c r="E556" s="143" t="s">
        <v>79</v>
      </c>
      <c r="F556" s="144" t="s">
        <v>907</v>
      </c>
      <c r="H556" s="145">
        <v>2</v>
      </c>
      <c r="I556" s="146"/>
      <c r="L556" s="141"/>
      <c r="M556" s="147"/>
      <c r="T556" s="148"/>
      <c r="AT556" s="143" t="s">
        <v>160</v>
      </c>
      <c r="AU556" s="143" t="s">
        <v>91</v>
      </c>
      <c r="AV556" s="12" t="s">
        <v>91</v>
      </c>
      <c r="AW556" s="12" t="s">
        <v>42</v>
      </c>
      <c r="AX556" s="12" t="s">
        <v>89</v>
      </c>
      <c r="AY556" s="143" t="s">
        <v>149</v>
      </c>
    </row>
    <row r="557" spans="2:65" s="1" customFormat="1" ht="24.2" customHeight="1">
      <c r="B557" s="33"/>
      <c r="C557" s="124" t="s">
        <v>908</v>
      </c>
      <c r="D557" s="124" t="s">
        <v>151</v>
      </c>
      <c r="E557" s="125" t="s">
        <v>909</v>
      </c>
      <c r="F557" s="126" t="s">
        <v>910</v>
      </c>
      <c r="G557" s="127" t="s">
        <v>246</v>
      </c>
      <c r="H557" s="128">
        <v>2</v>
      </c>
      <c r="I557" s="129"/>
      <c r="J557" s="130">
        <f>ROUND(I557*H557,2)</f>
        <v>0</v>
      </c>
      <c r="K557" s="126" t="s">
        <v>155</v>
      </c>
      <c r="L557" s="33"/>
      <c r="M557" s="131" t="s">
        <v>79</v>
      </c>
      <c r="N557" s="132" t="s">
        <v>51</v>
      </c>
      <c r="P557" s="133">
        <f>O557*H557</f>
        <v>0</v>
      </c>
      <c r="Q557" s="133">
        <v>0</v>
      </c>
      <c r="R557" s="133">
        <f>Q557*H557</f>
        <v>0</v>
      </c>
      <c r="S557" s="133">
        <v>0</v>
      </c>
      <c r="T557" s="134">
        <f>S557*H557</f>
        <v>0</v>
      </c>
      <c r="AR557" s="135" t="s">
        <v>243</v>
      </c>
      <c r="AT557" s="135" t="s">
        <v>151</v>
      </c>
      <c r="AU557" s="135" t="s">
        <v>91</v>
      </c>
      <c r="AY557" s="17" t="s">
        <v>149</v>
      </c>
      <c r="BE557" s="136">
        <f>IF(N557="základní",J557,0)</f>
        <v>0</v>
      </c>
      <c r="BF557" s="136">
        <f>IF(N557="snížená",J557,0)</f>
        <v>0</v>
      </c>
      <c r="BG557" s="136">
        <f>IF(N557="zákl. přenesená",J557,0)</f>
        <v>0</v>
      </c>
      <c r="BH557" s="136">
        <f>IF(N557="sníž. přenesená",J557,0)</f>
        <v>0</v>
      </c>
      <c r="BI557" s="136">
        <f>IF(N557="nulová",J557,0)</f>
        <v>0</v>
      </c>
      <c r="BJ557" s="17" t="s">
        <v>89</v>
      </c>
      <c r="BK557" s="136">
        <f>ROUND(I557*H557,2)</f>
        <v>0</v>
      </c>
      <c r="BL557" s="17" t="s">
        <v>243</v>
      </c>
      <c r="BM557" s="135" t="s">
        <v>911</v>
      </c>
    </row>
    <row r="558" spans="2:65" s="1" customFormat="1" ht="11.25">
      <c r="B558" s="33"/>
      <c r="D558" s="137" t="s">
        <v>158</v>
      </c>
      <c r="F558" s="138" t="s">
        <v>912</v>
      </c>
      <c r="I558" s="139"/>
      <c r="L558" s="33"/>
      <c r="M558" s="140"/>
      <c r="T558" s="54"/>
      <c r="AT558" s="17" t="s">
        <v>158</v>
      </c>
      <c r="AU558" s="17" t="s">
        <v>91</v>
      </c>
    </row>
    <row r="559" spans="2:65" s="12" customFormat="1" ht="11.25">
      <c r="B559" s="141"/>
      <c r="D559" s="142" t="s">
        <v>160</v>
      </c>
      <c r="E559" s="143" t="s">
        <v>79</v>
      </c>
      <c r="F559" s="144" t="s">
        <v>913</v>
      </c>
      <c r="H559" s="145">
        <v>2</v>
      </c>
      <c r="I559" s="146"/>
      <c r="L559" s="141"/>
      <c r="M559" s="147"/>
      <c r="T559" s="148"/>
      <c r="AT559" s="143" t="s">
        <v>160</v>
      </c>
      <c r="AU559" s="143" t="s">
        <v>91</v>
      </c>
      <c r="AV559" s="12" t="s">
        <v>91</v>
      </c>
      <c r="AW559" s="12" t="s">
        <v>42</v>
      </c>
      <c r="AX559" s="12" t="s">
        <v>81</v>
      </c>
      <c r="AY559" s="143" t="s">
        <v>149</v>
      </c>
    </row>
    <row r="560" spans="2:65" s="13" customFormat="1" ht="11.25">
      <c r="B560" s="149"/>
      <c r="D560" s="142" t="s">
        <v>160</v>
      </c>
      <c r="E560" s="150" t="s">
        <v>79</v>
      </c>
      <c r="F560" s="151" t="s">
        <v>163</v>
      </c>
      <c r="H560" s="152">
        <v>2</v>
      </c>
      <c r="I560" s="153"/>
      <c r="L560" s="149"/>
      <c r="M560" s="154"/>
      <c r="T560" s="155"/>
      <c r="AT560" s="150" t="s">
        <v>160</v>
      </c>
      <c r="AU560" s="150" t="s">
        <v>91</v>
      </c>
      <c r="AV560" s="13" t="s">
        <v>156</v>
      </c>
      <c r="AW560" s="13" t="s">
        <v>42</v>
      </c>
      <c r="AX560" s="13" t="s">
        <v>89</v>
      </c>
      <c r="AY560" s="150" t="s">
        <v>149</v>
      </c>
    </row>
    <row r="561" spans="2:65" s="1" customFormat="1" ht="16.5" customHeight="1">
      <c r="B561" s="33"/>
      <c r="C561" s="156" t="s">
        <v>914</v>
      </c>
      <c r="D561" s="156" t="s">
        <v>197</v>
      </c>
      <c r="E561" s="157" t="s">
        <v>915</v>
      </c>
      <c r="F561" s="158" t="s">
        <v>916</v>
      </c>
      <c r="G561" s="159" t="s">
        <v>246</v>
      </c>
      <c r="H561" s="160">
        <v>2</v>
      </c>
      <c r="I561" s="161"/>
      <c r="J561" s="162">
        <f>ROUND(I561*H561,2)</f>
        <v>0</v>
      </c>
      <c r="K561" s="158" t="s">
        <v>155</v>
      </c>
      <c r="L561" s="163"/>
      <c r="M561" s="164" t="s">
        <v>79</v>
      </c>
      <c r="N561" s="165" t="s">
        <v>51</v>
      </c>
      <c r="P561" s="133">
        <f>O561*H561</f>
        <v>0</v>
      </c>
      <c r="Q561" s="133">
        <v>8.4000000000000005E-2</v>
      </c>
      <c r="R561" s="133">
        <f>Q561*H561</f>
        <v>0.16800000000000001</v>
      </c>
      <c r="S561" s="133">
        <v>0</v>
      </c>
      <c r="T561" s="134">
        <f>S561*H561</f>
        <v>0</v>
      </c>
      <c r="AR561" s="135" t="s">
        <v>357</v>
      </c>
      <c r="AT561" s="135" t="s">
        <v>197</v>
      </c>
      <c r="AU561" s="135" t="s">
        <v>91</v>
      </c>
      <c r="AY561" s="17" t="s">
        <v>149</v>
      </c>
      <c r="BE561" s="136">
        <f>IF(N561="základní",J561,0)</f>
        <v>0</v>
      </c>
      <c r="BF561" s="136">
        <f>IF(N561="snížená",J561,0)</f>
        <v>0</v>
      </c>
      <c r="BG561" s="136">
        <f>IF(N561="zákl. přenesená",J561,0)</f>
        <v>0</v>
      </c>
      <c r="BH561" s="136">
        <f>IF(N561="sníž. přenesená",J561,0)</f>
        <v>0</v>
      </c>
      <c r="BI561" s="136">
        <f>IF(N561="nulová",J561,0)</f>
        <v>0</v>
      </c>
      <c r="BJ561" s="17" t="s">
        <v>89</v>
      </c>
      <c r="BK561" s="136">
        <f>ROUND(I561*H561,2)</f>
        <v>0</v>
      </c>
      <c r="BL561" s="17" t="s">
        <v>243</v>
      </c>
      <c r="BM561" s="135" t="s">
        <v>917</v>
      </c>
    </row>
    <row r="562" spans="2:65" s="12" customFormat="1" ht="11.25">
      <c r="B562" s="141"/>
      <c r="D562" s="142" t="s">
        <v>160</v>
      </c>
      <c r="E562" s="143" t="s">
        <v>79</v>
      </c>
      <c r="F562" s="144" t="s">
        <v>918</v>
      </c>
      <c r="H562" s="145">
        <v>1</v>
      </c>
      <c r="I562" s="146"/>
      <c r="L562" s="141"/>
      <c r="M562" s="147"/>
      <c r="T562" s="148"/>
      <c r="AT562" s="143" t="s">
        <v>160</v>
      </c>
      <c r="AU562" s="143" t="s">
        <v>91</v>
      </c>
      <c r="AV562" s="12" t="s">
        <v>91</v>
      </c>
      <c r="AW562" s="12" t="s">
        <v>42</v>
      </c>
      <c r="AX562" s="12" t="s">
        <v>81</v>
      </c>
      <c r="AY562" s="143" t="s">
        <v>149</v>
      </c>
    </row>
    <row r="563" spans="2:65" s="12" customFormat="1" ht="11.25">
      <c r="B563" s="141"/>
      <c r="D563" s="142" t="s">
        <v>160</v>
      </c>
      <c r="E563" s="143" t="s">
        <v>79</v>
      </c>
      <c r="F563" s="144" t="s">
        <v>919</v>
      </c>
      <c r="H563" s="145">
        <v>1</v>
      </c>
      <c r="I563" s="146"/>
      <c r="L563" s="141"/>
      <c r="M563" s="147"/>
      <c r="T563" s="148"/>
      <c r="AT563" s="143" t="s">
        <v>160</v>
      </c>
      <c r="AU563" s="143" t="s">
        <v>91</v>
      </c>
      <c r="AV563" s="12" t="s">
        <v>91</v>
      </c>
      <c r="AW563" s="12" t="s">
        <v>42</v>
      </c>
      <c r="AX563" s="12" t="s">
        <v>81</v>
      </c>
      <c r="AY563" s="143" t="s">
        <v>149</v>
      </c>
    </row>
    <row r="564" spans="2:65" s="13" customFormat="1" ht="11.25">
      <c r="B564" s="149"/>
      <c r="D564" s="142" t="s">
        <v>160</v>
      </c>
      <c r="E564" s="150" t="s">
        <v>79</v>
      </c>
      <c r="F564" s="151" t="s">
        <v>163</v>
      </c>
      <c r="H564" s="152">
        <v>2</v>
      </c>
      <c r="I564" s="153"/>
      <c r="L564" s="149"/>
      <c r="M564" s="154"/>
      <c r="T564" s="155"/>
      <c r="AT564" s="150" t="s">
        <v>160</v>
      </c>
      <c r="AU564" s="150" t="s">
        <v>91</v>
      </c>
      <c r="AV564" s="13" t="s">
        <v>156</v>
      </c>
      <c r="AW564" s="13" t="s">
        <v>42</v>
      </c>
      <c r="AX564" s="13" t="s">
        <v>89</v>
      </c>
      <c r="AY564" s="150" t="s">
        <v>149</v>
      </c>
    </row>
    <row r="565" spans="2:65" s="1" customFormat="1" ht="49.15" customHeight="1">
      <c r="B565" s="33"/>
      <c r="C565" s="124" t="s">
        <v>920</v>
      </c>
      <c r="D565" s="124" t="s">
        <v>151</v>
      </c>
      <c r="E565" s="125" t="s">
        <v>921</v>
      </c>
      <c r="F565" s="126" t="s">
        <v>922</v>
      </c>
      <c r="G565" s="127" t="s">
        <v>444</v>
      </c>
      <c r="H565" s="128">
        <v>845.2</v>
      </c>
      <c r="I565" s="129"/>
      <c r="J565" s="130">
        <f>ROUND(I565*H565,2)</f>
        <v>0</v>
      </c>
      <c r="K565" s="126" t="s">
        <v>79</v>
      </c>
      <c r="L565" s="33"/>
      <c r="M565" s="131" t="s">
        <v>79</v>
      </c>
      <c r="N565" s="132" t="s">
        <v>51</v>
      </c>
      <c r="P565" s="133">
        <f>O565*H565</f>
        <v>0</v>
      </c>
      <c r="Q565" s="133">
        <v>0</v>
      </c>
      <c r="R565" s="133">
        <f>Q565*H565</f>
        <v>0</v>
      </c>
      <c r="S565" s="133">
        <v>0</v>
      </c>
      <c r="T565" s="134">
        <f>S565*H565</f>
        <v>0</v>
      </c>
      <c r="AR565" s="135" t="s">
        <v>243</v>
      </c>
      <c r="AT565" s="135" t="s">
        <v>151</v>
      </c>
      <c r="AU565" s="135" t="s">
        <v>91</v>
      </c>
      <c r="AY565" s="17" t="s">
        <v>149</v>
      </c>
      <c r="BE565" s="136">
        <f>IF(N565="základní",J565,0)</f>
        <v>0</v>
      </c>
      <c r="BF565" s="136">
        <f>IF(N565="snížená",J565,0)</f>
        <v>0</v>
      </c>
      <c r="BG565" s="136">
        <f>IF(N565="zákl. přenesená",J565,0)</f>
        <v>0</v>
      </c>
      <c r="BH565" s="136">
        <f>IF(N565="sníž. přenesená",J565,0)</f>
        <v>0</v>
      </c>
      <c r="BI565" s="136">
        <f>IF(N565="nulová",J565,0)</f>
        <v>0</v>
      </c>
      <c r="BJ565" s="17" t="s">
        <v>89</v>
      </c>
      <c r="BK565" s="136">
        <f>ROUND(I565*H565,2)</f>
        <v>0</v>
      </c>
      <c r="BL565" s="17" t="s">
        <v>243</v>
      </c>
      <c r="BM565" s="135" t="s">
        <v>923</v>
      </c>
    </row>
    <row r="566" spans="2:65" s="12" customFormat="1" ht="11.25">
      <c r="B566" s="141"/>
      <c r="D566" s="142" t="s">
        <v>160</v>
      </c>
      <c r="E566" s="143" t="s">
        <v>79</v>
      </c>
      <c r="F566" s="144" t="s">
        <v>924</v>
      </c>
      <c r="H566" s="145">
        <v>150</v>
      </c>
      <c r="I566" s="146"/>
      <c r="L566" s="141"/>
      <c r="M566" s="147"/>
      <c r="T566" s="148"/>
      <c r="AT566" s="143" t="s">
        <v>160</v>
      </c>
      <c r="AU566" s="143" t="s">
        <v>91</v>
      </c>
      <c r="AV566" s="12" t="s">
        <v>91</v>
      </c>
      <c r="AW566" s="12" t="s">
        <v>42</v>
      </c>
      <c r="AX566" s="12" t="s">
        <v>81</v>
      </c>
      <c r="AY566" s="143" t="s">
        <v>149</v>
      </c>
    </row>
    <row r="567" spans="2:65" s="12" customFormat="1" ht="11.25">
      <c r="B567" s="141"/>
      <c r="D567" s="142" t="s">
        <v>160</v>
      </c>
      <c r="E567" s="143" t="s">
        <v>79</v>
      </c>
      <c r="F567" s="144" t="s">
        <v>925</v>
      </c>
      <c r="H567" s="145">
        <v>515.20000000000005</v>
      </c>
      <c r="I567" s="146"/>
      <c r="L567" s="141"/>
      <c r="M567" s="147"/>
      <c r="T567" s="148"/>
      <c r="AT567" s="143" t="s">
        <v>160</v>
      </c>
      <c r="AU567" s="143" t="s">
        <v>91</v>
      </c>
      <c r="AV567" s="12" t="s">
        <v>91</v>
      </c>
      <c r="AW567" s="12" t="s">
        <v>42</v>
      </c>
      <c r="AX567" s="12" t="s">
        <v>81</v>
      </c>
      <c r="AY567" s="143" t="s">
        <v>149</v>
      </c>
    </row>
    <row r="568" spans="2:65" s="12" customFormat="1" ht="11.25">
      <c r="B568" s="141"/>
      <c r="D568" s="142" t="s">
        <v>160</v>
      </c>
      <c r="E568" s="143" t="s">
        <v>79</v>
      </c>
      <c r="F568" s="144" t="s">
        <v>926</v>
      </c>
      <c r="H568" s="145">
        <v>180</v>
      </c>
      <c r="I568" s="146"/>
      <c r="L568" s="141"/>
      <c r="M568" s="147"/>
      <c r="T568" s="148"/>
      <c r="AT568" s="143" t="s">
        <v>160</v>
      </c>
      <c r="AU568" s="143" t="s">
        <v>91</v>
      </c>
      <c r="AV568" s="12" t="s">
        <v>91</v>
      </c>
      <c r="AW568" s="12" t="s">
        <v>42</v>
      </c>
      <c r="AX568" s="12" t="s">
        <v>81</v>
      </c>
      <c r="AY568" s="143" t="s">
        <v>149</v>
      </c>
    </row>
    <row r="569" spans="2:65" s="13" customFormat="1" ht="11.25">
      <c r="B569" s="149"/>
      <c r="D569" s="142" t="s">
        <v>160</v>
      </c>
      <c r="E569" s="150" t="s">
        <v>79</v>
      </c>
      <c r="F569" s="151" t="s">
        <v>163</v>
      </c>
      <c r="H569" s="152">
        <v>845.2</v>
      </c>
      <c r="I569" s="153"/>
      <c r="L569" s="149"/>
      <c r="M569" s="154"/>
      <c r="T569" s="155"/>
      <c r="AT569" s="150" t="s">
        <v>160</v>
      </c>
      <c r="AU569" s="150" t="s">
        <v>91</v>
      </c>
      <c r="AV569" s="13" t="s">
        <v>156</v>
      </c>
      <c r="AW569" s="13" t="s">
        <v>42</v>
      </c>
      <c r="AX569" s="13" t="s">
        <v>89</v>
      </c>
      <c r="AY569" s="150" t="s">
        <v>149</v>
      </c>
    </row>
    <row r="570" spans="2:65" s="1" customFormat="1" ht="49.15" customHeight="1">
      <c r="B570" s="33"/>
      <c r="C570" s="124" t="s">
        <v>927</v>
      </c>
      <c r="D570" s="124" t="s">
        <v>151</v>
      </c>
      <c r="E570" s="125" t="s">
        <v>928</v>
      </c>
      <c r="F570" s="126" t="s">
        <v>922</v>
      </c>
      <c r="G570" s="127" t="s">
        <v>444</v>
      </c>
      <c r="H570" s="128">
        <v>353.6</v>
      </c>
      <c r="I570" s="129"/>
      <c r="J570" s="130">
        <f>ROUND(I570*H570,2)</f>
        <v>0</v>
      </c>
      <c r="K570" s="126" t="s">
        <v>79</v>
      </c>
      <c r="L570" s="33"/>
      <c r="M570" s="131" t="s">
        <v>79</v>
      </c>
      <c r="N570" s="132" t="s">
        <v>51</v>
      </c>
      <c r="P570" s="133">
        <f>O570*H570</f>
        <v>0</v>
      </c>
      <c r="Q570" s="133">
        <v>0</v>
      </c>
      <c r="R570" s="133">
        <f>Q570*H570</f>
        <v>0</v>
      </c>
      <c r="S570" s="133">
        <v>0</v>
      </c>
      <c r="T570" s="134">
        <f>S570*H570</f>
        <v>0</v>
      </c>
      <c r="AR570" s="135" t="s">
        <v>243</v>
      </c>
      <c r="AT570" s="135" t="s">
        <v>151</v>
      </c>
      <c r="AU570" s="135" t="s">
        <v>91</v>
      </c>
      <c r="AY570" s="17" t="s">
        <v>149</v>
      </c>
      <c r="BE570" s="136">
        <f>IF(N570="základní",J570,0)</f>
        <v>0</v>
      </c>
      <c r="BF570" s="136">
        <f>IF(N570="snížená",J570,0)</f>
        <v>0</v>
      </c>
      <c r="BG570" s="136">
        <f>IF(N570="zákl. přenesená",J570,0)</f>
        <v>0</v>
      </c>
      <c r="BH570" s="136">
        <f>IF(N570="sníž. přenesená",J570,0)</f>
        <v>0</v>
      </c>
      <c r="BI570" s="136">
        <f>IF(N570="nulová",J570,0)</f>
        <v>0</v>
      </c>
      <c r="BJ570" s="17" t="s">
        <v>89</v>
      </c>
      <c r="BK570" s="136">
        <f>ROUND(I570*H570,2)</f>
        <v>0</v>
      </c>
      <c r="BL570" s="17" t="s">
        <v>243</v>
      </c>
      <c r="BM570" s="135" t="s">
        <v>929</v>
      </c>
    </row>
    <row r="571" spans="2:65" s="12" customFormat="1" ht="11.25">
      <c r="B571" s="141"/>
      <c r="D571" s="142" t="s">
        <v>160</v>
      </c>
      <c r="E571" s="143" t="s">
        <v>79</v>
      </c>
      <c r="F571" s="144" t="s">
        <v>930</v>
      </c>
      <c r="H571" s="145">
        <v>100</v>
      </c>
      <c r="I571" s="146"/>
      <c r="L571" s="141"/>
      <c r="M571" s="147"/>
      <c r="T571" s="148"/>
      <c r="AT571" s="143" t="s">
        <v>160</v>
      </c>
      <c r="AU571" s="143" t="s">
        <v>91</v>
      </c>
      <c r="AV571" s="12" t="s">
        <v>91</v>
      </c>
      <c r="AW571" s="12" t="s">
        <v>42</v>
      </c>
      <c r="AX571" s="12" t="s">
        <v>81</v>
      </c>
      <c r="AY571" s="143" t="s">
        <v>149</v>
      </c>
    </row>
    <row r="572" spans="2:65" s="12" customFormat="1" ht="11.25">
      <c r="B572" s="141"/>
      <c r="D572" s="142" t="s">
        <v>160</v>
      </c>
      <c r="E572" s="143" t="s">
        <v>79</v>
      </c>
      <c r="F572" s="144" t="s">
        <v>931</v>
      </c>
      <c r="H572" s="145">
        <v>153.6</v>
      </c>
      <c r="I572" s="146"/>
      <c r="L572" s="141"/>
      <c r="M572" s="147"/>
      <c r="T572" s="148"/>
      <c r="AT572" s="143" t="s">
        <v>160</v>
      </c>
      <c r="AU572" s="143" t="s">
        <v>91</v>
      </c>
      <c r="AV572" s="12" t="s">
        <v>91</v>
      </c>
      <c r="AW572" s="12" t="s">
        <v>42</v>
      </c>
      <c r="AX572" s="12" t="s">
        <v>81</v>
      </c>
      <c r="AY572" s="143" t="s">
        <v>149</v>
      </c>
    </row>
    <row r="573" spans="2:65" s="12" customFormat="1" ht="11.25">
      <c r="B573" s="141"/>
      <c r="D573" s="142" t="s">
        <v>160</v>
      </c>
      <c r="E573" s="143" t="s">
        <v>79</v>
      </c>
      <c r="F573" s="144" t="s">
        <v>932</v>
      </c>
      <c r="H573" s="145">
        <v>100</v>
      </c>
      <c r="I573" s="146"/>
      <c r="L573" s="141"/>
      <c r="M573" s="147"/>
      <c r="T573" s="148"/>
      <c r="AT573" s="143" t="s">
        <v>160</v>
      </c>
      <c r="AU573" s="143" t="s">
        <v>91</v>
      </c>
      <c r="AV573" s="12" t="s">
        <v>91</v>
      </c>
      <c r="AW573" s="12" t="s">
        <v>42</v>
      </c>
      <c r="AX573" s="12" t="s">
        <v>81</v>
      </c>
      <c r="AY573" s="143" t="s">
        <v>149</v>
      </c>
    </row>
    <row r="574" spans="2:65" s="13" customFormat="1" ht="11.25">
      <c r="B574" s="149"/>
      <c r="D574" s="142" t="s">
        <v>160</v>
      </c>
      <c r="E574" s="150" t="s">
        <v>79</v>
      </c>
      <c r="F574" s="151" t="s">
        <v>163</v>
      </c>
      <c r="H574" s="152">
        <v>353.6</v>
      </c>
      <c r="I574" s="153"/>
      <c r="L574" s="149"/>
      <c r="M574" s="154"/>
      <c r="T574" s="155"/>
      <c r="AT574" s="150" t="s">
        <v>160</v>
      </c>
      <c r="AU574" s="150" t="s">
        <v>91</v>
      </c>
      <c r="AV574" s="13" t="s">
        <v>156</v>
      </c>
      <c r="AW574" s="13" t="s">
        <v>42</v>
      </c>
      <c r="AX574" s="13" t="s">
        <v>89</v>
      </c>
      <c r="AY574" s="150" t="s">
        <v>149</v>
      </c>
    </row>
    <row r="575" spans="2:65" s="1" customFormat="1" ht="16.5" customHeight="1">
      <c r="B575" s="33"/>
      <c r="C575" s="124" t="s">
        <v>933</v>
      </c>
      <c r="D575" s="124" t="s">
        <v>151</v>
      </c>
      <c r="E575" s="125" t="s">
        <v>934</v>
      </c>
      <c r="F575" s="126" t="s">
        <v>935</v>
      </c>
      <c r="G575" s="127" t="s">
        <v>701</v>
      </c>
      <c r="H575" s="128">
        <v>1</v>
      </c>
      <c r="I575" s="129"/>
      <c r="J575" s="130">
        <f>ROUND(I575*H575,2)</f>
        <v>0</v>
      </c>
      <c r="K575" s="126" t="s">
        <v>79</v>
      </c>
      <c r="L575" s="33"/>
      <c r="M575" s="131" t="s">
        <v>79</v>
      </c>
      <c r="N575" s="132" t="s">
        <v>51</v>
      </c>
      <c r="P575" s="133">
        <f>O575*H575</f>
        <v>0</v>
      </c>
      <c r="Q575" s="133">
        <v>0</v>
      </c>
      <c r="R575" s="133">
        <f>Q575*H575</f>
        <v>0</v>
      </c>
      <c r="S575" s="133">
        <v>0</v>
      </c>
      <c r="T575" s="134">
        <f>S575*H575</f>
        <v>0</v>
      </c>
      <c r="AR575" s="135" t="s">
        <v>243</v>
      </c>
      <c r="AT575" s="135" t="s">
        <v>151</v>
      </c>
      <c r="AU575" s="135" t="s">
        <v>91</v>
      </c>
      <c r="AY575" s="17" t="s">
        <v>149</v>
      </c>
      <c r="BE575" s="136">
        <f>IF(N575="základní",J575,0)</f>
        <v>0</v>
      </c>
      <c r="BF575" s="136">
        <f>IF(N575="snížená",J575,0)</f>
        <v>0</v>
      </c>
      <c r="BG575" s="136">
        <f>IF(N575="zákl. přenesená",J575,0)</f>
        <v>0</v>
      </c>
      <c r="BH575" s="136">
        <f>IF(N575="sníž. přenesená",J575,0)</f>
        <v>0</v>
      </c>
      <c r="BI575" s="136">
        <f>IF(N575="nulová",J575,0)</f>
        <v>0</v>
      </c>
      <c r="BJ575" s="17" t="s">
        <v>89</v>
      </c>
      <c r="BK575" s="136">
        <f>ROUND(I575*H575,2)</f>
        <v>0</v>
      </c>
      <c r="BL575" s="17" t="s">
        <v>243</v>
      </c>
      <c r="BM575" s="135" t="s">
        <v>936</v>
      </c>
    </row>
    <row r="576" spans="2:65" s="1" customFormat="1" ht="16.5" customHeight="1">
      <c r="B576" s="33"/>
      <c r="C576" s="124" t="s">
        <v>937</v>
      </c>
      <c r="D576" s="124" t="s">
        <v>151</v>
      </c>
      <c r="E576" s="125" t="s">
        <v>938</v>
      </c>
      <c r="F576" s="126" t="s">
        <v>939</v>
      </c>
      <c r="G576" s="127" t="s">
        <v>701</v>
      </c>
      <c r="H576" s="128">
        <v>1</v>
      </c>
      <c r="I576" s="129"/>
      <c r="J576" s="130">
        <f>ROUND(I576*H576,2)</f>
        <v>0</v>
      </c>
      <c r="K576" s="126" t="s">
        <v>79</v>
      </c>
      <c r="L576" s="33"/>
      <c r="M576" s="131" t="s">
        <v>79</v>
      </c>
      <c r="N576" s="132" t="s">
        <v>51</v>
      </c>
      <c r="P576" s="133">
        <f>O576*H576</f>
        <v>0</v>
      </c>
      <c r="Q576" s="133">
        <v>0</v>
      </c>
      <c r="R576" s="133">
        <f>Q576*H576</f>
        <v>0</v>
      </c>
      <c r="S576" s="133">
        <v>0</v>
      </c>
      <c r="T576" s="134">
        <f>S576*H576</f>
        <v>0</v>
      </c>
      <c r="AR576" s="135" t="s">
        <v>940</v>
      </c>
      <c r="AT576" s="135" t="s">
        <v>151</v>
      </c>
      <c r="AU576" s="135" t="s">
        <v>91</v>
      </c>
      <c r="AY576" s="17" t="s">
        <v>149</v>
      </c>
      <c r="BE576" s="136">
        <f>IF(N576="základní",J576,0)</f>
        <v>0</v>
      </c>
      <c r="BF576" s="136">
        <f>IF(N576="snížená",J576,0)</f>
        <v>0</v>
      </c>
      <c r="BG576" s="136">
        <f>IF(N576="zákl. přenesená",J576,0)</f>
        <v>0</v>
      </c>
      <c r="BH576" s="136">
        <f>IF(N576="sníž. přenesená",J576,0)</f>
        <v>0</v>
      </c>
      <c r="BI576" s="136">
        <f>IF(N576="nulová",J576,0)</f>
        <v>0</v>
      </c>
      <c r="BJ576" s="17" t="s">
        <v>89</v>
      </c>
      <c r="BK576" s="136">
        <f>ROUND(I576*H576,2)</f>
        <v>0</v>
      </c>
      <c r="BL576" s="17" t="s">
        <v>940</v>
      </c>
      <c r="BM576" s="135" t="s">
        <v>941</v>
      </c>
    </row>
    <row r="577" spans="2:65" s="1" customFormat="1" ht="24.2" customHeight="1">
      <c r="B577" s="33"/>
      <c r="C577" s="124" t="s">
        <v>942</v>
      </c>
      <c r="D577" s="124" t="s">
        <v>151</v>
      </c>
      <c r="E577" s="125" t="s">
        <v>943</v>
      </c>
      <c r="F577" s="126" t="s">
        <v>944</v>
      </c>
      <c r="G577" s="127" t="s">
        <v>701</v>
      </c>
      <c r="H577" s="128">
        <v>1</v>
      </c>
      <c r="I577" s="129"/>
      <c r="J577" s="130">
        <f>ROUND(I577*H577,2)</f>
        <v>0</v>
      </c>
      <c r="K577" s="126" t="s">
        <v>945</v>
      </c>
      <c r="L577" s="33"/>
      <c r="M577" s="131" t="s">
        <v>79</v>
      </c>
      <c r="N577" s="132" t="s">
        <v>51</v>
      </c>
      <c r="P577" s="133">
        <f>O577*H577</f>
        <v>0</v>
      </c>
      <c r="Q577" s="133">
        <v>2.4000000000000001E-4</v>
      </c>
      <c r="R577" s="133">
        <f>Q577*H577</f>
        <v>2.4000000000000001E-4</v>
      </c>
      <c r="S577" s="133">
        <v>0</v>
      </c>
      <c r="T577" s="134">
        <f>S577*H577</f>
        <v>0</v>
      </c>
      <c r="AR577" s="135" t="s">
        <v>243</v>
      </c>
      <c r="AT577" s="135" t="s">
        <v>151</v>
      </c>
      <c r="AU577" s="135" t="s">
        <v>91</v>
      </c>
      <c r="AY577" s="17" t="s">
        <v>149</v>
      </c>
      <c r="BE577" s="136">
        <f>IF(N577="základní",J577,0)</f>
        <v>0</v>
      </c>
      <c r="BF577" s="136">
        <f>IF(N577="snížená",J577,0)</f>
        <v>0</v>
      </c>
      <c r="BG577" s="136">
        <f>IF(N577="zákl. přenesená",J577,0)</f>
        <v>0</v>
      </c>
      <c r="BH577" s="136">
        <f>IF(N577="sníž. přenesená",J577,0)</f>
        <v>0</v>
      </c>
      <c r="BI577" s="136">
        <f>IF(N577="nulová",J577,0)</f>
        <v>0</v>
      </c>
      <c r="BJ577" s="17" t="s">
        <v>89</v>
      </c>
      <c r="BK577" s="136">
        <f>ROUND(I577*H577,2)</f>
        <v>0</v>
      </c>
      <c r="BL577" s="17" t="s">
        <v>243</v>
      </c>
      <c r="BM577" s="135" t="s">
        <v>946</v>
      </c>
    </row>
    <row r="578" spans="2:65" s="1" customFormat="1" ht="11.25">
      <c r="B578" s="33"/>
      <c r="D578" s="137" t="s">
        <v>158</v>
      </c>
      <c r="F578" s="138" t="s">
        <v>947</v>
      </c>
      <c r="I578" s="139"/>
      <c r="L578" s="33"/>
      <c r="M578" s="140"/>
      <c r="T578" s="54"/>
      <c r="AT578" s="17" t="s">
        <v>158</v>
      </c>
      <c r="AU578" s="17" t="s">
        <v>91</v>
      </c>
    </row>
    <row r="579" spans="2:65" s="1" customFormat="1" ht="24.2" customHeight="1">
      <c r="B579" s="33"/>
      <c r="C579" s="124" t="s">
        <v>948</v>
      </c>
      <c r="D579" s="124" t="s">
        <v>151</v>
      </c>
      <c r="E579" s="125" t="s">
        <v>949</v>
      </c>
      <c r="F579" s="126" t="s">
        <v>950</v>
      </c>
      <c r="G579" s="127" t="s">
        <v>444</v>
      </c>
      <c r="H579" s="128">
        <v>2653.98</v>
      </c>
      <c r="I579" s="129"/>
      <c r="J579" s="130">
        <f>ROUND(I579*H579,2)</f>
        <v>0</v>
      </c>
      <c r="K579" s="126" t="s">
        <v>155</v>
      </c>
      <c r="L579" s="33"/>
      <c r="M579" s="131" t="s">
        <v>79</v>
      </c>
      <c r="N579" s="132" t="s">
        <v>51</v>
      </c>
      <c r="P579" s="133">
        <f>O579*H579</f>
        <v>0</v>
      </c>
      <c r="Q579" s="133">
        <v>5.0000000000000002E-5</v>
      </c>
      <c r="R579" s="133">
        <f>Q579*H579</f>
        <v>0.13269900000000001</v>
      </c>
      <c r="S579" s="133">
        <v>0</v>
      </c>
      <c r="T579" s="134">
        <f>S579*H579</f>
        <v>0</v>
      </c>
      <c r="AR579" s="135" t="s">
        <v>243</v>
      </c>
      <c r="AT579" s="135" t="s">
        <v>151</v>
      </c>
      <c r="AU579" s="135" t="s">
        <v>91</v>
      </c>
      <c r="AY579" s="17" t="s">
        <v>149</v>
      </c>
      <c r="BE579" s="136">
        <f>IF(N579="základní",J579,0)</f>
        <v>0</v>
      </c>
      <c r="BF579" s="136">
        <f>IF(N579="snížená",J579,0)</f>
        <v>0</v>
      </c>
      <c r="BG579" s="136">
        <f>IF(N579="zákl. přenesená",J579,0)</f>
        <v>0</v>
      </c>
      <c r="BH579" s="136">
        <f>IF(N579="sníž. přenesená",J579,0)</f>
        <v>0</v>
      </c>
      <c r="BI579" s="136">
        <f>IF(N579="nulová",J579,0)</f>
        <v>0</v>
      </c>
      <c r="BJ579" s="17" t="s">
        <v>89</v>
      </c>
      <c r="BK579" s="136">
        <f>ROUND(I579*H579,2)</f>
        <v>0</v>
      </c>
      <c r="BL579" s="17" t="s">
        <v>243</v>
      </c>
      <c r="BM579" s="135" t="s">
        <v>951</v>
      </c>
    </row>
    <row r="580" spans="2:65" s="1" customFormat="1" ht="11.25">
      <c r="B580" s="33"/>
      <c r="D580" s="137" t="s">
        <v>158</v>
      </c>
      <c r="F580" s="138" t="s">
        <v>952</v>
      </c>
      <c r="I580" s="139"/>
      <c r="L580" s="33"/>
      <c r="M580" s="140"/>
      <c r="T580" s="54"/>
      <c r="AT580" s="17" t="s">
        <v>158</v>
      </c>
      <c r="AU580" s="17" t="s">
        <v>91</v>
      </c>
    </row>
    <row r="581" spans="2:65" s="14" customFormat="1" ht="11.25">
      <c r="B581" s="166"/>
      <c r="D581" s="142" t="s">
        <v>160</v>
      </c>
      <c r="E581" s="167" t="s">
        <v>79</v>
      </c>
      <c r="F581" s="168" t="s">
        <v>953</v>
      </c>
      <c r="H581" s="167" t="s">
        <v>79</v>
      </c>
      <c r="I581" s="169"/>
      <c r="L581" s="166"/>
      <c r="M581" s="170"/>
      <c r="T581" s="171"/>
      <c r="AT581" s="167" t="s">
        <v>160</v>
      </c>
      <c r="AU581" s="167" t="s">
        <v>91</v>
      </c>
      <c r="AV581" s="14" t="s">
        <v>89</v>
      </c>
      <c r="AW581" s="14" t="s">
        <v>42</v>
      </c>
      <c r="AX581" s="14" t="s">
        <v>81</v>
      </c>
      <c r="AY581" s="167" t="s">
        <v>149</v>
      </c>
    </row>
    <row r="582" spans="2:65" s="12" customFormat="1" ht="11.25">
      <c r="B582" s="141"/>
      <c r="D582" s="142" t="s">
        <v>160</v>
      </c>
      <c r="E582" s="143" t="s">
        <v>79</v>
      </c>
      <c r="F582" s="144" t="s">
        <v>954</v>
      </c>
      <c r="H582" s="145">
        <v>114</v>
      </c>
      <c r="I582" s="146"/>
      <c r="L582" s="141"/>
      <c r="M582" s="147"/>
      <c r="T582" s="148"/>
      <c r="AT582" s="143" t="s">
        <v>160</v>
      </c>
      <c r="AU582" s="143" t="s">
        <v>91</v>
      </c>
      <c r="AV582" s="12" t="s">
        <v>91</v>
      </c>
      <c r="AW582" s="12" t="s">
        <v>42</v>
      </c>
      <c r="AX582" s="12" t="s">
        <v>81</v>
      </c>
      <c r="AY582" s="143" t="s">
        <v>149</v>
      </c>
    </row>
    <row r="583" spans="2:65" s="12" customFormat="1" ht="11.25">
      <c r="B583" s="141"/>
      <c r="D583" s="142" t="s">
        <v>160</v>
      </c>
      <c r="E583" s="143" t="s">
        <v>79</v>
      </c>
      <c r="F583" s="144" t="s">
        <v>955</v>
      </c>
      <c r="H583" s="145">
        <v>174.4</v>
      </c>
      <c r="I583" s="146"/>
      <c r="L583" s="141"/>
      <c r="M583" s="147"/>
      <c r="T583" s="148"/>
      <c r="AT583" s="143" t="s">
        <v>160</v>
      </c>
      <c r="AU583" s="143" t="s">
        <v>91</v>
      </c>
      <c r="AV583" s="12" t="s">
        <v>91</v>
      </c>
      <c r="AW583" s="12" t="s">
        <v>42</v>
      </c>
      <c r="AX583" s="12" t="s">
        <v>81</v>
      </c>
      <c r="AY583" s="143" t="s">
        <v>149</v>
      </c>
    </row>
    <row r="584" spans="2:65" s="12" customFormat="1" ht="11.25">
      <c r="B584" s="141"/>
      <c r="D584" s="142" t="s">
        <v>160</v>
      </c>
      <c r="E584" s="143" t="s">
        <v>79</v>
      </c>
      <c r="F584" s="144" t="s">
        <v>956</v>
      </c>
      <c r="H584" s="145">
        <v>255.36</v>
      </c>
      <c r="I584" s="146"/>
      <c r="L584" s="141"/>
      <c r="M584" s="147"/>
      <c r="T584" s="148"/>
      <c r="AT584" s="143" t="s">
        <v>160</v>
      </c>
      <c r="AU584" s="143" t="s">
        <v>91</v>
      </c>
      <c r="AV584" s="12" t="s">
        <v>91</v>
      </c>
      <c r="AW584" s="12" t="s">
        <v>42</v>
      </c>
      <c r="AX584" s="12" t="s">
        <v>81</v>
      </c>
      <c r="AY584" s="143" t="s">
        <v>149</v>
      </c>
    </row>
    <row r="585" spans="2:65" s="14" customFormat="1" ht="11.25">
      <c r="B585" s="166"/>
      <c r="D585" s="142" t="s">
        <v>160</v>
      </c>
      <c r="E585" s="167" t="s">
        <v>79</v>
      </c>
      <c r="F585" s="168" t="s">
        <v>957</v>
      </c>
      <c r="H585" s="167" t="s">
        <v>79</v>
      </c>
      <c r="I585" s="169"/>
      <c r="L585" s="166"/>
      <c r="M585" s="170"/>
      <c r="T585" s="171"/>
      <c r="AT585" s="167" t="s">
        <v>160</v>
      </c>
      <c r="AU585" s="167" t="s">
        <v>91</v>
      </c>
      <c r="AV585" s="14" t="s">
        <v>89</v>
      </c>
      <c r="AW585" s="14" t="s">
        <v>42</v>
      </c>
      <c r="AX585" s="14" t="s">
        <v>81</v>
      </c>
      <c r="AY585" s="167" t="s">
        <v>149</v>
      </c>
    </row>
    <row r="586" spans="2:65" s="12" customFormat="1" ht="11.25">
      <c r="B586" s="141"/>
      <c r="D586" s="142" t="s">
        <v>160</v>
      </c>
      <c r="E586" s="143" t="s">
        <v>79</v>
      </c>
      <c r="F586" s="144" t="s">
        <v>958</v>
      </c>
      <c r="H586" s="145">
        <v>171</v>
      </c>
      <c r="I586" s="146"/>
      <c r="L586" s="141"/>
      <c r="M586" s="147"/>
      <c r="T586" s="148"/>
      <c r="AT586" s="143" t="s">
        <v>160</v>
      </c>
      <c r="AU586" s="143" t="s">
        <v>91</v>
      </c>
      <c r="AV586" s="12" t="s">
        <v>91</v>
      </c>
      <c r="AW586" s="12" t="s">
        <v>42</v>
      </c>
      <c r="AX586" s="12" t="s">
        <v>81</v>
      </c>
      <c r="AY586" s="143" t="s">
        <v>149</v>
      </c>
    </row>
    <row r="587" spans="2:65" s="12" customFormat="1" ht="11.25">
      <c r="B587" s="141"/>
      <c r="D587" s="142" t="s">
        <v>160</v>
      </c>
      <c r="E587" s="143" t="s">
        <v>79</v>
      </c>
      <c r="F587" s="144" t="s">
        <v>959</v>
      </c>
      <c r="H587" s="145">
        <v>256.14999999999998</v>
      </c>
      <c r="I587" s="146"/>
      <c r="L587" s="141"/>
      <c r="M587" s="147"/>
      <c r="T587" s="148"/>
      <c r="AT587" s="143" t="s">
        <v>160</v>
      </c>
      <c r="AU587" s="143" t="s">
        <v>91</v>
      </c>
      <c r="AV587" s="12" t="s">
        <v>91</v>
      </c>
      <c r="AW587" s="12" t="s">
        <v>42</v>
      </c>
      <c r="AX587" s="12" t="s">
        <v>81</v>
      </c>
      <c r="AY587" s="143" t="s">
        <v>149</v>
      </c>
    </row>
    <row r="588" spans="2:65" s="12" customFormat="1" ht="11.25">
      <c r="B588" s="141"/>
      <c r="D588" s="142" t="s">
        <v>160</v>
      </c>
      <c r="E588" s="143" t="s">
        <v>79</v>
      </c>
      <c r="F588" s="144" t="s">
        <v>960</v>
      </c>
      <c r="H588" s="145">
        <v>375.06</v>
      </c>
      <c r="I588" s="146"/>
      <c r="L588" s="141"/>
      <c r="M588" s="147"/>
      <c r="T588" s="148"/>
      <c r="AT588" s="143" t="s">
        <v>160</v>
      </c>
      <c r="AU588" s="143" t="s">
        <v>91</v>
      </c>
      <c r="AV588" s="12" t="s">
        <v>91</v>
      </c>
      <c r="AW588" s="12" t="s">
        <v>42</v>
      </c>
      <c r="AX588" s="12" t="s">
        <v>81</v>
      </c>
      <c r="AY588" s="143" t="s">
        <v>149</v>
      </c>
    </row>
    <row r="589" spans="2:65" s="14" customFormat="1" ht="11.25">
      <c r="B589" s="166"/>
      <c r="D589" s="142" t="s">
        <v>160</v>
      </c>
      <c r="E589" s="167" t="s">
        <v>79</v>
      </c>
      <c r="F589" s="168" t="s">
        <v>454</v>
      </c>
      <c r="H589" s="167" t="s">
        <v>79</v>
      </c>
      <c r="I589" s="169"/>
      <c r="L589" s="166"/>
      <c r="M589" s="170"/>
      <c r="T589" s="171"/>
      <c r="AT589" s="167" t="s">
        <v>160</v>
      </c>
      <c r="AU589" s="167" t="s">
        <v>91</v>
      </c>
      <c r="AV589" s="14" t="s">
        <v>89</v>
      </c>
      <c r="AW589" s="14" t="s">
        <v>42</v>
      </c>
      <c r="AX589" s="14" t="s">
        <v>81</v>
      </c>
      <c r="AY589" s="167" t="s">
        <v>149</v>
      </c>
    </row>
    <row r="590" spans="2:65" s="12" customFormat="1" ht="11.25">
      <c r="B590" s="141"/>
      <c r="D590" s="142" t="s">
        <v>160</v>
      </c>
      <c r="E590" s="143" t="s">
        <v>79</v>
      </c>
      <c r="F590" s="144" t="s">
        <v>954</v>
      </c>
      <c r="H590" s="145">
        <v>114</v>
      </c>
      <c r="I590" s="146"/>
      <c r="L590" s="141"/>
      <c r="M590" s="147"/>
      <c r="T590" s="148"/>
      <c r="AT590" s="143" t="s">
        <v>160</v>
      </c>
      <c r="AU590" s="143" t="s">
        <v>91</v>
      </c>
      <c r="AV590" s="12" t="s">
        <v>91</v>
      </c>
      <c r="AW590" s="12" t="s">
        <v>42</v>
      </c>
      <c r="AX590" s="12" t="s">
        <v>81</v>
      </c>
      <c r="AY590" s="143" t="s">
        <v>149</v>
      </c>
    </row>
    <row r="591" spans="2:65" s="12" customFormat="1" ht="11.25">
      <c r="B591" s="141"/>
      <c r="D591" s="142" t="s">
        <v>160</v>
      </c>
      <c r="E591" s="143" t="s">
        <v>79</v>
      </c>
      <c r="F591" s="144" t="s">
        <v>955</v>
      </c>
      <c r="H591" s="145">
        <v>174.4</v>
      </c>
      <c r="I591" s="146"/>
      <c r="L591" s="141"/>
      <c r="M591" s="147"/>
      <c r="T591" s="148"/>
      <c r="AT591" s="143" t="s">
        <v>160</v>
      </c>
      <c r="AU591" s="143" t="s">
        <v>91</v>
      </c>
      <c r="AV591" s="12" t="s">
        <v>91</v>
      </c>
      <c r="AW591" s="12" t="s">
        <v>42</v>
      </c>
      <c r="AX591" s="12" t="s">
        <v>81</v>
      </c>
      <c r="AY591" s="143" t="s">
        <v>149</v>
      </c>
    </row>
    <row r="592" spans="2:65" s="12" customFormat="1" ht="11.25">
      <c r="B592" s="141"/>
      <c r="D592" s="142" t="s">
        <v>160</v>
      </c>
      <c r="E592" s="143" t="s">
        <v>79</v>
      </c>
      <c r="F592" s="144" t="s">
        <v>956</v>
      </c>
      <c r="H592" s="145">
        <v>255.36</v>
      </c>
      <c r="I592" s="146"/>
      <c r="L592" s="141"/>
      <c r="M592" s="147"/>
      <c r="T592" s="148"/>
      <c r="AT592" s="143" t="s">
        <v>160</v>
      </c>
      <c r="AU592" s="143" t="s">
        <v>91</v>
      </c>
      <c r="AV592" s="12" t="s">
        <v>91</v>
      </c>
      <c r="AW592" s="12" t="s">
        <v>42</v>
      </c>
      <c r="AX592" s="12" t="s">
        <v>81</v>
      </c>
      <c r="AY592" s="143" t="s">
        <v>149</v>
      </c>
    </row>
    <row r="593" spans="2:65" s="14" customFormat="1" ht="11.25">
      <c r="B593" s="166"/>
      <c r="D593" s="142" t="s">
        <v>160</v>
      </c>
      <c r="E593" s="167" t="s">
        <v>79</v>
      </c>
      <c r="F593" s="168" t="s">
        <v>529</v>
      </c>
      <c r="H593" s="167" t="s">
        <v>79</v>
      </c>
      <c r="I593" s="169"/>
      <c r="L593" s="166"/>
      <c r="M593" s="170"/>
      <c r="T593" s="171"/>
      <c r="AT593" s="167" t="s">
        <v>160</v>
      </c>
      <c r="AU593" s="167" t="s">
        <v>91</v>
      </c>
      <c r="AV593" s="14" t="s">
        <v>89</v>
      </c>
      <c r="AW593" s="14" t="s">
        <v>42</v>
      </c>
      <c r="AX593" s="14" t="s">
        <v>81</v>
      </c>
      <c r="AY593" s="167" t="s">
        <v>149</v>
      </c>
    </row>
    <row r="594" spans="2:65" s="12" customFormat="1" ht="11.25">
      <c r="B594" s="141"/>
      <c r="D594" s="142" t="s">
        <v>160</v>
      </c>
      <c r="E594" s="143" t="s">
        <v>79</v>
      </c>
      <c r="F594" s="144" t="s">
        <v>961</v>
      </c>
      <c r="H594" s="145">
        <v>38</v>
      </c>
      <c r="I594" s="146"/>
      <c r="L594" s="141"/>
      <c r="M594" s="147"/>
      <c r="T594" s="148"/>
      <c r="AT594" s="143" t="s">
        <v>160</v>
      </c>
      <c r="AU594" s="143" t="s">
        <v>91</v>
      </c>
      <c r="AV594" s="12" t="s">
        <v>91</v>
      </c>
      <c r="AW594" s="12" t="s">
        <v>42</v>
      </c>
      <c r="AX594" s="12" t="s">
        <v>81</v>
      </c>
      <c r="AY594" s="143" t="s">
        <v>149</v>
      </c>
    </row>
    <row r="595" spans="2:65" s="12" customFormat="1" ht="11.25">
      <c r="B595" s="141"/>
      <c r="D595" s="142" t="s">
        <v>160</v>
      </c>
      <c r="E595" s="143" t="s">
        <v>79</v>
      </c>
      <c r="F595" s="144" t="s">
        <v>962</v>
      </c>
      <c r="H595" s="145">
        <v>51.23</v>
      </c>
      <c r="I595" s="146"/>
      <c r="L595" s="141"/>
      <c r="M595" s="147"/>
      <c r="T595" s="148"/>
      <c r="AT595" s="143" t="s">
        <v>160</v>
      </c>
      <c r="AU595" s="143" t="s">
        <v>91</v>
      </c>
      <c r="AV595" s="12" t="s">
        <v>91</v>
      </c>
      <c r="AW595" s="12" t="s">
        <v>42</v>
      </c>
      <c r="AX595" s="12" t="s">
        <v>81</v>
      </c>
      <c r="AY595" s="143" t="s">
        <v>149</v>
      </c>
    </row>
    <row r="596" spans="2:65" s="12" customFormat="1" ht="11.25">
      <c r="B596" s="141"/>
      <c r="D596" s="142" t="s">
        <v>160</v>
      </c>
      <c r="E596" s="143" t="s">
        <v>79</v>
      </c>
      <c r="F596" s="144" t="s">
        <v>963</v>
      </c>
      <c r="H596" s="145">
        <v>125.02</v>
      </c>
      <c r="I596" s="146"/>
      <c r="L596" s="141"/>
      <c r="M596" s="147"/>
      <c r="T596" s="148"/>
      <c r="AT596" s="143" t="s">
        <v>160</v>
      </c>
      <c r="AU596" s="143" t="s">
        <v>91</v>
      </c>
      <c r="AV596" s="12" t="s">
        <v>91</v>
      </c>
      <c r="AW596" s="12" t="s">
        <v>42</v>
      </c>
      <c r="AX596" s="12" t="s">
        <v>81</v>
      </c>
      <c r="AY596" s="143" t="s">
        <v>149</v>
      </c>
    </row>
    <row r="597" spans="2:65" s="12" customFormat="1" ht="11.25">
      <c r="B597" s="141"/>
      <c r="D597" s="142" t="s">
        <v>160</v>
      </c>
      <c r="E597" s="143" t="s">
        <v>79</v>
      </c>
      <c r="F597" s="144" t="s">
        <v>964</v>
      </c>
      <c r="H597" s="145">
        <v>350</v>
      </c>
      <c r="I597" s="146"/>
      <c r="L597" s="141"/>
      <c r="M597" s="147"/>
      <c r="T597" s="148"/>
      <c r="AT597" s="143" t="s">
        <v>160</v>
      </c>
      <c r="AU597" s="143" t="s">
        <v>91</v>
      </c>
      <c r="AV597" s="12" t="s">
        <v>91</v>
      </c>
      <c r="AW597" s="12" t="s">
        <v>42</v>
      </c>
      <c r="AX597" s="12" t="s">
        <v>81</v>
      </c>
      <c r="AY597" s="143" t="s">
        <v>149</v>
      </c>
    </row>
    <row r="598" spans="2:65" s="12" customFormat="1" ht="11.25">
      <c r="B598" s="141"/>
      <c r="D598" s="142" t="s">
        <v>160</v>
      </c>
      <c r="E598" s="143" t="s">
        <v>79</v>
      </c>
      <c r="F598" s="144" t="s">
        <v>965</v>
      </c>
      <c r="H598" s="145">
        <v>200</v>
      </c>
      <c r="I598" s="146"/>
      <c r="L598" s="141"/>
      <c r="M598" s="147"/>
      <c r="T598" s="148"/>
      <c r="AT598" s="143" t="s">
        <v>160</v>
      </c>
      <c r="AU598" s="143" t="s">
        <v>91</v>
      </c>
      <c r="AV598" s="12" t="s">
        <v>91</v>
      </c>
      <c r="AW598" s="12" t="s">
        <v>42</v>
      </c>
      <c r="AX598" s="12" t="s">
        <v>81</v>
      </c>
      <c r="AY598" s="143" t="s">
        <v>149</v>
      </c>
    </row>
    <row r="599" spans="2:65" s="13" customFormat="1" ht="11.25">
      <c r="B599" s="149"/>
      <c r="D599" s="142" t="s">
        <v>160</v>
      </c>
      <c r="E599" s="150" t="s">
        <v>79</v>
      </c>
      <c r="F599" s="151" t="s">
        <v>163</v>
      </c>
      <c r="H599" s="152">
        <v>2653.98</v>
      </c>
      <c r="I599" s="153"/>
      <c r="L599" s="149"/>
      <c r="M599" s="154"/>
      <c r="T599" s="155"/>
      <c r="AT599" s="150" t="s">
        <v>160</v>
      </c>
      <c r="AU599" s="150" t="s">
        <v>91</v>
      </c>
      <c r="AV599" s="13" t="s">
        <v>156</v>
      </c>
      <c r="AW599" s="13" t="s">
        <v>42</v>
      </c>
      <c r="AX599" s="13" t="s">
        <v>89</v>
      </c>
      <c r="AY599" s="150" t="s">
        <v>149</v>
      </c>
    </row>
    <row r="600" spans="2:65" s="1" customFormat="1" ht="24.2" customHeight="1">
      <c r="B600" s="33"/>
      <c r="C600" s="124" t="s">
        <v>966</v>
      </c>
      <c r="D600" s="124" t="s">
        <v>151</v>
      </c>
      <c r="E600" s="125" t="s">
        <v>967</v>
      </c>
      <c r="F600" s="126" t="s">
        <v>968</v>
      </c>
      <c r="G600" s="127" t="s">
        <v>180</v>
      </c>
      <c r="H600" s="128">
        <v>0.30099999999999999</v>
      </c>
      <c r="I600" s="129"/>
      <c r="J600" s="130">
        <f>ROUND(I600*H600,2)</f>
        <v>0</v>
      </c>
      <c r="K600" s="126" t="s">
        <v>155</v>
      </c>
      <c r="L600" s="33"/>
      <c r="M600" s="131" t="s">
        <v>79</v>
      </c>
      <c r="N600" s="132" t="s">
        <v>51</v>
      </c>
      <c r="P600" s="133">
        <f>O600*H600</f>
        <v>0</v>
      </c>
      <c r="Q600" s="133">
        <v>0</v>
      </c>
      <c r="R600" s="133">
        <f>Q600*H600</f>
        <v>0</v>
      </c>
      <c r="S600" s="133">
        <v>0</v>
      </c>
      <c r="T600" s="134">
        <f>S600*H600</f>
        <v>0</v>
      </c>
      <c r="AR600" s="135" t="s">
        <v>243</v>
      </c>
      <c r="AT600" s="135" t="s">
        <v>151</v>
      </c>
      <c r="AU600" s="135" t="s">
        <v>91</v>
      </c>
      <c r="AY600" s="17" t="s">
        <v>149</v>
      </c>
      <c r="BE600" s="136">
        <f>IF(N600="základní",J600,0)</f>
        <v>0</v>
      </c>
      <c r="BF600" s="136">
        <f>IF(N600="snížená",J600,0)</f>
        <v>0</v>
      </c>
      <c r="BG600" s="136">
        <f>IF(N600="zákl. přenesená",J600,0)</f>
        <v>0</v>
      </c>
      <c r="BH600" s="136">
        <f>IF(N600="sníž. přenesená",J600,0)</f>
        <v>0</v>
      </c>
      <c r="BI600" s="136">
        <f>IF(N600="nulová",J600,0)</f>
        <v>0</v>
      </c>
      <c r="BJ600" s="17" t="s">
        <v>89</v>
      </c>
      <c r="BK600" s="136">
        <f>ROUND(I600*H600,2)</f>
        <v>0</v>
      </c>
      <c r="BL600" s="17" t="s">
        <v>243</v>
      </c>
      <c r="BM600" s="135" t="s">
        <v>969</v>
      </c>
    </row>
    <row r="601" spans="2:65" s="1" customFormat="1" ht="11.25">
      <c r="B601" s="33"/>
      <c r="D601" s="137" t="s">
        <v>158</v>
      </c>
      <c r="F601" s="138" t="s">
        <v>970</v>
      </c>
      <c r="I601" s="139"/>
      <c r="L601" s="33"/>
      <c r="M601" s="140"/>
      <c r="T601" s="54"/>
      <c r="AT601" s="17" t="s">
        <v>158</v>
      </c>
      <c r="AU601" s="17" t="s">
        <v>91</v>
      </c>
    </row>
    <row r="602" spans="2:65" s="11" customFormat="1" ht="22.9" customHeight="1">
      <c r="B602" s="112"/>
      <c r="D602" s="113" t="s">
        <v>80</v>
      </c>
      <c r="E602" s="122" t="s">
        <v>971</v>
      </c>
      <c r="F602" s="122" t="s">
        <v>972</v>
      </c>
      <c r="I602" s="115"/>
      <c r="J602" s="123">
        <f>BK602</f>
        <v>0</v>
      </c>
      <c r="L602" s="112"/>
      <c r="M602" s="117"/>
      <c r="P602" s="118">
        <f>SUM(P603:P610)</f>
        <v>0</v>
      </c>
      <c r="R602" s="118">
        <f>SUM(R603:R610)</f>
        <v>6.7059199999999999E-2</v>
      </c>
      <c r="T602" s="119">
        <f>SUM(T603:T610)</f>
        <v>0</v>
      </c>
      <c r="AR602" s="113" t="s">
        <v>91</v>
      </c>
      <c r="AT602" s="120" t="s">
        <v>80</v>
      </c>
      <c r="AU602" s="120" t="s">
        <v>89</v>
      </c>
      <c r="AY602" s="113" t="s">
        <v>149</v>
      </c>
      <c r="BK602" s="121">
        <f>SUM(BK603:BK610)</f>
        <v>0</v>
      </c>
    </row>
    <row r="603" spans="2:65" s="1" customFormat="1" ht="33" customHeight="1">
      <c r="B603" s="33"/>
      <c r="C603" s="124" t="s">
        <v>973</v>
      </c>
      <c r="D603" s="124" t="s">
        <v>151</v>
      </c>
      <c r="E603" s="125" t="s">
        <v>974</v>
      </c>
      <c r="F603" s="126" t="s">
        <v>975</v>
      </c>
      <c r="G603" s="127" t="s">
        <v>351</v>
      </c>
      <c r="H603" s="128">
        <v>20.8</v>
      </c>
      <c r="I603" s="129"/>
      <c r="J603" s="130">
        <f>ROUND(I603*H603,2)</f>
        <v>0</v>
      </c>
      <c r="K603" s="126" t="s">
        <v>155</v>
      </c>
      <c r="L603" s="33"/>
      <c r="M603" s="131" t="s">
        <v>79</v>
      </c>
      <c r="N603" s="132" t="s">
        <v>51</v>
      </c>
      <c r="P603" s="133">
        <f>O603*H603</f>
        <v>0</v>
      </c>
      <c r="Q603" s="133">
        <v>9.7999999999999997E-4</v>
      </c>
      <c r="R603" s="133">
        <f>Q603*H603</f>
        <v>2.0383999999999999E-2</v>
      </c>
      <c r="S603" s="133">
        <v>0</v>
      </c>
      <c r="T603" s="134">
        <f>S603*H603</f>
        <v>0</v>
      </c>
      <c r="AR603" s="135" t="s">
        <v>243</v>
      </c>
      <c r="AT603" s="135" t="s">
        <v>151</v>
      </c>
      <c r="AU603" s="135" t="s">
        <v>91</v>
      </c>
      <c r="AY603" s="17" t="s">
        <v>149</v>
      </c>
      <c r="BE603" s="136">
        <f>IF(N603="základní",J603,0)</f>
        <v>0</v>
      </c>
      <c r="BF603" s="136">
        <f>IF(N603="snížená",J603,0)</f>
        <v>0</v>
      </c>
      <c r="BG603" s="136">
        <f>IF(N603="zákl. přenesená",J603,0)</f>
        <v>0</v>
      </c>
      <c r="BH603" s="136">
        <f>IF(N603="sníž. přenesená",J603,0)</f>
        <v>0</v>
      </c>
      <c r="BI603" s="136">
        <f>IF(N603="nulová",J603,0)</f>
        <v>0</v>
      </c>
      <c r="BJ603" s="17" t="s">
        <v>89</v>
      </c>
      <c r="BK603" s="136">
        <f>ROUND(I603*H603,2)</f>
        <v>0</v>
      </c>
      <c r="BL603" s="17" t="s">
        <v>243</v>
      </c>
      <c r="BM603" s="135" t="s">
        <v>976</v>
      </c>
    </row>
    <row r="604" spans="2:65" s="1" customFormat="1" ht="11.25">
      <c r="B604" s="33"/>
      <c r="D604" s="137" t="s">
        <v>158</v>
      </c>
      <c r="F604" s="138" t="s">
        <v>977</v>
      </c>
      <c r="I604" s="139"/>
      <c r="L604" s="33"/>
      <c r="M604" s="140"/>
      <c r="T604" s="54"/>
      <c r="AT604" s="17" t="s">
        <v>158</v>
      </c>
      <c r="AU604" s="17" t="s">
        <v>91</v>
      </c>
    </row>
    <row r="605" spans="2:65" s="12" customFormat="1" ht="11.25">
      <c r="B605" s="141"/>
      <c r="D605" s="142" t="s">
        <v>160</v>
      </c>
      <c r="E605" s="143" t="s">
        <v>79</v>
      </c>
      <c r="F605" s="144" t="s">
        <v>978</v>
      </c>
      <c r="H605" s="145">
        <v>20.8</v>
      </c>
      <c r="I605" s="146"/>
      <c r="L605" s="141"/>
      <c r="M605" s="147"/>
      <c r="T605" s="148"/>
      <c r="AT605" s="143" t="s">
        <v>160</v>
      </c>
      <c r="AU605" s="143" t="s">
        <v>91</v>
      </c>
      <c r="AV605" s="12" t="s">
        <v>91</v>
      </c>
      <c r="AW605" s="12" t="s">
        <v>42</v>
      </c>
      <c r="AX605" s="12" t="s">
        <v>81</v>
      </c>
      <c r="AY605" s="143" t="s">
        <v>149</v>
      </c>
    </row>
    <row r="606" spans="2:65" s="13" customFormat="1" ht="11.25">
      <c r="B606" s="149"/>
      <c r="D606" s="142" t="s">
        <v>160</v>
      </c>
      <c r="E606" s="150" t="s">
        <v>79</v>
      </c>
      <c r="F606" s="151" t="s">
        <v>163</v>
      </c>
      <c r="H606" s="152">
        <v>20.8</v>
      </c>
      <c r="I606" s="153"/>
      <c r="L606" s="149"/>
      <c r="M606" s="154"/>
      <c r="T606" s="155"/>
      <c r="AT606" s="150" t="s">
        <v>160</v>
      </c>
      <c r="AU606" s="150" t="s">
        <v>91</v>
      </c>
      <c r="AV606" s="13" t="s">
        <v>156</v>
      </c>
      <c r="AW606" s="13" t="s">
        <v>42</v>
      </c>
      <c r="AX606" s="13" t="s">
        <v>89</v>
      </c>
      <c r="AY606" s="150" t="s">
        <v>149</v>
      </c>
    </row>
    <row r="607" spans="2:65" s="1" customFormat="1" ht="24.2" customHeight="1">
      <c r="B607" s="33"/>
      <c r="C607" s="156" t="s">
        <v>979</v>
      </c>
      <c r="D607" s="156" t="s">
        <v>197</v>
      </c>
      <c r="E607" s="157" t="s">
        <v>980</v>
      </c>
      <c r="F607" s="158" t="s">
        <v>981</v>
      </c>
      <c r="G607" s="159" t="s">
        <v>187</v>
      </c>
      <c r="H607" s="160">
        <v>4.5759999999999996</v>
      </c>
      <c r="I607" s="161"/>
      <c r="J607" s="162">
        <f>ROUND(I607*H607,2)</f>
        <v>0</v>
      </c>
      <c r="K607" s="158" t="s">
        <v>79</v>
      </c>
      <c r="L607" s="163"/>
      <c r="M607" s="164" t="s">
        <v>79</v>
      </c>
      <c r="N607" s="165" t="s">
        <v>51</v>
      </c>
      <c r="P607" s="133">
        <f>O607*H607</f>
        <v>0</v>
      </c>
      <c r="Q607" s="133">
        <v>1.0200000000000001E-2</v>
      </c>
      <c r="R607" s="133">
        <f>Q607*H607</f>
        <v>4.66752E-2</v>
      </c>
      <c r="S607" s="133">
        <v>0</v>
      </c>
      <c r="T607" s="134">
        <f>S607*H607</f>
        <v>0</v>
      </c>
      <c r="AR607" s="135" t="s">
        <v>973</v>
      </c>
      <c r="AT607" s="135" t="s">
        <v>197</v>
      </c>
      <c r="AU607" s="135" t="s">
        <v>91</v>
      </c>
      <c r="AY607" s="17" t="s">
        <v>149</v>
      </c>
      <c r="BE607" s="136">
        <f>IF(N607="základní",J607,0)</f>
        <v>0</v>
      </c>
      <c r="BF607" s="136">
        <f>IF(N607="snížená",J607,0)</f>
        <v>0</v>
      </c>
      <c r="BG607" s="136">
        <f>IF(N607="zákl. přenesená",J607,0)</f>
        <v>0</v>
      </c>
      <c r="BH607" s="136">
        <f>IF(N607="sníž. přenesená",J607,0)</f>
        <v>0</v>
      </c>
      <c r="BI607" s="136">
        <f>IF(N607="nulová",J607,0)</f>
        <v>0</v>
      </c>
      <c r="BJ607" s="17" t="s">
        <v>89</v>
      </c>
      <c r="BK607" s="136">
        <f>ROUND(I607*H607,2)</f>
        <v>0</v>
      </c>
      <c r="BL607" s="17" t="s">
        <v>973</v>
      </c>
      <c r="BM607" s="135" t="s">
        <v>982</v>
      </c>
    </row>
    <row r="608" spans="2:65" s="12" customFormat="1" ht="11.25">
      <c r="B608" s="141"/>
      <c r="D608" s="142" t="s">
        <v>160</v>
      </c>
      <c r="F608" s="144" t="s">
        <v>983</v>
      </c>
      <c r="H608" s="145">
        <v>4.5759999999999996</v>
      </c>
      <c r="I608" s="146"/>
      <c r="L608" s="141"/>
      <c r="M608" s="147"/>
      <c r="T608" s="148"/>
      <c r="AT608" s="143" t="s">
        <v>160</v>
      </c>
      <c r="AU608" s="143" t="s">
        <v>91</v>
      </c>
      <c r="AV608" s="12" t="s">
        <v>91</v>
      </c>
      <c r="AW608" s="12" t="s">
        <v>4</v>
      </c>
      <c r="AX608" s="12" t="s">
        <v>89</v>
      </c>
      <c r="AY608" s="143" t="s">
        <v>149</v>
      </c>
    </row>
    <row r="609" spans="2:65" s="1" customFormat="1" ht="24.2" customHeight="1">
      <c r="B609" s="33"/>
      <c r="C609" s="124" t="s">
        <v>984</v>
      </c>
      <c r="D609" s="124" t="s">
        <v>151</v>
      </c>
      <c r="E609" s="125" t="s">
        <v>985</v>
      </c>
      <c r="F609" s="126" t="s">
        <v>986</v>
      </c>
      <c r="G609" s="127" t="s">
        <v>180</v>
      </c>
      <c r="H609" s="128">
        <v>0.02</v>
      </c>
      <c r="I609" s="129"/>
      <c r="J609" s="130">
        <f>ROUND(I609*H609,2)</f>
        <v>0</v>
      </c>
      <c r="K609" s="126" t="s">
        <v>155</v>
      </c>
      <c r="L609" s="33"/>
      <c r="M609" s="131" t="s">
        <v>79</v>
      </c>
      <c r="N609" s="132" t="s">
        <v>51</v>
      </c>
      <c r="P609" s="133">
        <f>O609*H609</f>
        <v>0</v>
      </c>
      <c r="Q609" s="133">
        <v>0</v>
      </c>
      <c r="R609" s="133">
        <f>Q609*H609</f>
        <v>0</v>
      </c>
      <c r="S609" s="133">
        <v>0</v>
      </c>
      <c r="T609" s="134">
        <f>S609*H609</f>
        <v>0</v>
      </c>
      <c r="AR609" s="135" t="s">
        <v>243</v>
      </c>
      <c r="AT609" s="135" t="s">
        <v>151</v>
      </c>
      <c r="AU609" s="135" t="s">
        <v>91</v>
      </c>
      <c r="AY609" s="17" t="s">
        <v>149</v>
      </c>
      <c r="BE609" s="136">
        <f>IF(N609="základní",J609,0)</f>
        <v>0</v>
      </c>
      <c r="BF609" s="136">
        <f>IF(N609="snížená",J609,0)</f>
        <v>0</v>
      </c>
      <c r="BG609" s="136">
        <f>IF(N609="zákl. přenesená",J609,0)</f>
        <v>0</v>
      </c>
      <c r="BH609" s="136">
        <f>IF(N609="sníž. přenesená",J609,0)</f>
        <v>0</v>
      </c>
      <c r="BI609" s="136">
        <f>IF(N609="nulová",J609,0)</f>
        <v>0</v>
      </c>
      <c r="BJ609" s="17" t="s">
        <v>89</v>
      </c>
      <c r="BK609" s="136">
        <f>ROUND(I609*H609,2)</f>
        <v>0</v>
      </c>
      <c r="BL609" s="17" t="s">
        <v>243</v>
      </c>
      <c r="BM609" s="135" t="s">
        <v>987</v>
      </c>
    </row>
    <row r="610" spans="2:65" s="1" customFormat="1" ht="11.25">
      <c r="B610" s="33"/>
      <c r="D610" s="137" t="s">
        <v>158</v>
      </c>
      <c r="F610" s="138" t="s">
        <v>988</v>
      </c>
      <c r="I610" s="139"/>
      <c r="L610" s="33"/>
      <c r="M610" s="140"/>
      <c r="T610" s="54"/>
      <c r="AT610" s="17" t="s">
        <v>158</v>
      </c>
      <c r="AU610" s="17" t="s">
        <v>91</v>
      </c>
    </row>
    <row r="611" spans="2:65" s="11" customFormat="1" ht="22.9" customHeight="1">
      <c r="B611" s="112"/>
      <c r="D611" s="113" t="s">
        <v>80</v>
      </c>
      <c r="E611" s="122" t="s">
        <v>989</v>
      </c>
      <c r="F611" s="122" t="s">
        <v>990</v>
      </c>
      <c r="I611" s="115"/>
      <c r="J611" s="123">
        <f>BK611</f>
        <v>0</v>
      </c>
      <c r="L611" s="112"/>
      <c r="M611" s="117"/>
      <c r="P611" s="118">
        <f>SUM(P612:P613)</f>
        <v>0</v>
      </c>
      <c r="R611" s="118">
        <f>SUM(R612:R613)</f>
        <v>1.2E-4</v>
      </c>
      <c r="T611" s="119">
        <f>SUM(T612:T613)</f>
        <v>0</v>
      </c>
      <c r="AR611" s="113" t="s">
        <v>91</v>
      </c>
      <c r="AT611" s="120" t="s">
        <v>80</v>
      </c>
      <c r="AU611" s="120" t="s">
        <v>89</v>
      </c>
      <c r="AY611" s="113" t="s">
        <v>149</v>
      </c>
      <c r="BK611" s="121">
        <f>SUM(BK612:BK613)</f>
        <v>0</v>
      </c>
    </row>
    <row r="612" spans="2:65" s="1" customFormat="1" ht="16.5" customHeight="1">
      <c r="B612" s="33"/>
      <c r="C612" s="124" t="s">
        <v>991</v>
      </c>
      <c r="D612" s="124" t="s">
        <v>151</v>
      </c>
      <c r="E612" s="125" t="s">
        <v>992</v>
      </c>
      <c r="F612" s="126" t="s">
        <v>993</v>
      </c>
      <c r="G612" s="127" t="s">
        <v>701</v>
      </c>
      <c r="H612" s="128">
        <v>1</v>
      </c>
      <c r="I612" s="129"/>
      <c r="J612" s="130">
        <f>ROUND(I612*H612,2)</f>
        <v>0</v>
      </c>
      <c r="K612" s="126" t="s">
        <v>945</v>
      </c>
      <c r="L612" s="33"/>
      <c r="M612" s="131" t="s">
        <v>79</v>
      </c>
      <c r="N612" s="132" t="s">
        <v>51</v>
      </c>
      <c r="P612" s="133">
        <f>O612*H612</f>
        <v>0</v>
      </c>
      <c r="Q612" s="133">
        <v>1.2E-4</v>
      </c>
      <c r="R612" s="133">
        <f>Q612*H612</f>
        <v>1.2E-4</v>
      </c>
      <c r="S612" s="133">
        <v>0</v>
      </c>
      <c r="T612" s="134">
        <f>S612*H612</f>
        <v>0</v>
      </c>
      <c r="AR612" s="135" t="s">
        <v>243</v>
      </c>
      <c r="AT612" s="135" t="s">
        <v>151</v>
      </c>
      <c r="AU612" s="135" t="s">
        <v>91</v>
      </c>
      <c r="AY612" s="17" t="s">
        <v>149</v>
      </c>
      <c r="BE612" s="136">
        <f>IF(N612="základní",J612,0)</f>
        <v>0</v>
      </c>
      <c r="BF612" s="136">
        <f>IF(N612="snížená",J612,0)</f>
        <v>0</v>
      </c>
      <c r="BG612" s="136">
        <f>IF(N612="zákl. přenesená",J612,0)</f>
        <v>0</v>
      </c>
      <c r="BH612" s="136">
        <f>IF(N612="sníž. přenesená",J612,0)</f>
        <v>0</v>
      </c>
      <c r="BI612" s="136">
        <f>IF(N612="nulová",J612,0)</f>
        <v>0</v>
      </c>
      <c r="BJ612" s="17" t="s">
        <v>89</v>
      </c>
      <c r="BK612" s="136">
        <f>ROUND(I612*H612,2)</f>
        <v>0</v>
      </c>
      <c r="BL612" s="17" t="s">
        <v>243</v>
      </c>
      <c r="BM612" s="135" t="s">
        <v>994</v>
      </c>
    </row>
    <row r="613" spans="2:65" s="1" customFormat="1" ht="11.25">
      <c r="B613" s="33"/>
      <c r="D613" s="137" t="s">
        <v>158</v>
      </c>
      <c r="F613" s="138" t="s">
        <v>995</v>
      </c>
      <c r="I613" s="139"/>
      <c r="L613" s="33"/>
      <c r="M613" s="140"/>
      <c r="T613" s="54"/>
      <c r="AT613" s="17" t="s">
        <v>158</v>
      </c>
      <c r="AU613" s="17" t="s">
        <v>91</v>
      </c>
    </row>
    <row r="614" spans="2:65" s="11" customFormat="1" ht="22.9" customHeight="1">
      <c r="B614" s="112"/>
      <c r="D614" s="113" t="s">
        <v>80</v>
      </c>
      <c r="E614" s="122" t="s">
        <v>996</v>
      </c>
      <c r="F614" s="122" t="s">
        <v>997</v>
      </c>
      <c r="I614" s="115"/>
      <c r="J614" s="123">
        <f>BK614</f>
        <v>0</v>
      </c>
      <c r="L614" s="112"/>
      <c r="M614" s="117"/>
      <c r="P614" s="118">
        <f>SUM(P615:P625)</f>
        <v>0</v>
      </c>
      <c r="R614" s="118">
        <f>SUM(R615:R625)</f>
        <v>1.5321019999999998E-2</v>
      </c>
      <c r="T614" s="119">
        <f>SUM(T615:T625)</f>
        <v>0</v>
      </c>
      <c r="AR614" s="113" t="s">
        <v>91</v>
      </c>
      <c r="AT614" s="120" t="s">
        <v>80</v>
      </c>
      <c r="AU614" s="120" t="s">
        <v>89</v>
      </c>
      <c r="AY614" s="113" t="s">
        <v>149</v>
      </c>
      <c r="BK614" s="121">
        <f>SUM(BK615:BK625)</f>
        <v>0</v>
      </c>
    </row>
    <row r="615" spans="2:65" s="1" customFormat="1" ht="33" customHeight="1">
      <c r="B615" s="33"/>
      <c r="C615" s="124" t="s">
        <v>998</v>
      </c>
      <c r="D615" s="124" t="s">
        <v>151</v>
      </c>
      <c r="E615" s="125" t="s">
        <v>999</v>
      </c>
      <c r="F615" s="126" t="s">
        <v>1000</v>
      </c>
      <c r="G615" s="127" t="s">
        <v>187</v>
      </c>
      <c r="H615" s="128">
        <v>117.854</v>
      </c>
      <c r="I615" s="129"/>
      <c r="J615" s="130">
        <f>ROUND(I615*H615,2)</f>
        <v>0</v>
      </c>
      <c r="K615" s="126" t="s">
        <v>155</v>
      </c>
      <c r="L615" s="33"/>
      <c r="M615" s="131" t="s">
        <v>79</v>
      </c>
      <c r="N615" s="132" t="s">
        <v>51</v>
      </c>
      <c r="P615" s="133">
        <f>O615*H615</f>
        <v>0</v>
      </c>
      <c r="Q615" s="133">
        <v>1.2999999999999999E-4</v>
      </c>
      <c r="R615" s="133">
        <f>Q615*H615</f>
        <v>1.5321019999999998E-2</v>
      </c>
      <c r="S615" s="133">
        <v>0</v>
      </c>
      <c r="T615" s="134">
        <f>S615*H615</f>
        <v>0</v>
      </c>
      <c r="AR615" s="135" t="s">
        <v>243</v>
      </c>
      <c r="AT615" s="135" t="s">
        <v>151</v>
      </c>
      <c r="AU615" s="135" t="s">
        <v>91</v>
      </c>
      <c r="AY615" s="17" t="s">
        <v>149</v>
      </c>
      <c r="BE615" s="136">
        <f>IF(N615="základní",J615,0)</f>
        <v>0</v>
      </c>
      <c r="BF615" s="136">
        <f>IF(N615="snížená",J615,0)</f>
        <v>0</v>
      </c>
      <c r="BG615" s="136">
        <f>IF(N615="zákl. přenesená",J615,0)</f>
        <v>0</v>
      </c>
      <c r="BH615" s="136">
        <f>IF(N615="sníž. přenesená",J615,0)</f>
        <v>0</v>
      </c>
      <c r="BI615" s="136">
        <f>IF(N615="nulová",J615,0)</f>
        <v>0</v>
      </c>
      <c r="BJ615" s="17" t="s">
        <v>89</v>
      </c>
      <c r="BK615" s="136">
        <f>ROUND(I615*H615,2)</f>
        <v>0</v>
      </c>
      <c r="BL615" s="17" t="s">
        <v>243</v>
      </c>
      <c r="BM615" s="135" t="s">
        <v>1001</v>
      </c>
    </row>
    <row r="616" spans="2:65" s="1" customFormat="1" ht="11.25">
      <c r="B616" s="33"/>
      <c r="D616" s="137" t="s">
        <v>158</v>
      </c>
      <c r="F616" s="138" t="s">
        <v>1002</v>
      </c>
      <c r="I616" s="139"/>
      <c r="L616" s="33"/>
      <c r="M616" s="140"/>
      <c r="T616" s="54"/>
      <c r="AT616" s="17" t="s">
        <v>158</v>
      </c>
      <c r="AU616" s="17" t="s">
        <v>91</v>
      </c>
    </row>
    <row r="617" spans="2:65" s="14" customFormat="1" ht="11.25">
      <c r="B617" s="166"/>
      <c r="D617" s="142" t="s">
        <v>160</v>
      </c>
      <c r="E617" s="167" t="s">
        <v>79</v>
      </c>
      <c r="F617" s="168" t="s">
        <v>1003</v>
      </c>
      <c r="H617" s="167" t="s">
        <v>79</v>
      </c>
      <c r="I617" s="169"/>
      <c r="L617" s="166"/>
      <c r="M617" s="170"/>
      <c r="T617" s="171"/>
      <c r="AT617" s="167" t="s">
        <v>160</v>
      </c>
      <c r="AU617" s="167" t="s">
        <v>91</v>
      </c>
      <c r="AV617" s="14" t="s">
        <v>89</v>
      </c>
      <c r="AW617" s="14" t="s">
        <v>42</v>
      </c>
      <c r="AX617" s="14" t="s">
        <v>81</v>
      </c>
      <c r="AY617" s="167" t="s">
        <v>149</v>
      </c>
    </row>
    <row r="618" spans="2:65" s="12" customFormat="1" ht="11.25">
      <c r="B618" s="141"/>
      <c r="D618" s="142" t="s">
        <v>160</v>
      </c>
      <c r="E618" s="143" t="s">
        <v>79</v>
      </c>
      <c r="F618" s="144" t="s">
        <v>1004</v>
      </c>
      <c r="H618" s="145">
        <v>66.239999999999995</v>
      </c>
      <c r="I618" s="146"/>
      <c r="L618" s="141"/>
      <c r="M618" s="147"/>
      <c r="T618" s="148"/>
      <c r="AT618" s="143" t="s">
        <v>160</v>
      </c>
      <c r="AU618" s="143" t="s">
        <v>91</v>
      </c>
      <c r="AV618" s="12" t="s">
        <v>91</v>
      </c>
      <c r="AW618" s="12" t="s">
        <v>42</v>
      </c>
      <c r="AX618" s="12" t="s">
        <v>81</v>
      </c>
      <c r="AY618" s="143" t="s">
        <v>149</v>
      </c>
    </row>
    <row r="619" spans="2:65" s="12" customFormat="1" ht="11.25">
      <c r="B619" s="141"/>
      <c r="D619" s="142" t="s">
        <v>160</v>
      </c>
      <c r="E619" s="143" t="s">
        <v>79</v>
      </c>
      <c r="F619" s="144" t="s">
        <v>1005</v>
      </c>
      <c r="H619" s="145">
        <v>-10.663</v>
      </c>
      <c r="I619" s="146"/>
      <c r="L619" s="141"/>
      <c r="M619" s="147"/>
      <c r="T619" s="148"/>
      <c r="AT619" s="143" t="s">
        <v>160</v>
      </c>
      <c r="AU619" s="143" t="s">
        <v>91</v>
      </c>
      <c r="AV619" s="12" t="s">
        <v>91</v>
      </c>
      <c r="AW619" s="12" t="s">
        <v>42</v>
      </c>
      <c r="AX619" s="12" t="s">
        <v>81</v>
      </c>
      <c r="AY619" s="143" t="s">
        <v>149</v>
      </c>
    </row>
    <row r="620" spans="2:65" s="12" customFormat="1" ht="11.25">
      <c r="B620" s="141"/>
      <c r="D620" s="142" t="s">
        <v>160</v>
      </c>
      <c r="E620" s="143" t="s">
        <v>79</v>
      </c>
      <c r="F620" s="144" t="s">
        <v>1006</v>
      </c>
      <c r="H620" s="145">
        <v>8.4</v>
      </c>
      <c r="I620" s="146"/>
      <c r="L620" s="141"/>
      <c r="M620" s="147"/>
      <c r="T620" s="148"/>
      <c r="AT620" s="143" t="s">
        <v>160</v>
      </c>
      <c r="AU620" s="143" t="s">
        <v>91</v>
      </c>
      <c r="AV620" s="12" t="s">
        <v>91</v>
      </c>
      <c r="AW620" s="12" t="s">
        <v>42</v>
      </c>
      <c r="AX620" s="12" t="s">
        <v>81</v>
      </c>
      <c r="AY620" s="143" t="s">
        <v>149</v>
      </c>
    </row>
    <row r="621" spans="2:65" s="14" customFormat="1" ht="11.25">
      <c r="B621" s="166"/>
      <c r="D621" s="142" t="s">
        <v>160</v>
      </c>
      <c r="E621" s="167" t="s">
        <v>79</v>
      </c>
      <c r="F621" s="168" t="s">
        <v>1007</v>
      </c>
      <c r="H621" s="167" t="s">
        <v>79</v>
      </c>
      <c r="I621" s="169"/>
      <c r="L621" s="166"/>
      <c r="M621" s="170"/>
      <c r="T621" s="171"/>
      <c r="AT621" s="167" t="s">
        <v>160</v>
      </c>
      <c r="AU621" s="167" t="s">
        <v>91</v>
      </c>
      <c r="AV621" s="14" t="s">
        <v>89</v>
      </c>
      <c r="AW621" s="14" t="s">
        <v>42</v>
      </c>
      <c r="AX621" s="14" t="s">
        <v>81</v>
      </c>
      <c r="AY621" s="167" t="s">
        <v>149</v>
      </c>
    </row>
    <row r="622" spans="2:65" s="12" customFormat="1" ht="11.25">
      <c r="B622" s="141"/>
      <c r="D622" s="142" t="s">
        <v>160</v>
      </c>
      <c r="E622" s="143" t="s">
        <v>79</v>
      </c>
      <c r="F622" s="144" t="s">
        <v>1008</v>
      </c>
      <c r="H622" s="145">
        <v>36.476999999999997</v>
      </c>
      <c r="I622" s="146"/>
      <c r="L622" s="141"/>
      <c r="M622" s="147"/>
      <c r="T622" s="148"/>
      <c r="AT622" s="143" t="s">
        <v>160</v>
      </c>
      <c r="AU622" s="143" t="s">
        <v>91</v>
      </c>
      <c r="AV622" s="12" t="s">
        <v>91</v>
      </c>
      <c r="AW622" s="12" t="s">
        <v>42</v>
      </c>
      <c r="AX622" s="12" t="s">
        <v>81</v>
      </c>
      <c r="AY622" s="143" t="s">
        <v>149</v>
      </c>
    </row>
    <row r="623" spans="2:65" s="12" customFormat="1" ht="11.25">
      <c r="B623" s="141"/>
      <c r="D623" s="142" t="s">
        <v>160</v>
      </c>
      <c r="E623" s="143" t="s">
        <v>79</v>
      </c>
      <c r="F623" s="144" t="s">
        <v>1009</v>
      </c>
      <c r="H623" s="145">
        <v>10.35</v>
      </c>
      <c r="I623" s="146"/>
      <c r="L623" s="141"/>
      <c r="M623" s="147"/>
      <c r="T623" s="148"/>
      <c r="AT623" s="143" t="s">
        <v>160</v>
      </c>
      <c r="AU623" s="143" t="s">
        <v>91</v>
      </c>
      <c r="AV623" s="12" t="s">
        <v>91</v>
      </c>
      <c r="AW623" s="12" t="s">
        <v>42</v>
      </c>
      <c r="AX623" s="12" t="s">
        <v>81</v>
      </c>
      <c r="AY623" s="143" t="s">
        <v>149</v>
      </c>
    </row>
    <row r="624" spans="2:65" s="12" customFormat="1" ht="11.25">
      <c r="B624" s="141"/>
      <c r="D624" s="142" t="s">
        <v>160</v>
      </c>
      <c r="E624" s="143" t="s">
        <v>79</v>
      </c>
      <c r="F624" s="144" t="s">
        <v>1010</v>
      </c>
      <c r="H624" s="145">
        <v>7.05</v>
      </c>
      <c r="I624" s="146"/>
      <c r="L624" s="141"/>
      <c r="M624" s="147"/>
      <c r="T624" s="148"/>
      <c r="AT624" s="143" t="s">
        <v>160</v>
      </c>
      <c r="AU624" s="143" t="s">
        <v>91</v>
      </c>
      <c r="AV624" s="12" t="s">
        <v>91</v>
      </c>
      <c r="AW624" s="12" t="s">
        <v>42</v>
      </c>
      <c r="AX624" s="12" t="s">
        <v>81</v>
      </c>
      <c r="AY624" s="143" t="s">
        <v>149</v>
      </c>
    </row>
    <row r="625" spans="2:65" s="13" customFormat="1" ht="11.25">
      <c r="B625" s="149"/>
      <c r="D625" s="142" t="s">
        <v>160</v>
      </c>
      <c r="E625" s="150" t="s">
        <v>79</v>
      </c>
      <c r="F625" s="151" t="s">
        <v>163</v>
      </c>
      <c r="H625" s="152">
        <v>117.854</v>
      </c>
      <c r="I625" s="153"/>
      <c r="L625" s="149"/>
      <c r="M625" s="154"/>
      <c r="T625" s="155"/>
      <c r="AT625" s="150" t="s">
        <v>160</v>
      </c>
      <c r="AU625" s="150" t="s">
        <v>91</v>
      </c>
      <c r="AV625" s="13" t="s">
        <v>156</v>
      </c>
      <c r="AW625" s="13" t="s">
        <v>42</v>
      </c>
      <c r="AX625" s="13" t="s">
        <v>89</v>
      </c>
      <c r="AY625" s="150" t="s">
        <v>149</v>
      </c>
    </row>
    <row r="626" spans="2:65" s="11" customFormat="1" ht="25.9" customHeight="1">
      <c r="B626" s="112"/>
      <c r="D626" s="113" t="s">
        <v>80</v>
      </c>
      <c r="E626" s="114" t="s">
        <v>1011</v>
      </c>
      <c r="F626" s="114" t="s">
        <v>1012</v>
      </c>
      <c r="I626" s="115"/>
      <c r="J626" s="116">
        <f>BK626</f>
        <v>0</v>
      </c>
      <c r="L626" s="112"/>
      <c r="M626" s="117"/>
      <c r="P626" s="118">
        <f>P627+P641+P644+P654+P666</f>
        <v>0</v>
      </c>
      <c r="R626" s="118">
        <f>R627+R641+R644+R654+R666</f>
        <v>0</v>
      </c>
      <c r="T626" s="119">
        <f>T627+T641+T644+T654+T666</f>
        <v>0</v>
      </c>
      <c r="AR626" s="113" t="s">
        <v>177</v>
      </c>
      <c r="AT626" s="120" t="s">
        <v>80</v>
      </c>
      <c r="AU626" s="120" t="s">
        <v>81</v>
      </c>
      <c r="AY626" s="113" t="s">
        <v>149</v>
      </c>
      <c r="BK626" s="121">
        <f>BK627+BK641+BK644+BK654+BK666</f>
        <v>0</v>
      </c>
    </row>
    <row r="627" spans="2:65" s="11" customFormat="1" ht="22.9" customHeight="1">
      <c r="B627" s="112"/>
      <c r="D627" s="113" t="s">
        <v>80</v>
      </c>
      <c r="E627" s="122" t="s">
        <v>1013</v>
      </c>
      <c r="F627" s="122" t="s">
        <v>1014</v>
      </c>
      <c r="I627" s="115"/>
      <c r="J627" s="123">
        <f>BK627</f>
        <v>0</v>
      </c>
      <c r="L627" s="112"/>
      <c r="M627" s="117"/>
      <c r="P627" s="118">
        <f>SUM(P628:P640)</f>
        <v>0</v>
      </c>
      <c r="R627" s="118">
        <f>SUM(R628:R640)</f>
        <v>0</v>
      </c>
      <c r="T627" s="119">
        <f>SUM(T628:T640)</f>
        <v>0</v>
      </c>
      <c r="AR627" s="113" t="s">
        <v>89</v>
      </c>
      <c r="AT627" s="120" t="s">
        <v>80</v>
      </c>
      <c r="AU627" s="120" t="s">
        <v>89</v>
      </c>
      <c r="AY627" s="113" t="s">
        <v>149</v>
      </c>
      <c r="BK627" s="121">
        <f>SUM(BK628:BK640)</f>
        <v>0</v>
      </c>
    </row>
    <row r="628" spans="2:65" s="1" customFormat="1" ht="24.2" customHeight="1">
      <c r="B628" s="33"/>
      <c r="C628" s="124" t="s">
        <v>1015</v>
      </c>
      <c r="D628" s="124" t="s">
        <v>151</v>
      </c>
      <c r="E628" s="125" t="s">
        <v>1016</v>
      </c>
      <c r="F628" s="126" t="s">
        <v>1017</v>
      </c>
      <c r="G628" s="127" t="s">
        <v>1018</v>
      </c>
      <c r="H628" s="128">
        <v>1</v>
      </c>
      <c r="I628" s="129"/>
      <c r="J628" s="130">
        <f>ROUND(I628*H628,2)</f>
        <v>0</v>
      </c>
      <c r="K628" s="126" t="s">
        <v>79</v>
      </c>
      <c r="L628" s="33"/>
      <c r="M628" s="131" t="s">
        <v>79</v>
      </c>
      <c r="N628" s="132" t="s">
        <v>51</v>
      </c>
      <c r="P628" s="133">
        <f>O628*H628</f>
        <v>0</v>
      </c>
      <c r="Q628" s="133">
        <v>0</v>
      </c>
      <c r="R628" s="133">
        <f>Q628*H628</f>
        <v>0</v>
      </c>
      <c r="S628" s="133">
        <v>0</v>
      </c>
      <c r="T628" s="134">
        <f>S628*H628</f>
        <v>0</v>
      </c>
      <c r="AR628" s="135" t="s">
        <v>1019</v>
      </c>
      <c r="AT628" s="135" t="s">
        <v>151</v>
      </c>
      <c r="AU628" s="135" t="s">
        <v>91</v>
      </c>
      <c r="AY628" s="17" t="s">
        <v>149</v>
      </c>
      <c r="BE628" s="136">
        <f>IF(N628="základní",J628,0)</f>
        <v>0</v>
      </c>
      <c r="BF628" s="136">
        <f>IF(N628="snížená",J628,0)</f>
        <v>0</v>
      </c>
      <c r="BG628" s="136">
        <f>IF(N628="zákl. přenesená",J628,0)</f>
        <v>0</v>
      </c>
      <c r="BH628" s="136">
        <f>IF(N628="sníž. přenesená",J628,0)</f>
        <v>0</v>
      </c>
      <c r="BI628" s="136">
        <f>IF(N628="nulová",J628,0)</f>
        <v>0</v>
      </c>
      <c r="BJ628" s="17" t="s">
        <v>89</v>
      </c>
      <c r="BK628" s="136">
        <f>ROUND(I628*H628,2)</f>
        <v>0</v>
      </c>
      <c r="BL628" s="17" t="s">
        <v>1019</v>
      </c>
      <c r="BM628" s="135" t="s">
        <v>1020</v>
      </c>
    </row>
    <row r="629" spans="2:65" s="1" customFormat="1" ht="39">
      <c r="B629" s="33"/>
      <c r="D629" s="142" t="s">
        <v>1021</v>
      </c>
      <c r="F629" s="172" t="s">
        <v>1022</v>
      </c>
      <c r="I629" s="139"/>
      <c r="L629" s="33"/>
      <c r="M629" s="140"/>
      <c r="T629" s="54"/>
      <c r="AT629" s="17" t="s">
        <v>1021</v>
      </c>
      <c r="AU629" s="17" t="s">
        <v>91</v>
      </c>
    </row>
    <row r="630" spans="2:65" s="1" customFormat="1" ht="16.5" customHeight="1">
      <c r="B630" s="33"/>
      <c r="C630" s="124" t="s">
        <v>1023</v>
      </c>
      <c r="D630" s="124" t="s">
        <v>151</v>
      </c>
      <c r="E630" s="125" t="s">
        <v>1024</v>
      </c>
      <c r="F630" s="126" t="s">
        <v>1025</v>
      </c>
      <c r="G630" s="127" t="s">
        <v>1018</v>
      </c>
      <c r="H630" s="128">
        <v>1</v>
      </c>
      <c r="I630" s="129"/>
      <c r="J630" s="130">
        <f>ROUND(I630*H630,2)</f>
        <v>0</v>
      </c>
      <c r="K630" s="126" t="s">
        <v>79</v>
      </c>
      <c r="L630" s="33"/>
      <c r="M630" s="131" t="s">
        <v>79</v>
      </c>
      <c r="N630" s="132" t="s">
        <v>51</v>
      </c>
      <c r="P630" s="133">
        <f>O630*H630</f>
        <v>0</v>
      </c>
      <c r="Q630" s="133">
        <v>0</v>
      </c>
      <c r="R630" s="133">
        <f>Q630*H630</f>
        <v>0</v>
      </c>
      <c r="S630" s="133">
        <v>0</v>
      </c>
      <c r="T630" s="134">
        <f>S630*H630</f>
        <v>0</v>
      </c>
      <c r="AR630" s="135" t="s">
        <v>1019</v>
      </c>
      <c r="AT630" s="135" t="s">
        <v>151</v>
      </c>
      <c r="AU630" s="135" t="s">
        <v>91</v>
      </c>
      <c r="AY630" s="17" t="s">
        <v>149</v>
      </c>
      <c r="BE630" s="136">
        <f>IF(N630="základní",J630,0)</f>
        <v>0</v>
      </c>
      <c r="BF630" s="136">
        <f>IF(N630="snížená",J630,0)</f>
        <v>0</v>
      </c>
      <c r="BG630" s="136">
        <f>IF(N630="zákl. přenesená",J630,0)</f>
        <v>0</v>
      </c>
      <c r="BH630" s="136">
        <f>IF(N630="sníž. přenesená",J630,0)</f>
        <v>0</v>
      </c>
      <c r="BI630" s="136">
        <f>IF(N630="nulová",J630,0)</f>
        <v>0</v>
      </c>
      <c r="BJ630" s="17" t="s">
        <v>89</v>
      </c>
      <c r="BK630" s="136">
        <f>ROUND(I630*H630,2)</f>
        <v>0</v>
      </c>
      <c r="BL630" s="17" t="s">
        <v>1019</v>
      </c>
      <c r="BM630" s="135" t="s">
        <v>1026</v>
      </c>
    </row>
    <row r="631" spans="2:65" s="1" customFormat="1" ht="39">
      <c r="B631" s="33"/>
      <c r="D631" s="142" t="s">
        <v>1021</v>
      </c>
      <c r="F631" s="172" t="s">
        <v>1027</v>
      </c>
      <c r="I631" s="139"/>
      <c r="L631" s="33"/>
      <c r="M631" s="140"/>
      <c r="T631" s="54"/>
      <c r="AT631" s="17" t="s">
        <v>1021</v>
      </c>
      <c r="AU631" s="17" t="s">
        <v>91</v>
      </c>
    </row>
    <row r="632" spans="2:65" s="1" customFormat="1" ht="24.2" customHeight="1">
      <c r="B632" s="33"/>
      <c r="C632" s="124" t="s">
        <v>1028</v>
      </c>
      <c r="D632" s="124" t="s">
        <v>151</v>
      </c>
      <c r="E632" s="125" t="s">
        <v>1029</v>
      </c>
      <c r="F632" s="126" t="s">
        <v>1030</v>
      </c>
      <c r="G632" s="127" t="s">
        <v>1018</v>
      </c>
      <c r="H632" s="128">
        <v>1</v>
      </c>
      <c r="I632" s="129"/>
      <c r="J632" s="130">
        <f>ROUND(I632*H632,2)</f>
        <v>0</v>
      </c>
      <c r="K632" s="126" t="s">
        <v>79</v>
      </c>
      <c r="L632" s="33"/>
      <c r="M632" s="131" t="s">
        <v>79</v>
      </c>
      <c r="N632" s="132" t="s">
        <v>51</v>
      </c>
      <c r="P632" s="133">
        <f>O632*H632</f>
        <v>0</v>
      </c>
      <c r="Q632" s="133">
        <v>0</v>
      </c>
      <c r="R632" s="133">
        <f>Q632*H632</f>
        <v>0</v>
      </c>
      <c r="S632" s="133">
        <v>0</v>
      </c>
      <c r="T632" s="134">
        <f>S632*H632</f>
        <v>0</v>
      </c>
      <c r="AR632" s="135" t="s">
        <v>1019</v>
      </c>
      <c r="AT632" s="135" t="s">
        <v>151</v>
      </c>
      <c r="AU632" s="135" t="s">
        <v>91</v>
      </c>
      <c r="AY632" s="17" t="s">
        <v>149</v>
      </c>
      <c r="BE632" s="136">
        <f>IF(N632="základní",J632,0)</f>
        <v>0</v>
      </c>
      <c r="BF632" s="136">
        <f>IF(N632="snížená",J632,0)</f>
        <v>0</v>
      </c>
      <c r="BG632" s="136">
        <f>IF(N632="zákl. přenesená",J632,0)</f>
        <v>0</v>
      </c>
      <c r="BH632" s="136">
        <f>IF(N632="sníž. přenesená",J632,0)</f>
        <v>0</v>
      </c>
      <c r="BI632" s="136">
        <f>IF(N632="nulová",J632,0)</f>
        <v>0</v>
      </c>
      <c r="BJ632" s="17" t="s">
        <v>89</v>
      </c>
      <c r="BK632" s="136">
        <f>ROUND(I632*H632,2)</f>
        <v>0</v>
      </c>
      <c r="BL632" s="17" t="s">
        <v>1019</v>
      </c>
      <c r="BM632" s="135" t="s">
        <v>1031</v>
      </c>
    </row>
    <row r="633" spans="2:65" s="1" customFormat="1" ht="48.75">
      <c r="B633" s="33"/>
      <c r="D633" s="142" t="s">
        <v>1021</v>
      </c>
      <c r="F633" s="172" t="s">
        <v>1032</v>
      </c>
      <c r="I633" s="139"/>
      <c r="L633" s="33"/>
      <c r="M633" s="140"/>
      <c r="T633" s="54"/>
      <c r="AT633" s="17" t="s">
        <v>1021</v>
      </c>
      <c r="AU633" s="17" t="s">
        <v>91</v>
      </c>
    </row>
    <row r="634" spans="2:65" s="1" customFormat="1" ht="49.15" customHeight="1">
      <c r="B634" s="33"/>
      <c r="C634" s="124" t="s">
        <v>1033</v>
      </c>
      <c r="D634" s="124" t="s">
        <v>151</v>
      </c>
      <c r="E634" s="125" t="s">
        <v>1034</v>
      </c>
      <c r="F634" s="126" t="s">
        <v>1035</v>
      </c>
      <c r="G634" s="127" t="s">
        <v>1018</v>
      </c>
      <c r="H634" s="128">
        <v>1</v>
      </c>
      <c r="I634" s="129"/>
      <c r="J634" s="130">
        <f>ROUND(I634*H634,2)</f>
        <v>0</v>
      </c>
      <c r="K634" s="126" t="s">
        <v>79</v>
      </c>
      <c r="L634" s="33"/>
      <c r="M634" s="131" t="s">
        <v>79</v>
      </c>
      <c r="N634" s="132" t="s">
        <v>51</v>
      </c>
      <c r="P634" s="133">
        <f>O634*H634</f>
        <v>0</v>
      </c>
      <c r="Q634" s="133">
        <v>0</v>
      </c>
      <c r="R634" s="133">
        <f>Q634*H634</f>
        <v>0</v>
      </c>
      <c r="S634" s="133">
        <v>0</v>
      </c>
      <c r="T634" s="134">
        <f>S634*H634</f>
        <v>0</v>
      </c>
      <c r="AR634" s="135" t="s">
        <v>1019</v>
      </c>
      <c r="AT634" s="135" t="s">
        <v>151</v>
      </c>
      <c r="AU634" s="135" t="s">
        <v>91</v>
      </c>
      <c r="AY634" s="17" t="s">
        <v>149</v>
      </c>
      <c r="BE634" s="136">
        <f>IF(N634="základní",J634,0)</f>
        <v>0</v>
      </c>
      <c r="BF634" s="136">
        <f>IF(N634="snížená",J634,0)</f>
        <v>0</v>
      </c>
      <c r="BG634" s="136">
        <f>IF(N634="zákl. přenesená",J634,0)</f>
        <v>0</v>
      </c>
      <c r="BH634" s="136">
        <f>IF(N634="sníž. přenesená",J634,0)</f>
        <v>0</v>
      </c>
      <c r="BI634" s="136">
        <f>IF(N634="nulová",J634,0)</f>
        <v>0</v>
      </c>
      <c r="BJ634" s="17" t="s">
        <v>89</v>
      </c>
      <c r="BK634" s="136">
        <f>ROUND(I634*H634,2)</f>
        <v>0</v>
      </c>
      <c r="BL634" s="17" t="s">
        <v>1019</v>
      </c>
      <c r="BM634" s="135" t="s">
        <v>1036</v>
      </c>
    </row>
    <row r="635" spans="2:65" s="1" customFormat="1" ht="39">
      <c r="B635" s="33"/>
      <c r="D635" s="142" t="s">
        <v>1021</v>
      </c>
      <c r="F635" s="172" t="s">
        <v>1037</v>
      </c>
      <c r="I635" s="139"/>
      <c r="L635" s="33"/>
      <c r="M635" s="140"/>
      <c r="T635" s="54"/>
      <c r="AT635" s="17" t="s">
        <v>1021</v>
      </c>
      <c r="AU635" s="17" t="s">
        <v>91</v>
      </c>
    </row>
    <row r="636" spans="2:65" s="1" customFormat="1" ht="44.25" customHeight="1">
      <c r="B636" s="33"/>
      <c r="C636" s="124" t="s">
        <v>1038</v>
      </c>
      <c r="D636" s="124" t="s">
        <v>151</v>
      </c>
      <c r="E636" s="125" t="s">
        <v>1039</v>
      </c>
      <c r="F636" s="126" t="s">
        <v>1040</v>
      </c>
      <c r="G636" s="127" t="s">
        <v>1018</v>
      </c>
      <c r="H636" s="128">
        <v>1</v>
      </c>
      <c r="I636" s="129"/>
      <c r="J636" s="130">
        <f>ROUND(I636*H636,2)</f>
        <v>0</v>
      </c>
      <c r="K636" s="126" t="s">
        <v>79</v>
      </c>
      <c r="L636" s="33"/>
      <c r="M636" s="131" t="s">
        <v>79</v>
      </c>
      <c r="N636" s="132" t="s">
        <v>51</v>
      </c>
      <c r="P636" s="133">
        <f>O636*H636</f>
        <v>0</v>
      </c>
      <c r="Q636" s="133">
        <v>0</v>
      </c>
      <c r="R636" s="133">
        <f>Q636*H636</f>
        <v>0</v>
      </c>
      <c r="S636" s="133">
        <v>0</v>
      </c>
      <c r="T636" s="134">
        <f>S636*H636</f>
        <v>0</v>
      </c>
      <c r="AR636" s="135" t="s">
        <v>1019</v>
      </c>
      <c r="AT636" s="135" t="s">
        <v>151</v>
      </c>
      <c r="AU636" s="135" t="s">
        <v>91</v>
      </c>
      <c r="AY636" s="17" t="s">
        <v>149</v>
      </c>
      <c r="BE636" s="136">
        <f>IF(N636="základní",J636,0)</f>
        <v>0</v>
      </c>
      <c r="BF636" s="136">
        <f>IF(N636="snížená",J636,0)</f>
        <v>0</v>
      </c>
      <c r="BG636" s="136">
        <f>IF(N636="zákl. přenesená",J636,0)</f>
        <v>0</v>
      </c>
      <c r="BH636" s="136">
        <f>IF(N636="sníž. přenesená",J636,0)</f>
        <v>0</v>
      </c>
      <c r="BI636" s="136">
        <f>IF(N636="nulová",J636,0)</f>
        <v>0</v>
      </c>
      <c r="BJ636" s="17" t="s">
        <v>89</v>
      </c>
      <c r="BK636" s="136">
        <f>ROUND(I636*H636,2)</f>
        <v>0</v>
      </c>
      <c r="BL636" s="17" t="s">
        <v>1019</v>
      </c>
      <c r="BM636" s="135" t="s">
        <v>1041</v>
      </c>
    </row>
    <row r="637" spans="2:65" s="1" customFormat="1" ht="39">
      <c r="B637" s="33"/>
      <c r="D637" s="142" t="s">
        <v>1021</v>
      </c>
      <c r="F637" s="172" t="s">
        <v>1042</v>
      </c>
      <c r="I637" s="139"/>
      <c r="L637" s="33"/>
      <c r="M637" s="140"/>
      <c r="T637" s="54"/>
      <c r="AT637" s="17" t="s">
        <v>1021</v>
      </c>
      <c r="AU637" s="17" t="s">
        <v>91</v>
      </c>
    </row>
    <row r="638" spans="2:65" s="1" customFormat="1" ht="33" customHeight="1">
      <c r="B638" s="33"/>
      <c r="C638" s="124" t="s">
        <v>1043</v>
      </c>
      <c r="D638" s="124" t="s">
        <v>151</v>
      </c>
      <c r="E638" s="125" t="s">
        <v>1044</v>
      </c>
      <c r="F638" s="126" t="s">
        <v>1045</v>
      </c>
      <c r="G638" s="127" t="s">
        <v>1018</v>
      </c>
      <c r="H638" s="128">
        <v>1</v>
      </c>
      <c r="I638" s="129"/>
      <c r="J638" s="130">
        <f>ROUND(I638*H638,2)</f>
        <v>0</v>
      </c>
      <c r="K638" s="126" t="s">
        <v>79</v>
      </c>
      <c r="L638" s="33"/>
      <c r="M638" s="131" t="s">
        <v>79</v>
      </c>
      <c r="N638" s="132" t="s">
        <v>51</v>
      </c>
      <c r="P638" s="133">
        <f>O638*H638</f>
        <v>0</v>
      </c>
      <c r="Q638" s="133">
        <v>0</v>
      </c>
      <c r="R638" s="133">
        <f>Q638*H638</f>
        <v>0</v>
      </c>
      <c r="S638" s="133">
        <v>0</v>
      </c>
      <c r="T638" s="134">
        <f>S638*H638</f>
        <v>0</v>
      </c>
      <c r="AR638" s="135" t="s">
        <v>1019</v>
      </c>
      <c r="AT638" s="135" t="s">
        <v>151</v>
      </c>
      <c r="AU638" s="135" t="s">
        <v>91</v>
      </c>
      <c r="AY638" s="17" t="s">
        <v>149</v>
      </c>
      <c r="BE638" s="136">
        <f>IF(N638="základní",J638,0)</f>
        <v>0</v>
      </c>
      <c r="BF638" s="136">
        <f>IF(N638="snížená",J638,0)</f>
        <v>0</v>
      </c>
      <c r="BG638" s="136">
        <f>IF(N638="zákl. přenesená",J638,0)</f>
        <v>0</v>
      </c>
      <c r="BH638" s="136">
        <f>IF(N638="sníž. přenesená",J638,0)</f>
        <v>0</v>
      </c>
      <c r="BI638" s="136">
        <f>IF(N638="nulová",J638,0)</f>
        <v>0</v>
      </c>
      <c r="BJ638" s="17" t="s">
        <v>89</v>
      </c>
      <c r="BK638" s="136">
        <f>ROUND(I638*H638,2)</f>
        <v>0</v>
      </c>
      <c r="BL638" s="17" t="s">
        <v>1019</v>
      </c>
      <c r="BM638" s="135" t="s">
        <v>1046</v>
      </c>
    </row>
    <row r="639" spans="2:65" s="1" customFormat="1" ht="21.75" customHeight="1">
      <c r="B639" s="33"/>
      <c r="C639" s="124" t="s">
        <v>1047</v>
      </c>
      <c r="D639" s="124" t="s">
        <v>151</v>
      </c>
      <c r="E639" s="125" t="s">
        <v>1048</v>
      </c>
      <c r="F639" s="126" t="s">
        <v>1049</v>
      </c>
      <c r="G639" s="127" t="s">
        <v>1018</v>
      </c>
      <c r="H639" s="128">
        <v>1</v>
      </c>
      <c r="I639" s="129"/>
      <c r="J639" s="130">
        <f>ROUND(I639*H639,2)</f>
        <v>0</v>
      </c>
      <c r="K639" s="126" t="s">
        <v>79</v>
      </c>
      <c r="L639" s="33"/>
      <c r="M639" s="131" t="s">
        <v>79</v>
      </c>
      <c r="N639" s="132" t="s">
        <v>51</v>
      </c>
      <c r="P639" s="133">
        <f>O639*H639</f>
        <v>0</v>
      </c>
      <c r="Q639" s="133">
        <v>0</v>
      </c>
      <c r="R639" s="133">
        <f>Q639*H639</f>
        <v>0</v>
      </c>
      <c r="S639" s="133">
        <v>0</v>
      </c>
      <c r="T639" s="134">
        <f>S639*H639</f>
        <v>0</v>
      </c>
      <c r="AR639" s="135" t="s">
        <v>1019</v>
      </c>
      <c r="AT639" s="135" t="s">
        <v>151</v>
      </c>
      <c r="AU639" s="135" t="s">
        <v>91</v>
      </c>
      <c r="AY639" s="17" t="s">
        <v>149</v>
      </c>
      <c r="BE639" s="136">
        <f>IF(N639="základní",J639,0)</f>
        <v>0</v>
      </c>
      <c r="BF639" s="136">
        <f>IF(N639="snížená",J639,0)</f>
        <v>0</v>
      </c>
      <c r="BG639" s="136">
        <f>IF(N639="zákl. přenesená",J639,0)</f>
        <v>0</v>
      </c>
      <c r="BH639" s="136">
        <f>IF(N639="sníž. přenesená",J639,0)</f>
        <v>0</v>
      </c>
      <c r="BI639" s="136">
        <f>IF(N639="nulová",J639,0)</f>
        <v>0</v>
      </c>
      <c r="BJ639" s="17" t="s">
        <v>89</v>
      </c>
      <c r="BK639" s="136">
        <f>ROUND(I639*H639,2)</f>
        <v>0</v>
      </c>
      <c r="BL639" s="17" t="s">
        <v>1019</v>
      </c>
      <c r="BM639" s="135" t="s">
        <v>1050</v>
      </c>
    </row>
    <row r="640" spans="2:65" s="1" customFormat="1" ht="39">
      <c r="B640" s="33"/>
      <c r="D640" s="142" t="s">
        <v>1021</v>
      </c>
      <c r="F640" s="172" t="s">
        <v>1051</v>
      </c>
      <c r="I640" s="139"/>
      <c r="L640" s="33"/>
      <c r="M640" s="140"/>
      <c r="T640" s="54"/>
      <c r="AT640" s="17" t="s">
        <v>1021</v>
      </c>
      <c r="AU640" s="17" t="s">
        <v>91</v>
      </c>
    </row>
    <row r="641" spans="2:65" s="11" customFormat="1" ht="22.9" customHeight="1">
      <c r="B641" s="112"/>
      <c r="D641" s="113" t="s">
        <v>80</v>
      </c>
      <c r="E641" s="122" t="s">
        <v>1052</v>
      </c>
      <c r="F641" s="122" t="s">
        <v>1053</v>
      </c>
      <c r="I641" s="115"/>
      <c r="J641" s="123">
        <f>BK641</f>
        <v>0</v>
      </c>
      <c r="L641" s="112"/>
      <c r="M641" s="117"/>
      <c r="P641" s="118">
        <f>SUM(P642:P643)</f>
        <v>0</v>
      </c>
      <c r="R641" s="118">
        <f>SUM(R642:R643)</f>
        <v>0</v>
      </c>
      <c r="T641" s="119">
        <f>SUM(T642:T643)</f>
        <v>0</v>
      </c>
      <c r="AR641" s="113" t="s">
        <v>89</v>
      </c>
      <c r="AT641" s="120" t="s">
        <v>80</v>
      </c>
      <c r="AU641" s="120" t="s">
        <v>89</v>
      </c>
      <c r="AY641" s="113" t="s">
        <v>149</v>
      </c>
      <c r="BK641" s="121">
        <f>SUM(BK642:BK643)</f>
        <v>0</v>
      </c>
    </row>
    <row r="642" spans="2:65" s="1" customFormat="1" ht="49.15" customHeight="1">
      <c r="B642" s="33"/>
      <c r="C642" s="124" t="s">
        <v>1054</v>
      </c>
      <c r="D642" s="124" t="s">
        <v>151</v>
      </c>
      <c r="E642" s="125" t="s">
        <v>1055</v>
      </c>
      <c r="F642" s="126" t="s">
        <v>1056</v>
      </c>
      <c r="G642" s="127" t="s">
        <v>1018</v>
      </c>
      <c r="H642" s="128">
        <v>1</v>
      </c>
      <c r="I642" s="129"/>
      <c r="J642" s="130">
        <f>ROUND(I642*H642,2)</f>
        <v>0</v>
      </c>
      <c r="K642" s="126" t="s">
        <v>79</v>
      </c>
      <c r="L642" s="33"/>
      <c r="M642" s="131" t="s">
        <v>79</v>
      </c>
      <c r="N642" s="132" t="s">
        <v>51</v>
      </c>
      <c r="P642" s="133">
        <f>O642*H642</f>
        <v>0</v>
      </c>
      <c r="Q642" s="133">
        <v>0</v>
      </c>
      <c r="R642" s="133">
        <f>Q642*H642</f>
        <v>0</v>
      </c>
      <c r="S642" s="133">
        <v>0</v>
      </c>
      <c r="T642" s="134">
        <f>S642*H642</f>
        <v>0</v>
      </c>
      <c r="AR642" s="135" t="s">
        <v>1019</v>
      </c>
      <c r="AT642" s="135" t="s">
        <v>151</v>
      </c>
      <c r="AU642" s="135" t="s">
        <v>91</v>
      </c>
      <c r="AY642" s="17" t="s">
        <v>149</v>
      </c>
      <c r="BE642" s="136">
        <f>IF(N642="základní",J642,0)</f>
        <v>0</v>
      </c>
      <c r="BF642" s="136">
        <f>IF(N642="snížená",J642,0)</f>
        <v>0</v>
      </c>
      <c r="BG642" s="136">
        <f>IF(N642="zákl. přenesená",J642,0)</f>
        <v>0</v>
      </c>
      <c r="BH642" s="136">
        <f>IF(N642="sníž. přenesená",J642,0)</f>
        <v>0</v>
      </c>
      <c r="BI642" s="136">
        <f>IF(N642="nulová",J642,0)</f>
        <v>0</v>
      </c>
      <c r="BJ642" s="17" t="s">
        <v>89</v>
      </c>
      <c r="BK642" s="136">
        <f>ROUND(I642*H642,2)</f>
        <v>0</v>
      </c>
      <c r="BL642" s="17" t="s">
        <v>1019</v>
      </c>
      <c r="BM642" s="135" t="s">
        <v>1057</v>
      </c>
    </row>
    <row r="643" spans="2:65" s="1" customFormat="1" ht="48.75">
      <c r="B643" s="33"/>
      <c r="D643" s="142" t="s">
        <v>1021</v>
      </c>
      <c r="F643" s="172" t="s">
        <v>1058</v>
      </c>
      <c r="I643" s="139"/>
      <c r="L643" s="33"/>
      <c r="M643" s="140"/>
      <c r="T643" s="54"/>
      <c r="AT643" s="17" t="s">
        <v>1021</v>
      </c>
      <c r="AU643" s="17" t="s">
        <v>91</v>
      </c>
    </row>
    <row r="644" spans="2:65" s="11" customFormat="1" ht="22.9" customHeight="1">
      <c r="B644" s="112"/>
      <c r="D644" s="113" t="s">
        <v>80</v>
      </c>
      <c r="E644" s="122" t="s">
        <v>1059</v>
      </c>
      <c r="F644" s="122" t="s">
        <v>1060</v>
      </c>
      <c r="I644" s="115"/>
      <c r="J644" s="123">
        <f>BK644</f>
        <v>0</v>
      </c>
      <c r="L644" s="112"/>
      <c r="M644" s="117"/>
      <c r="P644" s="118">
        <f>SUM(P645:P653)</f>
        <v>0</v>
      </c>
      <c r="R644" s="118">
        <f>SUM(R645:R653)</f>
        <v>0</v>
      </c>
      <c r="T644" s="119">
        <f>SUM(T645:T653)</f>
        <v>0</v>
      </c>
      <c r="AR644" s="113" t="s">
        <v>89</v>
      </c>
      <c r="AT644" s="120" t="s">
        <v>80</v>
      </c>
      <c r="AU644" s="120" t="s">
        <v>89</v>
      </c>
      <c r="AY644" s="113" t="s">
        <v>149</v>
      </c>
      <c r="BK644" s="121">
        <f>SUM(BK645:BK653)</f>
        <v>0</v>
      </c>
    </row>
    <row r="645" spans="2:65" s="1" customFormat="1" ht="55.5" customHeight="1">
      <c r="B645" s="33"/>
      <c r="C645" s="124" t="s">
        <v>1061</v>
      </c>
      <c r="D645" s="124" t="s">
        <v>151</v>
      </c>
      <c r="E645" s="125" t="s">
        <v>1062</v>
      </c>
      <c r="F645" s="126" t="s">
        <v>1063</v>
      </c>
      <c r="G645" s="127" t="s">
        <v>1018</v>
      </c>
      <c r="H645" s="128">
        <v>1</v>
      </c>
      <c r="I645" s="129"/>
      <c r="J645" s="130">
        <f>ROUND(I645*H645,2)</f>
        <v>0</v>
      </c>
      <c r="K645" s="126" t="s">
        <v>79</v>
      </c>
      <c r="L645" s="33"/>
      <c r="M645" s="131" t="s">
        <v>79</v>
      </c>
      <c r="N645" s="132" t="s">
        <v>51</v>
      </c>
      <c r="P645" s="133">
        <f>O645*H645</f>
        <v>0</v>
      </c>
      <c r="Q645" s="133">
        <v>0</v>
      </c>
      <c r="R645" s="133">
        <f>Q645*H645</f>
        <v>0</v>
      </c>
      <c r="S645" s="133">
        <v>0</v>
      </c>
      <c r="T645" s="134">
        <f>S645*H645</f>
        <v>0</v>
      </c>
      <c r="AR645" s="135" t="s">
        <v>1019</v>
      </c>
      <c r="AT645" s="135" t="s">
        <v>151</v>
      </c>
      <c r="AU645" s="135" t="s">
        <v>91</v>
      </c>
      <c r="AY645" s="17" t="s">
        <v>149</v>
      </c>
      <c r="BE645" s="136">
        <f>IF(N645="základní",J645,0)</f>
        <v>0</v>
      </c>
      <c r="BF645" s="136">
        <f>IF(N645="snížená",J645,0)</f>
        <v>0</v>
      </c>
      <c r="BG645" s="136">
        <f>IF(N645="zákl. přenesená",J645,0)</f>
        <v>0</v>
      </c>
      <c r="BH645" s="136">
        <f>IF(N645="sníž. přenesená",J645,0)</f>
        <v>0</v>
      </c>
      <c r="BI645" s="136">
        <f>IF(N645="nulová",J645,0)</f>
        <v>0</v>
      </c>
      <c r="BJ645" s="17" t="s">
        <v>89</v>
      </c>
      <c r="BK645" s="136">
        <f>ROUND(I645*H645,2)</f>
        <v>0</v>
      </c>
      <c r="BL645" s="17" t="s">
        <v>1019</v>
      </c>
      <c r="BM645" s="135" t="s">
        <v>1064</v>
      </c>
    </row>
    <row r="646" spans="2:65" s="1" customFormat="1" ht="97.5">
      <c r="B646" s="33"/>
      <c r="D646" s="142" t="s">
        <v>1021</v>
      </c>
      <c r="F646" s="172" t="s">
        <v>1065</v>
      </c>
      <c r="I646" s="139"/>
      <c r="L646" s="33"/>
      <c r="M646" s="140"/>
      <c r="T646" s="54"/>
      <c r="AT646" s="17" t="s">
        <v>1021</v>
      </c>
      <c r="AU646" s="17" t="s">
        <v>91</v>
      </c>
    </row>
    <row r="647" spans="2:65" s="1" customFormat="1" ht="16.5" customHeight="1">
      <c r="B647" s="33"/>
      <c r="C647" s="124" t="s">
        <v>1066</v>
      </c>
      <c r="D647" s="124" t="s">
        <v>151</v>
      </c>
      <c r="E647" s="125" t="s">
        <v>1067</v>
      </c>
      <c r="F647" s="126" t="s">
        <v>1068</v>
      </c>
      <c r="G647" s="127" t="s">
        <v>1018</v>
      </c>
      <c r="H647" s="128">
        <v>1</v>
      </c>
      <c r="I647" s="129"/>
      <c r="J647" s="130">
        <f>ROUND(I647*H647,2)</f>
        <v>0</v>
      </c>
      <c r="K647" s="126" t="s">
        <v>79</v>
      </c>
      <c r="L647" s="33"/>
      <c r="M647" s="131" t="s">
        <v>79</v>
      </c>
      <c r="N647" s="132" t="s">
        <v>51</v>
      </c>
      <c r="P647" s="133">
        <f>O647*H647</f>
        <v>0</v>
      </c>
      <c r="Q647" s="133">
        <v>0</v>
      </c>
      <c r="R647" s="133">
        <f>Q647*H647</f>
        <v>0</v>
      </c>
      <c r="S647" s="133">
        <v>0</v>
      </c>
      <c r="T647" s="134">
        <f>S647*H647</f>
        <v>0</v>
      </c>
      <c r="AR647" s="135" t="s">
        <v>1019</v>
      </c>
      <c r="AT647" s="135" t="s">
        <v>151</v>
      </c>
      <c r="AU647" s="135" t="s">
        <v>91</v>
      </c>
      <c r="AY647" s="17" t="s">
        <v>149</v>
      </c>
      <c r="BE647" s="136">
        <f>IF(N647="základní",J647,0)</f>
        <v>0</v>
      </c>
      <c r="BF647" s="136">
        <f>IF(N647="snížená",J647,0)</f>
        <v>0</v>
      </c>
      <c r="BG647" s="136">
        <f>IF(N647="zákl. přenesená",J647,0)</f>
        <v>0</v>
      </c>
      <c r="BH647" s="136">
        <f>IF(N647="sníž. přenesená",J647,0)</f>
        <v>0</v>
      </c>
      <c r="BI647" s="136">
        <f>IF(N647="nulová",J647,0)</f>
        <v>0</v>
      </c>
      <c r="BJ647" s="17" t="s">
        <v>89</v>
      </c>
      <c r="BK647" s="136">
        <f>ROUND(I647*H647,2)</f>
        <v>0</v>
      </c>
      <c r="BL647" s="17" t="s">
        <v>1019</v>
      </c>
      <c r="BM647" s="135" t="s">
        <v>1069</v>
      </c>
    </row>
    <row r="648" spans="2:65" s="1" customFormat="1" ht="48.75">
      <c r="B648" s="33"/>
      <c r="D648" s="142" t="s">
        <v>1021</v>
      </c>
      <c r="F648" s="172" t="s">
        <v>1070</v>
      </c>
      <c r="I648" s="139"/>
      <c r="L648" s="33"/>
      <c r="M648" s="140"/>
      <c r="T648" s="54"/>
      <c r="AT648" s="17" t="s">
        <v>1021</v>
      </c>
      <c r="AU648" s="17" t="s">
        <v>91</v>
      </c>
    </row>
    <row r="649" spans="2:65" s="1" customFormat="1" ht="55.5" customHeight="1">
      <c r="B649" s="33"/>
      <c r="C649" s="124" t="s">
        <v>1071</v>
      </c>
      <c r="D649" s="124" t="s">
        <v>151</v>
      </c>
      <c r="E649" s="125" t="s">
        <v>1072</v>
      </c>
      <c r="F649" s="126" t="s">
        <v>1073</v>
      </c>
      <c r="G649" s="127" t="s">
        <v>1018</v>
      </c>
      <c r="H649" s="128">
        <v>1</v>
      </c>
      <c r="I649" s="129"/>
      <c r="J649" s="130">
        <f>ROUND(I649*H649,2)</f>
        <v>0</v>
      </c>
      <c r="K649" s="126" t="s">
        <v>79</v>
      </c>
      <c r="L649" s="33"/>
      <c r="M649" s="131" t="s">
        <v>79</v>
      </c>
      <c r="N649" s="132" t="s">
        <v>51</v>
      </c>
      <c r="P649" s="133">
        <f>O649*H649</f>
        <v>0</v>
      </c>
      <c r="Q649" s="133">
        <v>0</v>
      </c>
      <c r="R649" s="133">
        <f>Q649*H649</f>
        <v>0</v>
      </c>
      <c r="S649" s="133">
        <v>0</v>
      </c>
      <c r="T649" s="134">
        <f>S649*H649</f>
        <v>0</v>
      </c>
      <c r="AR649" s="135" t="s">
        <v>1019</v>
      </c>
      <c r="AT649" s="135" t="s">
        <v>151</v>
      </c>
      <c r="AU649" s="135" t="s">
        <v>91</v>
      </c>
      <c r="AY649" s="17" t="s">
        <v>149</v>
      </c>
      <c r="BE649" s="136">
        <f>IF(N649="základní",J649,0)</f>
        <v>0</v>
      </c>
      <c r="BF649" s="136">
        <f>IF(N649="snížená",J649,0)</f>
        <v>0</v>
      </c>
      <c r="BG649" s="136">
        <f>IF(N649="zákl. přenesená",J649,0)</f>
        <v>0</v>
      </c>
      <c r="BH649" s="136">
        <f>IF(N649="sníž. přenesená",J649,0)</f>
        <v>0</v>
      </c>
      <c r="BI649" s="136">
        <f>IF(N649="nulová",J649,0)</f>
        <v>0</v>
      </c>
      <c r="BJ649" s="17" t="s">
        <v>89</v>
      </c>
      <c r="BK649" s="136">
        <f>ROUND(I649*H649,2)</f>
        <v>0</v>
      </c>
      <c r="BL649" s="17" t="s">
        <v>1019</v>
      </c>
      <c r="BM649" s="135" t="s">
        <v>1074</v>
      </c>
    </row>
    <row r="650" spans="2:65" s="1" customFormat="1" ht="33" customHeight="1">
      <c r="B650" s="33"/>
      <c r="C650" s="124" t="s">
        <v>1075</v>
      </c>
      <c r="D650" s="124" t="s">
        <v>151</v>
      </c>
      <c r="E650" s="125" t="s">
        <v>1076</v>
      </c>
      <c r="F650" s="126" t="s">
        <v>1077</v>
      </c>
      <c r="G650" s="127" t="s">
        <v>1018</v>
      </c>
      <c r="H650" s="128">
        <v>1</v>
      </c>
      <c r="I650" s="129"/>
      <c r="J650" s="130">
        <f>ROUND(I650*H650,2)</f>
        <v>0</v>
      </c>
      <c r="K650" s="126" t="s">
        <v>79</v>
      </c>
      <c r="L650" s="33"/>
      <c r="M650" s="131" t="s">
        <v>79</v>
      </c>
      <c r="N650" s="132" t="s">
        <v>51</v>
      </c>
      <c r="P650" s="133">
        <f>O650*H650</f>
        <v>0</v>
      </c>
      <c r="Q650" s="133">
        <v>0</v>
      </c>
      <c r="R650" s="133">
        <f>Q650*H650</f>
        <v>0</v>
      </c>
      <c r="S650" s="133">
        <v>0</v>
      </c>
      <c r="T650" s="134">
        <f>S650*H650</f>
        <v>0</v>
      </c>
      <c r="AR650" s="135" t="s">
        <v>1019</v>
      </c>
      <c r="AT650" s="135" t="s">
        <v>151</v>
      </c>
      <c r="AU650" s="135" t="s">
        <v>91</v>
      </c>
      <c r="AY650" s="17" t="s">
        <v>149</v>
      </c>
      <c r="BE650" s="136">
        <f>IF(N650="základní",J650,0)</f>
        <v>0</v>
      </c>
      <c r="BF650" s="136">
        <f>IF(N650="snížená",J650,0)</f>
        <v>0</v>
      </c>
      <c r="BG650" s="136">
        <f>IF(N650="zákl. přenesená",J650,0)</f>
        <v>0</v>
      </c>
      <c r="BH650" s="136">
        <f>IF(N650="sníž. přenesená",J650,0)</f>
        <v>0</v>
      </c>
      <c r="BI650" s="136">
        <f>IF(N650="nulová",J650,0)</f>
        <v>0</v>
      </c>
      <c r="BJ650" s="17" t="s">
        <v>89</v>
      </c>
      <c r="BK650" s="136">
        <f>ROUND(I650*H650,2)</f>
        <v>0</v>
      </c>
      <c r="BL650" s="17" t="s">
        <v>1019</v>
      </c>
      <c r="BM650" s="135" t="s">
        <v>1078</v>
      </c>
    </row>
    <row r="651" spans="2:65" s="1" customFormat="1" ht="29.25">
      <c r="B651" s="33"/>
      <c r="D651" s="142" t="s">
        <v>1021</v>
      </c>
      <c r="F651" s="172" t="s">
        <v>1079</v>
      </c>
      <c r="I651" s="139"/>
      <c r="L651" s="33"/>
      <c r="M651" s="140"/>
      <c r="T651" s="54"/>
      <c r="AT651" s="17" t="s">
        <v>1021</v>
      </c>
      <c r="AU651" s="17" t="s">
        <v>91</v>
      </c>
    </row>
    <row r="652" spans="2:65" s="1" customFormat="1" ht="37.9" customHeight="1">
      <c r="B652" s="33"/>
      <c r="C652" s="124" t="s">
        <v>1080</v>
      </c>
      <c r="D652" s="124" t="s">
        <v>151</v>
      </c>
      <c r="E652" s="125" t="s">
        <v>1081</v>
      </c>
      <c r="F652" s="126" t="s">
        <v>1082</v>
      </c>
      <c r="G652" s="127" t="s">
        <v>1018</v>
      </c>
      <c r="H652" s="128">
        <v>1</v>
      </c>
      <c r="I652" s="129"/>
      <c r="J652" s="130">
        <f>ROUND(I652*H652,2)</f>
        <v>0</v>
      </c>
      <c r="K652" s="126" t="s">
        <v>79</v>
      </c>
      <c r="L652" s="33"/>
      <c r="M652" s="131" t="s">
        <v>79</v>
      </c>
      <c r="N652" s="132" t="s">
        <v>51</v>
      </c>
      <c r="P652" s="133">
        <f>O652*H652</f>
        <v>0</v>
      </c>
      <c r="Q652" s="133">
        <v>0</v>
      </c>
      <c r="R652" s="133">
        <f>Q652*H652</f>
        <v>0</v>
      </c>
      <c r="S652" s="133">
        <v>0</v>
      </c>
      <c r="T652" s="134">
        <f>S652*H652</f>
        <v>0</v>
      </c>
      <c r="AR652" s="135" t="s">
        <v>1019</v>
      </c>
      <c r="AT652" s="135" t="s">
        <v>151</v>
      </c>
      <c r="AU652" s="135" t="s">
        <v>91</v>
      </c>
      <c r="AY652" s="17" t="s">
        <v>149</v>
      </c>
      <c r="BE652" s="136">
        <f>IF(N652="základní",J652,0)</f>
        <v>0</v>
      </c>
      <c r="BF652" s="136">
        <f>IF(N652="snížená",J652,0)</f>
        <v>0</v>
      </c>
      <c r="BG652" s="136">
        <f>IF(N652="zákl. přenesená",J652,0)</f>
        <v>0</v>
      </c>
      <c r="BH652" s="136">
        <f>IF(N652="sníž. přenesená",J652,0)</f>
        <v>0</v>
      </c>
      <c r="BI652" s="136">
        <f>IF(N652="nulová",J652,0)</f>
        <v>0</v>
      </c>
      <c r="BJ652" s="17" t="s">
        <v>89</v>
      </c>
      <c r="BK652" s="136">
        <f>ROUND(I652*H652,2)</f>
        <v>0</v>
      </c>
      <c r="BL652" s="17" t="s">
        <v>1019</v>
      </c>
      <c r="BM652" s="135" t="s">
        <v>1083</v>
      </c>
    </row>
    <row r="653" spans="2:65" s="1" customFormat="1" ht="29.25">
      <c r="B653" s="33"/>
      <c r="D653" s="142" t="s">
        <v>1021</v>
      </c>
      <c r="F653" s="172" t="s">
        <v>1084</v>
      </c>
      <c r="I653" s="139"/>
      <c r="L653" s="33"/>
      <c r="M653" s="140"/>
      <c r="T653" s="54"/>
      <c r="AT653" s="17" t="s">
        <v>1021</v>
      </c>
      <c r="AU653" s="17" t="s">
        <v>91</v>
      </c>
    </row>
    <row r="654" spans="2:65" s="11" customFormat="1" ht="22.9" customHeight="1">
      <c r="B654" s="112"/>
      <c r="D654" s="113" t="s">
        <v>80</v>
      </c>
      <c r="E654" s="122" t="s">
        <v>1085</v>
      </c>
      <c r="F654" s="122" t="s">
        <v>1086</v>
      </c>
      <c r="I654" s="115"/>
      <c r="J654" s="123">
        <f>BK654</f>
        <v>0</v>
      </c>
      <c r="L654" s="112"/>
      <c r="M654" s="117"/>
      <c r="P654" s="118">
        <f>SUM(P655:P665)</f>
        <v>0</v>
      </c>
      <c r="R654" s="118">
        <f>SUM(R655:R665)</f>
        <v>0</v>
      </c>
      <c r="T654" s="119">
        <f>SUM(T655:T665)</f>
        <v>0</v>
      </c>
      <c r="AR654" s="113" t="s">
        <v>89</v>
      </c>
      <c r="AT654" s="120" t="s">
        <v>80</v>
      </c>
      <c r="AU654" s="120" t="s">
        <v>89</v>
      </c>
      <c r="AY654" s="113" t="s">
        <v>149</v>
      </c>
      <c r="BK654" s="121">
        <f>SUM(BK655:BK665)</f>
        <v>0</v>
      </c>
    </row>
    <row r="655" spans="2:65" s="1" customFormat="1" ht="44.25" customHeight="1">
      <c r="B655" s="33"/>
      <c r="C655" s="124" t="s">
        <v>1087</v>
      </c>
      <c r="D655" s="124" t="s">
        <v>151</v>
      </c>
      <c r="E655" s="125" t="s">
        <v>1088</v>
      </c>
      <c r="F655" s="126" t="s">
        <v>1089</v>
      </c>
      <c r="G655" s="127" t="s">
        <v>1018</v>
      </c>
      <c r="H655" s="128">
        <v>1</v>
      </c>
      <c r="I655" s="129"/>
      <c r="J655" s="130">
        <f>ROUND(I655*H655,2)</f>
        <v>0</v>
      </c>
      <c r="K655" s="126" t="s">
        <v>79</v>
      </c>
      <c r="L655" s="33"/>
      <c r="M655" s="131" t="s">
        <v>79</v>
      </c>
      <c r="N655" s="132" t="s">
        <v>51</v>
      </c>
      <c r="P655" s="133">
        <f>O655*H655</f>
        <v>0</v>
      </c>
      <c r="Q655" s="133">
        <v>0</v>
      </c>
      <c r="R655" s="133">
        <f>Q655*H655</f>
        <v>0</v>
      </c>
      <c r="S655" s="133">
        <v>0</v>
      </c>
      <c r="T655" s="134">
        <f>S655*H655</f>
        <v>0</v>
      </c>
      <c r="AR655" s="135" t="s">
        <v>1019</v>
      </c>
      <c r="AT655" s="135" t="s">
        <v>151</v>
      </c>
      <c r="AU655" s="135" t="s">
        <v>91</v>
      </c>
      <c r="AY655" s="17" t="s">
        <v>149</v>
      </c>
      <c r="BE655" s="136">
        <f>IF(N655="základní",J655,0)</f>
        <v>0</v>
      </c>
      <c r="BF655" s="136">
        <f>IF(N655="snížená",J655,0)</f>
        <v>0</v>
      </c>
      <c r="BG655" s="136">
        <f>IF(N655="zákl. přenesená",J655,0)</f>
        <v>0</v>
      </c>
      <c r="BH655" s="136">
        <f>IF(N655="sníž. přenesená",J655,0)</f>
        <v>0</v>
      </c>
      <c r="BI655" s="136">
        <f>IF(N655="nulová",J655,0)</f>
        <v>0</v>
      </c>
      <c r="BJ655" s="17" t="s">
        <v>89</v>
      </c>
      <c r="BK655" s="136">
        <f>ROUND(I655*H655,2)</f>
        <v>0</v>
      </c>
      <c r="BL655" s="17" t="s">
        <v>1019</v>
      </c>
      <c r="BM655" s="135" t="s">
        <v>1090</v>
      </c>
    </row>
    <row r="656" spans="2:65" s="1" customFormat="1" ht="39">
      <c r="B656" s="33"/>
      <c r="D656" s="142" t="s">
        <v>1021</v>
      </c>
      <c r="F656" s="172" t="s">
        <v>1091</v>
      </c>
      <c r="I656" s="139"/>
      <c r="L656" s="33"/>
      <c r="M656" s="140"/>
      <c r="T656" s="54"/>
      <c r="AT656" s="17" t="s">
        <v>1021</v>
      </c>
      <c r="AU656" s="17" t="s">
        <v>91</v>
      </c>
    </row>
    <row r="657" spans="2:65" s="1" customFormat="1" ht="49.15" customHeight="1">
      <c r="B657" s="33"/>
      <c r="C657" s="124" t="s">
        <v>1092</v>
      </c>
      <c r="D657" s="124" t="s">
        <v>151</v>
      </c>
      <c r="E657" s="125" t="s">
        <v>1093</v>
      </c>
      <c r="F657" s="126" t="s">
        <v>1094</v>
      </c>
      <c r="G657" s="127" t="s">
        <v>1018</v>
      </c>
      <c r="H657" s="128">
        <v>1</v>
      </c>
      <c r="I657" s="129"/>
      <c r="J657" s="130">
        <f>ROUND(I657*H657,2)</f>
        <v>0</v>
      </c>
      <c r="K657" s="126" t="s">
        <v>79</v>
      </c>
      <c r="L657" s="33"/>
      <c r="M657" s="131" t="s">
        <v>79</v>
      </c>
      <c r="N657" s="132" t="s">
        <v>51</v>
      </c>
      <c r="P657" s="133">
        <f>O657*H657</f>
        <v>0</v>
      </c>
      <c r="Q657" s="133">
        <v>0</v>
      </c>
      <c r="R657" s="133">
        <f>Q657*H657</f>
        <v>0</v>
      </c>
      <c r="S657" s="133">
        <v>0</v>
      </c>
      <c r="T657" s="134">
        <f>S657*H657</f>
        <v>0</v>
      </c>
      <c r="AR657" s="135" t="s">
        <v>1019</v>
      </c>
      <c r="AT657" s="135" t="s">
        <v>151</v>
      </c>
      <c r="AU657" s="135" t="s">
        <v>91</v>
      </c>
      <c r="AY657" s="17" t="s">
        <v>149</v>
      </c>
      <c r="BE657" s="136">
        <f>IF(N657="základní",J657,0)</f>
        <v>0</v>
      </c>
      <c r="BF657" s="136">
        <f>IF(N657="snížená",J657,0)</f>
        <v>0</v>
      </c>
      <c r="BG657" s="136">
        <f>IF(N657="zákl. přenesená",J657,0)</f>
        <v>0</v>
      </c>
      <c r="BH657" s="136">
        <f>IF(N657="sníž. přenesená",J657,0)</f>
        <v>0</v>
      </c>
      <c r="BI657" s="136">
        <f>IF(N657="nulová",J657,0)</f>
        <v>0</v>
      </c>
      <c r="BJ657" s="17" t="s">
        <v>89</v>
      </c>
      <c r="BK657" s="136">
        <f>ROUND(I657*H657,2)</f>
        <v>0</v>
      </c>
      <c r="BL657" s="17" t="s">
        <v>1019</v>
      </c>
      <c r="BM657" s="135" t="s">
        <v>1095</v>
      </c>
    </row>
    <row r="658" spans="2:65" s="1" customFormat="1" ht="19.5">
      <c r="B658" s="33"/>
      <c r="D658" s="142" t="s">
        <v>1021</v>
      </c>
      <c r="F658" s="172" t="s">
        <v>1096</v>
      </c>
      <c r="I658" s="139"/>
      <c r="L658" s="33"/>
      <c r="M658" s="140"/>
      <c r="T658" s="54"/>
      <c r="AT658" s="17" t="s">
        <v>1021</v>
      </c>
      <c r="AU658" s="17" t="s">
        <v>91</v>
      </c>
    </row>
    <row r="659" spans="2:65" s="1" customFormat="1" ht="49.15" customHeight="1">
      <c r="B659" s="33"/>
      <c r="C659" s="124" t="s">
        <v>1097</v>
      </c>
      <c r="D659" s="124" t="s">
        <v>151</v>
      </c>
      <c r="E659" s="125" t="s">
        <v>1098</v>
      </c>
      <c r="F659" s="126" t="s">
        <v>1099</v>
      </c>
      <c r="G659" s="127" t="s">
        <v>1018</v>
      </c>
      <c r="H659" s="128">
        <v>1</v>
      </c>
      <c r="I659" s="129"/>
      <c r="J659" s="130">
        <f>ROUND(I659*H659,2)</f>
        <v>0</v>
      </c>
      <c r="K659" s="126" t="s">
        <v>79</v>
      </c>
      <c r="L659" s="33"/>
      <c r="M659" s="131" t="s">
        <v>79</v>
      </c>
      <c r="N659" s="132" t="s">
        <v>51</v>
      </c>
      <c r="P659" s="133">
        <f>O659*H659</f>
        <v>0</v>
      </c>
      <c r="Q659" s="133">
        <v>0</v>
      </c>
      <c r="R659" s="133">
        <f>Q659*H659</f>
        <v>0</v>
      </c>
      <c r="S659" s="133">
        <v>0</v>
      </c>
      <c r="T659" s="134">
        <f>S659*H659</f>
        <v>0</v>
      </c>
      <c r="AR659" s="135" t="s">
        <v>1019</v>
      </c>
      <c r="AT659" s="135" t="s">
        <v>151</v>
      </c>
      <c r="AU659" s="135" t="s">
        <v>91</v>
      </c>
      <c r="AY659" s="17" t="s">
        <v>149</v>
      </c>
      <c r="BE659" s="136">
        <f>IF(N659="základní",J659,0)</f>
        <v>0</v>
      </c>
      <c r="BF659" s="136">
        <f>IF(N659="snížená",J659,0)</f>
        <v>0</v>
      </c>
      <c r="BG659" s="136">
        <f>IF(N659="zákl. přenesená",J659,0)</f>
        <v>0</v>
      </c>
      <c r="BH659" s="136">
        <f>IF(N659="sníž. přenesená",J659,0)</f>
        <v>0</v>
      </c>
      <c r="BI659" s="136">
        <f>IF(N659="nulová",J659,0)</f>
        <v>0</v>
      </c>
      <c r="BJ659" s="17" t="s">
        <v>89</v>
      </c>
      <c r="BK659" s="136">
        <f>ROUND(I659*H659,2)</f>
        <v>0</v>
      </c>
      <c r="BL659" s="17" t="s">
        <v>1019</v>
      </c>
      <c r="BM659" s="135" t="s">
        <v>1100</v>
      </c>
    </row>
    <row r="660" spans="2:65" s="1" customFormat="1" ht="19.5">
      <c r="B660" s="33"/>
      <c r="D660" s="142" t="s">
        <v>1021</v>
      </c>
      <c r="F660" s="172" t="s">
        <v>1101</v>
      </c>
      <c r="I660" s="139"/>
      <c r="L660" s="33"/>
      <c r="M660" s="140"/>
      <c r="T660" s="54"/>
      <c r="AT660" s="17" t="s">
        <v>1021</v>
      </c>
      <c r="AU660" s="17" t="s">
        <v>91</v>
      </c>
    </row>
    <row r="661" spans="2:65" s="1" customFormat="1" ht="37.9" customHeight="1">
      <c r="B661" s="33"/>
      <c r="C661" s="124" t="s">
        <v>1102</v>
      </c>
      <c r="D661" s="124" t="s">
        <v>151</v>
      </c>
      <c r="E661" s="125" t="s">
        <v>1103</v>
      </c>
      <c r="F661" s="126" t="s">
        <v>1104</v>
      </c>
      <c r="G661" s="127" t="s">
        <v>1018</v>
      </c>
      <c r="H661" s="128">
        <v>1</v>
      </c>
      <c r="I661" s="129"/>
      <c r="J661" s="130">
        <f>ROUND(I661*H661,2)</f>
        <v>0</v>
      </c>
      <c r="K661" s="126" t="s">
        <v>79</v>
      </c>
      <c r="L661" s="33"/>
      <c r="M661" s="131" t="s">
        <v>79</v>
      </c>
      <c r="N661" s="132" t="s">
        <v>51</v>
      </c>
      <c r="P661" s="133">
        <f>O661*H661</f>
        <v>0</v>
      </c>
      <c r="Q661" s="133">
        <v>0</v>
      </c>
      <c r="R661" s="133">
        <f>Q661*H661</f>
        <v>0</v>
      </c>
      <c r="S661" s="133">
        <v>0</v>
      </c>
      <c r="T661" s="134">
        <f>S661*H661</f>
        <v>0</v>
      </c>
      <c r="AR661" s="135" t="s">
        <v>1019</v>
      </c>
      <c r="AT661" s="135" t="s">
        <v>151</v>
      </c>
      <c r="AU661" s="135" t="s">
        <v>91</v>
      </c>
      <c r="AY661" s="17" t="s">
        <v>149</v>
      </c>
      <c r="BE661" s="136">
        <f>IF(N661="základní",J661,0)</f>
        <v>0</v>
      </c>
      <c r="BF661" s="136">
        <f>IF(N661="snížená",J661,0)</f>
        <v>0</v>
      </c>
      <c r="BG661" s="136">
        <f>IF(N661="zákl. přenesená",J661,0)</f>
        <v>0</v>
      </c>
      <c r="BH661" s="136">
        <f>IF(N661="sníž. přenesená",J661,0)</f>
        <v>0</v>
      </c>
      <c r="BI661" s="136">
        <f>IF(N661="nulová",J661,0)</f>
        <v>0</v>
      </c>
      <c r="BJ661" s="17" t="s">
        <v>89</v>
      </c>
      <c r="BK661" s="136">
        <f>ROUND(I661*H661,2)</f>
        <v>0</v>
      </c>
      <c r="BL661" s="17" t="s">
        <v>1019</v>
      </c>
      <c r="BM661" s="135" t="s">
        <v>1105</v>
      </c>
    </row>
    <row r="662" spans="2:65" s="1" customFormat="1" ht="29.25">
      <c r="B662" s="33"/>
      <c r="D662" s="142" t="s">
        <v>1021</v>
      </c>
      <c r="F662" s="172" t="s">
        <v>1106</v>
      </c>
      <c r="I662" s="139"/>
      <c r="L662" s="33"/>
      <c r="M662" s="140"/>
      <c r="T662" s="54"/>
      <c r="AT662" s="17" t="s">
        <v>1021</v>
      </c>
      <c r="AU662" s="17" t="s">
        <v>91</v>
      </c>
    </row>
    <row r="663" spans="2:65" s="1" customFormat="1" ht="44.25" customHeight="1">
      <c r="B663" s="33"/>
      <c r="C663" s="124" t="s">
        <v>1107</v>
      </c>
      <c r="D663" s="124" t="s">
        <v>151</v>
      </c>
      <c r="E663" s="125" t="s">
        <v>1108</v>
      </c>
      <c r="F663" s="126" t="s">
        <v>1109</v>
      </c>
      <c r="G663" s="127" t="s">
        <v>187</v>
      </c>
      <c r="H663" s="128">
        <v>24.5</v>
      </c>
      <c r="I663" s="129"/>
      <c r="J663" s="130">
        <f>ROUND(I663*H663,2)</f>
        <v>0</v>
      </c>
      <c r="K663" s="126" t="s">
        <v>79</v>
      </c>
      <c r="L663" s="33"/>
      <c r="M663" s="131" t="s">
        <v>79</v>
      </c>
      <c r="N663" s="132" t="s">
        <v>51</v>
      </c>
      <c r="P663" s="133">
        <f>O663*H663</f>
        <v>0</v>
      </c>
      <c r="Q663" s="133">
        <v>0</v>
      </c>
      <c r="R663" s="133">
        <f>Q663*H663</f>
        <v>0</v>
      </c>
      <c r="S663" s="133">
        <v>0</v>
      </c>
      <c r="T663" s="134">
        <f>S663*H663</f>
        <v>0</v>
      </c>
      <c r="AR663" s="135" t="s">
        <v>1019</v>
      </c>
      <c r="AT663" s="135" t="s">
        <v>151</v>
      </c>
      <c r="AU663" s="135" t="s">
        <v>91</v>
      </c>
      <c r="AY663" s="17" t="s">
        <v>149</v>
      </c>
      <c r="BE663" s="136">
        <f>IF(N663="základní",J663,0)</f>
        <v>0</v>
      </c>
      <c r="BF663" s="136">
        <f>IF(N663="snížená",J663,0)</f>
        <v>0</v>
      </c>
      <c r="BG663" s="136">
        <f>IF(N663="zákl. přenesená",J663,0)</f>
        <v>0</v>
      </c>
      <c r="BH663" s="136">
        <f>IF(N663="sníž. přenesená",J663,0)</f>
        <v>0</v>
      </c>
      <c r="BI663" s="136">
        <f>IF(N663="nulová",J663,0)</f>
        <v>0</v>
      </c>
      <c r="BJ663" s="17" t="s">
        <v>89</v>
      </c>
      <c r="BK663" s="136">
        <f>ROUND(I663*H663,2)</f>
        <v>0</v>
      </c>
      <c r="BL663" s="17" t="s">
        <v>1019</v>
      </c>
      <c r="BM663" s="135" t="s">
        <v>1110</v>
      </c>
    </row>
    <row r="664" spans="2:65" s="12" customFormat="1" ht="11.25">
      <c r="B664" s="141"/>
      <c r="D664" s="142" t="s">
        <v>160</v>
      </c>
      <c r="E664" s="143" t="s">
        <v>79</v>
      </c>
      <c r="F664" s="144" t="s">
        <v>1111</v>
      </c>
      <c r="H664" s="145">
        <v>24.5</v>
      </c>
      <c r="I664" s="146"/>
      <c r="L664" s="141"/>
      <c r="M664" s="147"/>
      <c r="T664" s="148"/>
      <c r="AT664" s="143" t="s">
        <v>160</v>
      </c>
      <c r="AU664" s="143" t="s">
        <v>91</v>
      </c>
      <c r="AV664" s="12" t="s">
        <v>91</v>
      </c>
      <c r="AW664" s="12" t="s">
        <v>42</v>
      </c>
      <c r="AX664" s="12" t="s">
        <v>81</v>
      </c>
      <c r="AY664" s="143" t="s">
        <v>149</v>
      </c>
    </row>
    <row r="665" spans="2:65" s="13" customFormat="1" ht="11.25">
      <c r="B665" s="149"/>
      <c r="D665" s="142" t="s">
        <v>160</v>
      </c>
      <c r="E665" s="150" t="s">
        <v>79</v>
      </c>
      <c r="F665" s="151" t="s">
        <v>163</v>
      </c>
      <c r="H665" s="152">
        <v>24.5</v>
      </c>
      <c r="I665" s="153"/>
      <c r="L665" s="149"/>
      <c r="M665" s="154"/>
      <c r="T665" s="155"/>
      <c r="AT665" s="150" t="s">
        <v>160</v>
      </c>
      <c r="AU665" s="150" t="s">
        <v>91</v>
      </c>
      <c r="AV665" s="13" t="s">
        <v>156</v>
      </c>
      <c r="AW665" s="13" t="s">
        <v>42</v>
      </c>
      <c r="AX665" s="13" t="s">
        <v>89</v>
      </c>
      <c r="AY665" s="150" t="s">
        <v>149</v>
      </c>
    </row>
    <row r="666" spans="2:65" s="11" customFormat="1" ht="22.9" customHeight="1">
      <c r="B666" s="112"/>
      <c r="D666" s="113" t="s">
        <v>80</v>
      </c>
      <c r="E666" s="122" t="s">
        <v>1112</v>
      </c>
      <c r="F666" s="122" t="s">
        <v>1113</v>
      </c>
      <c r="I666" s="115"/>
      <c r="J666" s="123">
        <f>BK666</f>
        <v>0</v>
      </c>
      <c r="L666" s="112"/>
      <c r="M666" s="117"/>
      <c r="P666" s="118">
        <f>SUM(P667:P673)</f>
        <v>0</v>
      </c>
      <c r="R666" s="118">
        <f>SUM(R667:R673)</f>
        <v>0</v>
      </c>
      <c r="T666" s="119">
        <f>SUM(T667:T673)</f>
        <v>0</v>
      </c>
      <c r="AR666" s="113" t="s">
        <v>89</v>
      </c>
      <c r="AT666" s="120" t="s">
        <v>80</v>
      </c>
      <c r="AU666" s="120" t="s">
        <v>89</v>
      </c>
      <c r="AY666" s="113" t="s">
        <v>149</v>
      </c>
      <c r="BK666" s="121">
        <f>SUM(BK667:BK673)</f>
        <v>0</v>
      </c>
    </row>
    <row r="667" spans="2:65" s="1" customFormat="1" ht="49.15" customHeight="1">
      <c r="B667" s="33"/>
      <c r="C667" s="124" t="s">
        <v>1114</v>
      </c>
      <c r="D667" s="124" t="s">
        <v>151</v>
      </c>
      <c r="E667" s="125" t="s">
        <v>1115</v>
      </c>
      <c r="F667" s="126" t="s">
        <v>1116</v>
      </c>
      <c r="G667" s="127" t="s">
        <v>1018</v>
      </c>
      <c r="H667" s="128">
        <v>1</v>
      </c>
      <c r="I667" s="129"/>
      <c r="J667" s="130">
        <f>ROUND(I667*H667,2)</f>
        <v>0</v>
      </c>
      <c r="K667" s="126" t="s">
        <v>79</v>
      </c>
      <c r="L667" s="33"/>
      <c r="M667" s="131" t="s">
        <v>79</v>
      </c>
      <c r="N667" s="132" t="s">
        <v>51</v>
      </c>
      <c r="P667" s="133">
        <f>O667*H667</f>
        <v>0</v>
      </c>
      <c r="Q667" s="133">
        <v>0</v>
      </c>
      <c r="R667" s="133">
        <f>Q667*H667</f>
        <v>0</v>
      </c>
      <c r="S667" s="133">
        <v>0</v>
      </c>
      <c r="T667" s="134">
        <f>S667*H667</f>
        <v>0</v>
      </c>
      <c r="AR667" s="135" t="s">
        <v>1019</v>
      </c>
      <c r="AT667" s="135" t="s">
        <v>151</v>
      </c>
      <c r="AU667" s="135" t="s">
        <v>91</v>
      </c>
      <c r="AY667" s="17" t="s">
        <v>149</v>
      </c>
      <c r="BE667" s="136">
        <f>IF(N667="základní",J667,0)</f>
        <v>0</v>
      </c>
      <c r="BF667" s="136">
        <f>IF(N667="snížená",J667,0)</f>
        <v>0</v>
      </c>
      <c r="BG667" s="136">
        <f>IF(N667="zákl. přenesená",J667,0)</f>
        <v>0</v>
      </c>
      <c r="BH667" s="136">
        <f>IF(N667="sníž. přenesená",J667,0)</f>
        <v>0</v>
      </c>
      <c r="BI667" s="136">
        <f>IF(N667="nulová",J667,0)</f>
        <v>0</v>
      </c>
      <c r="BJ667" s="17" t="s">
        <v>89</v>
      </c>
      <c r="BK667" s="136">
        <f>ROUND(I667*H667,2)</f>
        <v>0</v>
      </c>
      <c r="BL667" s="17" t="s">
        <v>1019</v>
      </c>
      <c r="BM667" s="135" t="s">
        <v>1117</v>
      </c>
    </row>
    <row r="668" spans="2:65" s="1" customFormat="1" ht="29.25">
      <c r="B668" s="33"/>
      <c r="D668" s="142" t="s">
        <v>1021</v>
      </c>
      <c r="F668" s="172" t="s">
        <v>1118</v>
      </c>
      <c r="I668" s="139"/>
      <c r="L668" s="33"/>
      <c r="M668" s="140"/>
      <c r="T668" s="54"/>
      <c r="AT668" s="17" t="s">
        <v>1021</v>
      </c>
      <c r="AU668" s="17" t="s">
        <v>91</v>
      </c>
    </row>
    <row r="669" spans="2:65" s="1" customFormat="1" ht="66.75" customHeight="1">
      <c r="B669" s="33"/>
      <c r="C669" s="124" t="s">
        <v>1119</v>
      </c>
      <c r="D669" s="124" t="s">
        <v>151</v>
      </c>
      <c r="E669" s="125" t="s">
        <v>1120</v>
      </c>
      <c r="F669" s="126" t="s">
        <v>1121</v>
      </c>
      <c r="G669" s="127" t="s">
        <v>1018</v>
      </c>
      <c r="H669" s="128">
        <v>1</v>
      </c>
      <c r="I669" s="129"/>
      <c r="J669" s="130">
        <f>ROUND(I669*H669,2)</f>
        <v>0</v>
      </c>
      <c r="K669" s="126" t="s">
        <v>79</v>
      </c>
      <c r="L669" s="33"/>
      <c r="M669" s="131" t="s">
        <v>79</v>
      </c>
      <c r="N669" s="132" t="s">
        <v>51</v>
      </c>
      <c r="P669" s="133">
        <f>O669*H669</f>
        <v>0</v>
      </c>
      <c r="Q669" s="133">
        <v>0</v>
      </c>
      <c r="R669" s="133">
        <f>Q669*H669</f>
        <v>0</v>
      </c>
      <c r="S669" s="133">
        <v>0</v>
      </c>
      <c r="T669" s="134">
        <f>S669*H669</f>
        <v>0</v>
      </c>
      <c r="AR669" s="135" t="s">
        <v>1019</v>
      </c>
      <c r="AT669" s="135" t="s">
        <v>151</v>
      </c>
      <c r="AU669" s="135" t="s">
        <v>91</v>
      </c>
      <c r="AY669" s="17" t="s">
        <v>149</v>
      </c>
      <c r="BE669" s="136">
        <f>IF(N669="základní",J669,0)</f>
        <v>0</v>
      </c>
      <c r="BF669" s="136">
        <f>IF(N669="snížená",J669,0)</f>
        <v>0</v>
      </c>
      <c r="BG669" s="136">
        <f>IF(N669="zákl. přenesená",J669,0)</f>
        <v>0</v>
      </c>
      <c r="BH669" s="136">
        <f>IF(N669="sníž. přenesená",J669,0)</f>
        <v>0</v>
      </c>
      <c r="BI669" s="136">
        <f>IF(N669="nulová",J669,0)</f>
        <v>0</v>
      </c>
      <c r="BJ669" s="17" t="s">
        <v>89</v>
      </c>
      <c r="BK669" s="136">
        <f>ROUND(I669*H669,2)</f>
        <v>0</v>
      </c>
      <c r="BL669" s="17" t="s">
        <v>1019</v>
      </c>
      <c r="BM669" s="135" t="s">
        <v>1122</v>
      </c>
    </row>
    <row r="670" spans="2:65" s="1" customFormat="1" ht="78" customHeight="1">
      <c r="B670" s="33"/>
      <c r="C670" s="124" t="s">
        <v>1123</v>
      </c>
      <c r="D670" s="124" t="s">
        <v>151</v>
      </c>
      <c r="E670" s="125" t="s">
        <v>1124</v>
      </c>
      <c r="F670" s="126" t="s">
        <v>1125</v>
      </c>
      <c r="G670" s="127" t="s">
        <v>1018</v>
      </c>
      <c r="H670" s="128">
        <v>1</v>
      </c>
      <c r="I670" s="129"/>
      <c r="J670" s="130">
        <f>ROUND(I670*H670,2)</f>
        <v>0</v>
      </c>
      <c r="K670" s="126" t="s">
        <v>79</v>
      </c>
      <c r="L670" s="33"/>
      <c r="M670" s="131" t="s">
        <v>79</v>
      </c>
      <c r="N670" s="132" t="s">
        <v>51</v>
      </c>
      <c r="P670" s="133">
        <f>O670*H670</f>
        <v>0</v>
      </c>
      <c r="Q670" s="133">
        <v>0</v>
      </c>
      <c r="R670" s="133">
        <f>Q670*H670</f>
        <v>0</v>
      </c>
      <c r="S670" s="133">
        <v>0</v>
      </c>
      <c r="T670" s="134">
        <f>S670*H670</f>
        <v>0</v>
      </c>
      <c r="AR670" s="135" t="s">
        <v>1019</v>
      </c>
      <c r="AT670" s="135" t="s">
        <v>151</v>
      </c>
      <c r="AU670" s="135" t="s">
        <v>91</v>
      </c>
      <c r="AY670" s="17" t="s">
        <v>149</v>
      </c>
      <c r="BE670" s="136">
        <f>IF(N670="základní",J670,0)</f>
        <v>0</v>
      </c>
      <c r="BF670" s="136">
        <f>IF(N670="snížená",J670,0)</f>
        <v>0</v>
      </c>
      <c r="BG670" s="136">
        <f>IF(N670="zákl. přenesená",J670,0)</f>
        <v>0</v>
      </c>
      <c r="BH670" s="136">
        <f>IF(N670="sníž. přenesená",J670,0)</f>
        <v>0</v>
      </c>
      <c r="BI670" s="136">
        <f>IF(N670="nulová",J670,0)</f>
        <v>0</v>
      </c>
      <c r="BJ670" s="17" t="s">
        <v>89</v>
      </c>
      <c r="BK670" s="136">
        <f>ROUND(I670*H670,2)</f>
        <v>0</v>
      </c>
      <c r="BL670" s="17" t="s">
        <v>1019</v>
      </c>
      <c r="BM670" s="135" t="s">
        <v>1126</v>
      </c>
    </row>
    <row r="671" spans="2:65" s="1" customFormat="1" ht="29.25">
      <c r="B671" s="33"/>
      <c r="D671" s="142" t="s">
        <v>1021</v>
      </c>
      <c r="F671" s="172" t="s">
        <v>1127</v>
      </c>
      <c r="I671" s="139"/>
      <c r="L671" s="33"/>
      <c r="M671" s="140"/>
      <c r="T671" s="54"/>
      <c r="AT671" s="17" t="s">
        <v>1021</v>
      </c>
      <c r="AU671" s="17" t="s">
        <v>91</v>
      </c>
    </row>
    <row r="672" spans="2:65" s="1" customFormat="1" ht="44.25" customHeight="1">
      <c r="B672" s="33"/>
      <c r="C672" s="124" t="s">
        <v>1128</v>
      </c>
      <c r="D672" s="124" t="s">
        <v>151</v>
      </c>
      <c r="E672" s="125" t="s">
        <v>1129</v>
      </c>
      <c r="F672" s="126" t="s">
        <v>1130</v>
      </c>
      <c r="G672" s="127" t="s">
        <v>1018</v>
      </c>
      <c r="H672" s="128">
        <v>1</v>
      </c>
      <c r="I672" s="129"/>
      <c r="J672" s="130">
        <f>ROUND(I672*H672,2)</f>
        <v>0</v>
      </c>
      <c r="K672" s="126" t="s">
        <v>79</v>
      </c>
      <c r="L672" s="33"/>
      <c r="M672" s="131" t="s">
        <v>79</v>
      </c>
      <c r="N672" s="132" t="s">
        <v>51</v>
      </c>
      <c r="P672" s="133">
        <f>O672*H672</f>
        <v>0</v>
      </c>
      <c r="Q672" s="133">
        <v>0</v>
      </c>
      <c r="R672" s="133">
        <f>Q672*H672</f>
        <v>0</v>
      </c>
      <c r="S672" s="133">
        <v>0</v>
      </c>
      <c r="T672" s="134">
        <f>S672*H672</f>
        <v>0</v>
      </c>
      <c r="AR672" s="135" t="s">
        <v>1019</v>
      </c>
      <c r="AT672" s="135" t="s">
        <v>151</v>
      </c>
      <c r="AU672" s="135" t="s">
        <v>91</v>
      </c>
      <c r="AY672" s="17" t="s">
        <v>149</v>
      </c>
      <c r="BE672" s="136">
        <f>IF(N672="základní",J672,0)</f>
        <v>0</v>
      </c>
      <c r="BF672" s="136">
        <f>IF(N672="snížená",J672,0)</f>
        <v>0</v>
      </c>
      <c r="BG672" s="136">
        <f>IF(N672="zákl. přenesená",J672,0)</f>
        <v>0</v>
      </c>
      <c r="BH672" s="136">
        <f>IF(N672="sníž. přenesená",J672,0)</f>
        <v>0</v>
      </c>
      <c r="BI672" s="136">
        <f>IF(N672="nulová",J672,0)</f>
        <v>0</v>
      </c>
      <c r="BJ672" s="17" t="s">
        <v>89</v>
      </c>
      <c r="BK672" s="136">
        <f>ROUND(I672*H672,2)</f>
        <v>0</v>
      </c>
      <c r="BL672" s="17" t="s">
        <v>1019</v>
      </c>
      <c r="BM672" s="135" t="s">
        <v>1131</v>
      </c>
    </row>
    <row r="673" spans="2:65" s="1" customFormat="1" ht="24.2" customHeight="1">
      <c r="B673" s="33"/>
      <c r="C673" s="124" t="s">
        <v>1132</v>
      </c>
      <c r="D673" s="124" t="s">
        <v>151</v>
      </c>
      <c r="E673" s="125" t="s">
        <v>1133</v>
      </c>
      <c r="F673" s="126" t="s">
        <v>1134</v>
      </c>
      <c r="G673" s="127" t="s">
        <v>1018</v>
      </c>
      <c r="H673" s="128">
        <v>1</v>
      </c>
      <c r="I673" s="129"/>
      <c r="J673" s="130">
        <f>ROUND(I673*H673,2)</f>
        <v>0</v>
      </c>
      <c r="K673" s="126" t="s">
        <v>79</v>
      </c>
      <c r="L673" s="33"/>
      <c r="M673" s="173" t="s">
        <v>79</v>
      </c>
      <c r="N673" s="174" t="s">
        <v>51</v>
      </c>
      <c r="O673" s="175"/>
      <c r="P673" s="176">
        <f>O673*H673</f>
        <v>0</v>
      </c>
      <c r="Q673" s="176">
        <v>0</v>
      </c>
      <c r="R673" s="176">
        <f>Q673*H673</f>
        <v>0</v>
      </c>
      <c r="S673" s="176">
        <v>0</v>
      </c>
      <c r="T673" s="177">
        <f>S673*H673</f>
        <v>0</v>
      </c>
      <c r="AR673" s="135" t="s">
        <v>1019</v>
      </c>
      <c r="AT673" s="135" t="s">
        <v>151</v>
      </c>
      <c r="AU673" s="135" t="s">
        <v>91</v>
      </c>
      <c r="AY673" s="17" t="s">
        <v>149</v>
      </c>
      <c r="BE673" s="136">
        <f>IF(N673="základní",J673,0)</f>
        <v>0</v>
      </c>
      <c r="BF673" s="136">
        <f>IF(N673="snížená",J673,0)</f>
        <v>0</v>
      </c>
      <c r="BG673" s="136">
        <f>IF(N673="zákl. přenesená",J673,0)</f>
        <v>0</v>
      </c>
      <c r="BH673" s="136">
        <f>IF(N673="sníž. přenesená",J673,0)</f>
        <v>0</v>
      </c>
      <c r="BI673" s="136">
        <f>IF(N673="nulová",J673,0)</f>
        <v>0</v>
      </c>
      <c r="BJ673" s="17" t="s">
        <v>89</v>
      </c>
      <c r="BK673" s="136">
        <f>ROUND(I673*H673,2)</f>
        <v>0</v>
      </c>
      <c r="BL673" s="17" t="s">
        <v>1019</v>
      </c>
      <c r="BM673" s="135" t="s">
        <v>1135</v>
      </c>
    </row>
    <row r="674" spans="2:65" s="1" customFormat="1" ht="6.95" customHeight="1">
      <c r="B674" s="42"/>
      <c r="C674" s="43"/>
      <c r="D674" s="43"/>
      <c r="E674" s="43"/>
      <c r="F674" s="43"/>
      <c r="G674" s="43"/>
      <c r="H674" s="43"/>
      <c r="I674" s="43"/>
      <c r="J674" s="43"/>
      <c r="K674" s="43"/>
      <c r="L674" s="33"/>
    </row>
  </sheetData>
  <sheetProtection algorithmName="SHA-512" hashValue="hQpBox+4ta35L+VY2SQdTyKFQC32xL+u4QFL+FQAJzyFzPA3TumZApSQZ6jEJAd9KANKI0FVzSMqAN8yQOpTIg==" saltValue="W65ERpxfiZ/j5PcVloRInKazGdE0ArPnCO4NDGM6o1XvQwp5500lydoJ8Mz7j42kETdB7Y3OmTXjaHjAsaMx3A==" spinCount="100000" sheet="1" objects="1" scenarios="1" formatColumns="0" formatRows="0" autoFilter="0"/>
  <autoFilter ref="C112:K673" xr:uid="{00000000-0009-0000-0000-000001000000}"/>
  <mergeCells count="9">
    <mergeCell ref="E50:H50"/>
    <mergeCell ref="E103:H103"/>
    <mergeCell ref="E105:H105"/>
    <mergeCell ref="L2:V2"/>
    <mergeCell ref="E7:H7"/>
    <mergeCell ref="E9:H9"/>
    <mergeCell ref="E18:H18"/>
    <mergeCell ref="E27:H27"/>
    <mergeCell ref="E48:H48"/>
  </mergeCells>
  <hyperlinks>
    <hyperlink ref="F117" r:id="rId1" xr:uid="{00000000-0004-0000-0100-000000000000}"/>
    <hyperlink ref="F122" r:id="rId2" xr:uid="{00000000-0004-0000-0100-000001000000}"/>
    <hyperlink ref="F124" r:id="rId3" xr:uid="{00000000-0004-0000-0100-000002000000}"/>
    <hyperlink ref="F126" r:id="rId4" xr:uid="{00000000-0004-0000-0100-000003000000}"/>
    <hyperlink ref="F128" r:id="rId5" xr:uid="{00000000-0004-0000-0100-000004000000}"/>
    <hyperlink ref="F131" r:id="rId6" xr:uid="{00000000-0004-0000-0100-000005000000}"/>
    <hyperlink ref="F133" r:id="rId7" xr:uid="{00000000-0004-0000-0100-000006000000}"/>
    <hyperlink ref="F138" r:id="rId8" xr:uid="{00000000-0004-0000-0100-000007000000}"/>
    <hyperlink ref="F141" r:id="rId9" xr:uid="{00000000-0004-0000-0100-000008000000}"/>
    <hyperlink ref="F144" r:id="rId10" xr:uid="{00000000-0004-0000-0100-000009000000}"/>
    <hyperlink ref="F146" r:id="rId11" xr:uid="{00000000-0004-0000-0100-00000A000000}"/>
    <hyperlink ref="F149" r:id="rId12" xr:uid="{00000000-0004-0000-0100-00000B000000}"/>
    <hyperlink ref="F153" r:id="rId13" xr:uid="{00000000-0004-0000-0100-00000C000000}"/>
    <hyperlink ref="F158" r:id="rId14" xr:uid="{00000000-0004-0000-0100-00000D000000}"/>
    <hyperlink ref="F161" r:id="rId15" xr:uid="{00000000-0004-0000-0100-00000E000000}"/>
    <hyperlink ref="F166" r:id="rId16" xr:uid="{00000000-0004-0000-0100-00000F000000}"/>
    <hyperlink ref="F174" r:id="rId17" xr:uid="{00000000-0004-0000-0100-000010000000}"/>
    <hyperlink ref="F179" r:id="rId18" xr:uid="{00000000-0004-0000-0100-000011000000}"/>
    <hyperlink ref="F182" r:id="rId19" xr:uid="{00000000-0004-0000-0100-000012000000}"/>
    <hyperlink ref="F186" r:id="rId20" xr:uid="{00000000-0004-0000-0100-000013000000}"/>
    <hyperlink ref="F188" r:id="rId21" xr:uid="{00000000-0004-0000-0100-000014000000}"/>
    <hyperlink ref="F194" r:id="rId22" xr:uid="{00000000-0004-0000-0100-000015000000}"/>
    <hyperlink ref="F199" r:id="rId23" xr:uid="{00000000-0004-0000-0100-000016000000}"/>
    <hyperlink ref="F206" r:id="rId24" xr:uid="{00000000-0004-0000-0100-000017000000}"/>
    <hyperlink ref="F211" r:id="rId25" xr:uid="{00000000-0004-0000-0100-000018000000}"/>
    <hyperlink ref="F215" r:id="rId26" xr:uid="{00000000-0004-0000-0100-000019000000}"/>
    <hyperlink ref="F218" r:id="rId27" xr:uid="{00000000-0004-0000-0100-00001A000000}"/>
    <hyperlink ref="F223" r:id="rId28" xr:uid="{00000000-0004-0000-0100-00001B000000}"/>
    <hyperlink ref="F229" r:id="rId29" xr:uid="{00000000-0004-0000-0100-00001C000000}"/>
    <hyperlink ref="F232" r:id="rId30" xr:uid="{00000000-0004-0000-0100-00001D000000}"/>
    <hyperlink ref="F235" r:id="rId31" xr:uid="{00000000-0004-0000-0100-00001E000000}"/>
    <hyperlink ref="F238" r:id="rId32" xr:uid="{00000000-0004-0000-0100-00001F000000}"/>
    <hyperlink ref="F242" r:id="rId33" xr:uid="{00000000-0004-0000-0100-000020000000}"/>
    <hyperlink ref="F245" r:id="rId34" xr:uid="{00000000-0004-0000-0100-000021000000}"/>
    <hyperlink ref="F251" r:id="rId35" xr:uid="{00000000-0004-0000-0100-000022000000}"/>
    <hyperlink ref="F256" r:id="rId36" xr:uid="{00000000-0004-0000-0100-000023000000}"/>
    <hyperlink ref="F260" r:id="rId37" xr:uid="{00000000-0004-0000-0100-000024000000}"/>
    <hyperlink ref="F267" r:id="rId38" xr:uid="{00000000-0004-0000-0100-000025000000}"/>
    <hyperlink ref="F273" r:id="rId39" xr:uid="{00000000-0004-0000-0100-000026000000}"/>
    <hyperlink ref="F276" r:id="rId40" xr:uid="{00000000-0004-0000-0100-000027000000}"/>
    <hyperlink ref="F279" r:id="rId41" xr:uid="{00000000-0004-0000-0100-000028000000}"/>
    <hyperlink ref="F283" r:id="rId42" xr:uid="{00000000-0004-0000-0100-000029000000}"/>
    <hyperlink ref="F300" r:id="rId43" xr:uid="{00000000-0004-0000-0100-00002A000000}"/>
    <hyperlink ref="F303" r:id="rId44" xr:uid="{00000000-0004-0000-0100-00002B000000}"/>
    <hyperlink ref="F308" r:id="rId45" xr:uid="{00000000-0004-0000-0100-00002C000000}"/>
    <hyperlink ref="F312" r:id="rId46" xr:uid="{00000000-0004-0000-0100-00002D000000}"/>
    <hyperlink ref="F314" r:id="rId47" xr:uid="{00000000-0004-0000-0100-00002E000000}"/>
    <hyperlink ref="F318" r:id="rId48" xr:uid="{00000000-0004-0000-0100-00002F000000}"/>
    <hyperlink ref="F322" r:id="rId49" xr:uid="{00000000-0004-0000-0100-000030000000}"/>
    <hyperlink ref="F325" r:id="rId50" xr:uid="{00000000-0004-0000-0100-000031000000}"/>
    <hyperlink ref="F330" r:id="rId51" xr:uid="{00000000-0004-0000-0100-000032000000}"/>
    <hyperlink ref="F336" r:id="rId52" xr:uid="{00000000-0004-0000-0100-000033000000}"/>
    <hyperlink ref="F340" r:id="rId53" xr:uid="{00000000-0004-0000-0100-000034000000}"/>
    <hyperlink ref="F349" r:id="rId54" xr:uid="{00000000-0004-0000-0100-000035000000}"/>
    <hyperlink ref="F351" r:id="rId55" xr:uid="{00000000-0004-0000-0100-000036000000}"/>
    <hyperlink ref="F377" r:id="rId56" xr:uid="{00000000-0004-0000-0100-000037000000}"/>
    <hyperlink ref="F382" r:id="rId57" xr:uid="{00000000-0004-0000-0100-000038000000}"/>
    <hyperlink ref="F387" r:id="rId58" xr:uid="{00000000-0004-0000-0100-000039000000}"/>
    <hyperlink ref="F393" r:id="rId59" xr:uid="{00000000-0004-0000-0100-00003A000000}"/>
    <hyperlink ref="F397" r:id="rId60" xr:uid="{00000000-0004-0000-0100-00003B000000}"/>
    <hyperlink ref="F401" r:id="rId61" xr:uid="{00000000-0004-0000-0100-00003C000000}"/>
    <hyperlink ref="F413" r:id="rId62" xr:uid="{00000000-0004-0000-0100-00003D000000}"/>
    <hyperlink ref="F417" r:id="rId63" xr:uid="{00000000-0004-0000-0100-00003E000000}"/>
    <hyperlink ref="F422" r:id="rId64" xr:uid="{00000000-0004-0000-0100-00003F000000}"/>
    <hyperlink ref="F427" r:id="rId65" xr:uid="{00000000-0004-0000-0100-000040000000}"/>
    <hyperlink ref="F498" r:id="rId66" xr:uid="{00000000-0004-0000-0100-000041000000}"/>
    <hyperlink ref="F502" r:id="rId67" xr:uid="{00000000-0004-0000-0100-000042000000}"/>
    <hyperlink ref="F505" r:id="rId68" xr:uid="{00000000-0004-0000-0100-000043000000}"/>
    <hyperlink ref="F509" r:id="rId69" xr:uid="{00000000-0004-0000-0100-000044000000}"/>
    <hyperlink ref="F513" r:id="rId70" xr:uid="{00000000-0004-0000-0100-000045000000}"/>
    <hyperlink ref="F517" r:id="rId71" xr:uid="{00000000-0004-0000-0100-000046000000}"/>
    <hyperlink ref="F526" r:id="rId72" xr:uid="{00000000-0004-0000-0100-000047000000}"/>
    <hyperlink ref="F530" r:id="rId73" xr:uid="{00000000-0004-0000-0100-000048000000}"/>
    <hyperlink ref="F534" r:id="rId74" xr:uid="{00000000-0004-0000-0100-000049000000}"/>
    <hyperlink ref="F541" r:id="rId75" xr:uid="{00000000-0004-0000-0100-00004A000000}"/>
    <hyperlink ref="F554" r:id="rId76" xr:uid="{00000000-0004-0000-0100-00004B000000}"/>
    <hyperlink ref="F558" r:id="rId77" xr:uid="{00000000-0004-0000-0100-00004C000000}"/>
    <hyperlink ref="F578" r:id="rId78" xr:uid="{00000000-0004-0000-0100-00004D000000}"/>
    <hyperlink ref="F580" r:id="rId79" xr:uid="{00000000-0004-0000-0100-00004E000000}"/>
    <hyperlink ref="F601" r:id="rId80" xr:uid="{00000000-0004-0000-0100-00004F000000}"/>
    <hyperlink ref="F604" r:id="rId81" xr:uid="{00000000-0004-0000-0100-000050000000}"/>
    <hyperlink ref="F610" r:id="rId82" xr:uid="{00000000-0004-0000-0100-000051000000}"/>
    <hyperlink ref="F613" r:id="rId83" xr:uid="{00000000-0004-0000-0100-000052000000}"/>
    <hyperlink ref="F616" r:id="rId84" xr:uid="{00000000-0004-0000-0100-000053000000}"/>
  </hyperlinks>
  <pageMargins left="0.39370078740157483" right="0.39370078740157483" top="0.39370078740157483" bottom="0.39370078740157483" header="0" footer="0"/>
  <pageSetup paperSize="9" scale="76" fitToHeight="100" orientation="portrait" r:id="rId85"/>
  <headerFooter>
    <oddFooter>&amp;CStrana &amp;P z &amp;N</oddFooter>
  </headerFooter>
  <drawing r:id="rId8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18"/>
  <sheetViews>
    <sheetView showGridLines="0" zoomScale="110" zoomScaleNormal="110" workbookViewId="0"/>
  </sheetViews>
  <sheetFormatPr defaultRowHeight="16.5"/>
  <cols>
    <col min="1" max="1" width="8.33203125" style="178" customWidth="1"/>
    <col min="2" max="2" width="1.6640625" style="178" customWidth="1"/>
    <col min="3" max="4" width="5" style="178" customWidth="1"/>
    <col min="5" max="5" width="11.6640625" style="178" customWidth="1"/>
    <col min="6" max="6" width="9.1640625" style="178" customWidth="1"/>
    <col min="7" max="7" width="5" style="178" customWidth="1"/>
    <col min="8" max="8" width="77.83203125" style="178" customWidth="1"/>
    <col min="9" max="10" width="20" style="178" customWidth="1"/>
    <col min="11" max="11" width="1.6640625" style="178" customWidth="1"/>
  </cols>
  <sheetData>
    <row r="1" spans="2:11" customFormat="1" ht="37.5" customHeight="1"/>
    <row r="2" spans="2:11" customFormat="1" ht="7.5" customHeight="1">
      <c r="B2" s="179"/>
      <c r="C2" s="180"/>
      <c r="D2" s="180"/>
      <c r="E2" s="180"/>
      <c r="F2" s="180"/>
      <c r="G2" s="180"/>
      <c r="H2" s="180"/>
      <c r="I2" s="180"/>
      <c r="J2" s="180"/>
      <c r="K2" s="181"/>
    </row>
    <row r="3" spans="2:11" s="15" customFormat="1" ht="45" customHeight="1">
      <c r="B3" s="182"/>
      <c r="C3" s="299" t="s">
        <v>1136</v>
      </c>
      <c r="D3" s="299"/>
      <c r="E3" s="299"/>
      <c r="F3" s="299"/>
      <c r="G3" s="299"/>
      <c r="H3" s="299"/>
      <c r="I3" s="299"/>
      <c r="J3" s="299"/>
      <c r="K3" s="183"/>
    </row>
    <row r="4" spans="2:11" customFormat="1" ht="25.5" customHeight="1">
      <c r="B4" s="184"/>
      <c r="C4" s="304" t="s">
        <v>1137</v>
      </c>
      <c r="D4" s="304"/>
      <c r="E4" s="304"/>
      <c r="F4" s="304"/>
      <c r="G4" s="304"/>
      <c r="H4" s="304"/>
      <c r="I4" s="304"/>
      <c r="J4" s="304"/>
      <c r="K4" s="185"/>
    </row>
    <row r="5" spans="2:11" customFormat="1" ht="5.25" customHeight="1">
      <c r="B5" s="184"/>
      <c r="C5" s="186"/>
      <c r="D5" s="186"/>
      <c r="E5" s="186"/>
      <c r="F5" s="186"/>
      <c r="G5" s="186"/>
      <c r="H5" s="186"/>
      <c r="I5" s="186"/>
      <c r="J5" s="186"/>
      <c r="K5" s="185"/>
    </row>
    <row r="6" spans="2:11" customFormat="1" ht="15" customHeight="1">
      <c r="B6" s="184"/>
      <c r="C6" s="303" t="s">
        <v>1138</v>
      </c>
      <c r="D6" s="303"/>
      <c r="E6" s="303"/>
      <c r="F6" s="303"/>
      <c r="G6" s="303"/>
      <c r="H6" s="303"/>
      <c r="I6" s="303"/>
      <c r="J6" s="303"/>
      <c r="K6" s="185"/>
    </row>
    <row r="7" spans="2:11" customFormat="1" ht="15" customHeight="1">
      <c r="B7" s="188"/>
      <c r="C7" s="303" t="s">
        <v>1139</v>
      </c>
      <c r="D7" s="303"/>
      <c r="E7" s="303"/>
      <c r="F7" s="303"/>
      <c r="G7" s="303"/>
      <c r="H7" s="303"/>
      <c r="I7" s="303"/>
      <c r="J7" s="303"/>
      <c r="K7" s="185"/>
    </row>
    <row r="8" spans="2:11" customFormat="1" ht="12.75" customHeight="1">
      <c r="B8" s="188"/>
      <c r="C8" s="187"/>
      <c r="D8" s="187"/>
      <c r="E8" s="187"/>
      <c r="F8" s="187"/>
      <c r="G8" s="187"/>
      <c r="H8" s="187"/>
      <c r="I8" s="187"/>
      <c r="J8" s="187"/>
      <c r="K8" s="185"/>
    </row>
    <row r="9" spans="2:11" customFormat="1" ht="15" customHeight="1">
      <c r="B9" s="188"/>
      <c r="C9" s="303" t="s">
        <v>1140</v>
      </c>
      <c r="D9" s="303"/>
      <c r="E9" s="303"/>
      <c r="F9" s="303"/>
      <c r="G9" s="303"/>
      <c r="H9" s="303"/>
      <c r="I9" s="303"/>
      <c r="J9" s="303"/>
      <c r="K9" s="185"/>
    </row>
    <row r="10" spans="2:11" customFormat="1" ht="15" customHeight="1">
      <c r="B10" s="188"/>
      <c r="C10" s="187"/>
      <c r="D10" s="303" t="s">
        <v>1141</v>
      </c>
      <c r="E10" s="303"/>
      <c r="F10" s="303"/>
      <c r="G10" s="303"/>
      <c r="H10" s="303"/>
      <c r="I10" s="303"/>
      <c r="J10" s="303"/>
      <c r="K10" s="185"/>
    </row>
    <row r="11" spans="2:11" customFormat="1" ht="15" customHeight="1">
      <c r="B11" s="188"/>
      <c r="C11" s="189"/>
      <c r="D11" s="303" t="s">
        <v>1142</v>
      </c>
      <c r="E11" s="303"/>
      <c r="F11" s="303"/>
      <c r="G11" s="303"/>
      <c r="H11" s="303"/>
      <c r="I11" s="303"/>
      <c r="J11" s="303"/>
      <c r="K11" s="185"/>
    </row>
    <row r="12" spans="2:11" customFormat="1" ht="15" customHeight="1">
      <c r="B12" s="188"/>
      <c r="C12" s="189"/>
      <c r="D12" s="187"/>
      <c r="E12" s="187"/>
      <c r="F12" s="187"/>
      <c r="G12" s="187"/>
      <c r="H12" s="187"/>
      <c r="I12" s="187"/>
      <c r="J12" s="187"/>
      <c r="K12" s="185"/>
    </row>
    <row r="13" spans="2:11" customFormat="1" ht="15" customHeight="1">
      <c r="B13" s="188"/>
      <c r="C13" s="189"/>
      <c r="D13" s="190" t="s">
        <v>1143</v>
      </c>
      <c r="E13" s="187"/>
      <c r="F13" s="187"/>
      <c r="G13" s="187"/>
      <c r="H13" s="187"/>
      <c r="I13" s="187"/>
      <c r="J13" s="187"/>
      <c r="K13" s="185"/>
    </row>
    <row r="14" spans="2:11" customFormat="1" ht="12.75" customHeight="1">
      <c r="B14" s="188"/>
      <c r="C14" s="189"/>
      <c r="D14" s="189"/>
      <c r="E14" s="189"/>
      <c r="F14" s="189"/>
      <c r="G14" s="189"/>
      <c r="H14" s="189"/>
      <c r="I14" s="189"/>
      <c r="J14" s="189"/>
      <c r="K14" s="185"/>
    </row>
    <row r="15" spans="2:11" customFormat="1" ht="15" customHeight="1">
      <c r="B15" s="188"/>
      <c r="C15" s="189"/>
      <c r="D15" s="303" t="s">
        <v>1144</v>
      </c>
      <c r="E15" s="303"/>
      <c r="F15" s="303"/>
      <c r="G15" s="303"/>
      <c r="H15" s="303"/>
      <c r="I15" s="303"/>
      <c r="J15" s="303"/>
      <c r="K15" s="185"/>
    </row>
    <row r="16" spans="2:11" customFormat="1" ht="15" customHeight="1">
      <c r="B16" s="188"/>
      <c r="C16" s="189"/>
      <c r="D16" s="303" t="s">
        <v>1145</v>
      </c>
      <c r="E16" s="303"/>
      <c r="F16" s="303"/>
      <c r="G16" s="303"/>
      <c r="H16" s="303"/>
      <c r="I16" s="303"/>
      <c r="J16" s="303"/>
      <c r="K16" s="185"/>
    </row>
    <row r="17" spans="2:11" customFormat="1" ht="15" customHeight="1">
      <c r="B17" s="188"/>
      <c r="C17" s="189"/>
      <c r="D17" s="303" t="s">
        <v>1146</v>
      </c>
      <c r="E17" s="303"/>
      <c r="F17" s="303"/>
      <c r="G17" s="303"/>
      <c r="H17" s="303"/>
      <c r="I17" s="303"/>
      <c r="J17" s="303"/>
      <c r="K17" s="185"/>
    </row>
    <row r="18" spans="2:11" customFormat="1" ht="15" customHeight="1">
      <c r="B18" s="188"/>
      <c r="C18" s="189"/>
      <c r="D18" s="189"/>
      <c r="E18" s="191" t="s">
        <v>88</v>
      </c>
      <c r="F18" s="303" t="s">
        <v>1147</v>
      </c>
      <c r="G18" s="303"/>
      <c r="H18" s="303"/>
      <c r="I18" s="303"/>
      <c r="J18" s="303"/>
      <c r="K18" s="185"/>
    </row>
    <row r="19" spans="2:11" customFormat="1" ht="15" customHeight="1">
      <c r="B19" s="188"/>
      <c r="C19" s="189"/>
      <c r="D19" s="189"/>
      <c r="E19" s="191" t="s">
        <v>1148</v>
      </c>
      <c r="F19" s="303" t="s">
        <v>1149</v>
      </c>
      <c r="G19" s="303"/>
      <c r="H19" s="303"/>
      <c r="I19" s="303"/>
      <c r="J19" s="303"/>
      <c r="K19" s="185"/>
    </row>
    <row r="20" spans="2:11" customFormat="1" ht="15" customHeight="1">
      <c r="B20" s="188"/>
      <c r="C20" s="189"/>
      <c r="D20" s="189"/>
      <c r="E20" s="191" t="s">
        <v>1150</v>
      </c>
      <c r="F20" s="303" t="s">
        <v>1151</v>
      </c>
      <c r="G20" s="303"/>
      <c r="H20" s="303"/>
      <c r="I20" s="303"/>
      <c r="J20" s="303"/>
      <c r="K20" s="185"/>
    </row>
    <row r="21" spans="2:11" customFormat="1" ht="15" customHeight="1">
      <c r="B21" s="188"/>
      <c r="C21" s="189"/>
      <c r="D21" s="189"/>
      <c r="E21" s="191" t="s">
        <v>1152</v>
      </c>
      <c r="F21" s="303" t="s">
        <v>1153</v>
      </c>
      <c r="G21" s="303"/>
      <c r="H21" s="303"/>
      <c r="I21" s="303"/>
      <c r="J21" s="303"/>
      <c r="K21" s="185"/>
    </row>
    <row r="22" spans="2:11" customFormat="1" ht="15" customHeight="1">
      <c r="B22" s="188"/>
      <c r="C22" s="189"/>
      <c r="D22" s="189"/>
      <c r="E22" s="191" t="s">
        <v>1154</v>
      </c>
      <c r="F22" s="303" t="s">
        <v>1155</v>
      </c>
      <c r="G22" s="303"/>
      <c r="H22" s="303"/>
      <c r="I22" s="303"/>
      <c r="J22" s="303"/>
      <c r="K22" s="185"/>
    </row>
    <row r="23" spans="2:11" customFormat="1" ht="15" customHeight="1">
      <c r="B23" s="188"/>
      <c r="C23" s="189"/>
      <c r="D23" s="189"/>
      <c r="E23" s="191" t="s">
        <v>1156</v>
      </c>
      <c r="F23" s="303" t="s">
        <v>1157</v>
      </c>
      <c r="G23" s="303"/>
      <c r="H23" s="303"/>
      <c r="I23" s="303"/>
      <c r="J23" s="303"/>
      <c r="K23" s="185"/>
    </row>
    <row r="24" spans="2:11" customFormat="1" ht="12.75" customHeight="1">
      <c r="B24" s="188"/>
      <c r="C24" s="189"/>
      <c r="D24" s="189"/>
      <c r="E24" s="189"/>
      <c r="F24" s="189"/>
      <c r="G24" s="189"/>
      <c r="H24" s="189"/>
      <c r="I24" s="189"/>
      <c r="J24" s="189"/>
      <c r="K24" s="185"/>
    </row>
    <row r="25" spans="2:11" customFormat="1" ht="15" customHeight="1">
      <c r="B25" s="188"/>
      <c r="C25" s="303" t="s">
        <v>1158</v>
      </c>
      <c r="D25" s="303"/>
      <c r="E25" s="303"/>
      <c r="F25" s="303"/>
      <c r="G25" s="303"/>
      <c r="H25" s="303"/>
      <c r="I25" s="303"/>
      <c r="J25" s="303"/>
      <c r="K25" s="185"/>
    </row>
    <row r="26" spans="2:11" customFormat="1" ht="15" customHeight="1">
      <c r="B26" s="188"/>
      <c r="C26" s="303" t="s">
        <v>1159</v>
      </c>
      <c r="D26" s="303"/>
      <c r="E26" s="303"/>
      <c r="F26" s="303"/>
      <c r="G26" s="303"/>
      <c r="H26" s="303"/>
      <c r="I26" s="303"/>
      <c r="J26" s="303"/>
      <c r="K26" s="185"/>
    </row>
    <row r="27" spans="2:11" customFormat="1" ht="15" customHeight="1">
      <c r="B27" s="188"/>
      <c r="C27" s="187"/>
      <c r="D27" s="303" t="s">
        <v>1160</v>
      </c>
      <c r="E27" s="303"/>
      <c r="F27" s="303"/>
      <c r="G27" s="303"/>
      <c r="H27" s="303"/>
      <c r="I27" s="303"/>
      <c r="J27" s="303"/>
      <c r="K27" s="185"/>
    </row>
    <row r="28" spans="2:11" customFormat="1" ht="15" customHeight="1">
      <c r="B28" s="188"/>
      <c r="C28" s="189"/>
      <c r="D28" s="303" t="s">
        <v>1161</v>
      </c>
      <c r="E28" s="303"/>
      <c r="F28" s="303"/>
      <c r="G28" s="303"/>
      <c r="H28" s="303"/>
      <c r="I28" s="303"/>
      <c r="J28" s="303"/>
      <c r="K28" s="185"/>
    </row>
    <row r="29" spans="2:11" customFormat="1" ht="12.75" customHeight="1">
      <c r="B29" s="188"/>
      <c r="C29" s="189"/>
      <c r="D29" s="189"/>
      <c r="E29" s="189"/>
      <c r="F29" s="189"/>
      <c r="G29" s="189"/>
      <c r="H29" s="189"/>
      <c r="I29" s="189"/>
      <c r="J29" s="189"/>
      <c r="K29" s="185"/>
    </row>
    <row r="30" spans="2:11" customFormat="1" ht="15" customHeight="1">
      <c r="B30" s="188"/>
      <c r="C30" s="189"/>
      <c r="D30" s="303" t="s">
        <v>1162</v>
      </c>
      <c r="E30" s="303"/>
      <c r="F30" s="303"/>
      <c r="G30" s="303"/>
      <c r="H30" s="303"/>
      <c r="I30" s="303"/>
      <c r="J30" s="303"/>
      <c r="K30" s="185"/>
    </row>
    <row r="31" spans="2:11" customFormat="1" ht="15" customHeight="1">
      <c r="B31" s="188"/>
      <c r="C31" s="189"/>
      <c r="D31" s="303" t="s">
        <v>1163</v>
      </c>
      <c r="E31" s="303"/>
      <c r="F31" s="303"/>
      <c r="G31" s="303"/>
      <c r="H31" s="303"/>
      <c r="I31" s="303"/>
      <c r="J31" s="303"/>
      <c r="K31" s="185"/>
    </row>
    <row r="32" spans="2:11" customFormat="1" ht="12.75" customHeight="1">
      <c r="B32" s="188"/>
      <c r="C32" s="189"/>
      <c r="D32" s="189"/>
      <c r="E32" s="189"/>
      <c r="F32" s="189"/>
      <c r="G32" s="189"/>
      <c r="H32" s="189"/>
      <c r="I32" s="189"/>
      <c r="J32" s="189"/>
      <c r="K32" s="185"/>
    </row>
    <row r="33" spans="2:11" customFormat="1" ht="15" customHeight="1">
      <c r="B33" s="188"/>
      <c r="C33" s="189"/>
      <c r="D33" s="303" t="s">
        <v>1164</v>
      </c>
      <c r="E33" s="303"/>
      <c r="F33" s="303"/>
      <c r="G33" s="303"/>
      <c r="H33" s="303"/>
      <c r="I33" s="303"/>
      <c r="J33" s="303"/>
      <c r="K33" s="185"/>
    </row>
    <row r="34" spans="2:11" customFormat="1" ht="15" customHeight="1">
      <c r="B34" s="188"/>
      <c r="C34" s="189"/>
      <c r="D34" s="303" t="s">
        <v>1165</v>
      </c>
      <c r="E34" s="303"/>
      <c r="F34" s="303"/>
      <c r="G34" s="303"/>
      <c r="H34" s="303"/>
      <c r="I34" s="303"/>
      <c r="J34" s="303"/>
      <c r="K34" s="185"/>
    </row>
    <row r="35" spans="2:11" customFormat="1" ht="15" customHeight="1">
      <c r="B35" s="188"/>
      <c r="C35" s="189"/>
      <c r="D35" s="303" t="s">
        <v>1166</v>
      </c>
      <c r="E35" s="303"/>
      <c r="F35" s="303"/>
      <c r="G35" s="303"/>
      <c r="H35" s="303"/>
      <c r="I35" s="303"/>
      <c r="J35" s="303"/>
      <c r="K35" s="185"/>
    </row>
    <row r="36" spans="2:11" customFormat="1" ht="15" customHeight="1">
      <c r="B36" s="188"/>
      <c r="C36" s="189"/>
      <c r="D36" s="187"/>
      <c r="E36" s="190" t="s">
        <v>135</v>
      </c>
      <c r="F36" s="187"/>
      <c r="G36" s="303" t="s">
        <v>1167</v>
      </c>
      <c r="H36" s="303"/>
      <c r="I36" s="303"/>
      <c r="J36" s="303"/>
      <c r="K36" s="185"/>
    </row>
    <row r="37" spans="2:11" customFormat="1" ht="30.75" customHeight="1">
      <c r="B37" s="188"/>
      <c r="C37" s="189"/>
      <c r="D37" s="187"/>
      <c r="E37" s="190" t="s">
        <v>1168</v>
      </c>
      <c r="F37" s="187"/>
      <c r="G37" s="303" t="s">
        <v>1169</v>
      </c>
      <c r="H37" s="303"/>
      <c r="I37" s="303"/>
      <c r="J37" s="303"/>
      <c r="K37" s="185"/>
    </row>
    <row r="38" spans="2:11" customFormat="1" ht="15" customHeight="1">
      <c r="B38" s="188"/>
      <c r="C38" s="189"/>
      <c r="D38" s="187"/>
      <c r="E38" s="190" t="s">
        <v>61</v>
      </c>
      <c r="F38" s="187"/>
      <c r="G38" s="303" t="s">
        <v>1170</v>
      </c>
      <c r="H38" s="303"/>
      <c r="I38" s="303"/>
      <c r="J38" s="303"/>
      <c r="K38" s="185"/>
    </row>
    <row r="39" spans="2:11" customFormat="1" ht="15" customHeight="1">
      <c r="B39" s="188"/>
      <c r="C39" s="189"/>
      <c r="D39" s="187"/>
      <c r="E39" s="190" t="s">
        <v>62</v>
      </c>
      <c r="F39" s="187"/>
      <c r="G39" s="303" t="s">
        <v>1171</v>
      </c>
      <c r="H39" s="303"/>
      <c r="I39" s="303"/>
      <c r="J39" s="303"/>
      <c r="K39" s="185"/>
    </row>
    <row r="40" spans="2:11" customFormat="1" ht="15" customHeight="1">
      <c r="B40" s="188"/>
      <c r="C40" s="189"/>
      <c r="D40" s="187"/>
      <c r="E40" s="190" t="s">
        <v>136</v>
      </c>
      <c r="F40" s="187"/>
      <c r="G40" s="303" t="s">
        <v>1172</v>
      </c>
      <c r="H40" s="303"/>
      <c r="I40" s="303"/>
      <c r="J40" s="303"/>
      <c r="K40" s="185"/>
    </row>
    <row r="41" spans="2:11" customFormat="1" ht="15" customHeight="1">
      <c r="B41" s="188"/>
      <c r="C41" s="189"/>
      <c r="D41" s="187"/>
      <c r="E41" s="190" t="s">
        <v>137</v>
      </c>
      <c r="F41" s="187"/>
      <c r="G41" s="303" t="s">
        <v>1173</v>
      </c>
      <c r="H41" s="303"/>
      <c r="I41" s="303"/>
      <c r="J41" s="303"/>
      <c r="K41" s="185"/>
    </row>
    <row r="42" spans="2:11" customFormat="1" ht="15" customHeight="1">
      <c r="B42" s="188"/>
      <c r="C42" s="189"/>
      <c r="D42" s="187"/>
      <c r="E42" s="190" t="s">
        <v>1174</v>
      </c>
      <c r="F42" s="187"/>
      <c r="G42" s="303" t="s">
        <v>1175</v>
      </c>
      <c r="H42" s="303"/>
      <c r="I42" s="303"/>
      <c r="J42" s="303"/>
      <c r="K42" s="185"/>
    </row>
    <row r="43" spans="2:11" customFormat="1" ht="15" customHeight="1">
      <c r="B43" s="188"/>
      <c r="C43" s="189"/>
      <c r="D43" s="187"/>
      <c r="E43" s="190"/>
      <c r="F43" s="187"/>
      <c r="G43" s="303" t="s">
        <v>1176</v>
      </c>
      <c r="H43" s="303"/>
      <c r="I43" s="303"/>
      <c r="J43" s="303"/>
      <c r="K43" s="185"/>
    </row>
    <row r="44" spans="2:11" customFormat="1" ht="15" customHeight="1">
      <c r="B44" s="188"/>
      <c r="C44" s="189"/>
      <c r="D44" s="187"/>
      <c r="E44" s="190" t="s">
        <v>1177</v>
      </c>
      <c r="F44" s="187"/>
      <c r="G44" s="303" t="s">
        <v>1178</v>
      </c>
      <c r="H44" s="303"/>
      <c r="I44" s="303"/>
      <c r="J44" s="303"/>
      <c r="K44" s="185"/>
    </row>
    <row r="45" spans="2:11" customFormat="1" ht="15" customHeight="1">
      <c r="B45" s="188"/>
      <c r="C45" s="189"/>
      <c r="D45" s="187"/>
      <c r="E45" s="190" t="s">
        <v>139</v>
      </c>
      <c r="F45" s="187"/>
      <c r="G45" s="303" t="s">
        <v>1179</v>
      </c>
      <c r="H45" s="303"/>
      <c r="I45" s="303"/>
      <c r="J45" s="303"/>
      <c r="K45" s="185"/>
    </row>
    <row r="46" spans="2:11" customFormat="1" ht="12.75" customHeight="1">
      <c r="B46" s="188"/>
      <c r="C46" s="189"/>
      <c r="D46" s="187"/>
      <c r="E46" s="187"/>
      <c r="F46" s="187"/>
      <c r="G46" s="187"/>
      <c r="H46" s="187"/>
      <c r="I46" s="187"/>
      <c r="J46" s="187"/>
      <c r="K46" s="185"/>
    </row>
    <row r="47" spans="2:11" customFormat="1" ht="15" customHeight="1">
      <c r="B47" s="188"/>
      <c r="C47" s="189"/>
      <c r="D47" s="303" t="s">
        <v>1180</v>
      </c>
      <c r="E47" s="303"/>
      <c r="F47" s="303"/>
      <c r="G47" s="303"/>
      <c r="H47" s="303"/>
      <c r="I47" s="303"/>
      <c r="J47" s="303"/>
      <c r="K47" s="185"/>
    </row>
    <row r="48" spans="2:11" customFormat="1" ht="15" customHeight="1">
      <c r="B48" s="188"/>
      <c r="C48" s="189"/>
      <c r="D48" s="189"/>
      <c r="E48" s="303" t="s">
        <v>1181</v>
      </c>
      <c r="F48" s="303"/>
      <c r="G48" s="303"/>
      <c r="H48" s="303"/>
      <c r="I48" s="303"/>
      <c r="J48" s="303"/>
      <c r="K48" s="185"/>
    </row>
    <row r="49" spans="2:11" customFormat="1" ht="15" customHeight="1">
      <c r="B49" s="188"/>
      <c r="C49" s="189"/>
      <c r="D49" s="189"/>
      <c r="E49" s="303" t="s">
        <v>1182</v>
      </c>
      <c r="F49" s="303"/>
      <c r="G49" s="303"/>
      <c r="H49" s="303"/>
      <c r="I49" s="303"/>
      <c r="J49" s="303"/>
      <c r="K49" s="185"/>
    </row>
    <row r="50" spans="2:11" customFormat="1" ht="15" customHeight="1">
      <c r="B50" s="188"/>
      <c r="C50" s="189"/>
      <c r="D50" s="189"/>
      <c r="E50" s="303" t="s">
        <v>1183</v>
      </c>
      <c r="F50" s="303"/>
      <c r="G50" s="303"/>
      <c r="H50" s="303"/>
      <c r="I50" s="303"/>
      <c r="J50" s="303"/>
      <c r="K50" s="185"/>
    </row>
    <row r="51" spans="2:11" customFormat="1" ht="15" customHeight="1">
      <c r="B51" s="188"/>
      <c r="C51" s="189"/>
      <c r="D51" s="303" t="s">
        <v>1184</v>
      </c>
      <c r="E51" s="303"/>
      <c r="F51" s="303"/>
      <c r="G51" s="303"/>
      <c r="H51" s="303"/>
      <c r="I51" s="303"/>
      <c r="J51" s="303"/>
      <c r="K51" s="185"/>
    </row>
    <row r="52" spans="2:11" customFormat="1" ht="25.5" customHeight="1">
      <c r="B52" s="184"/>
      <c r="C52" s="304" t="s">
        <v>1185</v>
      </c>
      <c r="D52" s="304"/>
      <c r="E52" s="304"/>
      <c r="F52" s="304"/>
      <c r="G52" s="304"/>
      <c r="H52" s="304"/>
      <c r="I52" s="304"/>
      <c r="J52" s="304"/>
      <c r="K52" s="185"/>
    </row>
    <row r="53" spans="2:11" customFormat="1" ht="5.25" customHeight="1">
      <c r="B53" s="184"/>
      <c r="C53" s="186"/>
      <c r="D53" s="186"/>
      <c r="E53" s="186"/>
      <c r="F53" s="186"/>
      <c r="G53" s="186"/>
      <c r="H53" s="186"/>
      <c r="I53" s="186"/>
      <c r="J53" s="186"/>
      <c r="K53" s="185"/>
    </row>
    <row r="54" spans="2:11" customFormat="1" ht="15" customHeight="1">
      <c r="B54" s="184"/>
      <c r="C54" s="303" t="s">
        <v>1186</v>
      </c>
      <c r="D54" s="303"/>
      <c r="E54" s="303"/>
      <c r="F54" s="303"/>
      <c r="G54" s="303"/>
      <c r="H54" s="303"/>
      <c r="I54" s="303"/>
      <c r="J54" s="303"/>
      <c r="K54" s="185"/>
    </row>
    <row r="55" spans="2:11" customFormat="1" ht="15" customHeight="1">
      <c r="B55" s="184"/>
      <c r="C55" s="303" t="s">
        <v>1187</v>
      </c>
      <c r="D55" s="303"/>
      <c r="E55" s="303"/>
      <c r="F55" s="303"/>
      <c r="G55" s="303"/>
      <c r="H55" s="303"/>
      <c r="I55" s="303"/>
      <c r="J55" s="303"/>
      <c r="K55" s="185"/>
    </row>
    <row r="56" spans="2:11" customFormat="1" ht="12.75" customHeight="1">
      <c r="B56" s="184"/>
      <c r="C56" s="187"/>
      <c r="D56" s="187"/>
      <c r="E56" s="187"/>
      <c r="F56" s="187"/>
      <c r="G56" s="187"/>
      <c r="H56" s="187"/>
      <c r="I56" s="187"/>
      <c r="J56" s="187"/>
      <c r="K56" s="185"/>
    </row>
    <row r="57" spans="2:11" customFormat="1" ht="15" customHeight="1">
      <c r="B57" s="184"/>
      <c r="C57" s="303" t="s">
        <v>1188</v>
      </c>
      <c r="D57" s="303"/>
      <c r="E57" s="303"/>
      <c r="F57" s="303"/>
      <c r="G57" s="303"/>
      <c r="H57" s="303"/>
      <c r="I57" s="303"/>
      <c r="J57" s="303"/>
      <c r="K57" s="185"/>
    </row>
    <row r="58" spans="2:11" customFormat="1" ht="15" customHeight="1">
      <c r="B58" s="184"/>
      <c r="C58" s="189"/>
      <c r="D58" s="303" t="s">
        <v>1189</v>
      </c>
      <c r="E58" s="303"/>
      <c r="F58" s="303"/>
      <c r="G58" s="303"/>
      <c r="H58" s="303"/>
      <c r="I58" s="303"/>
      <c r="J58" s="303"/>
      <c r="K58" s="185"/>
    </row>
    <row r="59" spans="2:11" customFormat="1" ht="15" customHeight="1">
      <c r="B59" s="184"/>
      <c r="C59" s="189"/>
      <c r="D59" s="303" t="s">
        <v>1190</v>
      </c>
      <c r="E59" s="303"/>
      <c r="F59" s="303"/>
      <c r="G59" s="303"/>
      <c r="H59" s="303"/>
      <c r="I59" s="303"/>
      <c r="J59" s="303"/>
      <c r="K59" s="185"/>
    </row>
    <row r="60" spans="2:11" customFormat="1" ht="15" customHeight="1">
      <c r="B60" s="184"/>
      <c r="C60" s="189"/>
      <c r="D60" s="303" t="s">
        <v>1191</v>
      </c>
      <c r="E60" s="303"/>
      <c r="F60" s="303"/>
      <c r="G60" s="303"/>
      <c r="H60" s="303"/>
      <c r="I60" s="303"/>
      <c r="J60" s="303"/>
      <c r="K60" s="185"/>
    </row>
    <row r="61" spans="2:11" customFormat="1" ht="15" customHeight="1">
      <c r="B61" s="184"/>
      <c r="C61" s="189"/>
      <c r="D61" s="303" t="s">
        <v>1192</v>
      </c>
      <c r="E61" s="303"/>
      <c r="F61" s="303"/>
      <c r="G61" s="303"/>
      <c r="H61" s="303"/>
      <c r="I61" s="303"/>
      <c r="J61" s="303"/>
      <c r="K61" s="185"/>
    </row>
    <row r="62" spans="2:11" customFormat="1" ht="15" customHeight="1">
      <c r="B62" s="184"/>
      <c r="C62" s="189"/>
      <c r="D62" s="305" t="s">
        <v>1193</v>
      </c>
      <c r="E62" s="305"/>
      <c r="F62" s="305"/>
      <c r="G62" s="305"/>
      <c r="H62" s="305"/>
      <c r="I62" s="305"/>
      <c r="J62" s="305"/>
      <c r="K62" s="185"/>
    </row>
    <row r="63" spans="2:11" customFormat="1" ht="15" customHeight="1">
      <c r="B63" s="184"/>
      <c r="C63" s="189"/>
      <c r="D63" s="303" t="s">
        <v>1194</v>
      </c>
      <c r="E63" s="303"/>
      <c r="F63" s="303"/>
      <c r="G63" s="303"/>
      <c r="H63" s="303"/>
      <c r="I63" s="303"/>
      <c r="J63" s="303"/>
      <c r="K63" s="185"/>
    </row>
    <row r="64" spans="2:11" customFormat="1" ht="12.75" customHeight="1">
      <c r="B64" s="184"/>
      <c r="C64" s="189"/>
      <c r="D64" s="189"/>
      <c r="E64" s="192"/>
      <c r="F64" s="189"/>
      <c r="G64" s="189"/>
      <c r="H64" s="189"/>
      <c r="I64" s="189"/>
      <c r="J64" s="189"/>
      <c r="K64" s="185"/>
    </row>
    <row r="65" spans="2:11" customFormat="1" ht="15" customHeight="1">
      <c r="B65" s="184"/>
      <c r="C65" s="189"/>
      <c r="D65" s="303" t="s">
        <v>1195</v>
      </c>
      <c r="E65" s="303"/>
      <c r="F65" s="303"/>
      <c r="G65" s="303"/>
      <c r="H65" s="303"/>
      <c r="I65" s="303"/>
      <c r="J65" s="303"/>
      <c r="K65" s="185"/>
    </row>
    <row r="66" spans="2:11" customFormat="1" ht="15" customHeight="1">
      <c r="B66" s="184"/>
      <c r="C66" s="189"/>
      <c r="D66" s="305" t="s">
        <v>1196</v>
      </c>
      <c r="E66" s="305"/>
      <c r="F66" s="305"/>
      <c r="G66" s="305"/>
      <c r="H66" s="305"/>
      <c r="I66" s="305"/>
      <c r="J66" s="305"/>
      <c r="K66" s="185"/>
    </row>
    <row r="67" spans="2:11" customFormat="1" ht="15" customHeight="1">
      <c r="B67" s="184"/>
      <c r="C67" s="189"/>
      <c r="D67" s="303" t="s">
        <v>1197</v>
      </c>
      <c r="E67" s="303"/>
      <c r="F67" s="303"/>
      <c r="G67" s="303"/>
      <c r="H67" s="303"/>
      <c r="I67" s="303"/>
      <c r="J67" s="303"/>
      <c r="K67" s="185"/>
    </row>
    <row r="68" spans="2:11" customFormat="1" ht="15" customHeight="1">
      <c r="B68" s="184"/>
      <c r="C68" s="189"/>
      <c r="D68" s="303" t="s">
        <v>1198</v>
      </c>
      <c r="E68" s="303"/>
      <c r="F68" s="303"/>
      <c r="G68" s="303"/>
      <c r="H68" s="303"/>
      <c r="I68" s="303"/>
      <c r="J68" s="303"/>
      <c r="K68" s="185"/>
    </row>
    <row r="69" spans="2:11" customFormat="1" ht="15" customHeight="1">
      <c r="B69" s="184"/>
      <c r="C69" s="189"/>
      <c r="D69" s="303" t="s">
        <v>1199</v>
      </c>
      <c r="E69" s="303"/>
      <c r="F69" s="303"/>
      <c r="G69" s="303"/>
      <c r="H69" s="303"/>
      <c r="I69" s="303"/>
      <c r="J69" s="303"/>
      <c r="K69" s="185"/>
    </row>
    <row r="70" spans="2:11" customFormat="1" ht="15" customHeight="1">
      <c r="B70" s="184"/>
      <c r="C70" s="189"/>
      <c r="D70" s="303" t="s">
        <v>1200</v>
      </c>
      <c r="E70" s="303"/>
      <c r="F70" s="303"/>
      <c r="G70" s="303"/>
      <c r="H70" s="303"/>
      <c r="I70" s="303"/>
      <c r="J70" s="303"/>
      <c r="K70" s="185"/>
    </row>
    <row r="71" spans="2:11" customFormat="1" ht="12.75" customHeight="1">
      <c r="B71" s="193"/>
      <c r="C71" s="194"/>
      <c r="D71" s="194"/>
      <c r="E71" s="194"/>
      <c r="F71" s="194"/>
      <c r="G71" s="194"/>
      <c r="H71" s="194"/>
      <c r="I71" s="194"/>
      <c r="J71" s="194"/>
      <c r="K71" s="195"/>
    </row>
    <row r="72" spans="2:11" customFormat="1" ht="18.75" customHeight="1">
      <c r="B72" s="196"/>
      <c r="C72" s="196"/>
      <c r="D72" s="196"/>
      <c r="E72" s="196"/>
      <c r="F72" s="196"/>
      <c r="G72" s="196"/>
      <c r="H72" s="196"/>
      <c r="I72" s="196"/>
      <c r="J72" s="196"/>
      <c r="K72" s="197"/>
    </row>
    <row r="73" spans="2:11" customFormat="1" ht="18.75" customHeight="1">
      <c r="B73" s="197"/>
      <c r="C73" s="197"/>
      <c r="D73" s="197"/>
      <c r="E73" s="197"/>
      <c r="F73" s="197"/>
      <c r="G73" s="197"/>
      <c r="H73" s="197"/>
      <c r="I73" s="197"/>
      <c r="J73" s="197"/>
      <c r="K73" s="197"/>
    </row>
    <row r="74" spans="2:11" customFormat="1" ht="7.5" customHeight="1">
      <c r="B74" s="198"/>
      <c r="C74" s="199"/>
      <c r="D74" s="199"/>
      <c r="E74" s="199"/>
      <c r="F74" s="199"/>
      <c r="G74" s="199"/>
      <c r="H74" s="199"/>
      <c r="I74" s="199"/>
      <c r="J74" s="199"/>
      <c r="K74" s="200"/>
    </row>
    <row r="75" spans="2:11" customFormat="1" ht="45" customHeight="1">
      <c r="B75" s="201"/>
      <c r="C75" s="298" t="s">
        <v>1201</v>
      </c>
      <c r="D75" s="298"/>
      <c r="E75" s="298"/>
      <c r="F75" s="298"/>
      <c r="G75" s="298"/>
      <c r="H75" s="298"/>
      <c r="I75" s="298"/>
      <c r="J75" s="298"/>
      <c r="K75" s="202"/>
    </row>
    <row r="76" spans="2:11" customFormat="1" ht="17.25" customHeight="1">
      <c r="B76" s="201"/>
      <c r="C76" s="203" t="s">
        <v>1202</v>
      </c>
      <c r="D76" s="203"/>
      <c r="E76" s="203"/>
      <c r="F76" s="203" t="s">
        <v>1203</v>
      </c>
      <c r="G76" s="204"/>
      <c r="H76" s="203" t="s">
        <v>62</v>
      </c>
      <c r="I76" s="203" t="s">
        <v>65</v>
      </c>
      <c r="J76" s="203" t="s">
        <v>1204</v>
      </c>
      <c r="K76" s="202"/>
    </row>
    <row r="77" spans="2:11" customFormat="1" ht="17.25" customHeight="1">
      <c r="B77" s="201"/>
      <c r="C77" s="205" t="s">
        <v>1205</v>
      </c>
      <c r="D77" s="205"/>
      <c r="E77" s="205"/>
      <c r="F77" s="206" t="s">
        <v>1206</v>
      </c>
      <c r="G77" s="207"/>
      <c r="H77" s="205"/>
      <c r="I77" s="205"/>
      <c r="J77" s="205" t="s">
        <v>1207</v>
      </c>
      <c r="K77" s="202"/>
    </row>
    <row r="78" spans="2:11" customFormat="1" ht="5.25" customHeight="1">
      <c r="B78" s="201"/>
      <c r="C78" s="208"/>
      <c r="D78" s="208"/>
      <c r="E78" s="208"/>
      <c r="F78" s="208"/>
      <c r="G78" s="209"/>
      <c r="H78" s="208"/>
      <c r="I78" s="208"/>
      <c r="J78" s="208"/>
      <c r="K78" s="202"/>
    </row>
    <row r="79" spans="2:11" customFormat="1" ht="15" customHeight="1">
      <c r="B79" s="201"/>
      <c r="C79" s="190" t="s">
        <v>61</v>
      </c>
      <c r="D79" s="210"/>
      <c r="E79" s="210"/>
      <c r="F79" s="211" t="s">
        <v>1208</v>
      </c>
      <c r="G79" s="212"/>
      <c r="H79" s="190" t="s">
        <v>1209</v>
      </c>
      <c r="I79" s="190" t="s">
        <v>1210</v>
      </c>
      <c r="J79" s="190">
        <v>20</v>
      </c>
      <c r="K79" s="202"/>
    </row>
    <row r="80" spans="2:11" customFormat="1" ht="15" customHeight="1">
      <c r="B80" s="201"/>
      <c r="C80" s="190" t="s">
        <v>1211</v>
      </c>
      <c r="D80" s="190"/>
      <c r="E80" s="190"/>
      <c r="F80" s="211" t="s">
        <v>1208</v>
      </c>
      <c r="G80" s="212"/>
      <c r="H80" s="190" t="s">
        <v>1212</v>
      </c>
      <c r="I80" s="190" t="s">
        <v>1210</v>
      </c>
      <c r="J80" s="190">
        <v>120</v>
      </c>
      <c r="K80" s="202"/>
    </row>
    <row r="81" spans="2:11" customFormat="1" ht="15" customHeight="1">
      <c r="B81" s="213"/>
      <c r="C81" s="190" t="s">
        <v>1213</v>
      </c>
      <c r="D81" s="190"/>
      <c r="E81" s="190"/>
      <c r="F81" s="211" t="s">
        <v>1214</v>
      </c>
      <c r="G81" s="212"/>
      <c r="H81" s="190" t="s">
        <v>1215</v>
      </c>
      <c r="I81" s="190" t="s">
        <v>1210</v>
      </c>
      <c r="J81" s="190">
        <v>50</v>
      </c>
      <c r="K81" s="202"/>
    </row>
    <row r="82" spans="2:11" customFormat="1" ht="15" customHeight="1">
      <c r="B82" s="213"/>
      <c r="C82" s="190" t="s">
        <v>1216</v>
      </c>
      <c r="D82" s="190"/>
      <c r="E82" s="190"/>
      <c r="F82" s="211" t="s">
        <v>1208</v>
      </c>
      <c r="G82" s="212"/>
      <c r="H82" s="190" t="s">
        <v>1217</v>
      </c>
      <c r="I82" s="190" t="s">
        <v>1218</v>
      </c>
      <c r="J82" s="190"/>
      <c r="K82" s="202"/>
    </row>
    <row r="83" spans="2:11" customFormat="1" ht="15" customHeight="1">
      <c r="B83" s="213"/>
      <c r="C83" s="190" t="s">
        <v>1219</v>
      </c>
      <c r="D83" s="190"/>
      <c r="E83" s="190"/>
      <c r="F83" s="211" t="s">
        <v>1214</v>
      </c>
      <c r="G83" s="190"/>
      <c r="H83" s="190" t="s">
        <v>1220</v>
      </c>
      <c r="I83" s="190" t="s">
        <v>1210</v>
      </c>
      <c r="J83" s="190">
        <v>15</v>
      </c>
      <c r="K83" s="202"/>
    </row>
    <row r="84" spans="2:11" customFormat="1" ht="15" customHeight="1">
      <c r="B84" s="213"/>
      <c r="C84" s="190" t="s">
        <v>1221</v>
      </c>
      <c r="D84" s="190"/>
      <c r="E84" s="190"/>
      <c r="F84" s="211" t="s">
        <v>1214</v>
      </c>
      <c r="G84" s="190"/>
      <c r="H84" s="190" t="s">
        <v>1222</v>
      </c>
      <c r="I84" s="190" t="s">
        <v>1210</v>
      </c>
      <c r="J84" s="190">
        <v>15</v>
      </c>
      <c r="K84" s="202"/>
    </row>
    <row r="85" spans="2:11" customFormat="1" ht="15" customHeight="1">
      <c r="B85" s="213"/>
      <c r="C85" s="190" t="s">
        <v>1223</v>
      </c>
      <c r="D85" s="190"/>
      <c r="E85" s="190"/>
      <c r="F85" s="211" t="s">
        <v>1214</v>
      </c>
      <c r="G85" s="190"/>
      <c r="H85" s="190" t="s">
        <v>1224</v>
      </c>
      <c r="I85" s="190" t="s">
        <v>1210</v>
      </c>
      <c r="J85" s="190">
        <v>20</v>
      </c>
      <c r="K85" s="202"/>
    </row>
    <row r="86" spans="2:11" customFormat="1" ht="15" customHeight="1">
      <c r="B86" s="213"/>
      <c r="C86" s="190" t="s">
        <v>1225</v>
      </c>
      <c r="D86" s="190"/>
      <c r="E86" s="190"/>
      <c r="F86" s="211" t="s">
        <v>1214</v>
      </c>
      <c r="G86" s="190"/>
      <c r="H86" s="190" t="s">
        <v>1226</v>
      </c>
      <c r="I86" s="190" t="s">
        <v>1210</v>
      </c>
      <c r="J86" s="190">
        <v>20</v>
      </c>
      <c r="K86" s="202"/>
    </row>
    <row r="87" spans="2:11" customFormat="1" ht="15" customHeight="1">
      <c r="B87" s="213"/>
      <c r="C87" s="190" t="s">
        <v>1227</v>
      </c>
      <c r="D87" s="190"/>
      <c r="E87" s="190"/>
      <c r="F87" s="211" t="s">
        <v>1214</v>
      </c>
      <c r="G87" s="212"/>
      <c r="H87" s="190" t="s">
        <v>1228</v>
      </c>
      <c r="I87" s="190" t="s">
        <v>1210</v>
      </c>
      <c r="J87" s="190">
        <v>50</v>
      </c>
      <c r="K87" s="202"/>
    </row>
    <row r="88" spans="2:11" customFormat="1" ht="15" customHeight="1">
      <c r="B88" s="213"/>
      <c r="C88" s="190" t="s">
        <v>1229</v>
      </c>
      <c r="D88" s="190"/>
      <c r="E88" s="190"/>
      <c r="F88" s="211" t="s">
        <v>1214</v>
      </c>
      <c r="G88" s="212"/>
      <c r="H88" s="190" t="s">
        <v>1230</v>
      </c>
      <c r="I88" s="190" t="s">
        <v>1210</v>
      </c>
      <c r="J88" s="190">
        <v>20</v>
      </c>
      <c r="K88" s="202"/>
    </row>
    <row r="89" spans="2:11" customFormat="1" ht="15" customHeight="1">
      <c r="B89" s="213"/>
      <c r="C89" s="190" t="s">
        <v>1231</v>
      </c>
      <c r="D89" s="190"/>
      <c r="E89" s="190"/>
      <c r="F89" s="211" t="s">
        <v>1214</v>
      </c>
      <c r="G89" s="212"/>
      <c r="H89" s="190" t="s">
        <v>1232</v>
      </c>
      <c r="I89" s="190" t="s">
        <v>1210</v>
      </c>
      <c r="J89" s="190">
        <v>20</v>
      </c>
      <c r="K89" s="202"/>
    </row>
    <row r="90" spans="2:11" customFormat="1" ht="15" customHeight="1">
      <c r="B90" s="213"/>
      <c r="C90" s="190" t="s">
        <v>1233</v>
      </c>
      <c r="D90" s="190"/>
      <c r="E90" s="190"/>
      <c r="F90" s="211" t="s">
        <v>1214</v>
      </c>
      <c r="G90" s="212"/>
      <c r="H90" s="190" t="s">
        <v>1234</v>
      </c>
      <c r="I90" s="190" t="s">
        <v>1210</v>
      </c>
      <c r="J90" s="190">
        <v>50</v>
      </c>
      <c r="K90" s="202"/>
    </row>
    <row r="91" spans="2:11" customFormat="1" ht="15" customHeight="1">
      <c r="B91" s="213"/>
      <c r="C91" s="190" t="s">
        <v>1235</v>
      </c>
      <c r="D91" s="190"/>
      <c r="E91" s="190"/>
      <c r="F91" s="211" t="s">
        <v>1214</v>
      </c>
      <c r="G91" s="212"/>
      <c r="H91" s="190" t="s">
        <v>1235</v>
      </c>
      <c r="I91" s="190" t="s">
        <v>1210</v>
      </c>
      <c r="J91" s="190">
        <v>50</v>
      </c>
      <c r="K91" s="202"/>
    </row>
    <row r="92" spans="2:11" customFormat="1" ht="15" customHeight="1">
      <c r="B92" s="213"/>
      <c r="C92" s="190" t="s">
        <v>1236</v>
      </c>
      <c r="D92" s="190"/>
      <c r="E92" s="190"/>
      <c r="F92" s="211" t="s">
        <v>1214</v>
      </c>
      <c r="G92" s="212"/>
      <c r="H92" s="190" t="s">
        <v>1237</v>
      </c>
      <c r="I92" s="190" t="s">
        <v>1210</v>
      </c>
      <c r="J92" s="190">
        <v>255</v>
      </c>
      <c r="K92" s="202"/>
    </row>
    <row r="93" spans="2:11" customFormat="1" ht="15" customHeight="1">
      <c r="B93" s="213"/>
      <c r="C93" s="190" t="s">
        <v>1238</v>
      </c>
      <c r="D93" s="190"/>
      <c r="E93" s="190"/>
      <c r="F93" s="211" t="s">
        <v>1208</v>
      </c>
      <c r="G93" s="212"/>
      <c r="H93" s="190" t="s">
        <v>1239</v>
      </c>
      <c r="I93" s="190" t="s">
        <v>1240</v>
      </c>
      <c r="J93" s="190"/>
      <c r="K93" s="202"/>
    </row>
    <row r="94" spans="2:11" customFormat="1" ht="15" customHeight="1">
      <c r="B94" s="213"/>
      <c r="C94" s="190" t="s">
        <v>1241</v>
      </c>
      <c r="D94" s="190"/>
      <c r="E94" s="190"/>
      <c r="F94" s="211" t="s">
        <v>1208</v>
      </c>
      <c r="G94" s="212"/>
      <c r="H94" s="190" t="s">
        <v>1242</v>
      </c>
      <c r="I94" s="190" t="s">
        <v>1243</v>
      </c>
      <c r="J94" s="190"/>
      <c r="K94" s="202"/>
    </row>
    <row r="95" spans="2:11" customFormat="1" ht="15" customHeight="1">
      <c r="B95" s="213"/>
      <c r="C95" s="190" t="s">
        <v>1244</v>
      </c>
      <c r="D95" s="190"/>
      <c r="E95" s="190"/>
      <c r="F95" s="211" t="s">
        <v>1208</v>
      </c>
      <c r="G95" s="212"/>
      <c r="H95" s="190" t="s">
        <v>1244</v>
      </c>
      <c r="I95" s="190" t="s">
        <v>1243</v>
      </c>
      <c r="J95" s="190"/>
      <c r="K95" s="202"/>
    </row>
    <row r="96" spans="2:11" customFormat="1" ht="15" customHeight="1">
      <c r="B96" s="213"/>
      <c r="C96" s="190" t="s">
        <v>46</v>
      </c>
      <c r="D96" s="190"/>
      <c r="E96" s="190"/>
      <c r="F96" s="211" t="s">
        <v>1208</v>
      </c>
      <c r="G96" s="212"/>
      <c r="H96" s="190" t="s">
        <v>1245</v>
      </c>
      <c r="I96" s="190" t="s">
        <v>1243</v>
      </c>
      <c r="J96" s="190"/>
      <c r="K96" s="202"/>
    </row>
    <row r="97" spans="2:11" customFormat="1" ht="15" customHeight="1">
      <c r="B97" s="213"/>
      <c r="C97" s="190" t="s">
        <v>56</v>
      </c>
      <c r="D97" s="190"/>
      <c r="E97" s="190"/>
      <c r="F97" s="211" t="s">
        <v>1208</v>
      </c>
      <c r="G97" s="212"/>
      <c r="H97" s="190" t="s">
        <v>1246</v>
      </c>
      <c r="I97" s="190" t="s">
        <v>1243</v>
      </c>
      <c r="J97" s="190"/>
      <c r="K97" s="202"/>
    </row>
    <row r="98" spans="2:11" customFormat="1" ht="15" customHeight="1">
      <c r="B98" s="214"/>
      <c r="C98" s="215"/>
      <c r="D98" s="215"/>
      <c r="E98" s="215"/>
      <c r="F98" s="215"/>
      <c r="G98" s="215"/>
      <c r="H98" s="215"/>
      <c r="I98" s="215"/>
      <c r="J98" s="215"/>
      <c r="K98" s="216"/>
    </row>
    <row r="99" spans="2:11" customFormat="1" ht="18.75" customHeight="1">
      <c r="B99" s="217"/>
      <c r="C99" s="218"/>
      <c r="D99" s="218"/>
      <c r="E99" s="218"/>
      <c r="F99" s="218"/>
      <c r="G99" s="218"/>
      <c r="H99" s="218"/>
      <c r="I99" s="218"/>
      <c r="J99" s="218"/>
      <c r="K99" s="217"/>
    </row>
    <row r="100" spans="2:11" customFormat="1" ht="18.75" customHeight="1">
      <c r="B100" s="197"/>
      <c r="C100" s="197"/>
      <c r="D100" s="197"/>
      <c r="E100" s="197"/>
      <c r="F100" s="197"/>
      <c r="G100" s="197"/>
      <c r="H100" s="197"/>
      <c r="I100" s="197"/>
      <c r="J100" s="197"/>
      <c r="K100" s="197"/>
    </row>
    <row r="101" spans="2:11" customFormat="1" ht="7.5" customHeight="1">
      <c r="B101" s="198"/>
      <c r="C101" s="199"/>
      <c r="D101" s="199"/>
      <c r="E101" s="199"/>
      <c r="F101" s="199"/>
      <c r="G101" s="199"/>
      <c r="H101" s="199"/>
      <c r="I101" s="199"/>
      <c r="J101" s="199"/>
      <c r="K101" s="200"/>
    </row>
    <row r="102" spans="2:11" customFormat="1" ht="45" customHeight="1">
      <c r="B102" s="201"/>
      <c r="C102" s="298" t="s">
        <v>1247</v>
      </c>
      <c r="D102" s="298"/>
      <c r="E102" s="298"/>
      <c r="F102" s="298"/>
      <c r="G102" s="298"/>
      <c r="H102" s="298"/>
      <c r="I102" s="298"/>
      <c r="J102" s="298"/>
      <c r="K102" s="202"/>
    </row>
    <row r="103" spans="2:11" customFormat="1" ht="17.25" customHeight="1">
      <c r="B103" s="201"/>
      <c r="C103" s="203" t="s">
        <v>1202</v>
      </c>
      <c r="D103" s="203"/>
      <c r="E103" s="203"/>
      <c r="F103" s="203" t="s">
        <v>1203</v>
      </c>
      <c r="G103" s="204"/>
      <c r="H103" s="203" t="s">
        <v>62</v>
      </c>
      <c r="I103" s="203" t="s">
        <v>65</v>
      </c>
      <c r="J103" s="203" t="s">
        <v>1204</v>
      </c>
      <c r="K103" s="202"/>
    </row>
    <row r="104" spans="2:11" customFormat="1" ht="17.25" customHeight="1">
      <c r="B104" s="201"/>
      <c r="C104" s="205" t="s">
        <v>1205</v>
      </c>
      <c r="D104" s="205"/>
      <c r="E104" s="205"/>
      <c r="F104" s="206" t="s">
        <v>1206</v>
      </c>
      <c r="G104" s="207"/>
      <c r="H104" s="205"/>
      <c r="I104" s="205"/>
      <c r="J104" s="205" t="s">
        <v>1207</v>
      </c>
      <c r="K104" s="202"/>
    </row>
    <row r="105" spans="2:11" customFormat="1" ht="5.25" customHeight="1">
      <c r="B105" s="201"/>
      <c r="C105" s="203"/>
      <c r="D105" s="203"/>
      <c r="E105" s="203"/>
      <c r="F105" s="203"/>
      <c r="G105" s="219"/>
      <c r="H105" s="203"/>
      <c r="I105" s="203"/>
      <c r="J105" s="203"/>
      <c r="K105" s="202"/>
    </row>
    <row r="106" spans="2:11" customFormat="1" ht="15" customHeight="1">
      <c r="B106" s="201"/>
      <c r="C106" s="190" t="s">
        <v>61</v>
      </c>
      <c r="D106" s="210"/>
      <c r="E106" s="210"/>
      <c r="F106" s="211" t="s">
        <v>1208</v>
      </c>
      <c r="G106" s="190"/>
      <c r="H106" s="190" t="s">
        <v>1248</v>
      </c>
      <c r="I106" s="190" t="s">
        <v>1210</v>
      </c>
      <c r="J106" s="190">
        <v>20</v>
      </c>
      <c r="K106" s="202"/>
    </row>
    <row r="107" spans="2:11" customFormat="1" ht="15" customHeight="1">
      <c r="B107" s="201"/>
      <c r="C107" s="190" t="s">
        <v>1211</v>
      </c>
      <c r="D107" s="190"/>
      <c r="E107" s="190"/>
      <c r="F107" s="211" t="s">
        <v>1208</v>
      </c>
      <c r="G107" s="190"/>
      <c r="H107" s="190" t="s">
        <v>1248</v>
      </c>
      <c r="I107" s="190" t="s">
        <v>1210</v>
      </c>
      <c r="J107" s="190">
        <v>120</v>
      </c>
      <c r="K107" s="202"/>
    </row>
    <row r="108" spans="2:11" customFormat="1" ht="15" customHeight="1">
      <c r="B108" s="213"/>
      <c r="C108" s="190" t="s">
        <v>1213</v>
      </c>
      <c r="D108" s="190"/>
      <c r="E108" s="190"/>
      <c r="F108" s="211" t="s">
        <v>1214</v>
      </c>
      <c r="G108" s="190"/>
      <c r="H108" s="190" t="s">
        <v>1248</v>
      </c>
      <c r="I108" s="190" t="s">
        <v>1210</v>
      </c>
      <c r="J108" s="190">
        <v>50</v>
      </c>
      <c r="K108" s="202"/>
    </row>
    <row r="109" spans="2:11" customFormat="1" ht="15" customHeight="1">
      <c r="B109" s="213"/>
      <c r="C109" s="190" t="s">
        <v>1216</v>
      </c>
      <c r="D109" s="190"/>
      <c r="E109" s="190"/>
      <c r="F109" s="211" t="s">
        <v>1208</v>
      </c>
      <c r="G109" s="190"/>
      <c r="H109" s="190" t="s">
        <v>1248</v>
      </c>
      <c r="I109" s="190" t="s">
        <v>1218</v>
      </c>
      <c r="J109" s="190"/>
      <c r="K109" s="202"/>
    </row>
    <row r="110" spans="2:11" customFormat="1" ht="15" customHeight="1">
      <c r="B110" s="213"/>
      <c r="C110" s="190" t="s">
        <v>1227</v>
      </c>
      <c r="D110" s="190"/>
      <c r="E110" s="190"/>
      <c r="F110" s="211" t="s">
        <v>1214</v>
      </c>
      <c r="G110" s="190"/>
      <c r="H110" s="190" t="s">
        <v>1248</v>
      </c>
      <c r="I110" s="190" t="s">
        <v>1210</v>
      </c>
      <c r="J110" s="190">
        <v>50</v>
      </c>
      <c r="K110" s="202"/>
    </row>
    <row r="111" spans="2:11" customFormat="1" ht="15" customHeight="1">
      <c r="B111" s="213"/>
      <c r="C111" s="190" t="s">
        <v>1235</v>
      </c>
      <c r="D111" s="190"/>
      <c r="E111" s="190"/>
      <c r="F111" s="211" t="s">
        <v>1214</v>
      </c>
      <c r="G111" s="190"/>
      <c r="H111" s="190" t="s">
        <v>1248</v>
      </c>
      <c r="I111" s="190" t="s">
        <v>1210</v>
      </c>
      <c r="J111" s="190">
        <v>50</v>
      </c>
      <c r="K111" s="202"/>
    </row>
    <row r="112" spans="2:11" customFormat="1" ht="15" customHeight="1">
      <c r="B112" s="213"/>
      <c r="C112" s="190" t="s">
        <v>1233</v>
      </c>
      <c r="D112" s="190"/>
      <c r="E112" s="190"/>
      <c r="F112" s="211" t="s">
        <v>1214</v>
      </c>
      <c r="G112" s="190"/>
      <c r="H112" s="190" t="s">
        <v>1248</v>
      </c>
      <c r="I112" s="190" t="s">
        <v>1210</v>
      </c>
      <c r="J112" s="190">
        <v>50</v>
      </c>
      <c r="K112" s="202"/>
    </row>
    <row r="113" spans="2:11" customFormat="1" ht="15" customHeight="1">
      <c r="B113" s="213"/>
      <c r="C113" s="190" t="s">
        <v>61</v>
      </c>
      <c r="D113" s="190"/>
      <c r="E113" s="190"/>
      <c r="F113" s="211" t="s">
        <v>1208</v>
      </c>
      <c r="G113" s="190"/>
      <c r="H113" s="190" t="s">
        <v>1249</v>
      </c>
      <c r="I113" s="190" t="s">
        <v>1210</v>
      </c>
      <c r="J113" s="190">
        <v>20</v>
      </c>
      <c r="K113" s="202"/>
    </row>
    <row r="114" spans="2:11" customFormat="1" ht="15" customHeight="1">
      <c r="B114" s="213"/>
      <c r="C114" s="190" t="s">
        <v>1250</v>
      </c>
      <c r="D114" s="190"/>
      <c r="E114" s="190"/>
      <c r="F114" s="211" t="s">
        <v>1208</v>
      </c>
      <c r="G114" s="190"/>
      <c r="H114" s="190" t="s">
        <v>1251</v>
      </c>
      <c r="I114" s="190" t="s">
        <v>1210</v>
      </c>
      <c r="J114" s="190">
        <v>120</v>
      </c>
      <c r="K114" s="202"/>
    </row>
    <row r="115" spans="2:11" customFormat="1" ht="15" customHeight="1">
      <c r="B115" s="213"/>
      <c r="C115" s="190" t="s">
        <v>46</v>
      </c>
      <c r="D115" s="190"/>
      <c r="E115" s="190"/>
      <c r="F115" s="211" t="s">
        <v>1208</v>
      </c>
      <c r="G115" s="190"/>
      <c r="H115" s="190" t="s">
        <v>1252</v>
      </c>
      <c r="I115" s="190" t="s">
        <v>1243</v>
      </c>
      <c r="J115" s="190"/>
      <c r="K115" s="202"/>
    </row>
    <row r="116" spans="2:11" customFormat="1" ht="15" customHeight="1">
      <c r="B116" s="213"/>
      <c r="C116" s="190" t="s">
        <v>56</v>
      </c>
      <c r="D116" s="190"/>
      <c r="E116" s="190"/>
      <c r="F116" s="211" t="s">
        <v>1208</v>
      </c>
      <c r="G116" s="190"/>
      <c r="H116" s="190" t="s">
        <v>1253</v>
      </c>
      <c r="I116" s="190" t="s">
        <v>1243</v>
      </c>
      <c r="J116" s="190"/>
      <c r="K116" s="202"/>
    </row>
    <row r="117" spans="2:11" customFormat="1" ht="15" customHeight="1">
      <c r="B117" s="213"/>
      <c r="C117" s="190" t="s">
        <v>65</v>
      </c>
      <c r="D117" s="190"/>
      <c r="E117" s="190"/>
      <c r="F117" s="211" t="s">
        <v>1208</v>
      </c>
      <c r="G117" s="190"/>
      <c r="H117" s="190" t="s">
        <v>1254</v>
      </c>
      <c r="I117" s="190" t="s">
        <v>1255</v>
      </c>
      <c r="J117" s="190"/>
      <c r="K117" s="202"/>
    </row>
    <row r="118" spans="2:11" customFormat="1" ht="15" customHeight="1">
      <c r="B118" s="214"/>
      <c r="C118" s="220"/>
      <c r="D118" s="220"/>
      <c r="E118" s="220"/>
      <c r="F118" s="220"/>
      <c r="G118" s="220"/>
      <c r="H118" s="220"/>
      <c r="I118" s="220"/>
      <c r="J118" s="220"/>
      <c r="K118" s="216"/>
    </row>
    <row r="119" spans="2:11" customFormat="1" ht="18.75" customHeight="1">
      <c r="B119" s="221"/>
      <c r="C119" s="222"/>
      <c r="D119" s="222"/>
      <c r="E119" s="222"/>
      <c r="F119" s="223"/>
      <c r="G119" s="222"/>
      <c r="H119" s="222"/>
      <c r="I119" s="222"/>
      <c r="J119" s="222"/>
      <c r="K119" s="221"/>
    </row>
    <row r="120" spans="2:11" customFormat="1" ht="18.75" customHeight="1">
      <c r="B120" s="197"/>
      <c r="C120" s="197"/>
      <c r="D120" s="197"/>
      <c r="E120" s="197"/>
      <c r="F120" s="197"/>
      <c r="G120" s="197"/>
      <c r="H120" s="197"/>
      <c r="I120" s="197"/>
      <c r="J120" s="197"/>
      <c r="K120" s="197"/>
    </row>
    <row r="121" spans="2:11" customFormat="1" ht="7.5" customHeight="1">
      <c r="B121" s="224"/>
      <c r="C121" s="225"/>
      <c r="D121" s="225"/>
      <c r="E121" s="225"/>
      <c r="F121" s="225"/>
      <c r="G121" s="225"/>
      <c r="H121" s="225"/>
      <c r="I121" s="225"/>
      <c r="J121" s="225"/>
      <c r="K121" s="226"/>
    </row>
    <row r="122" spans="2:11" customFormat="1" ht="45" customHeight="1">
      <c r="B122" s="227"/>
      <c r="C122" s="299" t="s">
        <v>1256</v>
      </c>
      <c r="D122" s="299"/>
      <c r="E122" s="299"/>
      <c r="F122" s="299"/>
      <c r="G122" s="299"/>
      <c r="H122" s="299"/>
      <c r="I122" s="299"/>
      <c r="J122" s="299"/>
      <c r="K122" s="228"/>
    </row>
    <row r="123" spans="2:11" customFormat="1" ht="17.25" customHeight="1">
      <c r="B123" s="229"/>
      <c r="C123" s="203" t="s">
        <v>1202</v>
      </c>
      <c r="D123" s="203"/>
      <c r="E123" s="203"/>
      <c r="F123" s="203" t="s">
        <v>1203</v>
      </c>
      <c r="G123" s="204"/>
      <c r="H123" s="203" t="s">
        <v>62</v>
      </c>
      <c r="I123" s="203" t="s">
        <v>65</v>
      </c>
      <c r="J123" s="203" t="s">
        <v>1204</v>
      </c>
      <c r="K123" s="230"/>
    </row>
    <row r="124" spans="2:11" customFormat="1" ht="17.25" customHeight="1">
      <c r="B124" s="229"/>
      <c r="C124" s="205" t="s">
        <v>1205</v>
      </c>
      <c r="D124" s="205"/>
      <c r="E124" s="205"/>
      <c r="F124" s="206" t="s">
        <v>1206</v>
      </c>
      <c r="G124" s="207"/>
      <c r="H124" s="205"/>
      <c r="I124" s="205"/>
      <c r="J124" s="205" t="s">
        <v>1207</v>
      </c>
      <c r="K124" s="230"/>
    </row>
    <row r="125" spans="2:11" customFormat="1" ht="5.25" customHeight="1">
      <c r="B125" s="231"/>
      <c r="C125" s="208"/>
      <c r="D125" s="208"/>
      <c r="E125" s="208"/>
      <c r="F125" s="208"/>
      <c r="G125" s="232"/>
      <c r="H125" s="208"/>
      <c r="I125" s="208"/>
      <c r="J125" s="208"/>
      <c r="K125" s="233"/>
    </row>
    <row r="126" spans="2:11" customFormat="1" ht="15" customHeight="1">
      <c r="B126" s="231"/>
      <c r="C126" s="190" t="s">
        <v>1211</v>
      </c>
      <c r="D126" s="210"/>
      <c r="E126" s="210"/>
      <c r="F126" s="211" t="s">
        <v>1208</v>
      </c>
      <c r="G126" s="190"/>
      <c r="H126" s="190" t="s">
        <v>1248</v>
      </c>
      <c r="I126" s="190" t="s">
        <v>1210</v>
      </c>
      <c r="J126" s="190">
        <v>120</v>
      </c>
      <c r="K126" s="234"/>
    </row>
    <row r="127" spans="2:11" customFormat="1" ht="15" customHeight="1">
      <c r="B127" s="231"/>
      <c r="C127" s="190" t="s">
        <v>1257</v>
      </c>
      <c r="D127" s="190"/>
      <c r="E127" s="190"/>
      <c r="F127" s="211" t="s">
        <v>1208</v>
      </c>
      <c r="G127" s="190"/>
      <c r="H127" s="190" t="s">
        <v>1258</v>
      </c>
      <c r="I127" s="190" t="s">
        <v>1210</v>
      </c>
      <c r="J127" s="190" t="s">
        <v>1259</v>
      </c>
      <c r="K127" s="234"/>
    </row>
    <row r="128" spans="2:11" customFormat="1" ht="15" customHeight="1">
      <c r="B128" s="231"/>
      <c r="C128" s="190" t="s">
        <v>1156</v>
      </c>
      <c r="D128" s="190"/>
      <c r="E128" s="190"/>
      <c r="F128" s="211" t="s">
        <v>1208</v>
      </c>
      <c r="G128" s="190"/>
      <c r="H128" s="190" t="s">
        <v>1260</v>
      </c>
      <c r="I128" s="190" t="s">
        <v>1210</v>
      </c>
      <c r="J128" s="190" t="s">
        <v>1259</v>
      </c>
      <c r="K128" s="234"/>
    </row>
    <row r="129" spans="2:11" customFormat="1" ht="15" customHeight="1">
      <c r="B129" s="231"/>
      <c r="C129" s="190" t="s">
        <v>1219</v>
      </c>
      <c r="D129" s="190"/>
      <c r="E129" s="190"/>
      <c r="F129" s="211" t="s">
        <v>1214</v>
      </c>
      <c r="G129" s="190"/>
      <c r="H129" s="190" t="s">
        <v>1220</v>
      </c>
      <c r="I129" s="190" t="s">
        <v>1210</v>
      </c>
      <c r="J129" s="190">
        <v>15</v>
      </c>
      <c r="K129" s="234"/>
    </row>
    <row r="130" spans="2:11" customFormat="1" ht="15" customHeight="1">
      <c r="B130" s="231"/>
      <c r="C130" s="190" t="s">
        <v>1221</v>
      </c>
      <c r="D130" s="190"/>
      <c r="E130" s="190"/>
      <c r="F130" s="211" t="s">
        <v>1214</v>
      </c>
      <c r="G130" s="190"/>
      <c r="H130" s="190" t="s">
        <v>1222</v>
      </c>
      <c r="I130" s="190" t="s">
        <v>1210</v>
      </c>
      <c r="J130" s="190">
        <v>15</v>
      </c>
      <c r="K130" s="234"/>
    </row>
    <row r="131" spans="2:11" customFormat="1" ht="15" customHeight="1">
      <c r="B131" s="231"/>
      <c r="C131" s="190" t="s">
        <v>1223</v>
      </c>
      <c r="D131" s="190"/>
      <c r="E131" s="190"/>
      <c r="F131" s="211" t="s">
        <v>1214</v>
      </c>
      <c r="G131" s="190"/>
      <c r="H131" s="190" t="s">
        <v>1224</v>
      </c>
      <c r="I131" s="190" t="s">
        <v>1210</v>
      </c>
      <c r="J131" s="190">
        <v>20</v>
      </c>
      <c r="K131" s="234"/>
    </row>
    <row r="132" spans="2:11" customFormat="1" ht="15" customHeight="1">
      <c r="B132" s="231"/>
      <c r="C132" s="190" t="s">
        <v>1225</v>
      </c>
      <c r="D132" s="190"/>
      <c r="E132" s="190"/>
      <c r="F132" s="211" t="s">
        <v>1214</v>
      </c>
      <c r="G132" s="190"/>
      <c r="H132" s="190" t="s">
        <v>1226</v>
      </c>
      <c r="I132" s="190" t="s">
        <v>1210</v>
      </c>
      <c r="J132" s="190">
        <v>20</v>
      </c>
      <c r="K132" s="234"/>
    </row>
    <row r="133" spans="2:11" customFormat="1" ht="15" customHeight="1">
      <c r="B133" s="231"/>
      <c r="C133" s="190" t="s">
        <v>1213</v>
      </c>
      <c r="D133" s="190"/>
      <c r="E133" s="190"/>
      <c r="F133" s="211" t="s">
        <v>1214</v>
      </c>
      <c r="G133" s="190"/>
      <c r="H133" s="190" t="s">
        <v>1248</v>
      </c>
      <c r="I133" s="190" t="s">
        <v>1210</v>
      </c>
      <c r="J133" s="190">
        <v>50</v>
      </c>
      <c r="K133" s="234"/>
    </row>
    <row r="134" spans="2:11" customFormat="1" ht="15" customHeight="1">
      <c r="B134" s="231"/>
      <c r="C134" s="190" t="s">
        <v>1227</v>
      </c>
      <c r="D134" s="190"/>
      <c r="E134" s="190"/>
      <c r="F134" s="211" t="s">
        <v>1214</v>
      </c>
      <c r="G134" s="190"/>
      <c r="H134" s="190" t="s">
        <v>1248</v>
      </c>
      <c r="I134" s="190" t="s">
        <v>1210</v>
      </c>
      <c r="J134" s="190">
        <v>50</v>
      </c>
      <c r="K134" s="234"/>
    </row>
    <row r="135" spans="2:11" customFormat="1" ht="15" customHeight="1">
      <c r="B135" s="231"/>
      <c r="C135" s="190" t="s">
        <v>1233</v>
      </c>
      <c r="D135" s="190"/>
      <c r="E135" s="190"/>
      <c r="F135" s="211" t="s">
        <v>1214</v>
      </c>
      <c r="G135" s="190"/>
      <c r="H135" s="190" t="s">
        <v>1248</v>
      </c>
      <c r="I135" s="190" t="s">
        <v>1210</v>
      </c>
      <c r="J135" s="190">
        <v>50</v>
      </c>
      <c r="K135" s="234"/>
    </row>
    <row r="136" spans="2:11" customFormat="1" ht="15" customHeight="1">
      <c r="B136" s="231"/>
      <c r="C136" s="190" t="s">
        <v>1235</v>
      </c>
      <c r="D136" s="190"/>
      <c r="E136" s="190"/>
      <c r="F136" s="211" t="s">
        <v>1214</v>
      </c>
      <c r="G136" s="190"/>
      <c r="H136" s="190" t="s">
        <v>1248</v>
      </c>
      <c r="I136" s="190" t="s">
        <v>1210</v>
      </c>
      <c r="J136" s="190">
        <v>50</v>
      </c>
      <c r="K136" s="234"/>
    </row>
    <row r="137" spans="2:11" customFormat="1" ht="15" customHeight="1">
      <c r="B137" s="231"/>
      <c r="C137" s="190" t="s">
        <v>1236</v>
      </c>
      <c r="D137" s="190"/>
      <c r="E137" s="190"/>
      <c r="F137" s="211" t="s">
        <v>1214</v>
      </c>
      <c r="G137" s="190"/>
      <c r="H137" s="190" t="s">
        <v>1261</v>
      </c>
      <c r="I137" s="190" t="s">
        <v>1210</v>
      </c>
      <c r="J137" s="190">
        <v>255</v>
      </c>
      <c r="K137" s="234"/>
    </row>
    <row r="138" spans="2:11" customFormat="1" ht="15" customHeight="1">
      <c r="B138" s="231"/>
      <c r="C138" s="190" t="s">
        <v>1238</v>
      </c>
      <c r="D138" s="190"/>
      <c r="E138" s="190"/>
      <c r="F138" s="211" t="s">
        <v>1208</v>
      </c>
      <c r="G138" s="190"/>
      <c r="H138" s="190" t="s">
        <v>1262</v>
      </c>
      <c r="I138" s="190" t="s">
        <v>1240</v>
      </c>
      <c r="J138" s="190"/>
      <c r="K138" s="234"/>
    </row>
    <row r="139" spans="2:11" customFormat="1" ht="15" customHeight="1">
      <c r="B139" s="231"/>
      <c r="C139" s="190" t="s">
        <v>1241</v>
      </c>
      <c r="D139" s="190"/>
      <c r="E139" s="190"/>
      <c r="F139" s="211" t="s">
        <v>1208</v>
      </c>
      <c r="G139" s="190"/>
      <c r="H139" s="190" t="s">
        <v>1263</v>
      </c>
      <c r="I139" s="190" t="s">
        <v>1243</v>
      </c>
      <c r="J139" s="190"/>
      <c r="K139" s="234"/>
    </row>
    <row r="140" spans="2:11" customFormat="1" ht="15" customHeight="1">
      <c r="B140" s="231"/>
      <c r="C140" s="190" t="s">
        <v>1244</v>
      </c>
      <c r="D140" s="190"/>
      <c r="E140" s="190"/>
      <c r="F140" s="211" t="s">
        <v>1208</v>
      </c>
      <c r="G140" s="190"/>
      <c r="H140" s="190" t="s">
        <v>1244</v>
      </c>
      <c r="I140" s="190" t="s">
        <v>1243</v>
      </c>
      <c r="J140" s="190"/>
      <c r="K140" s="234"/>
    </row>
    <row r="141" spans="2:11" customFormat="1" ht="15" customHeight="1">
      <c r="B141" s="231"/>
      <c r="C141" s="190" t="s">
        <v>46</v>
      </c>
      <c r="D141" s="190"/>
      <c r="E141" s="190"/>
      <c r="F141" s="211" t="s">
        <v>1208</v>
      </c>
      <c r="G141" s="190"/>
      <c r="H141" s="190" t="s">
        <v>1264</v>
      </c>
      <c r="I141" s="190" t="s">
        <v>1243</v>
      </c>
      <c r="J141" s="190"/>
      <c r="K141" s="234"/>
    </row>
    <row r="142" spans="2:11" customFormat="1" ht="15" customHeight="1">
      <c r="B142" s="231"/>
      <c r="C142" s="190" t="s">
        <v>1265</v>
      </c>
      <c r="D142" s="190"/>
      <c r="E142" s="190"/>
      <c r="F142" s="211" t="s">
        <v>1208</v>
      </c>
      <c r="G142" s="190"/>
      <c r="H142" s="190" t="s">
        <v>1266</v>
      </c>
      <c r="I142" s="190" t="s">
        <v>1243</v>
      </c>
      <c r="J142" s="190"/>
      <c r="K142" s="234"/>
    </row>
    <row r="143" spans="2:11" customFormat="1" ht="15" customHeight="1">
      <c r="B143" s="235"/>
      <c r="C143" s="236"/>
      <c r="D143" s="236"/>
      <c r="E143" s="236"/>
      <c r="F143" s="236"/>
      <c r="G143" s="236"/>
      <c r="H143" s="236"/>
      <c r="I143" s="236"/>
      <c r="J143" s="236"/>
      <c r="K143" s="237"/>
    </row>
    <row r="144" spans="2:11" customFormat="1" ht="18.75" customHeight="1">
      <c r="B144" s="222"/>
      <c r="C144" s="222"/>
      <c r="D144" s="222"/>
      <c r="E144" s="222"/>
      <c r="F144" s="223"/>
      <c r="G144" s="222"/>
      <c r="H144" s="222"/>
      <c r="I144" s="222"/>
      <c r="J144" s="222"/>
      <c r="K144" s="222"/>
    </row>
    <row r="145" spans="2:11" customFormat="1" ht="18.75" customHeight="1">
      <c r="B145" s="197"/>
      <c r="C145" s="197"/>
      <c r="D145" s="197"/>
      <c r="E145" s="197"/>
      <c r="F145" s="197"/>
      <c r="G145" s="197"/>
      <c r="H145" s="197"/>
      <c r="I145" s="197"/>
      <c r="J145" s="197"/>
      <c r="K145" s="197"/>
    </row>
    <row r="146" spans="2:11" customFormat="1" ht="7.5" customHeight="1">
      <c r="B146" s="198"/>
      <c r="C146" s="199"/>
      <c r="D146" s="199"/>
      <c r="E146" s="199"/>
      <c r="F146" s="199"/>
      <c r="G146" s="199"/>
      <c r="H146" s="199"/>
      <c r="I146" s="199"/>
      <c r="J146" s="199"/>
      <c r="K146" s="200"/>
    </row>
    <row r="147" spans="2:11" customFormat="1" ht="45" customHeight="1">
      <c r="B147" s="201"/>
      <c r="C147" s="298" t="s">
        <v>1267</v>
      </c>
      <c r="D147" s="298"/>
      <c r="E147" s="298"/>
      <c r="F147" s="298"/>
      <c r="G147" s="298"/>
      <c r="H147" s="298"/>
      <c r="I147" s="298"/>
      <c r="J147" s="298"/>
      <c r="K147" s="202"/>
    </row>
    <row r="148" spans="2:11" customFormat="1" ht="17.25" customHeight="1">
      <c r="B148" s="201"/>
      <c r="C148" s="203" t="s">
        <v>1202</v>
      </c>
      <c r="D148" s="203"/>
      <c r="E148" s="203"/>
      <c r="F148" s="203" t="s">
        <v>1203</v>
      </c>
      <c r="G148" s="204"/>
      <c r="H148" s="203" t="s">
        <v>62</v>
      </c>
      <c r="I148" s="203" t="s">
        <v>65</v>
      </c>
      <c r="J148" s="203" t="s">
        <v>1204</v>
      </c>
      <c r="K148" s="202"/>
    </row>
    <row r="149" spans="2:11" customFormat="1" ht="17.25" customHeight="1">
      <c r="B149" s="201"/>
      <c r="C149" s="205" t="s">
        <v>1205</v>
      </c>
      <c r="D149" s="205"/>
      <c r="E149" s="205"/>
      <c r="F149" s="206" t="s">
        <v>1206</v>
      </c>
      <c r="G149" s="207"/>
      <c r="H149" s="205"/>
      <c r="I149" s="205"/>
      <c r="J149" s="205" t="s">
        <v>1207</v>
      </c>
      <c r="K149" s="202"/>
    </row>
    <row r="150" spans="2:11" customFormat="1" ht="5.25" customHeight="1">
      <c r="B150" s="213"/>
      <c r="C150" s="208"/>
      <c r="D150" s="208"/>
      <c r="E150" s="208"/>
      <c r="F150" s="208"/>
      <c r="G150" s="209"/>
      <c r="H150" s="208"/>
      <c r="I150" s="208"/>
      <c r="J150" s="208"/>
      <c r="K150" s="234"/>
    </row>
    <row r="151" spans="2:11" customFormat="1" ht="15" customHeight="1">
      <c r="B151" s="213"/>
      <c r="C151" s="238" t="s">
        <v>1211</v>
      </c>
      <c r="D151" s="190"/>
      <c r="E151" s="190"/>
      <c r="F151" s="239" t="s">
        <v>1208</v>
      </c>
      <c r="G151" s="190"/>
      <c r="H151" s="238" t="s">
        <v>1248</v>
      </c>
      <c r="I151" s="238" t="s">
        <v>1210</v>
      </c>
      <c r="J151" s="238">
        <v>120</v>
      </c>
      <c r="K151" s="234"/>
    </row>
    <row r="152" spans="2:11" customFormat="1" ht="15" customHeight="1">
      <c r="B152" s="213"/>
      <c r="C152" s="238" t="s">
        <v>1257</v>
      </c>
      <c r="D152" s="190"/>
      <c r="E152" s="190"/>
      <c r="F152" s="239" t="s">
        <v>1208</v>
      </c>
      <c r="G152" s="190"/>
      <c r="H152" s="238" t="s">
        <v>1268</v>
      </c>
      <c r="I152" s="238" t="s">
        <v>1210</v>
      </c>
      <c r="J152" s="238" t="s">
        <v>1259</v>
      </c>
      <c r="K152" s="234"/>
    </row>
    <row r="153" spans="2:11" customFormat="1" ht="15" customHeight="1">
      <c r="B153" s="213"/>
      <c r="C153" s="238" t="s">
        <v>1156</v>
      </c>
      <c r="D153" s="190"/>
      <c r="E153" s="190"/>
      <c r="F153" s="239" t="s">
        <v>1208</v>
      </c>
      <c r="G153" s="190"/>
      <c r="H153" s="238" t="s">
        <v>1269</v>
      </c>
      <c r="I153" s="238" t="s">
        <v>1210</v>
      </c>
      <c r="J153" s="238" t="s">
        <v>1259</v>
      </c>
      <c r="K153" s="234"/>
    </row>
    <row r="154" spans="2:11" customFormat="1" ht="15" customHeight="1">
      <c r="B154" s="213"/>
      <c r="C154" s="238" t="s">
        <v>1213</v>
      </c>
      <c r="D154" s="190"/>
      <c r="E154" s="190"/>
      <c r="F154" s="239" t="s">
        <v>1214</v>
      </c>
      <c r="G154" s="190"/>
      <c r="H154" s="238" t="s">
        <v>1248</v>
      </c>
      <c r="I154" s="238" t="s">
        <v>1210</v>
      </c>
      <c r="J154" s="238">
        <v>50</v>
      </c>
      <c r="K154" s="234"/>
    </row>
    <row r="155" spans="2:11" customFormat="1" ht="15" customHeight="1">
      <c r="B155" s="213"/>
      <c r="C155" s="238" t="s">
        <v>1216</v>
      </c>
      <c r="D155" s="190"/>
      <c r="E155" s="190"/>
      <c r="F155" s="239" t="s">
        <v>1208</v>
      </c>
      <c r="G155" s="190"/>
      <c r="H155" s="238" t="s">
        <v>1248</v>
      </c>
      <c r="I155" s="238" t="s">
        <v>1218</v>
      </c>
      <c r="J155" s="238"/>
      <c r="K155" s="234"/>
    </row>
    <row r="156" spans="2:11" customFormat="1" ht="15" customHeight="1">
      <c r="B156" s="213"/>
      <c r="C156" s="238" t="s">
        <v>1227</v>
      </c>
      <c r="D156" s="190"/>
      <c r="E156" s="190"/>
      <c r="F156" s="239" t="s">
        <v>1214</v>
      </c>
      <c r="G156" s="190"/>
      <c r="H156" s="238" t="s">
        <v>1248</v>
      </c>
      <c r="I156" s="238" t="s">
        <v>1210</v>
      </c>
      <c r="J156" s="238">
        <v>50</v>
      </c>
      <c r="K156" s="234"/>
    </row>
    <row r="157" spans="2:11" customFormat="1" ht="15" customHeight="1">
      <c r="B157" s="213"/>
      <c r="C157" s="238" t="s">
        <v>1235</v>
      </c>
      <c r="D157" s="190"/>
      <c r="E157" s="190"/>
      <c r="F157" s="239" t="s">
        <v>1214</v>
      </c>
      <c r="G157" s="190"/>
      <c r="H157" s="238" t="s">
        <v>1248</v>
      </c>
      <c r="I157" s="238" t="s">
        <v>1210</v>
      </c>
      <c r="J157" s="238">
        <v>50</v>
      </c>
      <c r="K157" s="234"/>
    </row>
    <row r="158" spans="2:11" customFormat="1" ht="15" customHeight="1">
      <c r="B158" s="213"/>
      <c r="C158" s="238" t="s">
        <v>1233</v>
      </c>
      <c r="D158" s="190"/>
      <c r="E158" s="190"/>
      <c r="F158" s="239" t="s">
        <v>1214</v>
      </c>
      <c r="G158" s="190"/>
      <c r="H158" s="238" t="s">
        <v>1248</v>
      </c>
      <c r="I158" s="238" t="s">
        <v>1210</v>
      </c>
      <c r="J158" s="238">
        <v>50</v>
      </c>
      <c r="K158" s="234"/>
    </row>
    <row r="159" spans="2:11" customFormat="1" ht="15" customHeight="1">
      <c r="B159" s="213"/>
      <c r="C159" s="238" t="s">
        <v>97</v>
      </c>
      <c r="D159" s="190"/>
      <c r="E159" s="190"/>
      <c r="F159" s="239" t="s">
        <v>1208</v>
      </c>
      <c r="G159" s="190"/>
      <c r="H159" s="238" t="s">
        <v>1270</v>
      </c>
      <c r="I159" s="238" t="s">
        <v>1210</v>
      </c>
      <c r="J159" s="238" t="s">
        <v>1271</v>
      </c>
      <c r="K159" s="234"/>
    </row>
    <row r="160" spans="2:11" customFormat="1" ht="15" customHeight="1">
      <c r="B160" s="213"/>
      <c r="C160" s="238" t="s">
        <v>1272</v>
      </c>
      <c r="D160" s="190"/>
      <c r="E160" s="190"/>
      <c r="F160" s="239" t="s">
        <v>1208</v>
      </c>
      <c r="G160" s="190"/>
      <c r="H160" s="238" t="s">
        <v>1273</v>
      </c>
      <c r="I160" s="238" t="s">
        <v>1243</v>
      </c>
      <c r="J160" s="238"/>
      <c r="K160" s="234"/>
    </row>
    <row r="161" spans="2:11" customFormat="1" ht="15" customHeight="1">
      <c r="B161" s="240"/>
      <c r="C161" s="220"/>
      <c r="D161" s="220"/>
      <c r="E161" s="220"/>
      <c r="F161" s="220"/>
      <c r="G161" s="220"/>
      <c r="H161" s="220"/>
      <c r="I161" s="220"/>
      <c r="J161" s="220"/>
      <c r="K161" s="241"/>
    </row>
    <row r="162" spans="2:11" customFormat="1" ht="18.75" customHeight="1">
      <c r="B162" s="222"/>
      <c r="C162" s="232"/>
      <c r="D162" s="232"/>
      <c r="E162" s="232"/>
      <c r="F162" s="242"/>
      <c r="G162" s="232"/>
      <c r="H162" s="232"/>
      <c r="I162" s="232"/>
      <c r="J162" s="232"/>
      <c r="K162" s="222"/>
    </row>
    <row r="163" spans="2:11" customFormat="1" ht="18.75" customHeight="1">
      <c r="B163" s="197"/>
      <c r="C163" s="197"/>
      <c r="D163" s="197"/>
      <c r="E163" s="197"/>
      <c r="F163" s="197"/>
      <c r="G163" s="197"/>
      <c r="H163" s="197"/>
      <c r="I163" s="197"/>
      <c r="J163" s="197"/>
      <c r="K163" s="197"/>
    </row>
    <row r="164" spans="2:11" customFormat="1" ht="7.5" customHeight="1">
      <c r="B164" s="179"/>
      <c r="C164" s="180"/>
      <c r="D164" s="180"/>
      <c r="E164" s="180"/>
      <c r="F164" s="180"/>
      <c r="G164" s="180"/>
      <c r="H164" s="180"/>
      <c r="I164" s="180"/>
      <c r="J164" s="180"/>
      <c r="K164" s="181"/>
    </row>
    <row r="165" spans="2:11" customFormat="1" ht="45" customHeight="1">
      <c r="B165" s="182"/>
      <c r="C165" s="299" t="s">
        <v>1274</v>
      </c>
      <c r="D165" s="299"/>
      <c r="E165" s="299"/>
      <c r="F165" s="299"/>
      <c r="G165" s="299"/>
      <c r="H165" s="299"/>
      <c r="I165" s="299"/>
      <c r="J165" s="299"/>
      <c r="K165" s="183"/>
    </row>
    <row r="166" spans="2:11" customFormat="1" ht="17.25" customHeight="1">
      <c r="B166" s="182"/>
      <c r="C166" s="203" t="s">
        <v>1202</v>
      </c>
      <c r="D166" s="203"/>
      <c r="E166" s="203"/>
      <c r="F166" s="203" t="s">
        <v>1203</v>
      </c>
      <c r="G166" s="243"/>
      <c r="H166" s="244" t="s">
        <v>62</v>
      </c>
      <c r="I166" s="244" t="s">
        <v>65</v>
      </c>
      <c r="J166" s="203" t="s">
        <v>1204</v>
      </c>
      <c r="K166" s="183"/>
    </row>
    <row r="167" spans="2:11" customFormat="1" ht="17.25" customHeight="1">
      <c r="B167" s="184"/>
      <c r="C167" s="205" t="s">
        <v>1205</v>
      </c>
      <c r="D167" s="205"/>
      <c r="E167" s="205"/>
      <c r="F167" s="206" t="s">
        <v>1206</v>
      </c>
      <c r="G167" s="245"/>
      <c r="H167" s="246"/>
      <c r="I167" s="246"/>
      <c r="J167" s="205" t="s">
        <v>1207</v>
      </c>
      <c r="K167" s="185"/>
    </row>
    <row r="168" spans="2:11" customFormat="1" ht="5.25" customHeight="1">
      <c r="B168" s="213"/>
      <c r="C168" s="208"/>
      <c r="D168" s="208"/>
      <c r="E168" s="208"/>
      <c r="F168" s="208"/>
      <c r="G168" s="209"/>
      <c r="H168" s="208"/>
      <c r="I168" s="208"/>
      <c r="J168" s="208"/>
      <c r="K168" s="234"/>
    </row>
    <row r="169" spans="2:11" customFormat="1" ht="15" customHeight="1">
      <c r="B169" s="213"/>
      <c r="C169" s="190" t="s">
        <v>1211</v>
      </c>
      <c r="D169" s="190"/>
      <c r="E169" s="190"/>
      <c r="F169" s="211" t="s">
        <v>1208</v>
      </c>
      <c r="G169" s="190"/>
      <c r="H169" s="190" t="s">
        <v>1248</v>
      </c>
      <c r="I169" s="190" t="s">
        <v>1210</v>
      </c>
      <c r="J169" s="190">
        <v>120</v>
      </c>
      <c r="K169" s="234"/>
    </row>
    <row r="170" spans="2:11" customFormat="1" ht="15" customHeight="1">
      <c r="B170" s="213"/>
      <c r="C170" s="190" t="s">
        <v>1257</v>
      </c>
      <c r="D170" s="190"/>
      <c r="E170" s="190"/>
      <c r="F170" s="211" t="s">
        <v>1208</v>
      </c>
      <c r="G170" s="190"/>
      <c r="H170" s="190" t="s">
        <v>1258</v>
      </c>
      <c r="I170" s="190" t="s">
        <v>1210</v>
      </c>
      <c r="J170" s="190" t="s">
        <v>1259</v>
      </c>
      <c r="K170" s="234"/>
    </row>
    <row r="171" spans="2:11" customFormat="1" ht="15" customHeight="1">
      <c r="B171" s="213"/>
      <c r="C171" s="190" t="s">
        <v>1156</v>
      </c>
      <c r="D171" s="190"/>
      <c r="E171" s="190"/>
      <c r="F171" s="211" t="s">
        <v>1208</v>
      </c>
      <c r="G171" s="190"/>
      <c r="H171" s="190" t="s">
        <v>1275</v>
      </c>
      <c r="I171" s="190" t="s">
        <v>1210</v>
      </c>
      <c r="J171" s="190" t="s">
        <v>1259</v>
      </c>
      <c r="K171" s="234"/>
    </row>
    <row r="172" spans="2:11" customFormat="1" ht="15" customHeight="1">
      <c r="B172" s="213"/>
      <c r="C172" s="190" t="s">
        <v>1213</v>
      </c>
      <c r="D172" s="190"/>
      <c r="E172" s="190"/>
      <c r="F172" s="211" t="s">
        <v>1214</v>
      </c>
      <c r="G172" s="190"/>
      <c r="H172" s="190" t="s">
        <v>1275</v>
      </c>
      <c r="I172" s="190" t="s">
        <v>1210</v>
      </c>
      <c r="J172" s="190">
        <v>50</v>
      </c>
      <c r="K172" s="234"/>
    </row>
    <row r="173" spans="2:11" customFormat="1" ht="15" customHeight="1">
      <c r="B173" s="213"/>
      <c r="C173" s="190" t="s">
        <v>1216</v>
      </c>
      <c r="D173" s="190"/>
      <c r="E173" s="190"/>
      <c r="F173" s="211" t="s">
        <v>1208</v>
      </c>
      <c r="G173" s="190"/>
      <c r="H173" s="190" t="s">
        <v>1275</v>
      </c>
      <c r="I173" s="190" t="s">
        <v>1218</v>
      </c>
      <c r="J173" s="190"/>
      <c r="K173" s="234"/>
    </row>
    <row r="174" spans="2:11" customFormat="1" ht="15" customHeight="1">
      <c r="B174" s="213"/>
      <c r="C174" s="190" t="s">
        <v>1227</v>
      </c>
      <c r="D174" s="190"/>
      <c r="E174" s="190"/>
      <c r="F174" s="211" t="s">
        <v>1214</v>
      </c>
      <c r="G174" s="190"/>
      <c r="H174" s="190" t="s">
        <v>1275</v>
      </c>
      <c r="I174" s="190" t="s">
        <v>1210</v>
      </c>
      <c r="J174" s="190">
        <v>50</v>
      </c>
      <c r="K174" s="234"/>
    </row>
    <row r="175" spans="2:11" customFormat="1" ht="15" customHeight="1">
      <c r="B175" s="213"/>
      <c r="C175" s="190" t="s">
        <v>1235</v>
      </c>
      <c r="D175" s="190"/>
      <c r="E175" s="190"/>
      <c r="F175" s="211" t="s">
        <v>1214</v>
      </c>
      <c r="G175" s="190"/>
      <c r="H175" s="190" t="s">
        <v>1275</v>
      </c>
      <c r="I175" s="190" t="s">
        <v>1210</v>
      </c>
      <c r="J175" s="190">
        <v>50</v>
      </c>
      <c r="K175" s="234"/>
    </row>
    <row r="176" spans="2:11" customFormat="1" ht="15" customHeight="1">
      <c r="B176" s="213"/>
      <c r="C176" s="190" t="s">
        <v>1233</v>
      </c>
      <c r="D176" s="190"/>
      <c r="E176" s="190"/>
      <c r="F176" s="211" t="s">
        <v>1214</v>
      </c>
      <c r="G176" s="190"/>
      <c r="H176" s="190" t="s">
        <v>1275</v>
      </c>
      <c r="I176" s="190" t="s">
        <v>1210</v>
      </c>
      <c r="J176" s="190">
        <v>50</v>
      </c>
      <c r="K176" s="234"/>
    </row>
    <row r="177" spans="2:11" customFormat="1" ht="15" customHeight="1">
      <c r="B177" s="213"/>
      <c r="C177" s="190" t="s">
        <v>135</v>
      </c>
      <c r="D177" s="190"/>
      <c r="E177" s="190"/>
      <c r="F177" s="211" t="s">
        <v>1208</v>
      </c>
      <c r="G177" s="190"/>
      <c r="H177" s="190" t="s">
        <v>1276</v>
      </c>
      <c r="I177" s="190" t="s">
        <v>1277</v>
      </c>
      <c r="J177" s="190"/>
      <c r="K177" s="234"/>
    </row>
    <row r="178" spans="2:11" customFormat="1" ht="15" customHeight="1">
      <c r="B178" s="213"/>
      <c r="C178" s="190" t="s">
        <v>65</v>
      </c>
      <c r="D178" s="190"/>
      <c r="E178" s="190"/>
      <c r="F178" s="211" t="s">
        <v>1208</v>
      </c>
      <c r="G178" s="190"/>
      <c r="H178" s="190" t="s">
        <v>1278</v>
      </c>
      <c r="I178" s="190" t="s">
        <v>1279</v>
      </c>
      <c r="J178" s="190">
        <v>1</v>
      </c>
      <c r="K178" s="234"/>
    </row>
    <row r="179" spans="2:11" customFormat="1" ht="15" customHeight="1">
      <c r="B179" s="213"/>
      <c r="C179" s="190" t="s">
        <v>61</v>
      </c>
      <c r="D179" s="190"/>
      <c r="E179" s="190"/>
      <c r="F179" s="211" t="s">
        <v>1208</v>
      </c>
      <c r="G179" s="190"/>
      <c r="H179" s="190" t="s">
        <v>1280</v>
      </c>
      <c r="I179" s="190" t="s">
        <v>1210</v>
      </c>
      <c r="J179" s="190">
        <v>20</v>
      </c>
      <c r="K179" s="234"/>
    </row>
    <row r="180" spans="2:11" customFormat="1" ht="15" customHeight="1">
      <c r="B180" s="213"/>
      <c r="C180" s="190" t="s">
        <v>62</v>
      </c>
      <c r="D180" s="190"/>
      <c r="E180" s="190"/>
      <c r="F180" s="211" t="s">
        <v>1208</v>
      </c>
      <c r="G180" s="190"/>
      <c r="H180" s="190" t="s">
        <v>1281</v>
      </c>
      <c r="I180" s="190" t="s">
        <v>1210</v>
      </c>
      <c r="J180" s="190">
        <v>255</v>
      </c>
      <c r="K180" s="234"/>
    </row>
    <row r="181" spans="2:11" customFormat="1" ht="15" customHeight="1">
      <c r="B181" s="213"/>
      <c r="C181" s="190" t="s">
        <v>136</v>
      </c>
      <c r="D181" s="190"/>
      <c r="E181" s="190"/>
      <c r="F181" s="211" t="s">
        <v>1208</v>
      </c>
      <c r="G181" s="190"/>
      <c r="H181" s="190" t="s">
        <v>1172</v>
      </c>
      <c r="I181" s="190" t="s">
        <v>1210</v>
      </c>
      <c r="J181" s="190">
        <v>10</v>
      </c>
      <c r="K181" s="234"/>
    </row>
    <row r="182" spans="2:11" customFormat="1" ht="15" customHeight="1">
      <c r="B182" s="213"/>
      <c r="C182" s="190" t="s">
        <v>137</v>
      </c>
      <c r="D182" s="190"/>
      <c r="E182" s="190"/>
      <c r="F182" s="211" t="s">
        <v>1208</v>
      </c>
      <c r="G182" s="190"/>
      <c r="H182" s="190" t="s">
        <v>1282</v>
      </c>
      <c r="I182" s="190" t="s">
        <v>1243</v>
      </c>
      <c r="J182" s="190"/>
      <c r="K182" s="234"/>
    </row>
    <row r="183" spans="2:11" customFormat="1" ht="15" customHeight="1">
      <c r="B183" s="213"/>
      <c r="C183" s="190" t="s">
        <v>1283</v>
      </c>
      <c r="D183" s="190"/>
      <c r="E183" s="190"/>
      <c r="F183" s="211" t="s">
        <v>1208</v>
      </c>
      <c r="G183" s="190"/>
      <c r="H183" s="190" t="s">
        <v>1284</v>
      </c>
      <c r="I183" s="190" t="s">
        <v>1243</v>
      </c>
      <c r="J183" s="190"/>
      <c r="K183" s="234"/>
    </row>
    <row r="184" spans="2:11" customFormat="1" ht="15" customHeight="1">
      <c r="B184" s="213"/>
      <c r="C184" s="190" t="s">
        <v>1272</v>
      </c>
      <c r="D184" s="190"/>
      <c r="E184" s="190"/>
      <c r="F184" s="211" t="s">
        <v>1208</v>
      </c>
      <c r="G184" s="190"/>
      <c r="H184" s="190" t="s">
        <v>1285</v>
      </c>
      <c r="I184" s="190" t="s">
        <v>1243</v>
      </c>
      <c r="J184" s="190"/>
      <c r="K184" s="234"/>
    </row>
    <row r="185" spans="2:11" customFormat="1" ht="15" customHeight="1">
      <c r="B185" s="213"/>
      <c r="C185" s="190" t="s">
        <v>139</v>
      </c>
      <c r="D185" s="190"/>
      <c r="E185" s="190"/>
      <c r="F185" s="211" t="s">
        <v>1214</v>
      </c>
      <c r="G185" s="190"/>
      <c r="H185" s="190" t="s">
        <v>1286</v>
      </c>
      <c r="I185" s="190" t="s">
        <v>1210</v>
      </c>
      <c r="J185" s="190">
        <v>50</v>
      </c>
      <c r="K185" s="234"/>
    </row>
    <row r="186" spans="2:11" customFormat="1" ht="15" customHeight="1">
      <c r="B186" s="213"/>
      <c r="C186" s="190" t="s">
        <v>1287</v>
      </c>
      <c r="D186" s="190"/>
      <c r="E186" s="190"/>
      <c r="F186" s="211" t="s">
        <v>1214</v>
      </c>
      <c r="G186" s="190"/>
      <c r="H186" s="190" t="s">
        <v>1288</v>
      </c>
      <c r="I186" s="190" t="s">
        <v>1289</v>
      </c>
      <c r="J186" s="190"/>
      <c r="K186" s="234"/>
    </row>
    <row r="187" spans="2:11" customFormat="1" ht="15" customHeight="1">
      <c r="B187" s="213"/>
      <c r="C187" s="190" t="s">
        <v>1290</v>
      </c>
      <c r="D187" s="190"/>
      <c r="E187" s="190"/>
      <c r="F187" s="211" t="s">
        <v>1214</v>
      </c>
      <c r="G187" s="190"/>
      <c r="H187" s="190" t="s">
        <v>1291</v>
      </c>
      <c r="I187" s="190" t="s">
        <v>1289</v>
      </c>
      <c r="J187" s="190"/>
      <c r="K187" s="234"/>
    </row>
    <row r="188" spans="2:11" customFormat="1" ht="15" customHeight="1">
      <c r="B188" s="213"/>
      <c r="C188" s="190" t="s">
        <v>1292</v>
      </c>
      <c r="D188" s="190"/>
      <c r="E188" s="190"/>
      <c r="F188" s="211" t="s">
        <v>1214</v>
      </c>
      <c r="G188" s="190"/>
      <c r="H188" s="190" t="s">
        <v>1293</v>
      </c>
      <c r="I188" s="190" t="s">
        <v>1289</v>
      </c>
      <c r="J188" s="190"/>
      <c r="K188" s="234"/>
    </row>
    <row r="189" spans="2:11" customFormat="1" ht="15" customHeight="1">
      <c r="B189" s="213"/>
      <c r="C189" s="247" t="s">
        <v>1294</v>
      </c>
      <c r="D189" s="190"/>
      <c r="E189" s="190"/>
      <c r="F189" s="211" t="s">
        <v>1214</v>
      </c>
      <c r="G189" s="190"/>
      <c r="H189" s="190" t="s">
        <v>1295</v>
      </c>
      <c r="I189" s="190" t="s">
        <v>1296</v>
      </c>
      <c r="J189" s="248" t="s">
        <v>1297</v>
      </c>
      <c r="K189" s="234"/>
    </row>
    <row r="190" spans="2:11" customFormat="1" ht="15" customHeight="1">
      <c r="B190" s="213"/>
      <c r="C190" s="247" t="s">
        <v>50</v>
      </c>
      <c r="D190" s="190"/>
      <c r="E190" s="190"/>
      <c r="F190" s="211" t="s">
        <v>1208</v>
      </c>
      <c r="G190" s="190"/>
      <c r="H190" s="187" t="s">
        <v>1298</v>
      </c>
      <c r="I190" s="190" t="s">
        <v>1299</v>
      </c>
      <c r="J190" s="190"/>
      <c r="K190" s="234"/>
    </row>
    <row r="191" spans="2:11" customFormat="1" ht="15" customHeight="1">
      <c r="B191" s="213"/>
      <c r="C191" s="247" t="s">
        <v>1300</v>
      </c>
      <c r="D191" s="190"/>
      <c r="E191" s="190"/>
      <c r="F191" s="211" t="s">
        <v>1208</v>
      </c>
      <c r="G191" s="190"/>
      <c r="H191" s="190" t="s">
        <v>1301</v>
      </c>
      <c r="I191" s="190" t="s">
        <v>1243</v>
      </c>
      <c r="J191" s="190"/>
      <c r="K191" s="234"/>
    </row>
    <row r="192" spans="2:11" customFormat="1" ht="15" customHeight="1">
      <c r="B192" s="213"/>
      <c r="C192" s="247" t="s">
        <v>1302</v>
      </c>
      <c r="D192" s="190"/>
      <c r="E192" s="190"/>
      <c r="F192" s="211" t="s">
        <v>1208</v>
      </c>
      <c r="G192" s="190"/>
      <c r="H192" s="190" t="s">
        <v>1303</v>
      </c>
      <c r="I192" s="190" t="s">
        <v>1243</v>
      </c>
      <c r="J192" s="190"/>
      <c r="K192" s="234"/>
    </row>
    <row r="193" spans="2:11" customFormat="1" ht="15" customHeight="1">
      <c r="B193" s="213"/>
      <c r="C193" s="247" t="s">
        <v>1304</v>
      </c>
      <c r="D193" s="190"/>
      <c r="E193" s="190"/>
      <c r="F193" s="211" t="s">
        <v>1214</v>
      </c>
      <c r="G193" s="190"/>
      <c r="H193" s="190" t="s">
        <v>1305</v>
      </c>
      <c r="I193" s="190" t="s">
        <v>1243</v>
      </c>
      <c r="J193" s="190"/>
      <c r="K193" s="234"/>
    </row>
    <row r="194" spans="2:11" customFormat="1" ht="15" customHeight="1">
      <c r="B194" s="240"/>
      <c r="C194" s="249"/>
      <c r="D194" s="220"/>
      <c r="E194" s="220"/>
      <c r="F194" s="220"/>
      <c r="G194" s="220"/>
      <c r="H194" s="220"/>
      <c r="I194" s="220"/>
      <c r="J194" s="220"/>
      <c r="K194" s="241"/>
    </row>
    <row r="195" spans="2:11" customFormat="1" ht="18.75" customHeight="1">
      <c r="B195" s="222"/>
      <c r="C195" s="232"/>
      <c r="D195" s="232"/>
      <c r="E195" s="232"/>
      <c r="F195" s="242"/>
      <c r="G195" s="232"/>
      <c r="H195" s="232"/>
      <c r="I195" s="232"/>
      <c r="J195" s="232"/>
      <c r="K195" s="222"/>
    </row>
    <row r="196" spans="2:11" customFormat="1" ht="18.75" customHeight="1">
      <c r="B196" s="222"/>
      <c r="C196" s="232"/>
      <c r="D196" s="232"/>
      <c r="E196" s="232"/>
      <c r="F196" s="242"/>
      <c r="G196" s="232"/>
      <c r="H196" s="232"/>
      <c r="I196" s="232"/>
      <c r="J196" s="232"/>
      <c r="K196" s="222"/>
    </row>
    <row r="197" spans="2:11" customFormat="1" ht="18.75" customHeight="1">
      <c r="B197" s="197"/>
      <c r="C197" s="197"/>
      <c r="D197" s="197"/>
      <c r="E197" s="197"/>
      <c r="F197" s="197"/>
      <c r="G197" s="197"/>
      <c r="H197" s="197"/>
      <c r="I197" s="197"/>
      <c r="J197" s="197"/>
      <c r="K197" s="197"/>
    </row>
    <row r="198" spans="2:11" customFormat="1" ht="13.5">
      <c r="B198" s="179"/>
      <c r="C198" s="180"/>
      <c r="D198" s="180"/>
      <c r="E198" s="180"/>
      <c r="F198" s="180"/>
      <c r="G198" s="180"/>
      <c r="H198" s="180"/>
      <c r="I198" s="180"/>
      <c r="J198" s="180"/>
      <c r="K198" s="181"/>
    </row>
    <row r="199" spans="2:11" customFormat="1" ht="21">
      <c r="B199" s="182"/>
      <c r="C199" s="299" t="s">
        <v>1306</v>
      </c>
      <c r="D199" s="299"/>
      <c r="E199" s="299"/>
      <c r="F199" s="299"/>
      <c r="G199" s="299"/>
      <c r="H199" s="299"/>
      <c r="I199" s="299"/>
      <c r="J199" s="299"/>
      <c r="K199" s="183"/>
    </row>
    <row r="200" spans="2:11" customFormat="1" ht="25.5" customHeight="1">
      <c r="B200" s="182"/>
      <c r="C200" s="250" t="s">
        <v>1307</v>
      </c>
      <c r="D200" s="250"/>
      <c r="E200" s="250"/>
      <c r="F200" s="250" t="s">
        <v>1308</v>
      </c>
      <c r="G200" s="251"/>
      <c r="H200" s="300" t="s">
        <v>1309</v>
      </c>
      <c r="I200" s="300"/>
      <c r="J200" s="300"/>
      <c r="K200" s="183"/>
    </row>
    <row r="201" spans="2:11" customFormat="1" ht="5.25" customHeight="1">
      <c r="B201" s="213"/>
      <c r="C201" s="208"/>
      <c r="D201" s="208"/>
      <c r="E201" s="208"/>
      <c r="F201" s="208"/>
      <c r="G201" s="232"/>
      <c r="H201" s="208"/>
      <c r="I201" s="208"/>
      <c r="J201" s="208"/>
      <c r="K201" s="234"/>
    </row>
    <row r="202" spans="2:11" customFormat="1" ht="15" customHeight="1">
      <c r="B202" s="213"/>
      <c r="C202" s="190" t="s">
        <v>1299</v>
      </c>
      <c r="D202" s="190"/>
      <c r="E202" s="190"/>
      <c r="F202" s="211" t="s">
        <v>51</v>
      </c>
      <c r="G202" s="190"/>
      <c r="H202" s="301" t="s">
        <v>1310</v>
      </c>
      <c r="I202" s="301"/>
      <c r="J202" s="301"/>
      <c r="K202" s="234"/>
    </row>
    <row r="203" spans="2:11" customFormat="1" ht="15" customHeight="1">
      <c r="B203" s="213"/>
      <c r="C203" s="190"/>
      <c r="D203" s="190"/>
      <c r="E203" s="190"/>
      <c r="F203" s="211" t="s">
        <v>52</v>
      </c>
      <c r="G203" s="190"/>
      <c r="H203" s="301" t="s">
        <v>1311</v>
      </c>
      <c r="I203" s="301"/>
      <c r="J203" s="301"/>
      <c r="K203" s="234"/>
    </row>
    <row r="204" spans="2:11" customFormat="1" ht="15" customHeight="1">
      <c r="B204" s="213"/>
      <c r="C204" s="190"/>
      <c r="D204" s="190"/>
      <c r="E204" s="190"/>
      <c r="F204" s="211" t="s">
        <v>55</v>
      </c>
      <c r="G204" s="190"/>
      <c r="H204" s="301" t="s">
        <v>1312</v>
      </c>
      <c r="I204" s="301"/>
      <c r="J204" s="301"/>
      <c r="K204" s="234"/>
    </row>
    <row r="205" spans="2:11" customFormat="1" ht="15" customHeight="1">
      <c r="B205" s="213"/>
      <c r="C205" s="190"/>
      <c r="D205" s="190"/>
      <c r="E205" s="190"/>
      <c r="F205" s="211" t="s">
        <v>53</v>
      </c>
      <c r="G205" s="190"/>
      <c r="H205" s="301" t="s">
        <v>1313</v>
      </c>
      <c r="I205" s="301"/>
      <c r="J205" s="301"/>
      <c r="K205" s="234"/>
    </row>
    <row r="206" spans="2:11" customFormat="1" ht="15" customHeight="1">
      <c r="B206" s="213"/>
      <c r="C206" s="190"/>
      <c r="D206" s="190"/>
      <c r="E206" s="190"/>
      <c r="F206" s="211" t="s">
        <v>54</v>
      </c>
      <c r="G206" s="190"/>
      <c r="H206" s="301" t="s">
        <v>1314</v>
      </c>
      <c r="I206" s="301"/>
      <c r="J206" s="301"/>
      <c r="K206" s="234"/>
    </row>
    <row r="207" spans="2:11" customFormat="1" ht="15" customHeight="1">
      <c r="B207" s="213"/>
      <c r="C207" s="190"/>
      <c r="D207" s="190"/>
      <c r="E207" s="190"/>
      <c r="F207" s="211"/>
      <c r="G207" s="190"/>
      <c r="H207" s="190"/>
      <c r="I207" s="190"/>
      <c r="J207" s="190"/>
      <c r="K207" s="234"/>
    </row>
    <row r="208" spans="2:11" customFormat="1" ht="15" customHeight="1">
      <c r="B208" s="213"/>
      <c r="C208" s="190" t="s">
        <v>1255</v>
      </c>
      <c r="D208" s="190"/>
      <c r="E208" s="190"/>
      <c r="F208" s="211" t="s">
        <v>88</v>
      </c>
      <c r="G208" s="190"/>
      <c r="H208" s="301" t="s">
        <v>1315</v>
      </c>
      <c r="I208" s="301"/>
      <c r="J208" s="301"/>
      <c r="K208" s="234"/>
    </row>
    <row r="209" spans="2:11" customFormat="1" ht="15" customHeight="1">
      <c r="B209" s="213"/>
      <c r="C209" s="190"/>
      <c r="D209" s="190"/>
      <c r="E209" s="190"/>
      <c r="F209" s="211" t="s">
        <v>1150</v>
      </c>
      <c r="G209" s="190"/>
      <c r="H209" s="301" t="s">
        <v>1151</v>
      </c>
      <c r="I209" s="301"/>
      <c r="J209" s="301"/>
      <c r="K209" s="234"/>
    </row>
    <row r="210" spans="2:11" customFormat="1" ht="15" customHeight="1">
      <c r="B210" s="213"/>
      <c r="C210" s="190"/>
      <c r="D210" s="190"/>
      <c r="E210" s="190"/>
      <c r="F210" s="211" t="s">
        <v>1148</v>
      </c>
      <c r="G210" s="190"/>
      <c r="H210" s="301" t="s">
        <v>1316</v>
      </c>
      <c r="I210" s="301"/>
      <c r="J210" s="301"/>
      <c r="K210" s="234"/>
    </row>
    <row r="211" spans="2:11" customFormat="1" ht="15" customHeight="1">
      <c r="B211" s="252"/>
      <c r="C211" s="190"/>
      <c r="D211" s="190"/>
      <c r="E211" s="190"/>
      <c r="F211" s="211" t="s">
        <v>1152</v>
      </c>
      <c r="G211" s="247"/>
      <c r="H211" s="302" t="s">
        <v>1153</v>
      </c>
      <c r="I211" s="302"/>
      <c r="J211" s="302"/>
      <c r="K211" s="253"/>
    </row>
    <row r="212" spans="2:11" customFormat="1" ht="15" customHeight="1">
      <c r="B212" s="252"/>
      <c r="C212" s="190"/>
      <c r="D212" s="190"/>
      <c r="E212" s="190"/>
      <c r="F212" s="211" t="s">
        <v>1154</v>
      </c>
      <c r="G212" s="247"/>
      <c r="H212" s="302" t="s">
        <v>1317</v>
      </c>
      <c r="I212" s="302"/>
      <c r="J212" s="302"/>
      <c r="K212" s="253"/>
    </row>
    <row r="213" spans="2:11" customFormat="1" ht="15" customHeight="1">
      <c r="B213" s="252"/>
      <c r="C213" s="190"/>
      <c r="D213" s="190"/>
      <c r="E213" s="190"/>
      <c r="F213" s="211"/>
      <c r="G213" s="247"/>
      <c r="H213" s="238"/>
      <c r="I213" s="238"/>
      <c r="J213" s="238"/>
      <c r="K213" s="253"/>
    </row>
    <row r="214" spans="2:11" customFormat="1" ht="15" customHeight="1">
      <c r="B214" s="252"/>
      <c r="C214" s="190" t="s">
        <v>1279</v>
      </c>
      <c r="D214" s="190"/>
      <c r="E214" s="190"/>
      <c r="F214" s="211">
        <v>1</v>
      </c>
      <c r="G214" s="247"/>
      <c r="H214" s="302" t="s">
        <v>1318</v>
      </c>
      <c r="I214" s="302"/>
      <c r="J214" s="302"/>
      <c r="K214" s="253"/>
    </row>
    <row r="215" spans="2:11" customFormat="1" ht="15" customHeight="1">
      <c r="B215" s="252"/>
      <c r="C215" s="190"/>
      <c r="D215" s="190"/>
      <c r="E215" s="190"/>
      <c r="F215" s="211">
        <v>2</v>
      </c>
      <c r="G215" s="247"/>
      <c r="H215" s="302" t="s">
        <v>1319</v>
      </c>
      <c r="I215" s="302"/>
      <c r="J215" s="302"/>
      <c r="K215" s="253"/>
    </row>
    <row r="216" spans="2:11" customFormat="1" ht="15" customHeight="1">
      <c r="B216" s="252"/>
      <c r="C216" s="190"/>
      <c r="D216" s="190"/>
      <c r="E216" s="190"/>
      <c r="F216" s="211">
        <v>3</v>
      </c>
      <c r="G216" s="247"/>
      <c r="H216" s="302" t="s">
        <v>1320</v>
      </c>
      <c r="I216" s="302"/>
      <c r="J216" s="302"/>
      <c r="K216" s="253"/>
    </row>
    <row r="217" spans="2:11" customFormat="1" ht="15" customHeight="1">
      <c r="B217" s="252"/>
      <c r="C217" s="190"/>
      <c r="D217" s="190"/>
      <c r="E217" s="190"/>
      <c r="F217" s="211">
        <v>4</v>
      </c>
      <c r="G217" s="247"/>
      <c r="H217" s="302" t="s">
        <v>1321</v>
      </c>
      <c r="I217" s="302"/>
      <c r="J217" s="302"/>
      <c r="K217" s="253"/>
    </row>
    <row r="218" spans="2:11" customFormat="1" ht="12.75" customHeight="1">
      <c r="B218" s="254"/>
      <c r="C218" s="255"/>
      <c r="D218" s="255"/>
      <c r="E218" s="255"/>
      <c r="F218" s="255"/>
      <c r="G218" s="255"/>
      <c r="H218" s="255"/>
      <c r="I218" s="255"/>
      <c r="J218" s="255"/>
      <c r="K218" s="256"/>
    </row>
  </sheetData>
  <sheetProtection formatCells="0" formatColumns="0" formatRows="0" insertColumns="0" insertRows="0" insertHyperlinks="0" deleteColumns="0" deleteRows="0" sort="0" autoFilter="0" pivotTables="0"/>
  <mergeCells count="77">
    <mergeCell ref="G44:J44"/>
    <mergeCell ref="G45:J45"/>
    <mergeCell ref="C3:J3"/>
    <mergeCell ref="C4:J4"/>
    <mergeCell ref="C6:J6"/>
    <mergeCell ref="C7:J7"/>
    <mergeCell ref="G39:J39"/>
    <mergeCell ref="G40:J40"/>
    <mergeCell ref="G41:J41"/>
    <mergeCell ref="G42:J42"/>
    <mergeCell ref="G43:J43"/>
    <mergeCell ref="D34:J34"/>
    <mergeCell ref="D35:J35"/>
    <mergeCell ref="G36:J36"/>
    <mergeCell ref="G37:J37"/>
    <mergeCell ref="G38:J38"/>
    <mergeCell ref="D27:J27"/>
    <mergeCell ref="D28:J28"/>
    <mergeCell ref="D30:J30"/>
    <mergeCell ref="D31:J31"/>
    <mergeCell ref="D33:J33"/>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65:J65"/>
    <mergeCell ref="D66:J66"/>
    <mergeCell ref="D67:J67"/>
    <mergeCell ref="D68:J68"/>
    <mergeCell ref="D69:J69"/>
    <mergeCell ref="D59:J59"/>
    <mergeCell ref="D60:J60"/>
    <mergeCell ref="D61:J61"/>
    <mergeCell ref="D62:J62"/>
    <mergeCell ref="D63:J63"/>
    <mergeCell ref="C52:J52"/>
    <mergeCell ref="C54:J54"/>
    <mergeCell ref="C55:J55"/>
    <mergeCell ref="C57:J57"/>
    <mergeCell ref="D58:J58"/>
    <mergeCell ref="D47:J47"/>
    <mergeCell ref="E48:J48"/>
    <mergeCell ref="E49:J49"/>
    <mergeCell ref="E50:J50"/>
    <mergeCell ref="D51:J51"/>
    <mergeCell ref="H212:J212"/>
    <mergeCell ref="H214:J214"/>
    <mergeCell ref="H215:J215"/>
    <mergeCell ref="H216:J216"/>
    <mergeCell ref="H217:J217"/>
    <mergeCell ref="H206:J206"/>
    <mergeCell ref="H208:J208"/>
    <mergeCell ref="H209:J209"/>
    <mergeCell ref="H210:J210"/>
    <mergeCell ref="H211:J211"/>
    <mergeCell ref="H200:J200"/>
    <mergeCell ref="H202:J202"/>
    <mergeCell ref="H203:J203"/>
    <mergeCell ref="H204:J204"/>
    <mergeCell ref="H205:J205"/>
    <mergeCell ref="C102:J102"/>
    <mergeCell ref="C122:J122"/>
    <mergeCell ref="C147:J147"/>
    <mergeCell ref="C165:J165"/>
    <mergeCell ref="C199:J199"/>
  </mergeCells>
  <pageMargins left="0.39370078740157483" right="0.39370078740157483" top="0.39370078740157483" bottom="0.39370078740157483" header="0" footer="0"/>
  <pageSetup paperSize="9" scale="77" fitToHeight="100" orientation="portrait" r:id="rId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5</vt:i4>
      </vt:variant>
    </vt:vector>
  </HeadingPairs>
  <TitlesOfParts>
    <vt:vector size="8" baseType="lpstr">
      <vt:lpstr>Rekapitulace stavby</vt:lpstr>
      <vt:lpstr>SO 01 - Objekt pro dekont...</vt:lpstr>
      <vt:lpstr>Pokyny pro vyplnění</vt:lpstr>
      <vt:lpstr>'Rekapitulace stavby'!Názvy_tisku</vt:lpstr>
      <vt:lpstr>'SO 01 - Objekt pro dekont...'!Názvy_tisku</vt:lpstr>
      <vt:lpstr>'Pokyny pro vyplnění'!Oblast_tisku</vt:lpstr>
      <vt:lpstr>'Rekapitulace stavby'!Oblast_tisku</vt:lpstr>
      <vt:lpstr>'SO 01 - Objekt pro dekont...'!Oblast_tisku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František Příhoda - STORING spol. s r.o.</dc:creator>
  <cp:lastModifiedBy>Ing. František Příhoda - STORING spol. s r.o.</cp:lastModifiedBy>
  <cp:lastPrinted>2023-11-29T14:48:21Z</cp:lastPrinted>
  <dcterms:created xsi:type="dcterms:W3CDTF">2023-11-29T14:47:27Z</dcterms:created>
  <dcterms:modified xsi:type="dcterms:W3CDTF">2023-11-29T14:48:41Z</dcterms:modified>
</cp:coreProperties>
</file>