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edlaceki\Desktop\stavby\Obvodová\PD do soutěže TT Obvodová 2024\PD kabely Obvodová\"/>
    </mc:Choice>
  </mc:AlternateContent>
  <xr:revisionPtr revIDLastSave="0" documentId="13_ncr:1_{822CB852-49AD-4686-A8BA-F09030D03B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1 - Modernizace  trakční..." sheetId="2" r:id="rId2"/>
    <sheet name="02 - Multikanál - most př..." sheetId="3" r:id="rId3"/>
    <sheet name="03 - Ukolejnění - Kníničs..." sheetId="4" r:id="rId4"/>
  </sheets>
  <definedNames>
    <definedName name="_xlnm._FilterDatabase" localSheetId="1" hidden="1">'01 - Modernizace  trakční...'!$C$127:$K$291</definedName>
    <definedName name="_xlnm._FilterDatabase" localSheetId="2" hidden="1">'02 - Multikanál - most př...'!$C$122:$K$163</definedName>
    <definedName name="_xlnm._FilterDatabase" localSheetId="3" hidden="1">'03 - Ukolejnění - Kníničs...'!$C$125:$K$172</definedName>
    <definedName name="_xlnm.Print_Titles" localSheetId="1">'01 - Modernizace  trakční...'!$127:$127</definedName>
    <definedName name="_xlnm.Print_Titles" localSheetId="2">'02 - Multikanál - most př...'!$122:$122</definedName>
    <definedName name="_xlnm.Print_Titles" localSheetId="3">'03 - Ukolejnění - Kníničs...'!$125:$125</definedName>
    <definedName name="_xlnm.Print_Titles" localSheetId="0">'Rekapitulace stavby'!$92:$92</definedName>
    <definedName name="_xlnm.Print_Area" localSheetId="1">'01 - Modernizace  trakční...'!$C$4:$J$76,'01 - Modernizace  trakční...'!$C$115:$K$291</definedName>
    <definedName name="_xlnm.Print_Area" localSheetId="2">'02 - Multikanál - most př...'!$C$4:$J$76,'02 - Multikanál - most př...'!$C$110:$K$163</definedName>
    <definedName name="_xlnm.Print_Area" localSheetId="3">'03 - Ukolejnění - Kníničs...'!$C$4:$J$76,'03 - Ukolejnění - Kníničs...'!$C$113:$K$172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T135" i="4"/>
  <c r="T134" i="4" s="1"/>
  <c r="R136" i="4"/>
  <c r="R135" i="4" s="1"/>
  <c r="R134" i="4" s="1"/>
  <c r="P136" i="4"/>
  <c r="P135" i="4"/>
  <c r="P134" i="4" s="1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J123" i="4"/>
  <c r="J122" i="4"/>
  <c r="F120" i="4"/>
  <c r="E118" i="4"/>
  <c r="J92" i="4"/>
  <c r="J91" i="4"/>
  <c r="F89" i="4"/>
  <c r="E87" i="4"/>
  <c r="J18" i="4"/>
  <c r="E18" i="4"/>
  <c r="F92" i="4" s="1"/>
  <c r="J17" i="4"/>
  <c r="J15" i="4"/>
  <c r="E15" i="4"/>
  <c r="F91" i="4" s="1"/>
  <c r="J14" i="4"/>
  <c r="J12" i="4"/>
  <c r="J120" i="4"/>
  <c r="E7" i="4"/>
  <c r="E116" i="4"/>
  <c r="J37" i="3"/>
  <c r="J36" i="3"/>
  <c r="AY96" i="1" s="1"/>
  <c r="J35" i="3"/>
  <c r="AX96" i="1" s="1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J120" i="3"/>
  <c r="J119" i="3"/>
  <c r="F117" i="3"/>
  <c r="E115" i="3"/>
  <c r="J92" i="3"/>
  <c r="J91" i="3"/>
  <c r="F89" i="3"/>
  <c r="E87" i="3"/>
  <c r="J18" i="3"/>
  <c r="E18" i="3"/>
  <c r="F120" i="3" s="1"/>
  <c r="J17" i="3"/>
  <c r="J15" i="3"/>
  <c r="E15" i="3"/>
  <c r="F119" i="3" s="1"/>
  <c r="J14" i="3"/>
  <c r="J12" i="3"/>
  <c r="J117" i="3"/>
  <c r="E7" i="3"/>
  <c r="E85" i="3" s="1"/>
  <c r="J37" i="2"/>
  <c r="J36" i="2"/>
  <c r="AY95" i="1" s="1"/>
  <c r="J35" i="2"/>
  <c r="AX95" i="1" s="1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J125" i="2"/>
  <c r="J124" i="2"/>
  <c r="F122" i="2"/>
  <c r="E120" i="2"/>
  <c r="J92" i="2"/>
  <c r="J91" i="2"/>
  <c r="F89" i="2"/>
  <c r="E87" i="2"/>
  <c r="J18" i="2"/>
  <c r="E18" i="2"/>
  <c r="F125" i="2" s="1"/>
  <c r="J17" i="2"/>
  <c r="J15" i="2"/>
  <c r="E15" i="2"/>
  <c r="F91" i="2" s="1"/>
  <c r="J14" i="2"/>
  <c r="J12" i="2"/>
  <c r="J122" i="2" s="1"/>
  <c r="E7" i="2"/>
  <c r="E118" i="2" s="1"/>
  <c r="L90" i="1"/>
  <c r="AM90" i="1"/>
  <c r="AM89" i="1"/>
  <c r="L89" i="1"/>
  <c r="AM87" i="1"/>
  <c r="L87" i="1"/>
  <c r="L85" i="1"/>
  <c r="L84" i="1"/>
  <c r="BK289" i="2"/>
  <c r="BK286" i="2"/>
  <c r="BK284" i="2"/>
  <c r="BK282" i="2"/>
  <c r="BK281" i="2"/>
  <c r="BK276" i="2"/>
  <c r="BK274" i="2"/>
  <c r="J272" i="2"/>
  <c r="BK269" i="2"/>
  <c r="J267" i="2"/>
  <c r="J266" i="2"/>
  <c r="BK265" i="2"/>
  <c r="J264" i="2"/>
  <c r="BK263" i="2"/>
  <c r="BK262" i="2"/>
  <c r="J261" i="2"/>
  <c r="BK259" i="2"/>
  <c r="J258" i="2"/>
  <c r="BK256" i="2"/>
  <c r="BK253" i="2"/>
  <c r="BK251" i="2"/>
  <c r="J249" i="2"/>
  <c r="BK247" i="2"/>
  <c r="J245" i="2"/>
  <c r="J243" i="2"/>
  <c r="BK242" i="2"/>
  <c r="J240" i="2"/>
  <c r="BK238" i="2"/>
  <c r="J236" i="2"/>
  <c r="BK234" i="2"/>
  <c r="J232" i="2"/>
  <c r="J230" i="2"/>
  <c r="J228" i="2"/>
  <c r="BK225" i="2"/>
  <c r="BK223" i="2"/>
  <c r="J221" i="2"/>
  <c r="BK219" i="2"/>
  <c r="BK217" i="2"/>
  <c r="BK215" i="2"/>
  <c r="BK213" i="2"/>
  <c r="BK211" i="2"/>
  <c r="J209" i="2"/>
  <c r="BK207" i="2"/>
  <c r="J204" i="2"/>
  <c r="J203" i="2"/>
  <c r="BK200" i="2"/>
  <c r="J199" i="2"/>
  <c r="J197" i="2"/>
  <c r="J195" i="2"/>
  <c r="J193" i="2"/>
  <c r="BK191" i="2"/>
  <c r="J191" i="2"/>
  <c r="BK187" i="2"/>
  <c r="BK185" i="2"/>
  <c r="J183" i="2"/>
  <c r="BK182" i="2"/>
  <c r="J180" i="2"/>
  <c r="BK179" i="2"/>
  <c r="J177" i="2"/>
  <c r="BK175" i="2"/>
  <c r="BK173" i="2"/>
  <c r="BK171" i="2"/>
  <c r="J169" i="2"/>
  <c r="BK167" i="2"/>
  <c r="J166" i="2"/>
  <c r="J164" i="2"/>
  <c r="J162" i="2"/>
  <c r="BK160" i="2"/>
  <c r="J158" i="2"/>
  <c r="J156" i="2"/>
  <c r="BK154" i="2"/>
  <c r="J152" i="2"/>
  <c r="BK150" i="2"/>
  <c r="J148" i="2"/>
  <c r="J146" i="2"/>
  <c r="J144" i="2"/>
  <c r="BK140" i="2"/>
  <c r="J136" i="2"/>
  <c r="J133" i="2"/>
  <c r="BK131" i="2"/>
  <c r="J291" i="2"/>
  <c r="J289" i="2"/>
  <c r="J286" i="2"/>
  <c r="J284" i="2"/>
  <c r="J282" i="2"/>
  <c r="BK280" i="2"/>
  <c r="J277" i="2"/>
  <c r="BK275" i="2"/>
  <c r="J273" i="2"/>
  <c r="BK271" i="2"/>
  <c r="J270" i="2"/>
  <c r="BK268" i="2"/>
  <c r="BK266" i="2"/>
  <c r="BK264" i="2"/>
  <c r="J262" i="2"/>
  <c r="J260" i="2"/>
  <c r="BK258" i="2"/>
  <c r="J256" i="2"/>
  <c r="BK255" i="2"/>
  <c r="J254" i="2"/>
  <c r="J252" i="2"/>
  <c r="BK250" i="2"/>
  <c r="BK248" i="2"/>
  <c r="J246" i="2"/>
  <c r="BK245" i="2"/>
  <c r="BK243" i="2"/>
  <c r="J241" i="2"/>
  <c r="BK239" i="2"/>
  <c r="BK237" i="2"/>
  <c r="BK235" i="2"/>
  <c r="BK233" i="2"/>
  <c r="BK231" i="2"/>
  <c r="BK229" i="2"/>
  <c r="BK227" i="2"/>
  <c r="J224" i="2"/>
  <c r="J223" i="2"/>
  <c r="BK221" i="2"/>
  <c r="J219" i="2"/>
  <c r="J217" i="2"/>
  <c r="J215" i="2"/>
  <c r="J213" i="2"/>
  <c r="J211" i="2"/>
  <c r="BK209" i="2"/>
  <c r="J207" i="2"/>
  <c r="BK204" i="2"/>
  <c r="BK202" i="2"/>
  <c r="J200" i="2"/>
  <c r="BK198" i="2"/>
  <c r="BK196" i="2"/>
  <c r="J194" i="2"/>
  <c r="J192" i="2"/>
  <c r="J188" i="2"/>
  <c r="BK186" i="2"/>
  <c r="J184" i="2"/>
  <c r="J182" i="2"/>
  <c r="BK180" i="2"/>
  <c r="BK177" i="2"/>
  <c r="J175" i="2"/>
  <c r="J173" i="2"/>
  <c r="J171" i="2"/>
  <c r="BK168" i="2"/>
  <c r="J167" i="2"/>
  <c r="BK165" i="2"/>
  <c r="J163" i="2"/>
  <c r="BK161" i="2"/>
  <c r="BK159" i="2"/>
  <c r="J157" i="2"/>
  <c r="BK155" i="2"/>
  <c r="J153" i="2"/>
  <c r="BK151" i="2"/>
  <c r="BK149" i="2"/>
  <c r="BK147" i="2"/>
  <c r="BK145" i="2"/>
  <c r="J140" i="2"/>
  <c r="J139" i="2"/>
  <c r="J135" i="2"/>
  <c r="J134" i="2"/>
  <c r="BK132" i="2"/>
  <c r="AS94" i="1"/>
  <c r="J157" i="3"/>
  <c r="J155" i="3"/>
  <c r="J151" i="3"/>
  <c r="J149" i="3"/>
  <c r="BK147" i="3"/>
  <c r="J145" i="3"/>
  <c r="BK143" i="3"/>
  <c r="J141" i="3"/>
  <c r="BK139" i="3"/>
  <c r="BK136" i="3"/>
  <c r="J134" i="3"/>
  <c r="J130" i="3"/>
  <c r="BK128" i="3"/>
  <c r="BK126" i="3"/>
  <c r="BK162" i="3"/>
  <c r="J159" i="3"/>
  <c r="BK157" i="3"/>
  <c r="BK155" i="3"/>
  <c r="BK151" i="3"/>
  <c r="BK149" i="3"/>
  <c r="J147" i="3"/>
  <c r="BK145" i="3"/>
  <c r="J143" i="3"/>
  <c r="BK141" i="3"/>
  <c r="J139" i="3"/>
  <c r="BK138" i="3"/>
  <c r="J136" i="3"/>
  <c r="BK134" i="3"/>
  <c r="BK130" i="3"/>
  <c r="J128" i="3"/>
  <c r="J126" i="3"/>
  <c r="BK172" i="4"/>
  <c r="BK168" i="4"/>
  <c r="J166" i="4"/>
  <c r="J164" i="4"/>
  <c r="J160" i="4"/>
  <c r="J158" i="4"/>
  <c r="BK156" i="4"/>
  <c r="J154" i="4"/>
  <c r="J150" i="4"/>
  <c r="BK148" i="4"/>
  <c r="J147" i="4"/>
  <c r="BK145" i="4"/>
  <c r="J143" i="4"/>
  <c r="BK141" i="4"/>
  <c r="BK139" i="4"/>
  <c r="BK133" i="4"/>
  <c r="BK131" i="4"/>
  <c r="BK130" i="4"/>
  <c r="BK129" i="4"/>
  <c r="J129" i="4"/>
  <c r="J172" i="4"/>
  <c r="BK171" i="4"/>
  <c r="BK169" i="4"/>
  <c r="J168" i="4"/>
  <c r="J167" i="4"/>
  <c r="BK166" i="4"/>
  <c r="BK164" i="4"/>
  <c r="BK160" i="4"/>
  <c r="BK158" i="4"/>
  <c r="J157" i="4"/>
  <c r="BK155" i="4"/>
  <c r="J153" i="4"/>
  <c r="BK150" i="4"/>
  <c r="BK146" i="4"/>
  <c r="BK144" i="4"/>
  <c r="J142" i="4"/>
  <c r="BK140" i="4"/>
  <c r="BK136" i="4"/>
  <c r="J132" i="4"/>
  <c r="J290" i="2"/>
  <c r="J287" i="2"/>
  <c r="BK285" i="2"/>
  <c r="BK283" i="2"/>
  <c r="BK277" i="2"/>
  <c r="J275" i="2"/>
  <c r="BK273" i="2"/>
  <c r="J271" i="2"/>
  <c r="J268" i="2"/>
  <c r="BK260" i="2"/>
  <c r="J257" i="2"/>
  <c r="BK254" i="2"/>
  <c r="BK252" i="2"/>
  <c r="J250" i="2"/>
  <c r="J248" i="2"/>
  <c r="BK246" i="2"/>
  <c r="J244" i="2"/>
  <c r="BK241" i="2"/>
  <c r="J239" i="2"/>
  <c r="J237" i="2"/>
  <c r="J235" i="2"/>
  <c r="J233" i="2"/>
  <c r="J231" i="2"/>
  <c r="J229" i="2"/>
  <c r="J227" i="2"/>
  <c r="BK226" i="2"/>
  <c r="BK224" i="2"/>
  <c r="BK222" i="2"/>
  <c r="BK220" i="2"/>
  <c r="BK218" i="2"/>
  <c r="BK216" i="2"/>
  <c r="J214" i="2"/>
  <c r="BK212" i="2"/>
  <c r="BK210" i="2"/>
  <c r="BK208" i="2"/>
  <c r="BK206" i="2"/>
  <c r="J202" i="2"/>
  <c r="BK201" i="2"/>
  <c r="J198" i="2"/>
  <c r="J196" i="2"/>
  <c r="BK194" i="2"/>
  <c r="BK192" i="2"/>
  <c r="BK189" i="2"/>
  <c r="BK188" i="2"/>
  <c r="J186" i="2"/>
  <c r="BK184" i="2"/>
  <c r="BK181" i="2"/>
  <c r="J176" i="2"/>
  <c r="J174" i="2"/>
  <c r="J172" i="2"/>
  <c r="BK170" i="2"/>
  <c r="J168" i="2"/>
  <c r="J165" i="2"/>
  <c r="BK163" i="2"/>
  <c r="J161" i="2"/>
  <c r="J159" i="2"/>
  <c r="BK157" i="2"/>
  <c r="J155" i="2"/>
  <c r="BK153" i="2"/>
  <c r="J151" i="2"/>
  <c r="J149" i="2"/>
  <c r="J147" i="2"/>
  <c r="J145" i="2"/>
  <c r="J143" i="2"/>
  <c r="BK139" i="2"/>
  <c r="BK135" i="2"/>
  <c r="J132" i="2"/>
  <c r="BK291" i="2"/>
  <c r="BK290" i="2"/>
  <c r="BK287" i="2"/>
  <c r="J285" i="2"/>
  <c r="J283" i="2"/>
  <c r="J281" i="2"/>
  <c r="J280" i="2"/>
  <c r="J276" i="2"/>
  <c r="J274" i="2"/>
  <c r="BK272" i="2"/>
  <c r="BK270" i="2"/>
  <c r="J269" i="2"/>
  <c r="BK267" i="2"/>
  <c r="J265" i="2"/>
  <c r="J263" i="2"/>
  <c r="BK261" i="2"/>
  <c r="J259" i="2"/>
  <c r="BK257" i="2"/>
  <c r="J255" i="2"/>
  <c r="J253" i="2"/>
  <c r="J251" i="2"/>
  <c r="BK249" i="2"/>
  <c r="J247" i="2"/>
  <c r="BK244" i="2"/>
  <c r="J242" i="2"/>
  <c r="BK240" i="2"/>
  <c r="J238" i="2"/>
  <c r="BK236" i="2"/>
  <c r="J234" i="2"/>
  <c r="BK232" i="2"/>
  <c r="BK230" i="2"/>
  <c r="BK228" i="2"/>
  <c r="J226" i="2"/>
  <c r="J225" i="2"/>
  <c r="J222" i="2"/>
  <c r="J220" i="2"/>
  <c r="J218" i="2"/>
  <c r="J216" i="2"/>
  <c r="BK214" i="2"/>
  <c r="J212" i="2"/>
  <c r="J210" i="2"/>
  <c r="J208" i="2"/>
  <c r="J206" i="2"/>
  <c r="BK203" i="2"/>
  <c r="J201" i="2"/>
  <c r="BK199" i="2"/>
  <c r="BK197" i="2"/>
  <c r="BK195" i="2"/>
  <c r="BK193" i="2"/>
  <c r="J189" i="2"/>
  <c r="J187" i="2"/>
  <c r="J185" i="2"/>
  <c r="BK183" i="2"/>
  <c r="J181" i="2"/>
  <c r="J179" i="2"/>
  <c r="BK176" i="2"/>
  <c r="BK174" i="2"/>
  <c r="BK172" i="2"/>
  <c r="J170" i="2"/>
  <c r="BK169" i="2"/>
  <c r="BK166" i="2"/>
  <c r="BK164" i="2"/>
  <c r="BK162" i="2"/>
  <c r="J160" i="2"/>
  <c r="BK158" i="2"/>
  <c r="BK156" i="2"/>
  <c r="J154" i="2"/>
  <c r="BK152" i="2"/>
  <c r="J150" i="2"/>
  <c r="BK148" i="2"/>
  <c r="BK146" i="2"/>
  <c r="BK144" i="2"/>
  <c r="BK143" i="2"/>
  <c r="BK136" i="2"/>
  <c r="BK134" i="2"/>
  <c r="BK133" i="2"/>
  <c r="J131" i="2"/>
  <c r="BK163" i="3"/>
  <c r="J162" i="3"/>
  <c r="BK160" i="3"/>
  <c r="BK159" i="3"/>
  <c r="BK158" i="3"/>
  <c r="BK156" i="3"/>
  <c r="BK152" i="3"/>
  <c r="BK150" i="3"/>
  <c r="BK148" i="3"/>
  <c r="BK146" i="3"/>
  <c r="BK144" i="3"/>
  <c r="BK142" i="3"/>
  <c r="BK140" i="3"/>
  <c r="BK137" i="3"/>
  <c r="J135" i="3"/>
  <c r="BK133" i="3"/>
  <c r="J129" i="3"/>
  <c r="J127" i="3"/>
  <c r="J163" i="3"/>
  <c r="J160" i="3"/>
  <c r="J158" i="3"/>
  <c r="J156" i="3"/>
  <c r="J152" i="3"/>
  <c r="J150" i="3"/>
  <c r="J148" i="3"/>
  <c r="J146" i="3"/>
  <c r="J144" i="3"/>
  <c r="J142" i="3"/>
  <c r="J140" i="3"/>
  <c r="J138" i="3"/>
  <c r="J137" i="3"/>
  <c r="BK135" i="3"/>
  <c r="J133" i="3"/>
  <c r="BK129" i="3"/>
  <c r="BK127" i="3"/>
  <c r="J171" i="4"/>
  <c r="J169" i="4"/>
  <c r="BK167" i="4"/>
  <c r="J165" i="4"/>
  <c r="BK161" i="4"/>
  <c r="J159" i="4"/>
  <c r="J155" i="4"/>
  <c r="BK153" i="4"/>
  <c r="BK152" i="4"/>
  <c r="BK149" i="4"/>
  <c r="BK147" i="4"/>
  <c r="J146" i="4"/>
  <c r="J144" i="4"/>
  <c r="BK142" i="4"/>
  <c r="J140" i="4"/>
  <c r="J136" i="4"/>
  <c r="BK132" i="4"/>
  <c r="J131" i="4"/>
  <c r="J130" i="4"/>
  <c r="BK165" i="4"/>
  <c r="J161" i="4"/>
  <c r="BK159" i="4"/>
  <c r="BK157" i="4"/>
  <c r="J156" i="4"/>
  <c r="BK154" i="4"/>
  <c r="J152" i="4"/>
  <c r="J149" i="4"/>
  <c r="J148" i="4"/>
  <c r="J145" i="4"/>
  <c r="BK143" i="4"/>
  <c r="J141" i="4"/>
  <c r="J139" i="4"/>
  <c r="J133" i="4"/>
  <c r="BK130" i="2" l="1"/>
  <c r="J130" i="2"/>
  <c r="J98" i="2" s="1"/>
  <c r="R130" i="2"/>
  <c r="R129" i="2" s="1"/>
  <c r="P138" i="2"/>
  <c r="P137" i="2" s="1"/>
  <c r="T138" i="2"/>
  <c r="T137" i="2" s="1"/>
  <c r="P142" i="2"/>
  <c r="T142" i="2"/>
  <c r="P178" i="2"/>
  <c r="T178" i="2"/>
  <c r="P190" i="2"/>
  <c r="BK205" i="2"/>
  <c r="J205" i="2" s="1"/>
  <c r="J105" i="2" s="1"/>
  <c r="R205" i="2"/>
  <c r="BK279" i="2"/>
  <c r="J279" i="2" s="1"/>
  <c r="J107" i="2" s="1"/>
  <c r="R279" i="2"/>
  <c r="T288" i="2"/>
  <c r="BK125" i="3"/>
  <c r="J125" i="3" s="1"/>
  <c r="J98" i="3" s="1"/>
  <c r="R125" i="3"/>
  <c r="R124" i="3"/>
  <c r="BK132" i="3"/>
  <c r="J132" i="3" s="1"/>
  <c r="J100" i="3" s="1"/>
  <c r="R132" i="3"/>
  <c r="R131" i="3" s="1"/>
  <c r="P154" i="3"/>
  <c r="T154" i="3"/>
  <c r="P161" i="3"/>
  <c r="T161" i="3"/>
  <c r="P128" i="4"/>
  <c r="P127" i="4"/>
  <c r="T128" i="4"/>
  <c r="T127" i="4" s="1"/>
  <c r="R138" i="4"/>
  <c r="BK151" i="4"/>
  <c r="J151" i="4"/>
  <c r="J103" i="4"/>
  <c r="R151" i="4"/>
  <c r="BK163" i="4"/>
  <c r="R163" i="4"/>
  <c r="BK170" i="4"/>
  <c r="J170" i="4"/>
  <c r="J106" i="4" s="1"/>
  <c r="R170" i="4"/>
  <c r="P130" i="2"/>
  <c r="P129" i="2" s="1"/>
  <c r="T130" i="2"/>
  <c r="T129" i="2" s="1"/>
  <c r="BK138" i="2"/>
  <c r="J138" i="2"/>
  <c r="J100" i="2" s="1"/>
  <c r="R138" i="2"/>
  <c r="R137" i="2"/>
  <c r="BK142" i="2"/>
  <c r="J142" i="2"/>
  <c r="J102" i="2" s="1"/>
  <c r="R142" i="2"/>
  <c r="BK178" i="2"/>
  <c r="J178" i="2" s="1"/>
  <c r="J103" i="2" s="1"/>
  <c r="R178" i="2"/>
  <c r="BK190" i="2"/>
  <c r="J190" i="2" s="1"/>
  <c r="J104" i="2" s="1"/>
  <c r="R190" i="2"/>
  <c r="T190" i="2"/>
  <c r="P205" i="2"/>
  <c r="T205" i="2"/>
  <c r="P279" i="2"/>
  <c r="T279" i="2"/>
  <c r="T278" i="2"/>
  <c r="BK288" i="2"/>
  <c r="J288" i="2" s="1"/>
  <c r="J108" i="2" s="1"/>
  <c r="P288" i="2"/>
  <c r="R288" i="2"/>
  <c r="P125" i="3"/>
  <c r="P124" i="3"/>
  <c r="T125" i="3"/>
  <c r="T124" i="3" s="1"/>
  <c r="P132" i="3"/>
  <c r="P131" i="3"/>
  <c r="T132" i="3"/>
  <c r="T131" i="3"/>
  <c r="BK154" i="3"/>
  <c r="J154" i="3"/>
  <c r="J102" i="3" s="1"/>
  <c r="R154" i="3"/>
  <c r="BK161" i="3"/>
  <c r="J161" i="3" s="1"/>
  <c r="J103" i="3" s="1"/>
  <c r="R161" i="3"/>
  <c r="BK128" i="4"/>
  <c r="J128" i="4" s="1"/>
  <c r="J98" i="4" s="1"/>
  <c r="R128" i="4"/>
  <c r="R127" i="4" s="1"/>
  <c r="BK138" i="4"/>
  <c r="BK137" i="4" s="1"/>
  <c r="J137" i="4" s="1"/>
  <c r="J101" i="4" s="1"/>
  <c r="P138" i="4"/>
  <c r="T138" i="4"/>
  <c r="P151" i="4"/>
  <c r="T151" i="4"/>
  <c r="P163" i="4"/>
  <c r="T163" i="4"/>
  <c r="P170" i="4"/>
  <c r="T170" i="4"/>
  <c r="BK135" i="4"/>
  <c r="J135" i="4"/>
  <c r="J100" i="4" s="1"/>
  <c r="BK131" i="3"/>
  <c r="J131" i="3"/>
  <c r="J99" i="3" s="1"/>
  <c r="E85" i="4"/>
  <c r="J89" i="4"/>
  <c r="F122" i="4"/>
  <c r="F123" i="4"/>
  <c r="BE129" i="4"/>
  <c r="BE131" i="4"/>
  <c r="BE140" i="4"/>
  <c r="BE142" i="4"/>
  <c r="BE143" i="4"/>
  <c r="BE149" i="4"/>
  <c r="BE152" i="4"/>
  <c r="BE154" i="4"/>
  <c r="BE155" i="4"/>
  <c r="BE157" i="4"/>
  <c r="BE158" i="4"/>
  <c r="BE159" i="4"/>
  <c r="BE161" i="4"/>
  <c r="BE165" i="4"/>
  <c r="BE168" i="4"/>
  <c r="BE172" i="4"/>
  <c r="BE130" i="4"/>
  <c r="BE132" i="4"/>
  <c r="BE133" i="4"/>
  <c r="BE136" i="4"/>
  <c r="BE139" i="4"/>
  <c r="BE141" i="4"/>
  <c r="BE144" i="4"/>
  <c r="BE145" i="4"/>
  <c r="BE146" i="4"/>
  <c r="BE147" i="4"/>
  <c r="BE148" i="4"/>
  <c r="BE150" i="4"/>
  <c r="BE153" i="4"/>
  <c r="BE156" i="4"/>
  <c r="BE160" i="4"/>
  <c r="BE164" i="4"/>
  <c r="BE166" i="4"/>
  <c r="BE167" i="4"/>
  <c r="BE169" i="4"/>
  <c r="BE171" i="4"/>
  <c r="J89" i="3"/>
  <c r="F92" i="3"/>
  <c r="E113" i="3"/>
  <c r="BE129" i="3"/>
  <c r="BE130" i="3"/>
  <c r="BE133" i="3"/>
  <c r="BE134" i="3"/>
  <c r="BE137" i="3"/>
  <c r="BE140" i="3"/>
  <c r="BE143" i="3"/>
  <c r="BE144" i="3"/>
  <c r="BE148" i="3"/>
  <c r="BE150" i="3"/>
  <c r="BE156" i="3"/>
  <c r="BE159" i="3"/>
  <c r="BE162" i="3"/>
  <c r="F91" i="3"/>
  <c r="BE126" i="3"/>
  <c r="BE127" i="3"/>
  <c r="BE128" i="3"/>
  <c r="BE135" i="3"/>
  <c r="BE136" i="3"/>
  <c r="BE138" i="3"/>
  <c r="BE139" i="3"/>
  <c r="BE141" i="3"/>
  <c r="BE142" i="3"/>
  <c r="BE145" i="3"/>
  <c r="BE146" i="3"/>
  <c r="BE147" i="3"/>
  <c r="BE149" i="3"/>
  <c r="BE151" i="3"/>
  <c r="BE152" i="3"/>
  <c r="BE155" i="3"/>
  <c r="BE157" i="3"/>
  <c r="BE158" i="3"/>
  <c r="BE160" i="3"/>
  <c r="BE163" i="3"/>
  <c r="E85" i="2"/>
  <c r="F92" i="2"/>
  <c r="F124" i="2"/>
  <c r="BE131" i="2"/>
  <c r="BE132" i="2"/>
  <c r="BE133" i="2"/>
  <c r="BE135" i="2"/>
  <c r="BE144" i="2"/>
  <c r="BE145" i="2"/>
  <c r="BE146" i="2"/>
  <c r="BE147" i="2"/>
  <c r="BE148" i="2"/>
  <c r="BE150" i="2"/>
  <c r="BE151" i="2"/>
  <c r="BE154" i="2"/>
  <c r="BE155" i="2"/>
  <c r="BE157" i="2"/>
  <c r="BE161" i="2"/>
  <c r="BE163" i="2"/>
  <c r="BE164" i="2"/>
  <c r="BE165" i="2"/>
  <c r="BE167" i="2"/>
  <c r="BE168" i="2"/>
  <c r="BE171" i="2"/>
  <c r="BE173" i="2"/>
  <c r="BE175" i="2"/>
  <c r="BE176" i="2"/>
  <c r="BE177" i="2"/>
  <c r="BE179" i="2"/>
  <c r="BE187" i="2"/>
  <c r="BE188" i="2"/>
  <c r="BE192" i="2"/>
  <c r="BE194" i="2"/>
  <c r="BE195" i="2"/>
  <c r="BE196" i="2"/>
  <c r="BE197" i="2"/>
  <c r="BE198" i="2"/>
  <c r="BE201" i="2"/>
  <c r="BE202" i="2"/>
  <c r="BE203" i="2"/>
  <c r="BE204" i="2"/>
  <c r="BE208" i="2"/>
  <c r="BE209" i="2"/>
  <c r="BE213" i="2"/>
  <c r="BE220" i="2"/>
  <c r="BE226" i="2"/>
  <c r="BE228" i="2"/>
  <c r="BE229" i="2"/>
  <c r="BE231" i="2"/>
  <c r="BE232" i="2"/>
  <c r="BE234" i="2"/>
  <c r="BE235" i="2"/>
  <c r="BE236" i="2"/>
  <c r="BE238" i="2"/>
  <c r="BE239" i="2"/>
  <c r="BE244" i="2"/>
  <c r="BE247" i="2"/>
  <c r="BE248" i="2"/>
  <c r="BE249" i="2"/>
  <c r="BE254" i="2"/>
  <c r="BE256" i="2"/>
  <c r="BE260" i="2"/>
  <c r="BE262" i="2"/>
  <c r="BE263" i="2"/>
  <c r="BE266" i="2"/>
  <c r="BE267" i="2"/>
  <c r="BE268" i="2"/>
  <c r="BE270" i="2"/>
  <c r="BE271" i="2"/>
  <c r="BE273" i="2"/>
  <c r="BE284" i="2"/>
  <c r="BE286" i="2"/>
  <c r="BE289" i="2"/>
  <c r="BE290" i="2"/>
  <c r="BE291" i="2"/>
  <c r="J89" i="2"/>
  <c r="BE134" i="2"/>
  <c r="BE136" i="2"/>
  <c r="BE139" i="2"/>
  <c r="BE140" i="2"/>
  <c r="BE143" i="2"/>
  <c r="BE149" i="2"/>
  <c r="BE152" i="2"/>
  <c r="BE153" i="2"/>
  <c r="BE156" i="2"/>
  <c r="BE158" i="2"/>
  <c r="BE159" i="2"/>
  <c r="BE160" i="2"/>
  <c r="BE162" i="2"/>
  <c r="BE166" i="2"/>
  <c r="BE169" i="2"/>
  <c r="BE170" i="2"/>
  <c r="BE172" i="2"/>
  <c r="BE174" i="2"/>
  <c r="BE180" i="2"/>
  <c r="BE181" i="2"/>
  <c r="BE182" i="2"/>
  <c r="BE183" i="2"/>
  <c r="BE184" i="2"/>
  <c r="BE185" i="2"/>
  <c r="BE186" i="2"/>
  <c r="BE189" i="2"/>
  <c r="BE191" i="2"/>
  <c r="BE193" i="2"/>
  <c r="BE199" i="2"/>
  <c r="BE200" i="2"/>
  <c r="BE206" i="2"/>
  <c r="BE207" i="2"/>
  <c r="BE210" i="2"/>
  <c r="BE211" i="2"/>
  <c r="BE212" i="2"/>
  <c r="BE214" i="2"/>
  <c r="BE215" i="2"/>
  <c r="BE216" i="2"/>
  <c r="BE217" i="2"/>
  <c r="BE218" i="2"/>
  <c r="BE219" i="2"/>
  <c r="BE221" i="2"/>
  <c r="BE222" i="2"/>
  <c r="BE223" i="2"/>
  <c r="BE224" i="2"/>
  <c r="BE225" i="2"/>
  <c r="BE227" i="2"/>
  <c r="BE230" i="2"/>
  <c r="BE233" i="2"/>
  <c r="BE237" i="2"/>
  <c r="BE240" i="2"/>
  <c r="BE241" i="2"/>
  <c r="BE242" i="2"/>
  <c r="BE243" i="2"/>
  <c r="BE245" i="2"/>
  <c r="BE246" i="2"/>
  <c r="BE250" i="2"/>
  <c r="BE251" i="2"/>
  <c r="BE252" i="2"/>
  <c r="BE253" i="2"/>
  <c r="BE255" i="2"/>
  <c r="BE257" i="2"/>
  <c r="BE258" i="2"/>
  <c r="BE259" i="2"/>
  <c r="BE261" i="2"/>
  <c r="BE264" i="2"/>
  <c r="BE265" i="2"/>
  <c r="BE269" i="2"/>
  <c r="BE272" i="2"/>
  <c r="BE274" i="2"/>
  <c r="BE275" i="2"/>
  <c r="BE276" i="2"/>
  <c r="BE277" i="2"/>
  <c r="BE280" i="2"/>
  <c r="BE281" i="2"/>
  <c r="BE282" i="2"/>
  <c r="BE283" i="2"/>
  <c r="BE285" i="2"/>
  <c r="BE287" i="2"/>
  <c r="F35" i="2"/>
  <c r="BB95" i="1" s="1"/>
  <c r="F37" i="2"/>
  <c r="BD95" i="1" s="1"/>
  <c r="F34" i="3"/>
  <c r="BA96" i="1" s="1"/>
  <c r="F37" i="3"/>
  <c r="BD96" i="1" s="1"/>
  <c r="F35" i="3"/>
  <c r="BB96" i="1" s="1"/>
  <c r="F34" i="4"/>
  <c r="BA97" i="1" s="1"/>
  <c r="F36" i="4"/>
  <c r="BC97" i="1" s="1"/>
  <c r="F34" i="2"/>
  <c r="BA95" i="1" s="1"/>
  <c r="J34" i="2"/>
  <c r="AW95" i="1" s="1"/>
  <c r="F36" i="2"/>
  <c r="BC95" i="1" s="1"/>
  <c r="F36" i="3"/>
  <c r="BC96" i="1" s="1"/>
  <c r="J34" i="3"/>
  <c r="AW96" i="1" s="1"/>
  <c r="F35" i="4"/>
  <c r="BB97" i="1" s="1"/>
  <c r="F37" i="4"/>
  <c r="BD97" i="1" s="1"/>
  <c r="J34" i="4"/>
  <c r="AW97" i="1" s="1"/>
  <c r="P162" i="4" l="1"/>
  <c r="P137" i="4"/>
  <c r="R153" i="3"/>
  <c r="R141" i="2"/>
  <c r="R137" i="4"/>
  <c r="R126" i="4" s="1"/>
  <c r="P126" i="4"/>
  <c r="AU97" i="1" s="1"/>
  <c r="T153" i="3"/>
  <c r="R278" i="2"/>
  <c r="P141" i="2"/>
  <c r="P128" i="2" s="1"/>
  <c r="AU95" i="1" s="1"/>
  <c r="R128" i="2"/>
  <c r="T162" i="4"/>
  <c r="T137" i="4"/>
  <c r="T123" i="3"/>
  <c r="P278" i="2"/>
  <c r="R162" i="4"/>
  <c r="BK162" i="4"/>
  <c r="J162" i="4" s="1"/>
  <c r="J104" i="4" s="1"/>
  <c r="T126" i="4"/>
  <c r="P153" i="3"/>
  <c r="P123" i="3" s="1"/>
  <c r="AU96" i="1" s="1"/>
  <c r="R123" i="3"/>
  <c r="T141" i="2"/>
  <c r="T128" i="2" s="1"/>
  <c r="BK137" i="2"/>
  <c r="J137" i="2"/>
  <c r="J99" i="2" s="1"/>
  <c r="BK141" i="2"/>
  <c r="J141" i="2" s="1"/>
  <c r="J101" i="2" s="1"/>
  <c r="BK278" i="2"/>
  <c r="J278" i="2" s="1"/>
  <c r="J106" i="2" s="1"/>
  <c r="BK124" i="3"/>
  <c r="BK153" i="3"/>
  <c r="J153" i="3"/>
  <c r="J101" i="3" s="1"/>
  <c r="BK127" i="4"/>
  <c r="J127" i="4" s="1"/>
  <c r="J97" i="4" s="1"/>
  <c r="J138" i="4"/>
  <c r="J102" i="4" s="1"/>
  <c r="J163" i="4"/>
  <c r="J105" i="4"/>
  <c r="BK129" i="2"/>
  <c r="J129" i="2" s="1"/>
  <c r="J97" i="2" s="1"/>
  <c r="BK134" i="4"/>
  <c r="J134" i="4" s="1"/>
  <c r="J99" i="4" s="1"/>
  <c r="J33" i="2"/>
  <c r="AV95" i="1" s="1"/>
  <c r="AT95" i="1" s="1"/>
  <c r="F33" i="3"/>
  <c r="AZ96" i="1" s="1"/>
  <c r="BA94" i="1"/>
  <c r="W30" i="1"/>
  <c r="BB94" i="1"/>
  <c r="W31" i="1" s="1"/>
  <c r="BC94" i="1"/>
  <c r="AY94" i="1" s="1"/>
  <c r="J33" i="4"/>
  <c r="AV97" i="1" s="1"/>
  <c r="AT97" i="1" s="1"/>
  <c r="F33" i="2"/>
  <c r="AZ95" i="1" s="1"/>
  <c r="J33" i="3"/>
  <c r="AV96" i="1" s="1"/>
  <c r="AT96" i="1" s="1"/>
  <c r="F33" i="4"/>
  <c r="AZ97" i="1" s="1"/>
  <c r="BD94" i="1"/>
  <c r="W33" i="1" s="1"/>
  <c r="BK123" i="3" l="1"/>
  <c r="J123" i="3" s="1"/>
  <c r="J30" i="3" s="1"/>
  <c r="AG96" i="1" s="1"/>
  <c r="AN96" i="1" s="1"/>
  <c r="J124" i="3"/>
  <c r="J97" i="3" s="1"/>
  <c r="BK128" i="2"/>
  <c r="J128" i="2" s="1"/>
  <c r="J96" i="2" s="1"/>
  <c r="BK126" i="4"/>
  <c r="J126" i="4" s="1"/>
  <c r="J30" i="4" s="1"/>
  <c r="AG97" i="1" s="1"/>
  <c r="J96" i="3"/>
  <c r="J39" i="3"/>
  <c r="AU94" i="1"/>
  <c r="AX94" i="1"/>
  <c r="W32" i="1"/>
  <c r="AW94" i="1"/>
  <c r="AK30" i="1" s="1"/>
  <c r="AZ94" i="1"/>
  <c r="W29" i="1" s="1"/>
  <c r="J39" i="4" l="1"/>
  <c r="J96" i="4"/>
  <c r="AN97" i="1"/>
  <c r="AV94" i="1"/>
  <c r="AK29" i="1" s="1"/>
  <c r="J30" i="2"/>
  <c r="AG95" i="1" s="1"/>
  <c r="J39" i="2" l="1"/>
  <c r="AN95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<sst xmlns="http://schemas.openxmlformats.org/spreadsheetml/2006/main" count="4000" uniqueCount="840">
  <si>
    <t>Export Komplet</t>
  </si>
  <si>
    <t/>
  </si>
  <si>
    <t>2.0</t>
  </si>
  <si>
    <t>False</t>
  </si>
  <si>
    <t>{002ba2dc-a2ff-4cf1-8f28-9d6114f95474}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</si>
  <si>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</si>
  <si>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</si>
  <si>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</si>
  <si>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</si>
  <si>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</si>
  <si>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</si>
  <si>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</si>
  <si>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</si>
  <si>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020-000005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</si>
  <si>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</si>
  <si>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</si>
  <si>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</si>
  <si>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</si>
  <si>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</si>
  <si>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</si>
  <si>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</si>
  <si>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</si>
  <si>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DPMB, a.s.</t>
  </si>
  <si>
    <t>DIČ:</t>
  </si>
  <si>
    <t>Zhotovitel:</t>
  </si>
  <si>
    <t>Projektant:</t>
  </si>
  <si>
    <t>Ing. Tomáš Veselý</t>
  </si>
  <si>
    <t>True</t>
  </si>
  <si>
    <t>Zpracovatel:</t>
  </si>
  <si>
    <t>Puttner,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</si>
  <si>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</si>
  <si>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</si>
  <si>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</si>
  <si>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</si>
  <si>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</si>
  <si>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</si>
  <si>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</si>
  <si>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</si>
  <si>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</si>
  <si>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</si>
  <si>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</si>
  <si>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</si>
  <si>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</si>
  <si>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</si>
  <si>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</si>
  <si>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</si>
  <si>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</si>
  <si>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</si>
  <si>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</si>
  <si>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</si>
  <si>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</si>
  <si>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</si>
  <si>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</si>
  <si>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</si>
  <si>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</si>
  <si>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</si>
  <si>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</si>
  <si>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</si>
  <si>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</si>
  <si>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</si>
  <si>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</si>
  <si>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</si>
  <si>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</si>
  <si>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</si>
  <si>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</si>
  <si>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</si>
  <si>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</si>
  <si>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</si>
  <si>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</si>
  <si>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</si>
  <si>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</si>
  <si>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</si>
  <si>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</si>
  <si>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</si>
  <si>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</si>
  <si>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</si>
  <si>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</si>
  <si>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</si>
  <si>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</si>
  <si>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{ec1ea591-c187-49d6-9374-d22453efb933}</t>
  </si>
  <si>
    <t>2</t>
  </si>
  <si>
    <t>02</t>
  </si>
  <si>
    <t>Multikanál - most přes Svratku</t>
  </si>
  <si>
    <t>{59dd1e93-89cb-4b1c-8e9e-6e3fac0f120c}</t>
  </si>
  <si>
    <t>03</t>
  </si>
  <si>
    <t>Ukolejnění - Kníničská x Bystrcká</t>
  </si>
  <si>
    <t>{c6d04c98-65b9-43dc-a5db-52be82c6a25e}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</si>
  <si>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</si>
  <si>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</si>
  <si>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</si>
  <si>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</si>
  <si>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</si>
  <si>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</si>
  <si>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</si>
  <si>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</si>
  <si>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</si>
  <si>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</si>
  <si>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</si>
  <si>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</si>
  <si>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</si>
  <si>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</si>
  <si>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46-M-Z - Zemní práce při extr.mont.pracích - Zádlažby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</si>
  <si>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</si>
  <si>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</si>
  <si>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</si>
  <si>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</si>
  <si>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</si>
  <si>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</si>
  <si>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</si>
  <si>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</si>
  <si>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</si>
  <si>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</si>
  <si>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</si>
  <si>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</si>
  <si>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</si>
  <si>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</si>
  <si>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</si>
  <si>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</si>
  <si>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</si>
  <si>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</si>
  <si>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</si>
  <si>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</si>
  <si>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</si>
  <si>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</si>
  <si>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</si>
  <si>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460120016</t>
  </si>
  <si>
    <t>Naložení výkopku ručně z hornin třídy 1 až 4</t>
  </si>
  <si>
    <t>m3</t>
  </si>
  <si>
    <t>4</t>
  </si>
  <si>
    <t>-358124649</t>
  </si>
  <si>
    <t>460600061</t>
  </si>
  <si>
    <t>Odvoz suti a vybouraných hmot do 1 km</t>
  </si>
  <si>
    <t>t</t>
  </si>
  <si>
    <t>842498380</t>
  </si>
  <si>
    <t>3</t>
  </si>
  <si>
    <t>460600071</t>
  </si>
  <si>
    <t>Příplatek k odvozu suti a vybouraných hmot za každý další 1 km</t>
  </si>
  <si>
    <t>-1287756295</t>
  </si>
  <si>
    <t>154</t>
  </si>
  <si>
    <t>997221875</t>
  </si>
  <si>
    <t>Poplatek za uložení stavebního odpadu na recyklační skládce (skládkovné) asfaltového bez obsahu dehtu zatříděného do Katalogu odpadů pod kódem 17 03 02</t>
  </si>
  <si>
    <t>CS ÚRS 2023 02</t>
  </si>
  <si>
    <t>-1134657110</t>
  </si>
  <si>
    <t>155</t>
  </si>
  <si>
    <t>997221873</t>
  </si>
  <si>
    <t>Poplatek za uložení stavebního odpadu na recyklační skládce (skládkovné) zeminy a kamení zatříděného do Katalogu odpadů pod kódem 17 05 04</t>
  </si>
  <si>
    <t>91939566</t>
  </si>
  <si>
    <t>6</t>
  </si>
  <si>
    <t>997221861</t>
  </si>
  <si>
    <t>Poplatek za uložení stavebního odpadu na recyklační skládce (skládkovné) z prostého betonu pod kódem 17 01 01</t>
  </si>
  <si>
    <t>-250268079</t>
  </si>
  <si>
    <t>PSV</t>
  </si>
  <si>
    <t>Práce a dodávky PSV</t>
  </si>
  <si>
    <t>741</t>
  </si>
  <si>
    <t>Elektroinstalace - silnoproud</t>
  </si>
  <si>
    <t>7</t>
  </si>
  <si>
    <t>741810003</t>
  </si>
  <si>
    <t>Zkoušky a prohlídky elektrických rozvodů a zařízení celková prohlídka a vyhotovení revizní zprávy</t>
  </si>
  <si>
    <t>kus</t>
  </si>
  <si>
    <t>16</t>
  </si>
  <si>
    <t>1229931477</t>
  </si>
  <si>
    <t>8</t>
  </si>
  <si>
    <t>741810011</t>
  </si>
  <si>
    <t>Příplatek k celkové prohlídce za každých dalších 500 000,- Kč</t>
  </si>
  <si>
    <t>-98654154</t>
  </si>
  <si>
    <t>M</t>
  </si>
  <si>
    <t>Práce a dodávky M</t>
  </si>
  <si>
    <t>21-M</t>
  </si>
  <si>
    <t>Elektromontáže</t>
  </si>
  <si>
    <t>9</t>
  </si>
  <si>
    <t>210100297</t>
  </si>
  <si>
    <t>Ukončení vodičů izolovaných nastřelením kabelového oka s páskou průřezu žíly do 500 mm2</t>
  </si>
  <si>
    <t>64</t>
  </si>
  <si>
    <t>236154387</t>
  </si>
  <si>
    <t>10</t>
  </si>
  <si>
    <t>M1</t>
  </si>
  <si>
    <t xml:space="preserve">Kabelové oko 1x500   </t>
  </si>
  <si>
    <t>256</t>
  </si>
  <si>
    <t>-700113316</t>
  </si>
  <si>
    <t>11</t>
  </si>
  <si>
    <t>210101211</t>
  </si>
  <si>
    <t>Propojení vodičů celoplastových spojkou do 1 kV venkovní páskovou SJpe 1 až 5 žíly do 500 mm2</t>
  </si>
  <si>
    <t>817412056</t>
  </si>
  <si>
    <t>12</t>
  </si>
  <si>
    <t>M3</t>
  </si>
  <si>
    <t xml:space="preserve">Kabelová spojka 1x500   </t>
  </si>
  <si>
    <t>2043896631</t>
  </si>
  <si>
    <t>13</t>
  </si>
  <si>
    <t>210900607</t>
  </si>
  <si>
    <t>Montáž vodičů Al izolovaných plných a laněných žíla 500 mm2 uložených volně (AY, AYY)</t>
  </si>
  <si>
    <t>m</t>
  </si>
  <si>
    <t>-613019672</t>
  </si>
  <si>
    <t>14</t>
  </si>
  <si>
    <t>210900627</t>
  </si>
  <si>
    <t>Montáž vodičů Al izolovaných plných nebo laněných žíla 500 mm2 (např. AY, AYY) bez ukončení uložených pevně</t>
  </si>
  <si>
    <t>1686564731</t>
  </si>
  <si>
    <t>M4</t>
  </si>
  <si>
    <t xml:space="preserve">Kabel 1-AYY 1x500mm   </t>
  </si>
  <si>
    <t>1877720599</t>
  </si>
  <si>
    <t>210100297-D</t>
  </si>
  <si>
    <t>Odpojení vodičů izolovaných s nastřeleným kabelovým okem s páskou průřezu žíly do 500 mm2</t>
  </si>
  <si>
    <t>1667992895</t>
  </si>
  <si>
    <t>17</t>
  </si>
  <si>
    <t>210900607-D</t>
  </si>
  <si>
    <t>Demontáž vodičů Al izolovaných plných a laněných žíla 500 mm2 uložených volně (AY, AYY)</t>
  </si>
  <si>
    <t>-1974108668</t>
  </si>
  <si>
    <t>18</t>
  </si>
  <si>
    <t>210900627-D</t>
  </si>
  <si>
    <t>Deontáž vodičů Al izolovaných plných nebo laněných žíla 500 mm2 (např. AY, AYY) bez ukončení uložených pevně</t>
  </si>
  <si>
    <t>2098388687</t>
  </si>
  <si>
    <t>19</t>
  </si>
  <si>
    <t>210100295</t>
  </si>
  <si>
    <t>Ukončení vodičů izolovaných nastřelením kabelového oka s páskou průřezu žíly do 300 mm2</t>
  </si>
  <si>
    <t>542566651</t>
  </si>
  <si>
    <t>20</t>
  </si>
  <si>
    <t>M1.1</t>
  </si>
  <si>
    <t xml:space="preserve">Kabelové oko 1x300   </t>
  </si>
  <si>
    <t>-1241954302</t>
  </si>
  <si>
    <t>210801323</t>
  </si>
  <si>
    <t>Montáž vodiče Cu izolovaného plného nebo laněného s PVC pláštěm do 1 kV žíla 240 až 300 mm2 uloženého volně (např. CY, CHAH-V)</t>
  </si>
  <si>
    <t>-934872927</t>
  </si>
  <si>
    <t>22</t>
  </si>
  <si>
    <t>210800423</t>
  </si>
  <si>
    <t>Montáž vodiče Cu izolovaného plného nebo laněného s PVC pláštěm do 1 kV žíla 240 až 300 mm2 zataženého (např. CY, CHAH-V) bez ukončení</t>
  </si>
  <si>
    <t>-1525023477</t>
  </si>
  <si>
    <t>23</t>
  </si>
  <si>
    <t>M4.1</t>
  </si>
  <si>
    <t xml:space="preserve">Kabel 1-YY 1x300mm   </t>
  </si>
  <si>
    <t>-384023919</t>
  </si>
  <si>
    <t>24</t>
  </si>
  <si>
    <t>210100295-D</t>
  </si>
  <si>
    <t>Odpojení vodičů izolovaných s nastřeleným kabelovým okem s páskou průřezu žíly do 300 mm2</t>
  </si>
  <si>
    <t>-1158140936</t>
  </si>
  <si>
    <t>25</t>
  </si>
  <si>
    <t>210801323-D</t>
  </si>
  <si>
    <t>Demontáž vodiče Cu izolovaného plného nebo laněného s PVC pláštěm do 1 kV žíla 240 až 300 mm2 uloženého volně (např. CY, CHAH-V)</t>
  </si>
  <si>
    <t>-977451915</t>
  </si>
  <si>
    <t>26</t>
  </si>
  <si>
    <t>210800423-D</t>
  </si>
  <si>
    <t>Demontáž vodiče Cu izolovaného plného nebo laněného s PVC pláštěm do 1 kV žíla 240 až 300 mm2 zataženého (např. CY, CHAH-V) bez ukončení</t>
  </si>
  <si>
    <t>-2001035455</t>
  </si>
  <si>
    <t>27</t>
  </si>
  <si>
    <t>210950203</t>
  </si>
  <si>
    <t>Příplatek na zatahování kabelů hmotnosti do 4 kg do tvárnicových tras a kolektorů</t>
  </si>
  <si>
    <t>649514134</t>
  </si>
  <si>
    <t>28</t>
  </si>
  <si>
    <t>210950203-D</t>
  </si>
  <si>
    <t>Příplatek na vytažení kabelů hmotnosti do 4 kg z tvárnicových tras a kolektorů</t>
  </si>
  <si>
    <t>475806468</t>
  </si>
  <si>
    <t>29</t>
  </si>
  <si>
    <t>D1.1</t>
  </si>
  <si>
    <t>Demontáž stavající rozpojovací skříně včetně odpojovačů</t>
  </si>
  <si>
    <t>953093707</t>
  </si>
  <si>
    <t>30</t>
  </si>
  <si>
    <t>M20</t>
  </si>
  <si>
    <t>Montáž odpojovačů bez zapojení vodičů vn do 12 kV na ruční nebo motorový pohon jednopólových vnitřních do 1600 A</t>
  </si>
  <si>
    <t>1712081589</t>
  </si>
  <si>
    <t>31</t>
  </si>
  <si>
    <t>M19</t>
  </si>
  <si>
    <t xml:space="preserve">Odpojovač Itr 1,5-1250/50   </t>
  </si>
  <si>
    <t>-2053405194</t>
  </si>
  <si>
    <t>32</t>
  </si>
  <si>
    <t>P2</t>
  </si>
  <si>
    <t xml:space="preserve">Montáž skříně rozpojovací </t>
  </si>
  <si>
    <t>-182795481</t>
  </si>
  <si>
    <t>33</t>
  </si>
  <si>
    <t>M6</t>
  </si>
  <si>
    <t xml:space="preserve">Rozpojovací skříň, typ dle DPMB   </t>
  </si>
  <si>
    <t>1714510516</t>
  </si>
  <si>
    <t>34</t>
  </si>
  <si>
    <t>P4</t>
  </si>
  <si>
    <t xml:space="preserve">Napětová zkouška kabelů </t>
  </si>
  <si>
    <t>476257606</t>
  </si>
  <si>
    <t>35</t>
  </si>
  <si>
    <t>P5</t>
  </si>
  <si>
    <t xml:space="preserve">Vypínání vedení, dozor správce </t>
  </si>
  <si>
    <t>hod</t>
  </si>
  <si>
    <t>-780627562</t>
  </si>
  <si>
    <t>36</t>
  </si>
  <si>
    <t>P6</t>
  </si>
  <si>
    <t xml:space="preserve">Průkaz způsobilosti </t>
  </si>
  <si>
    <t>-1259413542</t>
  </si>
  <si>
    <t>142</t>
  </si>
  <si>
    <t>V1</t>
  </si>
  <si>
    <t>Demontáž odpojovače s ručním pohonem</t>
  </si>
  <si>
    <t>-1346122320</t>
  </si>
  <si>
    <t>143</t>
  </si>
  <si>
    <t>V2</t>
  </si>
  <si>
    <t>Demontáž bleskojistky včetně kabelu</t>
  </si>
  <si>
    <t>706732785</t>
  </si>
  <si>
    <t>146</t>
  </si>
  <si>
    <t>V3</t>
  </si>
  <si>
    <t>Odpojovač trakční s ručním pohonem (komplet), montáž+materiál</t>
  </si>
  <si>
    <t>1495635053</t>
  </si>
  <si>
    <t>144</t>
  </si>
  <si>
    <t>V4</t>
  </si>
  <si>
    <t>Bleskojistka pro TB včetně uzemnění, sestavení (komplet), montáž+materiál</t>
  </si>
  <si>
    <t>-394790437</t>
  </si>
  <si>
    <t>145</t>
  </si>
  <si>
    <t>V5</t>
  </si>
  <si>
    <t>Kabel bleskojistky CHBU 50 mm2, montáž+materiál</t>
  </si>
  <si>
    <t>192958759</t>
  </si>
  <si>
    <t>152</t>
  </si>
  <si>
    <t>v7</t>
  </si>
  <si>
    <t>Držák pryžový pro 1 kab. + páska</t>
  </si>
  <si>
    <t>825728131</t>
  </si>
  <si>
    <t>153</t>
  </si>
  <si>
    <t>V8</t>
  </si>
  <si>
    <t xml:space="preserve"> Izolátor s uchy s M 16, včetně montáže</t>
  </si>
  <si>
    <t>56737888</t>
  </si>
  <si>
    <t>22-M</t>
  </si>
  <si>
    <t>Montáže technologických zařízení pro dopravní stavby</t>
  </si>
  <si>
    <t>37</t>
  </si>
  <si>
    <t>220182022</t>
  </si>
  <si>
    <t>Uložení HDPE trubky pro optický kabel do výkopu bez zřízení lože a bez krytí</t>
  </si>
  <si>
    <t>-1842198093</t>
  </si>
  <si>
    <t>38</t>
  </si>
  <si>
    <t>M8</t>
  </si>
  <si>
    <t>Trubka HDPE 40/33 mm, červená</t>
  </si>
  <si>
    <t>948603558</t>
  </si>
  <si>
    <t>39</t>
  </si>
  <si>
    <t>M9</t>
  </si>
  <si>
    <t>Svazek mitrotruniček pro přímou pokládku do země 7x12/8</t>
  </si>
  <si>
    <t>1559466206</t>
  </si>
  <si>
    <t>40</t>
  </si>
  <si>
    <t>220182023</t>
  </si>
  <si>
    <t>Kontrola tlakutěsnosti HDPE trubky od 1m do 2000 m</t>
  </si>
  <si>
    <t>-780669733</t>
  </si>
  <si>
    <t>41</t>
  </si>
  <si>
    <t>M11</t>
  </si>
  <si>
    <t>Koncovka na trubku HDPE 40/33</t>
  </si>
  <si>
    <t>2076972142</t>
  </si>
  <si>
    <t>42</t>
  </si>
  <si>
    <t>M12</t>
  </si>
  <si>
    <t>Koncovka pro svazek mikrotrubiček 7x12/8</t>
  </si>
  <si>
    <t>sada</t>
  </si>
  <si>
    <t>-343465347</t>
  </si>
  <si>
    <t>43</t>
  </si>
  <si>
    <t>220182026</t>
  </si>
  <si>
    <t>Montáž spojky HDPE na trubce nebo mikrotrubičce</t>
  </si>
  <si>
    <t>1296363812</t>
  </si>
  <si>
    <t>44</t>
  </si>
  <si>
    <t>M13</t>
  </si>
  <si>
    <t>Spojka chráničky HDPE 40/33</t>
  </si>
  <si>
    <t>1992214425</t>
  </si>
  <si>
    <t>45</t>
  </si>
  <si>
    <t>M14</t>
  </si>
  <si>
    <t>7x spojka mikrotrubičky HDPE 12/8, včetně smršťovacího rukávu</t>
  </si>
  <si>
    <t>-1910914054</t>
  </si>
  <si>
    <t>46</t>
  </si>
  <si>
    <t>220182027</t>
  </si>
  <si>
    <t>Montáž koncovky nebo záslepky bez svařování na HDPE trubku</t>
  </si>
  <si>
    <t>1846190001</t>
  </si>
  <si>
    <t>47</t>
  </si>
  <si>
    <t>Pol13</t>
  </si>
  <si>
    <t>Zatažení HDPE chráničky do stávajícího prostupu nebo do chráničky</t>
  </si>
  <si>
    <t>1533605977</t>
  </si>
  <si>
    <t>46-M-Z</t>
  </si>
  <si>
    <t>Zemní práce při extr.mont.pracích - Zádlažby</t>
  </si>
  <si>
    <t>48</t>
  </si>
  <si>
    <t>460030191</t>
  </si>
  <si>
    <t>Řezání podkladu nebo krytu živičného tloušťky do 5 cm</t>
  </si>
  <si>
    <t>-1740570035</t>
  </si>
  <si>
    <t>49</t>
  </si>
  <si>
    <t>460030192</t>
  </si>
  <si>
    <t>Řezání podkladu nebo krytu živičného tloušťky do 10 cm</t>
  </si>
  <si>
    <t>-299860449</t>
  </si>
  <si>
    <t>50</t>
  </si>
  <si>
    <t>460030171</t>
  </si>
  <si>
    <t>Odstranění podkladu nebo krytu komunikace ze živice tloušťky do 5 cm</t>
  </si>
  <si>
    <t>m2</t>
  </si>
  <si>
    <t>316732240</t>
  </si>
  <si>
    <t>51</t>
  </si>
  <si>
    <t>460030172</t>
  </si>
  <si>
    <t>Odstranění podkladu nebo krytu komunikace ze živice tloušťky do 10 cm</t>
  </si>
  <si>
    <t>394467818</t>
  </si>
  <si>
    <t>52</t>
  </si>
  <si>
    <t>460030162</t>
  </si>
  <si>
    <t>Odstranění podkladu nebo krytu komunikace z betonu prostého tloušťky do 30 cm</t>
  </si>
  <si>
    <t>-302428934</t>
  </si>
  <si>
    <t>53</t>
  </si>
  <si>
    <t>460030092</t>
  </si>
  <si>
    <t>Vytrhání obrub ležatých chodníkových s odhozením nebo naložením na dopravní prostředek</t>
  </si>
  <si>
    <t>CS ÚRS 2019 02</t>
  </si>
  <si>
    <t>-1698748475</t>
  </si>
  <si>
    <t>54</t>
  </si>
  <si>
    <t>460650182</t>
  </si>
  <si>
    <t>Osazení betonových obrubníků ležatých chodníkových do betonu prostého</t>
  </si>
  <si>
    <t>1140013838</t>
  </si>
  <si>
    <t>55</t>
  </si>
  <si>
    <t>59217017</t>
  </si>
  <si>
    <t>obrubník betonový chodníkový 1000x100x250mm</t>
  </si>
  <si>
    <t>1017265893</t>
  </si>
  <si>
    <t>56</t>
  </si>
  <si>
    <t>564851111</t>
  </si>
  <si>
    <t>Podklad ze štěrkodrtě ŠD tl 150 mm</t>
  </si>
  <si>
    <t>-1816633551</t>
  </si>
  <si>
    <t>57</t>
  </si>
  <si>
    <t>567132115</t>
  </si>
  <si>
    <t>Podklad ze směsi stmelené cementem SC C 8/10 (KSC I) tl 200 mm</t>
  </si>
  <si>
    <t>1128878265</t>
  </si>
  <si>
    <t>58</t>
  </si>
  <si>
    <t>565176111</t>
  </si>
  <si>
    <t>Asfaltový beton vrstva podkladní ACP 22 (obalované kamenivo OKH) tl 100 mm š do 3 m</t>
  </si>
  <si>
    <t>-1907174891</t>
  </si>
  <si>
    <t>59</t>
  </si>
  <si>
    <t>565175101</t>
  </si>
  <si>
    <t>Asfaltový beton vrstva podkladní ACP 16 (obalované kamenivo OKS) tl 100 mm š do 1,5 m</t>
  </si>
  <si>
    <t>1833138897</t>
  </si>
  <si>
    <t>60</t>
  </si>
  <si>
    <t>577144131</t>
  </si>
  <si>
    <t>Asfaltový beton vrstva obrusná ACO 11 (ABS) tř. I tl 50 mm š do 3 m z modifikovaného asfaltu</t>
  </si>
  <si>
    <t>739111901</t>
  </si>
  <si>
    <t>61</t>
  </si>
  <si>
    <t>576123111</t>
  </si>
  <si>
    <t>Asfaltový koberec mastixový SMA 8 (AKMJ) tl 30 mm š do 3 m</t>
  </si>
  <si>
    <t>-110459118</t>
  </si>
  <si>
    <t>46-M</t>
  </si>
  <si>
    <t>Zemní práce při extr.mont.pracích</t>
  </si>
  <si>
    <t>62</t>
  </si>
  <si>
    <t>460070753</t>
  </si>
  <si>
    <t>Hloubení nezapažených jam pro ostatní konstrukce ručně v hornině tř 3</t>
  </si>
  <si>
    <t>27539197</t>
  </si>
  <si>
    <t>140</t>
  </si>
  <si>
    <t>460070753-1</t>
  </si>
  <si>
    <t>Výkop sondy pro ověření polohy stávajících IS</t>
  </si>
  <si>
    <t>-1761859028</t>
  </si>
  <si>
    <t>63</t>
  </si>
  <si>
    <t>460391123</t>
  </si>
  <si>
    <t>Zásyp jam při elektromontážích ručně se zhutněním z hornin třídy I skupiny 3</t>
  </si>
  <si>
    <t>1507757820</t>
  </si>
  <si>
    <t>141</t>
  </si>
  <si>
    <t>460391123-1</t>
  </si>
  <si>
    <t>Zához sondy pro ověření polohy stávajících IS</t>
  </si>
  <si>
    <t>-511225838</t>
  </si>
  <si>
    <t>149</t>
  </si>
  <si>
    <t>460481122</t>
  </si>
  <si>
    <t>Úprava pláně při elektromontážích v hornině třídy těžitelnosti I skupiny 3 se zhutněním ručně</t>
  </si>
  <si>
    <t>407193775</t>
  </si>
  <si>
    <t>147</t>
  </si>
  <si>
    <t>460581121</t>
  </si>
  <si>
    <t>Zatravnění včetně zalití vodou na rovině</t>
  </si>
  <si>
    <t>839904576</t>
  </si>
  <si>
    <t>148</t>
  </si>
  <si>
    <t>460581122</t>
  </si>
  <si>
    <t>Zatravnění včetně zalití vodou ve svahu</t>
  </si>
  <si>
    <t>531692455</t>
  </si>
  <si>
    <t>150</t>
  </si>
  <si>
    <t>V6</t>
  </si>
  <si>
    <t>Stabilizace svahu po zemních pracích přírodní geotextílií</t>
  </si>
  <si>
    <t>198217530</t>
  </si>
  <si>
    <t>151</t>
  </si>
  <si>
    <t>V7</t>
  </si>
  <si>
    <t>Přírodní síť pro zpevnění svahu vč. dopravy</t>
  </si>
  <si>
    <t>466221757</t>
  </si>
  <si>
    <t>460641112</t>
  </si>
  <si>
    <t>Základové konstrukce při elektromontážích z monolitického betonu tř. C 12/15</t>
  </si>
  <si>
    <t>-1803044695</t>
  </si>
  <si>
    <t>65</t>
  </si>
  <si>
    <t>460080112</t>
  </si>
  <si>
    <t>Bourání základu betonového se záhozem jámy sypaninou</t>
  </si>
  <si>
    <t>-73361854</t>
  </si>
  <si>
    <t>66</t>
  </si>
  <si>
    <t>460161282</t>
  </si>
  <si>
    <t>Hloubení kabelových rýh ručně š 50 cm hl 90 cm v hornině tř I skupiny 3</t>
  </si>
  <si>
    <t>-1051906430</t>
  </si>
  <si>
    <t>67</t>
  </si>
  <si>
    <t>460161452</t>
  </si>
  <si>
    <t>Hloubení kabelových rýh ručně š 65 cm hl 90 cm v hornině tř I skupiny 3</t>
  </si>
  <si>
    <t>746615598</t>
  </si>
  <si>
    <t>68</t>
  </si>
  <si>
    <t>460161682</t>
  </si>
  <si>
    <t>Hloubení kabelových rýh ručně š 80 cm hl 120 cm v hornině tř I skupiny 3</t>
  </si>
  <si>
    <t>1942396096</t>
  </si>
  <si>
    <t>69</t>
  </si>
  <si>
    <t>460161692</t>
  </si>
  <si>
    <t>Hloubení kabelových rýh ručně š 80 cm hl 130 cm v hornině tř I skupiny 3</t>
  </si>
  <si>
    <t>-892804893</t>
  </si>
  <si>
    <t>70</t>
  </si>
  <si>
    <t>460161722</t>
  </si>
  <si>
    <t>Hloubení kabelových rýh ručně š 80 cm hl 150 cm v hornině tř I skupiny 3</t>
  </si>
  <si>
    <t>2002979596</t>
  </si>
  <si>
    <t>71</t>
  </si>
  <si>
    <t>460161852</t>
  </si>
  <si>
    <t>Hloubení kabelových rýh ručně š 100 cm hl 90 cm v hornině tř I skupiny 3</t>
  </si>
  <si>
    <t>2092001641</t>
  </si>
  <si>
    <t>72</t>
  </si>
  <si>
    <t>460161922</t>
  </si>
  <si>
    <t>Hloubení kabelových rýh ručně š 100 cm hl 150 cm v hornině tř I skupiny 3</t>
  </si>
  <si>
    <t>1757688095</t>
  </si>
  <si>
    <t>73</t>
  </si>
  <si>
    <t>460162042</t>
  </si>
  <si>
    <t>Hloubení kabelových rýh ručně š 120 cm hl 150 cm v hornině tř I skupiny 3</t>
  </si>
  <si>
    <t>1121745137</t>
  </si>
  <si>
    <t>74</t>
  </si>
  <si>
    <t>460162112</t>
  </si>
  <si>
    <t>Hloubení kabelových rýh ručně v hornině tř I skupiny I skupiny 3</t>
  </si>
  <si>
    <t>1538138449</t>
  </si>
  <si>
    <t>75</t>
  </si>
  <si>
    <t>460281111</t>
  </si>
  <si>
    <t>Pažení příložné plné výkopů rýh kabelových hloubky do 2 m</t>
  </si>
  <si>
    <t>-856605792</t>
  </si>
  <si>
    <t>76</t>
  </si>
  <si>
    <t>460281121</t>
  </si>
  <si>
    <t>Odstranění pažení příložného plného výkopů rýh kabelových hloubky do 2 m</t>
  </si>
  <si>
    <t>-1188970222</t>
  </si>
  <si>
    <t>77</t>
  </si>
  <si>
    <t>460400071</t>
  </si>
  <si>
    <t>Pažení příložné plné výkopů jam hloubky do 4 m</t>
  </si>
  <si>
    <t>1877065015</t>
  </si>
  <si>
    <t>78</t>
  </si>
  <si>
    <t>460400171</t>
  </si>
  <si>
    <t>Odstranění pažení příložného výkopů jam hloubky do 4 m</t>
  </si>
  <si>
    <t>494559741</t>
  </si>
  <si>
    <t>79</t>
  </si>
  <si>
    <t>460431292</t>
  </si>
  <si>
    <t>Zásyp kabelových rýh ručně se zhutněním š 50 cm hl 90 cm z horniny tř I skupiny 3</t>
  </si>
  <si>
    <t>-843737369</t>
  </si>
  <si>
    <t>80</t>
  </si>
  <si>
    <t>460431472</t>
  </si>
  <si>
    <t>Zásyp kabelových rýh ručně se zhutněním š 65 cm hl 90 cm z horniny tř I skupiny 3</t>
  </si>
  <si>
    <t>-2116129556</t>
  </si>
  <si>
    <t>81</t>
  </si>
  <si>
    <t>460431712</t>
  </si>
  <si>
    <t>Zásyp kabelových rýh ručně se zhutněním š 80 cm hl 120 cm z horniny tř I skupiny 3</t>
  </si>
  <si>
    <t>-1136343487</t>
  </si>
  <si>
    <t>82</t>
  </si>
  <si>
    <t>460431722</t>
  </si>
  <si>
    <t>Zásyp kabelových rýh ručně se zhutněním š 80 cm hl 130 cm z horniny tř I skupiny 3</t>
  </si>
  <si>
    <t>-1640906351</t>
  </si>
  <si>
    <t>83</t>
  </si>
  <si>
    <t>460431742</t>
  </si>
  <si>
    <t>Zásyp kabelových rýh ručně se zhutněním š 80 cm hl 150 cm z horniny tř I skupiny 3</t>
  </si>
  <si>
    <t>1100906446</t>
  </si>
  <si>
    <t>84</t>
  </si>
  <si>
    <t>460431872</t>
  </si>
  <si>
    <t>Zásyp kabelových rýh ručně se zhutněním š 100 cm hl 90 cm z horniny tř I skupiny 3</t>
  </si>
  <si>
    <t>12008573</t>
  </si>
  <si>
    <t>85</t>
  </si>
  <si>
    <t>460431942</t>
  </si>
  <si>
    <t>Zásyp kabelových rýh ručně se zhutněním š 100 cm hl 150 cm z horniny tř I skupiny 3</t>
  </si>
  <si>
    <t>1313471398</t>
  </si>
  <si>
    <t>86</t>
  </si>
  <si>
    <t>460432082</t>
  </si>
  <si>
    <t>Zásyp kabelových rýh ručně se zhutněním š 120 cm hl 150 cm z horniny tř I skupiny 3</t>
  </si>
  <si>
    <t>-41552460</t>
  </si>
  <si>
    <t>87</t>
  </si>
  <si>
    <t>460432112</t>
  </si>
  <si>
    <t>Zásyp kabelových rýh ručně se zhutněním z horniny třídy I skupiny 3</t>
  </si>
  <si>
    <t>-920144548</t>
  </si>
  <si>
    <t>88</t>
  </si>
  <si>
    <t>460661112</t>
  </si>
  <si>
    <t>Kabelové lože z písku pro kabely nn bez zakrytí š lože přes 35 do 50 cm</t>
  </si>
  <si>
    <t>-716906874</t>
  </si>
  <si>
    <t>89</t>
  </si>
  <si>
    <t>460661113</t>
  </si>
  <si>
    <t>Kabelové lože z písku pro kabely nn bez zakrytí š lože přes 50 do 65 cm</t>
  </si>
  <si>
    <t>-710866317</t>
  </si>
  <si>
    <t>90</t>
  </si>
  <si>
    <t>460661114</t>
  </si>
  <si>
    <t>Kabelové lože z písku pro kabely nn bez zakrytí š lože přes 65 do 80 cm</t>
  </si>
  <si>
    <t>-40151525</t>
  </si>
  <si>
    <t>91</t>
  </si>
  <si>
    <t>460661115</t>
  </si>
  <si>
    <t>Kabelové lože z písku pro kabely nn bez zakrytí š lože přes 80 do 100 cm</t>
  </si>
  <si>
    <t>-1654256592</t>
  </si>
  <si>
    <t>92</t>
  </si>
  <si>
    <t>460661116</t>
  </si>
  <si>
    <t>Kabelové lože z písku pro kabely nn bez zakrytí š lože přes 100 do 120 cm</t>
  </si>
  <si>
    <t>-495650202</t>
  </si>
  <si>
    <t>93</t>
  </si>
  <si>
    <t>vl.3</t>
  </si>
  <si>
    <t>recyklát betonový frakce 32/63, vč. dopravy</t>
  </si>
  <si>
    <t>-1913600188</t>
  </si>
  <si>
    <t>94</t>
  </si>
  <si>
    <t>460490013</t>
  </si>
  <si>
    <t>Krytí kabelů výstražnou fólií šířky 34 cm</t>
  </si>
  <si>
    <t>-957299016</t>
  </si>
  <si>
    <t>95</t>
  </si>
  <si>
    <t>34571355</t>
  </si>
  <si>
    <t>trubka elektroinstalační ohebná dvouplášťová korugovaná D 94/110 mm, HDPE+LDPE</t>
  </si>
  <si>
    <t>-1454732823</t>
  </si>
  <si>
    <t>96</t>
  </si>
  <si>
    <t>34571358</t>
  </si>
  <si>
    <t>trubka elektroinstalační ohebná dvouplášťová korugovaná D 136/160 mm, HDPE+LDPE</t>
  </si>
  <si>
    <t>527394465</t>
  </si>
  <si>
    <t>97</t>
  </si>
  <si>
    <t>460510066</t>
  </si>
  <si>
    <t>Kabelové prostupy z trub plastových do rýhy s obsypem, průměru do 20 cm</t>
  </si>
  <si>
    <t>-487831658</t>
  </si>
  <si>
    <t>98</t>
  </si>
  <si>
    <t>460510303</t>
  </si>
  <si>
    <t>Multikanály plastové do rýhy bez obsypu bez výkopových prací 9-cestné</t>
  </si>
  <si>
    <t>1375176347</t>
  </si>
  <si>
    <t>99</t>
  </si>
  <si>
    <t>34573003</t>
  </si>
  <si>
    <t>multikanál kabelovodu z HDPE základní 9komorový</t>
  </si>
  <si>
    <t>-691147761</t>
  </si>
  <si>
    <t>100</t>
  </si>
  <si>
    <t>34573003.1</t>
  </si>
  <si>
    <t>multikanál kabelovodu z HDPE základní 9komorový - nehořlavé provedení</t>
  </si>
  <si>
    <t>1351739752</t>
  </si>
  <si>
    <t>101</t>
  </si>
  <si>
    <t>34573002</t>
  </si>
  <si>
    <t>multikanál kabelovodu ohybový 9komorový z HDPE s odklonem 3°/300 mm</t>
  </si>
  <si>
    <t>-95607822</t>
  </si>
  <si>
    <t>102</t>
  </si>
  <si>
    <t>34573002.1</t>
  </si>
  <si>
    <t>multikanál kabelovodu ohybový 9komorový z HDPE s odklonem 3°/300 mm - nehořlavé provedení</t>
  </si>
  <si>
    <t>-1262513823</t>
  </si>
  <si>
    <t>103</t>
  </si>
  <si>
    <t>34573004</t>
  </si>
  <si>
    <t>vložka těsnící 9komorového multikanálu z HDPE</t>
  </si>
  <si>
    <t>756955769</t>
  </si>
  <si>
    <t>104</t>
  </si>
  <si>
    <t>34573018</t>
  </si>
  <si>
    <t>sponka spojovací ocelová pro multikanál kabelovodu</t>
  </si>
  <si>
    <t>1888295056</t>
  </si>
  <si>
    <t>105</t>
  </si>
  <si>
    <t>P10</t>
  </si>
  <si>
    <t xml:space="preserve">Kalibrace kabelovodu </t>
  </si>
  <si>
    <t>-1326283998</t>
  </si>
  <si>
    <t>106</t>
  </si>
  <si>
    <t>460531182</t>
  </si>
  <si>
    <t>Osazení víka z ocele, litiny, betonu do 1,5 m2 pro kabelové komory z plastů pro běžné zatížení</t>
  </si>
  <si>
    <t>-103501245</t>
  </si>
  <si>
    <t>107</t>
  </si>
  <si>
    <t>460531182.1</t>
  </si>
  <si>
    <t>Osazení víka z ocele, litiny, betonu nad 1,5 m2 pro kabelové komory z plastů pro běžné zatížení</t>
  </si>
  <si>
    <t>1251018195</t>
  </si>
  <si>
    <t>108</t>
  </si>
  <si>
    <t>460531182.2</t>
  </si>
  <si>
    <t>Osazení víka z ocele, litiny, betonu do 1,5 m2 pro kabelové komory z plastů pro pojezd do 3,5 t</t>
  </si>
  <si>
    <t>-800192593</t>
  </si>
  <si>
    <t>109</t>
  </si>
  <si>
    <t>34573127</t>
  </si>
  <si>
    <t>víko přístupové komory kabelovodu  OCEL</t>
  </si>
  <si>
    <t>927453288</t>
  </si>
  <si>
    <t>110</t>
  </si>
  <si>
    <t>34573155a.0</t>
  </si>
  <si>
    <t>komora přístupová kabelovodu 2448-1720</t>
  </si>
  <si>
    <t>156633875</t>
  </si>
  <si>
    <t>111</t>
  </si>
  <si>
    <t>34573155a.1</t>
  </si>
  <si>
    <t>komora přístupová kabelovodu 3660-1320</t>
  </si>
  <si>
    <t>1743632834</t>
  </si>
  <si>
    <t>112</t>
  </si>
  <si>
    <t>34573155a.2</t>
  </si>
  <si>
    <t>komora přístupová kabelovodu 3660-1720</t>
  </si>
  <si>
    <t>867353228</t>
  </si>
  <si>
    <t>113</t>
  </si>
  <si>
    <t>34573155a.3</t>
  </si>
  <si>
    <t>komora přístupová kabelovodu Fortress C2-1650</t>
  </si>
  <si>
    <t>1155626428</t>
  </si>
  <si>
    <t>114</t>
  </si>
  <si>
    <t>P15.1</t>
  </si>
  <si>
    <t>Utěsnění kabelových prostupů pěnou</t>
  </si>
  <si>
    <t>304528805</t>
  </si>
  <si>
    <t>115</t>
  </si>
  <si>
    <t>P16</t>
  </si>
  <si>
    <t>Montážní pěna</t>
  </si>
  <si>
    <t>638628778</t>
  </si>
  <si>
    <t>116</t>
  </si>
  <si>
    <t>P9</t>
  </si>
  <si>
    <t xml:space="preserve">Utěsnění multikanálu/ chráničky v kabelové komoře </t>
  </si>
  <si>
    <t>1307820326</t>
  </si>
  <si>
    <t>137</t>
  </si>
  <si>
    <t>P9.1</t>
  </si>
  <si>
    <t>Utěsnění multikanálu v budově měnírny</t>
  </si>
  <si>
    <t>-1430167455</t>
  </si>
  <si>
    <t>117</t>
  </si>
  <si>
    <t>Pol12</t>
  </si>
  <si>
    <t>Označení ocelového víka logem DPMB</t>
  </si>
  <si>
    <t>ks</t>
  </si>
  <si>
    <t>-1690067011</t>
  </si>
  <si>
    <t>118</t>
  </si>
  <si>
    <t>Pol17</t>
  </si>
  <si>
    <t>Pronájem pažících boxů</t>
  </si>
  <si>
    <t>-514467951</t>
  </si>
  <si>
    <t>119</t>
  </si>
  <si>
    <t>Pol18</t>
  </si>
  <si>
    <t>Těžký přejezdový plát + montáž jeřábem</t>
  </si>
  <si>
    <t>-1464935878</t>
  </si>
  <si>
    <t>120</t>
  </si>
  <si>
    <t>vl.1</t>
  </si>
  <si>
    <t>Rozvinutí protikořenové zábrany</t>
  </si>
  <si>
    <t>2028028018</t>
  </si>
  <si>
    <t>121</t>
  </si>
  <si>
    <t>vl.2</t>
  </si>
  <si>
    <t>Protikořenová textilie - role 1x30 m</t>
  </si>
  <si>
    <t>-67274579</t>
  </si>
  <si>
    <t>122</t>
  </si>
  <si>
    <t>460470001</t>
  </si>
  <si>
    <t>Provizorní zajištění potrubí ve výkopech při křížení s kabelem</t>
  </si>
  <si>
    <t>-1769092875</t>
  </si>
  <si>
    <t>123</t>
  </si>
  <si>
    <t>460470011</t>
  </si>
  <si>
    <t>Provizorní zajištění kabelů ve výkopech při jejich křížení</t>
  </si>
  <si>
    <t>-640107835</t>
  </si>
  <si>
    <t>124</t>
  </si>
  <si>
    <t>460470012</t>
  </si>
  <si>
    <t>Provizorní zajištění kabelů ve výkopech při jejich souběhu</t>
  </si>
  <si>
    <t>-890154493</t>
  </si>
  <si>
    <t>125</t>
  </si>
  <si>
    <t>Pol11</t>
  </si>
  <si>
    <t>Dělená ocelová chránička pro ochranu plynovodu při křížení</t>
  </si>
  <si>
    <t>-1454978622</t>
  </si>
  <si>
    <t>VRN</t>
  </si>
  <si>
    <t>Vedlejší rozpočtové náklady</t>
  </si>
  <si>
    <t>5</t>
  </si>
  <si>
    <t>VRN1</t>
  </si>
  <si>
    <t>Průzkumné, geodetické a projektové práce</t>
  </si>
  <si>
    <t>126</t>
  </si>
  <si>
    <t>013254000</t>
  </si>
  <si>
    <t>Dokumentace skutečného provedení stavby</t>
  </si>
  <si>
    <t>507810699</t>
  </si>
  <si>
    <t>139</t>
  </si>
  <si>
    <t>P11</t>
  </si>
  <si>
    <t xml:space="preserve">Vytyčení trasy vedení kabelového podzemního v zastavěném prostoru </t>
  </si>
  <si>
    <t>kpl</t>
  </si>
  <si>
    <t>579571206</t>
  </si>
  <si>
    <t>128</t>
  </si>
  <si>
    <t>P12</t>
  </si>
  <si>
    <t xml:space="preserve">Zaměření skutečného provedení stavby </t>
  </si>
  <si>
    <t>480538178</t>
  </si>
  <si>
    <t>129</t>
  </si>
  <si>
    <t>P13</t>
  </si>
  <si>
    <t xml:space="preserve">Vytyčení IS </t>
  </si>
  <si>
    <t>-1188509430</t>
  </si>
  <si>
    <t>130</t>
  </si>
  <si>
    <t>P14</t>
  </si>
  <si>
    <t xml:space="preserve">Inženýrská činost zhotovitele </t>
  </si>
  <si>
    <t>-860970493</t>
  </si>
  <si>
    <t>131</t>
  </si>
  <si>
    <t>P36</t>
  </si>
  <si>
    <t>Doprava, zřízení a odstranění provizorní lávky přes výkop</t>
  </si>
  <si>
    <t>643067075</t>
  </si>
  <si>
    <t>132</t>
  </si>
  <si>
    <t>P37</t>
  </si>
  <si>
    <t>Zkouška zhutnění komplexní</t>
  </si>
  <si>
    <t>215983962</t>
  </si>
  <si>
    <t>133</t>
  </si>
  <si>
    <t>vl10</t>
  </si>
  <si>
    <t>Provizorní uložení materiálu v meziskladu</t>
  </si>
  <si>
    <t>-1086463477</t>
  </si>
  <si>
    <t>VRN3</t>
  </si>
  <si>
    <t>Zařízení staveniště</t>
  </si>
  <si>
    <t>134</t>
  </si>
  <si>
    <t>034103000</t>
  </si>
  <si>
    <t>Oplocení staveniště</t>
  </si>
  <si>
    <t>1550938659</t>
  </si>
  <si>
    <t>135</t>
  </si>
  <si>
    <t>034303000</t>
  </si>
  <si>
    <t>Dopravní značení na staveništi</t>
  </si>
  <si>
    <t>-2127100282</t>
  </si>
  <si>
    <t>136</t>
  </si>
  <si>
    <t>P17</t>
  </si>
  <si>
    <t>Zalévání a pokos trávníku dle podmínek správce</t>
  </si>
  <si>
    <t>1225308096</t>
  </si>
  <si>
    <t>02 - Multikanál - most přes Svratku</t>
  </si>
  <si>
    <t>1196437490</t>
  </si>
  <si>
    <t>-1207524792</t>
  </si>
  <si>
    <t>1491129192</t>
  </si>
  <si>
    <t>997221855</t>
  </si>
  <si>
    <t>Poplatek za uložení na skládce (skládkovné) zeminy a kameniva kód odpadu 170 504</t>
  </si>
  <si>
    <t>-147095674</t>
  </si>
  <si>
    <t>-667837290</t>
  </si>
  <si>
    <t>1457643895</t>
  </si>
  <si>
    <t>-857898547</t>
  </si>
  <si>
    <t>-1541618159</t>
  </si>
  <si>
    <t>1755757230</t>
  </si>
  <si>
    <t>505926350</t>
  </si>
  <si>
    <t>-1624329816</t>
  </si>
  <si>
    <t>-993160331</t>
  </si>
  <si>
    <t>-18848722</t>
  </si>
  <si>
    <t>-989861390</t>
  </si>
  <si>
    <t>983077171</t>
  </si>
  <si>
    <t>-1582480514</t>
  </si>
  <si>
    <t>-672214675</t>
  </si>
  <si>
    <t>-561339050</t>
  </si>
  <si>
    <t>1321928538</t>
  </si>
  <si>
    <t>573097612</t>
  </si>
  <si>
    <t>460742113</t>
  </si>
  <si>
    <t>Osazení kabelových prostupů z trub plastových do rýhy bez obsypu průměru přes 15 do 20 cm</t>
  </si>
  <si>
    <t>1700598498</t>
  </si>
  <si>
    <t>1776601606</t>
  </si>
  <si>
    <t>-1823307664</t>
  </si>
  <si>
    <t>P15</t>
  </si>
  <si>
    <t>163748803</t>
  </si>
  <si>
    <t>-1163366706</t>
  </si>
  <si>
    <t>-110900885</t>
  </si>
  <si>
    <t>1510378364</t>
  </si>
  <si>
    <t>1262852343</t>
  </si>
  <si>
    <t>779879960</t>
  </si>
  <si>
    <t>1098967101</t>
  </si>
  <si>
    <t>67083950</t>
  </si>
  <si>
    <t>1691855768</t>
  </si>
  <si>
    <t>1549520145</t>
  </si>
  <si>
    <t>03 - Ukolejnění - Kníničská x Bystrcká</t>
  </si>
  <si>
    <t>-1533153380</t>
  </si>
  <si>
    <t>-1718390027</t>
  </si>
  <si>
    <t>2085540726</t>
  </si>
  <si>
    <t>1263099677</t>
  </si>
  <si>
    <t>-57451870</t>
  </si>
  <si>
    <t>741810001</t>
  </si>
  <si>
    <t>Celková prohlídka elektrického rozvodu a zařízení do 100 000,- Kč</t>
  </si>
  <si>
    <t>-1668656220</t>
  </si>
  <si>
    <t>-242970658</t>
  </si>
  <si>
    <t>1458140604</t>
  </si>
  <si>
    <t>2041670753</t>
  </si>
  <si>
    <t>1339287724</t>
  </si>
  <si>
    <t>-407025226</t>
  </si>
  <si>
    <t>-700083592</t>
  </si>
  <si>
    <t>795750282</t>
  </si>
  <si>
    <t>-779657198</t>
  </si>
  <si>
    <t>1761772105</t>
  </si>
  <si>
    <t>431065410</t>
  </si>
  <si>
    <t>-336830375</t>
  </si>
  <si>
    <t>856546429</t>
  </si>
  <si>
    <t>661799260</t>
  </si>
  <si>
    <t>1924893445</t>
  </si>
  <si>
    <t>1180534219</t>
  </si>
  <si>
    <t>-2124388595</t>
  </si>
  <si>
    <t>-1065660205</t>
  </si>
  <si>
    <t>1998351372</t>
  </si>
  <si>
    <t>2100336592</t>
  </si>
  <si>
    <t>-187541329</t>
  </si>
  <si>
    <t>1727375626</t>
  </si>
  <si>
    <t>-105666637</t>
  </si>
  <si>
    <t>218409049</t>
  </si>
  <si>
    <t>-605469291</t>
  </si>
  <si>
    <t>-742196618</t>
  </si>
  <si>
    <t>-509595447</t>
  </si>
  <si>
    <t>1773356502</t>
  </si>
  <si>
    <t>-593797949</t>
  </si>
  <si>
    <t>-1775398571</t>
  </si>
  <si>
    <t>-602513932</t>
  </si>
  <si>
    <t>Modernizace TT při ulici Obvodová - trakční kabely DPMB</t>
  </si>
  <si>
    <t>Modernizace trakčních kabelů - Obvodová</t>
  </si>
  <si>
    <t>01 - Modernizace  trakčních kabelů - Obvodová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</si>
</sst>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97" workbookViewId="0">
      <selection activeCell="AI22" sqref="AI2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0" t="s">
        <v>5</v>
      </c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78" t="s">
        <v>13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R5" s="16"/>
      <c r="BS5" s="13" t="s">
        <v>6</v>
      </c>
    </row>
    <row r="6" spans="1:74" ht="36.950000000000003" customHeight="1">
      <c r="B6" s="16"/>
      <c r="D6" s="21" t="s">
        <v>14</v>
      </c>
      <c r="K6" s="179" t="s">
        <v>837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187">
        <v>45280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18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80" t="s">
        <v>1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1">
        <f>ROUND(AG94,2)</f>
        <v>0</v>
      </c>
      <c r="AL26" s="182"/>
      <c r="AM26" s="182"/>
      <c r="AN26" s="182"/>
      <c r="AO26" s="182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3" t="s">
        <v>32</v>
      </c>
      <c r="M28" s="183"/>
      <c r="N28" s="183"/>
      <c r="O28" s="183"/>
      <c r="P28" s="183"/>
      <c r="W28" s="183" t="s">
        <v>33</v>
      </c>
      <c r="X28" s="183"/>
      <c r="Y28" s="183"/>
      <c r="Z28" s="183"/>
      <c r="AA28" s="183"/>
      <c r="AB28" s="183"/>
      <c r="AC28" s="183"/>
      <c r="AD28" s="183"/>
      <c r="AE28" s="183"/>
      <c r="AK28" s="183" t="s">
        <v>34</v>
      </c>
      <c r="AL28" s="183"/>
      <c r="AM28" s="183"/>
      <c r="AN28" s="183"/>
      <c r="AO28" s="183"/>
      <c r="AR28" s="25"/>
    </row>
    <row r="29" spans="2:71" s="2" customFormat="1" ht="14.45" customHeight="1">
      <c r="B29" s="29"/>
      <c r="D29" s="22" t="s">
        <v>35</v>
      </c>
      <c r="F29" s="22" t="s">
        <v>36</v>
      </c>
      <c r="L29" s="173">
        <v>0.21</v>
      </c>
      <c r="M29" s="172"/>
      <c r="N29" s="172"/>
      <c r="O29" s="172"/>
      <c r="P29" s="172"/>
      <c r="W29" s="171">
        <f>ROUND(AZ94,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ROUND(AV94, 2)</f>
        <v>0</v>
      </c>
      <c r="AL29" s="172"/>
      <c r="AM29" s="172"/>
      <c r="AN29" s="172"/>
      <c r="AO29" s="172"/>
      <c r="AR29" s="29"/>
    </row>
    <row r="30" spans="2:71" s="2" customFormat="1" ht="14.45" customHeight="1">
      <c r="B30" s="29"/>
      <c r="F30" s="22" t="s">
        <v>37</v>
      </c>
      <c r="L30" s="173">
        <v>0.15</v>
      </c>
      <c r="M30" s="172"/>
      <c r="N30" s="172"/>
      <c r="O30" s="172"/>
      <c r="P30" s="172"/>
      <c r="W30" s="171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ROUND(AW94, 2)</f>
        <v>0</v>
      </c>
      <c r="AL30" s="172"/>
      <c r="AM30" s="172"/>
      <c r="AN30" s="172"/>
      <c r="AO30" s="172"/>
      <c r="AR30" s="29"/>
    </row>
    <row r="31" spans="2:71" s="2" customFormat="1" ht="14.45" hidden="1" customHeight="1">
      <c r="B31" s="29"/>
      <c r="F31" s="22" t="s">
        <v>38</v>
      </c>
      <c r="L31" s="173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29"/>
    </row>
    <row r="32" spans="2:71" s="2" customFormat="1" ht="14.45" hidden="1" customHeight="1">
      <c r="B32" s="29"/>
      <c r="F32" s="22" t="s">
        <v>39</v>
      </c>
      <c r="L32" s="173">
        <v>0.15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29"/>
    </row>
    <row r="33" spans="2:44" s="2" customFormat="1" ht="14.45" hidden="1" customHeight="1">
      <c r="B33" s="29"/>
      <c r="F33" s="22" t="s">
        <v>40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41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42</v>
      </c>
      <c r="U35" s="32"/>
      <c r="V35" s="32"/>
      <c r="W35" s="32"/>
      <c r="X35" s="174" t="s">
        <v>43</v>
      </c>
      <c r="Y35" s="175"/>
      <c r="Z35" s="175"/>
      <c r="AA35" s="175"/>
      <c r="AB35" s="175"/>
      <c r="AC35" s="32"/>
      <c r="AD35" s="32"/>
      <c r="AE35" s="32"/>
      <c r="AF35" s="32"/>
      <c r="AG35" s="32"/>
      <c r="AH35" s="32"/>
      <c r="AI35" s="32"/>
      <c r="AJ35" s="32"/>
      <c r="AK35" s="176">
        <f>SUM(AK26:AK33)</f>
        <v>0</v>
      </c>
      <c r="AL35" s="175"/>
      <c r="AM35" s="175"/>
      <c r="AN35" s="175"/>
      <c r="AO35" s="177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44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45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46</v>
      </c>
      <c r="AI60" s="27"/>
      <c r="AJ60" s="27"/>
      <c r="AK60" s="27"/>
      <c r="AL60" s="27"/>
      <c r="AM60" s="36" t="s">
        <v>47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48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49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46</v>
      </c>
      <c r="AI75" s="27"/>
      <c r="AJ75" s="27"/>
      <c r="AK75" s="27"/>
      <c r="AL75" s="27"/>
      <c r="AM75" s="36" t="s">
        <v>47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020-000005</v>
      </c>
      <c r="AR84" s="41"/>
    </row>
    <row r="85" spans="1:91" s="4" customFormat="1" ht="36.950000000000003" customHeight="1">
      <c r="B85" s="42"/>
      <c r="C85" s="43" t="s">
        <v>14</v>
      </c>
      <c r="L85" s="162" t="str">
        <f>K6</f>
        <v>Modernizace TT při ulici Obvodová - trakční kabely DPMB</v>
      </c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17</v>
      </c>
      <c r="L87" s="44" t="str">
        <f>IF(K8="","",K8)</f>
        <v xml:space="preserve"> </v>
      </c>
      <c r="AI87" s="22" t="s">
        <v>19</v>
      </c>
      <c r="AM87" s="164">
        <f>IF(AN8= "","",AN8)</f>
        <v>45280</v>
      </c>
      <c r="AN87" s="164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20</v>
      </c>
      <c r="L89" s="3" t="str">
        <f>IF(E11= "","",E11)</f>
        <v>DPMB, a.s.</v>
      </c>
      <c r="AI89" s="22" t="s">
        <v>25</v>
      </c>
      <c r="AM89" s="165" t="str">
        <f>IF(E17="","",E17)</f>
        <v>Ing. Tomáš Veselý</v>
      </c>
      <c r="AN89" s="166"/>
      <c r="AO89" s="166"/>
      <c r="AP89" s="166"/>
      <c r="AR89" s="25"/>
      <c r="AS89" s="167" t="s">
        <v>51</v>
      </c>
      <c r="AT89" s="168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65" t="str">
        <f>IF(E20="","",E20)</f>
        <v>Puttner, s.r.o.</v>
      </c>
      <c r="AN90" s="166"/>
      <c r="AO90" s="166"/>
      <c r="AP90" s="166"/>
      <c r="AR90" s="25"/>
      <c r="AS90" s="169"/>
      <c r="AT90" s="170"/>
      <c r="BD90" s="49"/>
    </row>
    <row r="91" spans="1:91" s="1" customFormat="1" ht="10.9" customHeight="1">
      <c r="B91" s="25"/>
      <c r="AR91" s="25"/>
      <c r="AS91" s="169"/>
      <c r="AT91" s="170"/>
      <c r="BD91" s="49"/>
    </row>
    <row r="92" spans="1:91" s="1" customFormat="1" ht="29.25" customHeight="1">
      <c r="B92" s="25"/>
      <c r="C92" s="155" t="s">
        <v>52</v>
      </c>
      <c r="D92" s="156"/>
      <c r="E92" s="156"/>
      <c r="F92" s="156"/>
      <c r="G92" s="156"/>
      <c r="H92" s="50"/>
      <c r="I92" s="157" t="s">
        <v>53</v>
      </c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8" t="s">
        <v>54</v>
      </c>
      <c r="AH92" s="156"/>
      <c r="AI92" s="156"/>
      <c r="AJ92" s="156"/>
      <c r="AK92" s="156"/>
      <c r="AL92" s="156"/>
      <c r="AM92" s="156"/>
      <c r="AN92" s="157" t="s">
        <v>55</v>
      </c>
      <c r="AO92" s="156"/>
      <c r="AP92" s="159"/>
      <c r="AQ92" s="51" t="s">
        <v>56</v>
      </c>
      <c r="AR92" s="25"/>
      <c r="AS92" s="52" t="s">
        <v>57</v>
      </c>
      <c r="AT92" s="53" t="s">
        <v>58</v>
      </c>
      <c r="AU92" s="53" t="s">
        <v>59</v>
      </c>
      <c r="AV92" s="53" t="s">
        <v>60</v>
      </c>
      <c r="AW92" s="53" t="s">
        <v>61</v>
      </c>
      <c r="AX92" s="53" t="s">
        <v>62</v>
      </c>
      <c r="AY92" s="53" t="s">
        <v>63</v>
      </c>
      <c r="AZ92" s="53" t="s">
        <v>64</v>
      </c>
      <c r="BA92" s="53" t="s">
        <v>65</v>
      </c>
      <c r="BB92" s="53" t="s">
        <v>66</v>
      </c>
      <c r="BC92" s="53" t="s">
        <v>67</v>
      </c>
      <c r="BD92" s="54" t="s">
        <v>68</v>
      </c>
    </row>
    <row r="93" spans="1:91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6"/>
      <c r="C94" s="57" t="s">
        <v>69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0">
        <f>ROUND(SUM(AG95:AG97),2)</f>
        <v>0</v>
      </c>
      <c r="AH94" s="160"/>
      <c r="AI94" s="160"/>
      <c r="AJ94" s="160"/>
      <c r="AK94" s="160"/>
      <c r="AL94" s="160"/>
      <c r="AM94" s="160"/>
      <c r="AN94" s="161">
        <f>SUM(AG94,AT94)</f>
        <v>0</v>
      </c>
      <c r="AO94" s="161"/>
      <c r="AP94" s="161"/>
      <c r="AQ94" s="60" t="s">
        <v>1</v>
      </c>
      <c r="AR94" s="56"/>
      <c r="AS94" s="61">
        <f>ROUND(SUM(AS95:AS97),2)</f>
        <v>0</v>
      </c>
      <c r="AT94" s="62">
        <f>ROUND(SUM(AV94:AW94),2)</f>
        <v>0</v>
      </c>
      <c r="AU94" s="63">
        <f>ROUND(SUM(AU95:AU97),5)</f>
        <v>12949.64097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ROUND(SUM(AZ95:AZ97),2)</f>
        <v>0</v>
      </c>
      <c r="BA94" s="62">
        <f>ROUND(SUM(BA95:BA97),2)</f>
        <v>0</v>
      </c>
      <c r="BB94" s="62">
        <f>ROUND(SUM(BB95:BB97),2)</f>
        <v>0</v>
      </c>
      <c r="BC94" s="62">
        <f>ROUND(SUM(BC95:BC97),2)</f>
        <v>0</v>
      </c>
      <c r="BD94" s="64">
        <f>ROUND(SUM(BD95:BD97),2)</f>
        <v>0</v>
      </c>
      <c r="BS94" s="65" t="s">
        <v>70</v>
      </c>
      <c r="BT94" s="65" t="s">
        <v>71</v>
      </c>
      <c r="BU94" s="66" t="s">
        <v>72</v>
      </c>
      <c r="BV94" s="65" t="s">
        <v>73</v>
      </c>
      <c r="BW94" s="65" t="s">
        <v>4</v>
      </c>
      <c r="BX94" s="65" t="s">
        <v>74</v>
      </c>
      <c r="CL94" s="65" t="s">
        <v>1</v>
      </c>
    </row>
    <row r="95" spans="1:91" s="6" customFormat="1" ht="24.75" customHeight="1">
      <c r="A95" s="67" t="s">
        <v>75</v>
      </c>
      <c r="B95" s="68"/>
      <c r="C95" s="69"/>
      <c r="D95" s="154" t="s">
        <v>76</v>
      </c>
      <c r="E95" s="154"/>
      <c r="F95" s="154"/>
      <c r="G95" s="154"/>
      <c r="H95" s="154"/>
      <c r="I95" s="70"/>
      <c r="J95" s="154" t="s">
        <v>838</v>
      </c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2">
        <f>'01 - Modernizace  trakční...'!J30</f>
        <v>0</v>
      </c>
      <c r="AH95" s="153"/>
      <c r="AI95" s="153"/>
      <c r="AJ95" s="153"/>
      <c r="AK95" s="153"/>
      <c r="AL95" s="153"/>
      <c r="AM95" s="153"/>
      <c r="AN95" s="152">
        <f>SUM(AG95,AT95)</f>
        <v>0</v>
      </c>
      <c r="AO95" s="153"/>
      <c r="AP95" s="153"/>
      <c r="AQ95" s="71" t="s">
        <v>77</v>
      </c>
      <c r="AR95" s="68"/>
      <c r="AS95" s="72">
        <v>0</v>
      </c>
      <c r="AT95" s="73">
        <f>ROUND(SUM(AV95:AW95),2)</f>
        <v>0</v>
      </c>
      <c r="AU95" s="74">
        <f>'01 - Modernizace  trakční...'!P128</f>
        <v>12493.044967999998</v>
      </c>
      <c r="AV95" s="73">
        <f>'01 - Modernizace  trakční...'!J33</f>
        <v>0</v>
      </c>
      <c r="AW95" s="73">
        <f>'01 - Modernizace  trakční...'!J34</f>
        <v>0</v>
      </c>
      <c r="AX95" s="73">
        <f>'01 - Modernizace  trakční...'!J35</f>
        <v>0</v>
      </c>
      <c r="AY95" s="73">
        <f>'01 - Modernizace  trakční...'!J36</f>
        <v>0</v>
      </c>
      <c r="AZ95" s="73">
        <f>'01 - Modernizace  trakční...'!F33</f>
        <v>0</v>
      </c>
      <c r="BA95" s="73">
        <f>'01 - Modernizace  trakční...'!F34</f>
        <v>0</v>
      </c>
      <c r="BB95" s="73">
        <f>'01 - Modernizace  trakční...'!F35</f>
        <v>0</v>
      </c>
      <c r="BC95" s="73">
        <f>'01 - Modernizace  trakční...'!F36</f>
        <v>0</v>
      </c>
      <c r="BD95" s="75">
        <f>'01 - Modernizace  trakční...'!F37</f>
        <v>0</v>
      </c>
      <c r="BT95" s="76" t="s">
        <v>78</v>
      </c>
      <c r="BV95" s="76" t="s">
        <v>73</v>
      </c>
      <c r="BW95" s="76" t="s">
        <v>79</v>
      </c>
      <c r="BX95" s="76" t="s">
        <v>4</v>
      </c>
      <c r="CL95" s="76" t="s">
        <v>1</v>
      </c>
      <c r="CM95" s="76" t="s">
        <v>80</v>
      </c>
    </row>
    <row r="96" spans="1:91" s="6" customFormat="1" ht="16.5" customHeight="1">
      <c r="A96" s="67" t="s">
        <v>75</v>
      </c>
      <c r="B96" s="68"/>
      <c r="C96" s="69"/>
      <c r="D96" s="154" t="s">
        <v>81</v>
      </c>
      <c r="E96" s="154"/>
      <c r="F96" s="154"/>
      <c r="G96" s="154"/>
      <c r="H96" s="154"/>
      <c r="I96" s="70"/>
      <c r="J96" s="154" t="s">
        <v>82</v>
      </c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154"/>
      <c r="AG96" s="152">
        <f>'02 - Multikanál - most př...'!J30</f>
        <v>0</v>
      </c>
      <c r="AH96" s="153"/>
      <c r="AI96" s="153"/>
      <c r="AJ96" s="153"/>
      <c r="AK96" s="153"/>
      <c r="AL96" s="153"/>
      <c r="AM96" s="153"/>
      <c r="AN96" s="152">
        <f>SUM(AG96,AT96)</f>
        <v>0</v>
      </c>
      <c r="AO96" s="153"/>
      <c r="AP96" s="153"/>
      <c r="AQ96" s="71" t="s">
        <v>77</v>
      </c>
      <c r="AR96" s="68"/>
      <c r="AS96" s="72">
        <v>0</v>
      </c>
      <c r="AT96" s="73">
        <f>ROUND(SUM(AV96:AW96),2)</f>
        <v>0</v>
      </c>
      <c r="AU96" s="74">
        <f>'02 - Multikanál - most př...'!P123</f>
        <v>372.35908000000012</v>
      </c>
      <c r="AV96" s="73">
        <f>'02 - Multikanál - most př...'!J33</f>
        <v>0</v>
      </c>
      <c r="AW96" s="73">
        <f>'02 - Multikanál - most př...'!J34</f>
        <v>0</v>
      </c>
      <c r="AX96" s="73">
        <f>'02 - Multikanál - most př...'!J35</f>
        <v>0</v>
      </c>
      <c r="AY96" s="73">
        <f>'02 - Multikanál - most př...'!J36</f>
        <v>0</v>
      </c>
      <c r="AZ96" s="73">
        <f>'02 - Multikanál - most př...'!F33</f>
        <v>0</v>
      </c>
      <c r="BA96" s="73">
        <f>'02 - Multikanál - most př...'!F34</f>
        <v>0</v>
      </c>
      <c r="BB96" s="73">
        <f>'02 - Multikanál - most př...'!F35</f>
        <v>0</v>
      </c>
      <c r="BC96" s="73">
        <f>'02 - Multikanál - most př...'!F36</f>
        <v>0</v>
      </c>
      <c r="BD96" s="75">
        <f>'02 - Multikanál - most př...'!F37</f>
        <v>0</v>
      </c>
      <c r="BT96" s="76" t="s">
        <v>78</v>
      </c>
      <c r="BV96" s="76" t="s">
        <v>73</v>
      </c>
      <c r="BW96" s="76" t="s">
        <v>83</v>
      </c>
      <c r="BX96" s="76" t="s">
        <v>4</v>
      </c>
      <c r="CL96" s="76" t="s">
        <v>1</v>
      </c>
      <c r="CM96" s="76" t="s">
        <v>80</v>
      </c>
    </row>
    <row r="97" spans="1:91" s="6" customFormat="1" ht="16.5" customHeight="1">
      <c r="A97" s="67" t="s">
        <v>75</v>
      </c>
      <c r="B97" s="68"/>
      <c r="C97" s="69"/>
      <c r="D97" s="154" t="s">
        <v>84</v>
      </c>
      <c r="E97" s="154"/>
      <c r="F97" s="154"/>
      <c r="G97" s="154"/>
      <c r="H97" s="154"/>
      <c r="I97" s="70"/>
      <c r="J97" s="154" t="s">
        <v>85</v>
      </c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  <c r="AF97" s="154"/>
      <c r="AG97" s="152">
        <f>'03 - Ukolejnění - Kníničs...'!J30</f>
        <v>0</v>
      </c>
      <c r="AH97" s="153"/>
      <c r="AI97" s="153"/>
      <c r="AJ97" s="153"/>
      <c r="AK97" s="153"/>
      <c r="AL97" s="153"/>
      <c r="AM97" s="153"/>
      <c r="AN97" s="152">
        <f>SUM(AG97,AT97)</f>
        <v>0</v>
      </c>
      <c r="AO97" s="153"/>
      <c r="AP97" s="153"/>
      <c r="AQ97" s="71" t="s">
        <v>77</v>
      </c>
      <c r="AR97" s="68"/>
      <c r="AS97" s="77">
        <v>0</v>
      </c>
      <c r="AT97" s="78">
        <f>ROUND(SUM(AV97:AW97),2)</f>
        <v>0</v>
      </c>
      <c r="AU97" s="79">
        <f>'03 - Ukolejnění - Kníničs...'!P126</f>
        <v>84.236923999999988</v>
      </c>
      <c r="AV97" s="78">
        <f>'03 - Ukolejnění - Kníničs...'!J33</f>
        <v>0</v>
      </c>
      <c r="AW97" s="78">
        <f>'03 - Ukolejnění - Kníničs...'!J34</f>
        <v>0</v>
      </c>
      <c r="AX97" s="78">
        <f>'03 - Ukolejnění - Kníničs...'!J35</f>
        <v>0</v>
      </c>
      <c r="AY97" s="78">
        <f>'03 - Ukolejnění - Kníničs...'!J36</f>
        <v>0</v>
      </c>
      <c r="AZ97" s="78">
        <f>'03 - Ukolejnění - Kníničs...'!F33</f>
        <v>0</v>
      </c>
      <c r="BA97" s="78">
        <f>'03 - Ukolejnění - Kníničs...'!F34</f>
        <v>0</v>
      </c>
      <c r="BB97" s="78">
        <f>'03 - Ukolejnění - Kníničs...'!F35</f>
        <v>0</v>
      </c>
      <c r="BC97" s="78">
        <f>'03 - Ukolejnění - Kníničs...'!F36</f>
        <v>0</v>
      </c>
      <c r="BD97" s="80">
        <f>'03 - Ukolejnění - Kníničs...'!F37</f>
        <v>0</v>
      </c>
      <c r="BT97" s="76" t="s">
        <v>78</v>
      </c>
      <c r="BV97" s="76" t="s">
        <v>73</v>
      </c>
      <c r="BW97" s="76" t="s">
        <v>86</v>
      </c>
      <c r="BX97" s="76" t="s">
        <v>4</v>
      </c>
      <c r="CL97" s="76" t="s">
        <v>1</v>
      </c>
      <c r="CM97" s="76" t="s">
        <v>80</v>
      </c>
    </row>
    <row r="98" spans="1:91" s="1" customFormat="1" ht="30" customHeight="1">
      <c r="B98" s="25"/>
      <c r="AR98" s="25"/>
    </row>
    <row r="99" spans="1:91" s="1" customFormat="1" ht="6.95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25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Rekonstrukce trakční...'!C2" display="/" xr:uid="{00000000-0004-0000-0000-000000000000}"/>
    <hyperlink ref="A96" location="'02 - Multikanál - most př...'!C2" display="/" xr:uid="{00000000-0004-0000-0000-000001000000}"/>
    <hyperlink ref="A97" location="'03 - Ukolejnění - Kníničs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2"/>
  <sheetViews>
    <sheetView showGridLines="0" topLeftCell="A44" workbookViewId="0">
      <selection activeCell="I136" sqref="I1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0" t="s">
        <v>5</v>
      </c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87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5" t="str">
        <f>'Rekapitulace stavby'!K6</f>
        <v>Modernizace TT při ulici Obvodová - trakční kabely DPMB</v>
      </c>
      <c r="F7" s="186"/>
      <c r="G7" s="186"/>
      <c r="H7" s="186"/>
      <c r="L7" s="16"/>
    </row>
    <row r="8" spans="2:46" s="1" customFormat="1" ht="12" customHeight="1">
      <c r="B8" s="25"/>
      <c r="D8" s="22" t="s">
        <v>88</v>
      </c>
      <c r="L8" s="25"/>
    </row>
    <row r="9" spans="2:46" s="1" customFormat="1" ht="16.5" customHeight="1">
      <c r="B9" s="25"/>
      <c r="E9" s="162" t="s">
        <v>839</v>
      </c>
      <c r="F9" s="184"/>
      <c r="G9" s="184"/>
      <c r="H9" s="184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45280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2:46" s="1" customFormat="1" ht="18" customHeight="1">
      <c r="B15" s="25"/>
      <c r="E15" s="20" t="str">
        <f>IF('Rekapitulace stavby'!E11="","",'Rekapitulace stavby'!E11)</f>
        <v>DPMB, a.s.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78" t="str">
        <f>'Rekapitulace stavby'!E14</f>
        <v xml:space="preserve"> </v>
      </c>
      <c r="F18" s="178"/>
      <c r="G18" s="178"/>
      <c r="H18" s="178"/>
      <c r="I18" s="22" t="s">
        <v>23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2"/>
      <c r="E27" s="180" t="s">
        <v>1</v>
      </c>
      <c r="F27" s="180"/>
      <c r="G27" s="180"/>
      <c r="H27" s="180"/>
      <c r="L27" s="82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31</v>
      </c>
      <c r="J30" s="59">
        <f>ROUND(J128,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48" t="s">
        <v>35</v>
      </c>
      <c r="E33" s="22" t="s">
        <v>36</v>
      </c>
      <c r="F33" s="84">
        <f>ROUND((SUM(BE128:BE291)),  2)</f>
        <v>0</v>
      </c>
      <c r="I33" s="85">
        <v>0.21</v>
      </c>
      <c r="J33" s="84">
        <f>ROUND(((SUM(BE128:BE291))*I33),  2)</f>
        <v>0</v>
      </c>
      <c r="L33" s="25"/>
    </row>
    <row r="34" spans="2:12" s="1" customFormat="1" ht="14.45" customHeight="1">
      <c r="B34" s="25"/>
      <c r="E34" s="22" t="s">
        <v>37</v>
      </c>
      <c r="F34" s="84">
        <f>ROUND((SUM(BF128:BF291)),  2)</f>
        <v>0</v>
      </c>
      <c r="I34" s="85">
        <v>0.15</v>
      </c>
      <c r="J34" s="84">
        <f>ROUND(((SUM(BF128:BF291))*I34),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84">
        <f>ROUND((SUM(BG128:BG291)),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4">
        <f>ROUND((SUM(BH128:BH291)),  2)</f>
        <v>0</v>
      </c>
      <c r="I36" s="85">
        <v>0.15</v>
      </c>
      <c r="J36" s="84">
        <f>0</f>
        <v>0</v>
      </c>
      <c r="L36" s="25"/>
    </row>
    <row r="37" spans="2:12" s="1" customFormat="1" ht="14.45" hidden="1" customHeight="1">
      <c r="B37" s="25"/>
      <c r="E37" s="22" t="s">
        <v>40</v>
      </c>
      <c r="F37" s="84">
        <f>ROUND((SUM(BI128:BI291)),  2)</f>
        <v>0</v>
      </c>
      <c r="I37" s="85">
        <v>0</v>
      </c>
      <c r="J37" s="84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6"/>
      <c r="D39" s="87" t="s">
        <v>41</v>
      </c>
      <c r="E39" s="50"/>
      <c r="F39" s="50"/>
      <c r="G39" s="88" t="s">
        <v>42</v>
      </c>
      <c r="H39" s="89" t="s">
        <v>43</v>
      </c>
      <c r="I39" s="50"/>
      <c r="J39" s="90">
        <f>SUM(J30:J37)</f>
        <v>0</v>
      </c>
      <c r="K39" s="91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44</v>
      </c>
      <c r="E50" s="35"/>
      <c r="F50" s="35"/>
      <c r="G50" s="34" t="s">
        <v>45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46</v>
      </c>
      <c r="E61" s="27"/>
      <c r="F61" s="92" t="s">
        <v>47</v>
      </c>
      <c r="G61" s="36" t="s">
        <v>46</v>
      </c>
      <c r="H61" s="27"/>
      <c r="I61" s="27"/>
      <c r="J61" s="93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48</v>
      </c>
      <c r="E65" s="35"/>
      <c r="F65" s="35"/>
      <c r="G65" s="34" t="s">
        <v>49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46</v>
      </c>
      <c r="E76" s="27"/>
      <c r="F76" s="92" t="s">
        <v>47</v>
      </c>
      <c r="G76" s="36" t="s">
        <v>46</v>
      </c>
      <c r="H76" s="27"/>
      <c r="I76" s="27"/>
      <c r="J76" s="93" t="s">
        <v>47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hidden="1" customHeight="1">
      <c r="B82" s="25"/>
      <c r="C82" s="17" t="s">
        <v>89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14</v>
      </c>
      <c r="L84" s="25"/>
    </row>
    <row r="85" spans="2:47" s="1" customFormat="1" ht="16.5" hidden="1" customHeight="1">
      <c r="B85" s="25"/>
      <c r="E85" s="185" t="str">
        <f>E7</f>
        <v>Modernizace TT při ulici Obvodová - trakční kabely DPMB</v>
      </c>
      <c r="F85" s="186"/>
      <c r="G85" s="186"/>
      <c r="H85" s="186"/>
      <c r="L85" s="25"/>
    </row>
    <row r="86" spans="2:47" s="1" customFormat="1" ht="12" hidden="1" customHeight="1">
      <c r="B86" s="25"/>
      <c r="C86" s="22" t="s">
        <v>88</v>
      </c>
      <c r="L86" s="25"/>
    </row>
    <row r="87" spans="2:47" s="1" customFormat="1" ht="16.5" hidden="1" customHeight="1">
      <c r="B87" s="25"/>
      <c r="E87" s="162" t="str">
        <f>E9</f>
        <v>01 - Modernizace  trakčních kabelů - Obvodová</v>
      </c>
      <c r="F87" s="184"/>
      <c r="G87" s="184"/>
      <c r="H87" s="184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45280</v>
      </c>
      <c r="L89" s="25"/>
    </row>
    <row r="90" spans="2:47" s="1" customFormat="1" ht="6.95" hidden="1" customHeight="1">
      <c r="B90" s="25"/>
      <c r="L90" s="25"/>
    </row>
    <row r="91" spans="2:47" s="1" customFormat="1" ht="15.2" hidden="1" customHeight="1">
      <c r="B91" s="25"/>
      <c r="C91" s="22" t="s">
        <v>20</v>
      </c>
      <c r="F91" s="20" t="str">
        <f>E15</f>
        <v>DPMB, a.s.</v>
      </c>
      <c r="I91" s="22" t="s">
        <v>25</v>
      </c>
      <c r="J91" s="23" t="str">
        <f>E21</f>
        <v>Ing. Tomáš Veselý</v>
      </c>
      <c r="L91" s="25"/>
    </row>
    <row r="92" spans="2:47" s="1" customFormat="1" ht="15.2" hidden="1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Puttner, s.r.o.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4" t="s">
        <v>90</v>
      </c>
      <c r="D94" s="86"/>
      <c r="E94" s="86"/>
      <c r="F94" s="86"/>
      <c r="G94" s="86"/>
      <c r="H94" s="86"/>
      <c r="I94" s="86"/>
      <c r="J94" s="95" t="s">
        <v>91</v>
      </c>
      <c r="K94" s="86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96" t="s">
        <v>92</v>
      </c>
      <c r="J96" s="59">
        <f>J128</f>
        <v>0</v>
      </c>
      <c r="L96" s="25"/>
      <c r="AU96" s="13" t="s">
        <v>93</v>
      </c>
    </row>
    <row r="97" spans="2:12" s="8" customFormat="1" ht="24.95" hidden="1" customHeight="1">
      <c r="B97" s="97"/>
      <c r="D97" s="98" t="s">
        <v>94</v>
      </c>
      <c r="E97" s="99"/>
      <c r="F97" s="99"/>
      <c r="G97" s="99"/>
      <c r="H97" s="99"/>
      <c r="I97" s="99"/>
      <c r="J97" s="100">
        <f>J129</f>
        <v>0</v>
      </c>
      <c r="L97" s="97"/>
    </row>
    <row r="98" spans="2:12" s="9" customFormat="1" ht="19.899999999999999" hidden="1" customHeight="1">
      <c r="B98" s="101"/>
      <c r="D98" s="102" t="s">
        <v>95</v>
      </c>
      <c r="E98" s="103"/>
      <c r="F98" s="103"/>
      <c r="G98" s="103"/>
      <c r="H98" s="103"/>
      <c r="I98" s="103"/>
      <c r="J98" s="104">
        <f>J130</f>
        <v>0</v>
      </c>
      <c r="L98" s="101"/>
    </row>
    <row r="99" spans="2:12" s="8" customFormat="1" ht="24.95" hidden="1" customHeight="1">
      <c r="B99" s="97"/>
      <c r="D99" s="98" t="s">
        <v>96</v>
      </c>
      <c r="E99" s="99"/>
      <c r="F99" s="99"/>
      <c r="G99" s="99"/>
      <c r="H99" s="99"/>
      <c r="I99" s="99"/>
      <c r="J99" s="100">
        <f>J137</f>
        <v>0</v>
      </c>
      <c r="L99" s="97"/>
    </row>
    <row r="100" spans="2:12" s="9" customFormat="1" ht="19.899999999999999" hidden="1" customHeight="1">
      <c r="B100" s="101"/>
      <c r="D100" s="102" t="s">
        <v>97</v>
      </c>
      <c r="E100" s="103"/>
      <c r="F100" s="103"/>
      <c r="G100" s="103"/>
      <c r="H100" s="103"/>
      <c r="I100" s="103"/>
      <c r="J100" s="104">
        <f>J138</f>
        <v>0</v>
      </c>
      <c r="L100" s="101"/>
    </row>
    <row r="101" spans="2:12" s="8" customFormat="1" ht="24.95" hidden="1" customHeight="1">
      <c r="B101" s="97"/>
      <c r="D101" s="98" t="s">
        <v>98</v>
      </c>
      <c r="E101" s="99"/>
      <c r="F101" s="99"/>
      <c r="G101" s="99"/>
      <c r="H101" s="99"/>
      <c r="I101" s="99"/>
      <c r="J101" s="100">
        <f>J141</f>
        <v>0</v>
      </c>
      <c r="L101" s="97"/>
    </row>
    <row r="102" spans="2:12" s="9" customFormat="1" ht="19.899999999999999" hidden="1" customHeight="1">
      <c r="B102" s="101"/>
      <c r="D102" s="102" t="s">
        <v>99</v>
      </c>
      <c r="E102" s="103"/>
      <c r="F102" s="103"/>
      <c r="G102" s="103"/>
      <c r="H102" s="103"/>
      <c r="I102" s="103"/>
      <c r="J102" s="104">
        <f>J142</f>
        <v>0</v>
      </c>
      <c r="L102" s="101"/>
    </row>
    <row r="103" spans="2:12" s="9" customFormat="1" ht="19.899999999999999" hidden="1" customHeight="1">
      <c r="B103" s="101"/>
      <c r="D103" s="102" t="s">
        <v>100</v>
      </c>
      <c r="E103" s="103"/>
      <c r="F103" s="103"/>
      <c r="G103" s="103"/>
      <c r="H103" s="103"/>
      <c r="I103" s="103"/>
      <c r="J103" s="104">
        <f>J178</f>
        <v>0</v>
      </c>
      <c r="L103" s="101"/>
    </row>
    <row r="104" spans="2:12" s="9" customFormat="1" ht="19.899999999999999" hidden="1" customHeight="1">
      <c r="B104" s="101"/>
      <c r="D104" s="102" t="s">
        <v>101</v>
      </c>
      <c r="E104" s="103"/>
      <c r="F104" s="103"/>
      <c r="G104" s="103"/>
      <c r="H104" s="103"/>
      <c r="I104" s="103"/>
      <c r="J104" s="104">
        <f>J190</f>
        <v>0</v>
      </c>
      <c r="L104" s="101"/>
    </row>
    <row r="105" spans="2:12" s="9" customFormat="1" ht="19.899999999999999" hidden="1" customHeight="1">
      <c r="B105" s="101"/>
      <c r="D105" s="102" t="s">
        <v>102</v>
      </c>
      <c r="E105" s="103"/>
      <c r="F105" s="103"/>
      <c r="G105" s="103"/>
      <c r="H105" s="103"/>
      <c r="I105" s="103"/>
      <c r="J105" s="104">
        <f>J205</f>
        <v>0</v>
      </c>
      <c r="L105" s="101"/>
    </row>
    <row r="106" spans="2:12" s="8" customFormat="1" ht="24.95" hidden="1" customHeight="1">
      <c r="B106" s="97"/>
      <c r="D106" s="98" t="s">
        <v>103</v>
      </c>
      <c r="E106" s="99"/>
      <c r="F106" s="99"/>
      <c r="G106" s="99"/>
      <c r="H106" s="99"/>
      <c r="I106" s="99"/>
      <c r="J106" s="100">
        <f>J278</f>
        <v>0</v>
      </c>
      <c r="L106" s="97"/>
    </row>
    <row r="107" spans="2:12" s="9" customFormat="1" ht="19.899999999999999" hidden="1" customHeight="1">
      <c r="B107" s="101"/>
      <c r="D107" s="102" t="s">
        <v>104</v>
      </c>
      <c r="E107" s="103"/>
      <c r="F107" s="103"/>
      <c r="G107" s="103"/>
      <c r="H107" s="103"/>
      <c r="I107" s="103"/>
      <c r="J107" s="104">
        <f>J279</f>
        <v>0</v>
      </c>
      <c r="L107" s="101"/>
    </row>
    <row r="108" spans="2:12" s="9" customFormat="1" ht="19.899999999999999" hidden="1" customHeight="1">
      <c r="B108" s="101"/>
      <c r="D108" s="102" t="s">
        <v>105</v>
      </c>
      <c r="E108" s="103"/>
      <c r="F108" s="103"/>
      <c r="G108" s="103"/>
      <c r="H108" s="103"/>
      <c r="I108" s="103"/>
      <c r="J108" s="104">
        <f>J288</f>
        <v>0</v>
      </c>
      <c r="L108" s="101"/>
    </row>
    <row r="109" spans="2:12" s="1" customFormat="1" ht="21.75" hidden="1" customHeight="1">
      <c r="B109" s="25"/>
      <c r="L109" s="25"/>
    </row>
    <row r="110" spans="2:12" s="1" customFormat="1" ht="6.95" hidden="1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25"/>
    </row>
    <row r="111" spans="2:12" hidden="1"/>
    <row r="112" spans="2:12" hidden="1"/>
    <row r="113" spans="2:63" hidden="1"/>
    <row r="114" spans="2:63" s="1" customFormat="1" ht="6.95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25"/>
    </row>
    <row r="115" spans="2:63" s="1" customFormat="1" ht="24.95" customHeight="1">
      <c r="B115" s="25"/>
      <c r="C115" s="17" t="s">
        <v>106</v>
      </c>
      <c r="L115" s="25"/>
    </row>
    <row r="116" spans="2:63" s="1" customFormat="1" ht="6.95" customHeight="1">
      <c r="B116" s="25"/>
      <c r="L116" s="25"/>
    </row>
    <row r="117" spans="2:63" s="1" customFormat="1" ht="12" customHeight="1">
      <c r="B117" s="25"/>
      <c r="C117" s="22" t="s">
        <v>14</v>
      </c>
      <c r="L117" s="25"/>
    </row>
    <row r="118" spans="2:63" s="1" customFormat="1" ht="16.5" customHeight="1">
      <c r="B118" s="25"/>
      <c r="E118" s="185" t="str">
        <f>E7</f>
        <v>Modernizace TT při ulici Obvodová - trakční kabely DPMB</v>
      </c>
      <c r="F118" s="186"/>
      <c r="G118" s="186"/>
      <c r="H118" s="186"/>
      <c r="L118" s="25"/>
    </row>
    <row r="119" spans="2:63" s="1" customFormat="1" ht="12" customHeight="1">
      <c r="B119" s="25"/>
      <c r="C119" s="22" t="s">
        <v>88</v>
      </c>
      <c r="L119" s="25"/>
    </row>
    <row r="120" spans="2:63" s="1" customFormat="1" ht="16.5" customHeight="1">
      <c r="B120" s="25"/>
      <c r="E120" s="162" t="str">
        <f>E9</f>
        <v>01 - Modernizace  trakčních kabelů - Obvodová</v>
      </c>
      <c r="F120" s="184"/>
      <c r="G120" s="184"/>
      <c r="H120" s="184"/>
      <c r="L120" s="25"/>
    </row>
    <row r="121" spans="2:63" s="1" customFormat="1" ht="6.95" customHeight="1">
      <c r="B121" s="25"/>
      <c r="L121" s="25"/>
    </row>
    <row r="122" spans="2:63" s="1" customFormat="1" ht="12" customHeight="1">
      <c r="B122" s="25"/>
      <c r="C122" s="22" t="s">
        <v>17</v>
      </c>
      <c r="F122" s="20" t="str">
        <f>F12</f>
        <v xml:space="preserve"> </v>
      </c>
      <c r="I122" s="22" t="s">
        <v>19</v>
      </c>
      <c r="J122" s="45">
        <f>IF(J12="","",J12)</f>
        <v>45280</v>
      </c>
      <c r="L122" s="25"/>
    </row>
    <row r="123" spans="2:63" s="1" customFormat="1" ht="6.95" customHeight="1">
      <c r="B123" s="25"/>
      <c r="L123" s="25"/>
    </row>
    <row r="124" spans="2:63" s="1" customFormat="1" ht="15.2" customHeight="1">
      <c r="B124" s="25"/>
      <c r="C124" s="22" t="s">
        <v>20</v>
      </c>
      <c r="F124" s="20" t="str">
        <f>E15</f>
        <v>DPMB, a.s.</v>
      </c>
      <c r="I124" s="22" t="s">
        <v>25</v>
      </c>
      <c r="J124" s="23" t="str">
        <f>E21</f>
        <v>Ing. Tomáš Veselý</v>
      </c>
      <c r="L124" s="25"/>
    </row>
    <row r="125" spans="2:63" s="1" customFormat="1" ht="15.2" customHeight="1">
      <c r="B125" s="25"/>
      <c r="C125" s="22" t="s">
        <v>24</v>
      </c>
      <c r="F125" s="20" t="str">
        <f>IF(E18="","",E18)</f>
        <v xml:space="preserve"> </v>
      </c>
      <c r="I125" s="22" t="s">
        <v>28</v>
      </c>
      <c r="J125" s="23" t="str">
        <f>E24</f>
        <v>Puttner, s.r.o.</v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05"/>
      <c r="C127" s="106" t="s">
        <v>107</v>
      </c>
      <c r="D127" s="107" t="s">
        <v>56</v>
      </c>
      <c r="E127" s="107" t="s">
        <v>52</v>
      </c>
      <c r="F127" s="107" t="s">
        <v>53</v>
      </c>
      <c r="G127" s="107" t="s">
        <v>108</v>
      </c>
      <c r="H127" s="107" t="s">
        <v>109</v>
      </c>
      <c r="I127" s="107" t="s">
        <v>110</v>
      </c>
      <c r="J127" s="107" t="s">
        <v>91</v>
      </c>
      <c r="K127" s="108" t="s">
        <v>111</v>
      </c>
      <c r="L127" s="105"/>
      <c r="M127" s="52" t="s">
        <v>1</v>
      </c>
      <c r="N127" s="53" t="s">
        <v>35</v>
      </c>
      <c r="O127" s="53" t="s">
        <v>112</v>
      </c>
      <c r="P127" s="53" t="s">
        <v>113</v>
      </c>
      <c r="Q127" s="53" t="s">
        <v>114</v>
      </c>
      <c r="R127" s="53" t="s">
        <v>115</v>
      </c>
      <c r="S127" s="53" t="s">
        <v>116</v>
      </c>
      <c r="T127" s="54" t="s">
        <v>117</v>
      </c>
    </row>
    <row r="128" spans="2:63" s="1" customFormat="1" ht="22.9" customHeight="1">
      <c r="B128" s="25"/>
      <c r="C128" s="57" t="s">
        <v>118</v>
      </c>
      <c r="J128" s="109">
        <f>BK128</f>
        <v>0</v>
      </c>
      <c r="L128" s="25"/>
      <c r="M128" s="55"/>
      <c r="N128" s="46"/>
      <c r="O128" s="46"/>
      <c r="P128" s="110">
        <f>P129+P137+P141+P278</f>
        <v>12493.044967999998</v>
      </c>
      <c r="Q128" s="46"/>
      <c r="R128" s="110">
        <f>R129+R137+R141+R278</f>
        <v>439.54687305999994</v>
      </c>
      <c r="S128" s="46"/>
      <c r="T128" s="111">
        <f>T129+T137+T141+T278</f>
        <v>42.242600000000003</v>
      </c>
      <c r="AT128" s="13" t="s">
        <v>70</v>
      </c>
      <c r="AU128" s="13" t="s">
        <v>93</v>
      </c>
      <c r="BK128" s="112">
        <f>BK129+BK137+BK141+BK278</f>
        <v>0</v>
      </c>
    </row>
    <row r="129" spans="2:65" s="11" customFormat="1" ht="25.9" customHeight="1">
      <c r="B129" s="113"/>
      <c r="D129" s="114" t="s">
        <v>70</v>
      </c>
      <c r="E129" s="115" t="s">
        <v>119</v>
      </c>
      <c r="F129" s="115" t="s">
        <v>120</v>
      </c>
      <c r="J129" s="116">
        <f>BK129</f>
        <v>0</v>
      </c>
      <c r="L129" s="113"/>
      <c r="M129" s="117"/>
      <c r="P129" s="118">
        <f>P130</f>
        <v>1384.7345479999999</v>
      </c>
      <c r="R129" s="118">
        <f>R130</f>
        <v>0</v>
      </c>
      <c r="T129" s="119">
        <f>T130</f>
        <v>0</v>
      </c>
      <c r="AR129" s="114" t="s">
        <v>78</v>
      </c>
      <c r="AT129" s="120" t="s">
        <v>70</v>
      </c>
      <c r="AU129" s="120" t="s">
        <v>71</v>
      </c>
      <c r="AY129" s="114" t="s">
        <v>121</v>
      </c>
      <c r="BK129" s="121">
        <f>BK130</f>
        <v>0</v>
      </c>
    </row>
    <row r="130" spans="2:65" s="11" customFormat="1" ht="22.9" customHeight="1">
      <c r="B130" s="113"/>
      <c r="D130" s="114" t="s">
        <v>70</v>
      </c>
      <c r="E130" s="122" t="s">
        <v>122</v>
      </c>
      <c r="F130" s="122" t="s">
        <v>123</v>
      </c>
      <c r="J130" s="123">
        <f>BK130</f>
        <v>0</v>
      </c>
      <c r="L130" s="113"/>
      <c r="M130" s="117"/>
      <c r="P130" s="118">
        <f>SUM(P131:P136)</f>
        <v>1384.7345479999999</v>
      </c>
      <c r="R130" s="118">
        <f>SUM(R131:R136)</f>
        <v>0</v>
      </c>
      <c r="T130" s="119">
        <f>SUM(T131:T136)</f>
        <v>0</v>
      </c>
      <c r="AR130" s="114" t="s">
        <v>78</v>
      </c>
      <c r="AT130" s="120" t="s">
        <v>70</v>
      </c>
      <c r="AU130" s="120" t="s">
        <v>78</v>
      </c>
      <c r="AY130" s="114" t="s">
        <v>121</v>
      </c>
      <c r="BK130" s="121">
        <f>SUM(BK131:BK136)</f>
        <v>0</v>
      </c>
    </row>
    <row r="131" spans="2:65" s="1" customFormat="1" ht="16.5" customHeight="1">
      <c r="B131" s="124"/>
      <c r="C131" s="125" t="s">
        <v>78</v>
      </c>
      <c r="D131" s="125" t="s">
        <v>124</v>
      </c>
      <c r="E131" s="126" t="s">
        <v>125</v>
      </c>
      <c r="F131" s="127" t="s">
        <v>126</v>
      </c>
      <c r="G131" s="128" t="s">
        <v>127</v>
      </c>
      <c r="H131" s="129">
        <v>611.35</v>
      </c>
      <c r="I131" s="130"/>
      <c r="J131" s="130">
        <f t="shared" ref="J131:J136" si="0">ROUND(I131*H131,2)</f>
        <v>0</v>
      </c>
      <c r="K131" s="127" t="s">
        <v>1</v>
      </c>
      <c r="L131" s="25"/>
      <c r="M131" s="131" t="s">
        <v>1</v>
      </c>
      <c r="N131" s="132" t="s">
        <v>36</v>
      </c>
      <c r="O131" s="133">
        <v>0.64600000000000002</v>
      </c>
      <c r="P131" s="133">
        <f t="shared" ref="P131:P136" si="1">O131*H131</f>
        <v>394.93210000000005</v>
      </c>
      <c r="Q131" s="133">
        <v>0</v>
      </c>
      <c r="R131" s="133">
        <f t="shared" ref="R131:R136" si="2">Q131*H131</f>
        <v>0</v>
      </c>
      <c r="S131" s="133">
        <v>0</v>
      </c>
      <c r="T131" s="134">
        <f t="shared" ref="T131:T136" si="3">S131*H131</f>
        <v>0</v>
      </c>
      <c r="AR131" s="135" t="s">
        <v>128</v>
      </c>
      <c r="AT131" s="135" t="s">
        <v>124</v>
      </c>
      <c r="AU131" s="135" t="s">
        <v>80</v>
      </c>
      <c r="AY131" s="13" t="s">
        <v>121</v>
      </c>
      <c r="BE131" s="136">
        <f t="shared" ref="BE131:BE136" si="4">IF(N131="základní",J131,0)</f>
        <v>0</v>
      </c>
      <c r="BF131" s="136">
        <f t="shared" ref="BF131:BF136" si="5">IF(N131="snížená",J131,0)</f>
        <v>0</v>
      </c>
      <c r="BG131" s="136">
        <f t="shared" ref="BG131:BG136" si="6">IF(N131="zákl. přenesená",J131,0)</f>
        <v>0</v>
      </c>
      <c r="BH131" s="136">
        <f t="shared" ref="BH131:BH136" si="7">IF(N131="sníž. přenesená",J131,0)</f>
        <v>0</v>
      </c>
      <c r="BI131" s="136">
        <f t="shared" ref="BI131:BI136" si="8">IF(N131="nulová",J131,0)</f>
        <v>0</v>
      </c>
      <c r="BJ131" s="13" t="s">
        <v>78</v>
      </c>
      <c r="BK131" s="136">
        <f t="shared" ref="BK131:BK136" si="9">ROUND(I131*H131,2)</f>
        <v>0</v>
      </c>
      <c r="BL131" s="13" t="s">
        <v>128</v>
      </c>
      <c r="BM131" s="135" t="s">
        <v>129</v>
      </c>
    </row>
    <row r="132" spans="2:65" s="1" customFormat="1" ht="16.5" customHeight="1">
      <c r="B132" s="124"/>
      <c r="C132" s="125" t="s">
        <v>80</v>
      </c>
      <c r="D132" s="125" t="s">
        <v>124</v>
      </c>
      <c r="E132" s="126" t="s">
        <v>130</v>
      </c>
      <c r="F132" s="127" t="s">
        <v>131</v>
      </c>
      <c r="G132" s="128" t="s">
        <v>132</v>
      </c>
      <c r="H132" s="129">
        <v>1109.644</v>
      </c>
      <c r="I132" s="130"/>
      <c r="J132" s="130">
        <f t="shared" si="0"/>
        <v>0</v>
      </c>
      <c r="K132" s="127" t="s">
        <v>1</v>
      </c>
      <c r="L132" s="25"/>
      <c r="M132" s="131" t="s">
        <v>1</v>
      </c>
      <c r="N132" s="132" t="s">
        <v>36</v>
      </c>
      <c r="O132" s="133">
        <v>0.77200000000000002</v>
      </c>
      <c r="P132" s="133">
        <f t="shared" si="1"/>
        <v>856.64516800000001</v>
      </c>
      <c r="Q132" s="133">
        <v>0</v>
      </c>
      <c r="R132" s="133">
        <f t="shared" si="2"/>
        <v>0</v>
      </c>
      <c r="S132" s="133">
        <v>0</v>
      </c>
      <c r="T132" s="134">
        <f t="shared" si="3"/>
        <v>0</v>
      </c>
      <c r="AR132" s="135" t="s">
        <v>128</v>
      </c>
      <c r="AT132" s="135" t="s">
        <v>124</v>
      </c>
      <c r="AU132" s="135" t="s">
        <v>80</v>
      </c>
      <c r="AY132" s="13" t="s">
        <v>121</v>
      </c>
      <c r="BE132" s="136">
        <f t="shared" si="4"/>
        <v>0</v>
      </c>
      <c r="BF132" s="136">
        <f t="shared" si="5"/>
        <v>0</v>
      </c>
      <c r="BG132" s="136">
        <f t="shared" si="6"/>
        <v>0</v>
      </c>
      <c r="BH132" s="136">
        <f t="shared" si="7"/>
        <v>0</v>
      </c>
      <c r="BI132" s="136">
        <f t="shared" si="8"/>
        <v>0</v>
      </c>
      <c r="BJ132" s="13" t="s">
        <v>78</v>
      </c>
      <c r="BK132" s="136">
        <f t="shared" si="9"/>
        <v>0</v>
      </c>
      <c r="BL132" s="13" t="s">
        <v>128</v>
      </c>
      <c r="BM132" s="135" t="s">
        <v>133</v>
      </c>
    </row>
    <row r="133" spans="2:65" s="1" customFormat="1" ht="24.2" customHeight="1">
      <c r="B133" s="124"/>
      <c r="C133" s="125" t="s">
        <v>134</v>
      </c>
      <c r="D133" s="125" t="s">
        <v>124</v>
      </c>
      <c r="E133" s="126" t="s">
        <v>135</v>
      </c>
      <c r="F133" s="127" t="s">
        <v>136</v>
      </c>
      <c r="G133" s="128" t="s">
        <v>132</v>
      </c>
      <c r="H133" s="129">
        <v>16644.66</v>
      </c>
      <c r="I133" s="130"/>
      <c r="J133" s="130">
        <f t="shared" si="0"/>
        <v>0</v>
      </c>
      <c r="K133" s="127" t="s">
        <v>1</v>
      </c>
      <c r="L133" s="25"/>
      <c r="M133" s="131" t="s">
        <v>1</v>
      </c>
      <c r="N133" s="132" t="s">
        <v>36</v>
      </c>
      <c r="O133" s="133">
        <v>8.0000000000000002E-3</v>
      </c>
      <c r="P133" s="133">
        <f t="shared" si="1"/>
        <v>133.15728000000001</v>
      </c>
      <c r="Q133" s="133">
        <v>0</v>
      </c>
      <c r="R133" s="133">
        <f t="shared" si="2"/>
        <v>0</v>
      </c>
      <c r="S133" s="133">
        <v>0</v>
      </c>
      <c r="T133" s="134">
        <f t="shared" si="3"/>
        <v>0</v>
      </c>
      <c r="AR133" s="135" t="s">
        <v>128</v>
      </c>
      <c r="AT133" s="135" t="s">
        <v>124</v>
      </c>
      <c r="AU133" s="135" t="s">
        <v>80</v>
      </c>
      <c r="AY133" s="13" t="s">
        <v>121</v>
      </c>
      <c r="BE133" s="136">
        <f t="shared" si="4"/>
        <v>0</v>
      </c>
      <c r="BF133" s="136">
        <f t="shared" si="5"/>
        <v>0</v>
      </c>
      <c r="BG133" s="136">
        <f t="shared" si="6"/>
        <v>0</v>
      </c>
      <c r="BH133" s="136">
        <f t="shared" si="7"/>
        <v>0</v>
      </c>
      <c r="BI133" s="136">
        <f t="shared" si="8"/>
        <v>0</v>
      </c>
      <c r="BJ133" s="13" t="s">
        <v>78</v>
      </c>
      <c r="BK133" s="136">
        <f t="shared" si="9"/>
        <v>0</v>
      </c>
      <c r="BL133" s="13" t="s">
        <v>128</v>
      </c>
      <c r="BM133" s="135" t="s">
        <v>137</v>
      </c>
    </row>
    <row r="134" spans="2:65" s="1" customFormat="1" ht="44.25" customHeight="1">
      <c r="B134" s="124"/>
      <c r="C134" s="125" t="s">
        <v>138</v>
      </c>
      <c r="D134" s="125" t="s">
        <v>124</v>
      </c>
      <c r="E134" s="126" t="s">
        <v>139</v>
      </c>
      <c r="F134" s="127" t="s">
        <v>140</v>
      </c>
      <c r="G134" s="128" t="s">
        <v>132</v>
      </c>
      <c r="H134" s="129">
        <v>9.16</v>
      </c>
      <c r="I134" s="130"/>
      <c r="J134" s="130">
        <f t="shared" si="0"/>
        <v>0</v>
      </c>
      <c r="K134" s="127" t="s">
        <v>141</v>
      </c>
      <c r="L134" s="25"/>
      <c r="M134" s="131" t="s">
        <v>1</v>
      </c>
      <c r="N134" s="132" t="s">
        <v>36</v>
      </c>
      <c r="O134" s="133">
        <v>0</v>
      </c>
      <c r="P134" s="133">
        <f t="shared" si="1"/>
        <v>0</v>
      </c>
      <c r="Q134" s="133">
        <v>0</v>
      </c>
      <c r="R134" s="133">
        <f t="shared" si="2"/>
        <v>0</v>
      </c>
      <c r="S134" s="133">
        <v>0</v>
      </c>
      <c r="T134" s="134">
        <f t="shared" si="3"/>
        <v>0</v>
      </c>
      <c r="AR134" s="135" t="s">
        <v>128</v>
      </c>
      <c r="AT134" s="135" t="s">
        <v>124</v>
      </c>
      <c r="AU134" s="135" t="s">
        <v>80</v>
      </c>
      <c r="AY134" s="13" t="s">
        <v>121</v>
      </c>
      <c r="BE134" s="136">
        <f t="shared" si="4"/>
        <v>0</v>
      </c>
      <c r="BF134" s="136">
        <f t="shared" si="5"/>
        <v>0</v>
      </c>
      <c r="BG134" s="136">
        <f t="shared" si="6"/>
        <v>0</v>
      </c>
      <c r="BH134" s="136">
        <f t="shared" si="7"/>
        <v>0</v>
      </c>
      <c r="BI134" s="136">
        <f t="shared" si="8"/>
        <v>0</v>
      </c>
      <c r="BJ134" s="13" t="s">
        <v>78</v>
      </c>
      <c r="BK134" s="136">
        <f t="shared" si="9"/>
        <v>0</v>
      </c>
      <c r="BL134" s="13" t="s">
        <v>128</v>
      </c>
      <c r="BM134" s="135" t="s">
        <v>142</v>
      </c>
    </row>
    <row r="135" spans="2:65" s="1" customFormat="1" ht="44.25" customHeight="1">
      <c r="B135" s="124"/>
      <c r="C135" s="125" t="s">
        <v>143</v>
      </c>
      <c r="D135" s="125" t="s">
        <v>124</v>
      </c>
      <c r="E135" s="126" t="s">
        <v>144</v>
      </c>
      <c r="F135" s="127" t="s">
        <v>145</v>
      </c>
      <c r="G135" s="128" t="s">
        <v>132</v>
      </c>
      <c r="H135" s="129">
        <v>1067.2919999999999</v>
      </c>
      <c r="I135" s="130"/>
      <c r="J135" s="130">
        <f t="shared" si="0"/>
        <v>0</v>
      </c>
      <c r="K135" s="127" t="s">
        <v>141</v>
      </c>
      <c r="L135" s="25"/>
      <c r="M135" s="131" t="s">
        <v>1</v>
      </c>
      <c r="N135" s="132" t="s">
        <v>36</v>
      </c>
      <c r="O135" s="133">
        <v>0</v>
      </c>
      <c r="P135" s="133">
        <f t="shared" si="1"/>
        <v>0</v>
      </c>
      <c r="Q135" s="133">
        <v>0</v>
      </c>
      <c r="R135" s="133">
        <f t="shared" si="2"/>
        <v>0</v>
      </c>
      <c r="S135" s="133">
        <v>0</v>
      </c>
      <c r="T135" s="134">
        <f t="shared" si="3"/>
        <v>0</v>
      </c>
      <c r="AR135" s="135" t="s">
        <v>128</v>
      </c>
      <c r="AT135" s="135" t="s">
        <v>124</v>
      </c>
      <c r="AU135" s="135" t="s">
        <v>80</v>
      </c>
      <c r="AY135" s="13" t="s">
        <v>121</v>
      </c>
      <c r="BE135" s="136">
        <f t="shared" si="4"/>
        <v>0</v>
      </c>
      <c r="BF135" s="136">
        <f t="shared" si="5"/>
        <v>0</v>
      </c>
      <c r="BG135" s="136">
        <f t="shared" si="6"/>
        <v>0</v>
      </c>
      <c r="BH135" s="136">
        <f t="shared" si="7"/>
        <v>0</v>
      </c>
      <c r="BI135" s="136">
        <f t="shared" si="8"/>
        <v>0</v>
      </c>
      <c r="BJ135" s="13" t="s">
        <v>78</v>
      </c>
      <c r="BK135" s="136">
        <f t="shared" si="9"/>
        <v>0</v>
      </c>
      <c r="BL135" s="13" t="s">
        <v>128</v>
      </c>
      <c r="BM135" s="135" t="s">
        <v>146</v>
      </c>
    </row>
    <row r="136" spans="2:65" s="1" customFormat="1" ht="37.9" customHeight="1">
      <c r="B136" s="124"/>
      <c r="C136" s="125" t="s">
        <v>147</v>
      </c>
      <c r="D136" s="125" t="s">
        <v>124</v>
      </c>
      <c r="E136" s="126" t="s">
        <v>148</v>
      </c>
      <c r="F136" s="127" t="s">
        <v>149</v>
      </c>
      <c r="G136" s="128" t="s">
        <v>132</v>
      </c>
      <c r="H136" s="129">
        <v>33.192</v>
      </c>
      <c r="I136" s="130"/>
      <c r="J136" s="130">
        <f t="shared" si="0"/>
        <v>0</v>
      </c>
      <c r="K136" s="127" t="s">
        <v>141</v>
      </c>
      <c r="L136" s="25"/>
      <c r="M136" s="131" t="s">
        <v>1</v>
      </c>
      <c r="N136" s="132" t="s">
        <v>36</v>
      </c>
      <c r="O136" s="133">
        <v>0</v>
      </c>
      <c r="P136" s="133">
        <f t="shared" si="1"/>
        <v>0</v>
      </c>
      <c r="Q136" s="133">
        <v>0</v>
      </c>
      <c r="R136" s="133">
        <f t="shared" si="2"/>
        <v>0</v>
      </c>
      <c r="S136" s="133">
        <v>0</v>
      </c>
      <c r="T136" s="134">
        <f t="shared" si="3"/>
        <v>0</v>
      </c>
      <c r="AR136" s="135" t="s">
        <v>128</v>
      </c>
      <c r="AT136" s="135" t="s">
        <v>124</v>
      </c>
      <c r="AU136" s="135" t="s">
        <v>80</v>
      </c>
      <c r="AY136" s="13" t="s">
        <v>121</v>
      </c>
      <c r="BE136" s="136">
        <f t="shared" si="4"/>
        <v>0</v>
      </c>
      <c r="BF136" s="136">
        <f t="shared" si="5"/>
        <v>0</v>
      </c>
      <c r="BG136" s="136">
        <f t="shared" si="6"/>
        <v>0</v>
      </c>
      <c r="BH136" s="136">
        <f t="shared" si="7"/>
        <v>0</v>
      </c>
      <c r="BI136" s="136">
        <f t="shared" si="8"/>
        <v>0</v>
      </c>
      <c r="BJ136" s="13" t="s">
        <v>78</v>
      </c>
      <c r="BK136" s="136">
        <f t="shared" si="9"/>
        <v>0</v>
      </c>
      <c r="BL136" s="13" t="s">
        <v>128</v>
      </c>
      <c r="BM136" s="135" t="s">
        <v>150</v>
      </c>
    </row>
    <row r="137" spans="2:65" s="11" customFormat="1" ht="25.9" customHeight="1">
      <c r="B137" s="113"/>
      <c r="D137" s="114" t="s">
        <v>70</v>
      </c>
      <c r="E137" s="115" t="s">
        <v>151</v>
      </c>
      <c r="F137" s="115" t="s">
        <v>152</v>
      </c>
      <c r="J137" s="116">
        <f>BK137</f>
        <v>0</v>
      </c>
      <c r="L137" s="113"/>
      <c r="M137" s="117"/>
      <c r="P137" s="118">
        <f>P138</f>
        <v>160.839</v>
      </c>
      <c r="R137" s="118">
        <f>R138</f>
        <v>0</v>
      </c>
      <c r="T137" s="119">
        <f>T138</f>
        <v>0</v>
      </c>
      <c r="AR137" s="114" t="s">
        <v>80</v>
      </c>
      <c r="AT137" s="120" t="s">
        <v>70</v>
      </c>
      <c r="AU137" s="120" t="s">
        <v>71</v>
      </c>
      <c r="AY137" s="114" t="s">
        <v>121</v>
      </c>
      <c r="BK137" s="121">
        <f>BK138</f>
        <v>0</v>
      </c>
    </row>
    <row r="138" spans="2:65" s="11" customFormat="1" ht="22.9" customHeight="1">
      <c r="B138" s="113"/>
      <c r="D138" s="114" t="s">
        <v>70</v>
      </c>
      <c r="E138" s="122" t="s">
        <v>153</v>
      </c>
      <c r="F138" s="122" t="s">
        <v>154</v>
      </c>
      <c r="J138" s="123">
        <f>BK138</f>
        <v>0</v>
      </c>
      <c r="L138" s="113"/>
      <c r="M138" s="117"/>
      <c r="P138" s="118">
        <f>SUM(P139:P140)</f>
        <v>160.839</v>
      </c>
      <c r="R138" s="118">
        <f>SUM(R139:R140)</f>
        <v>0</v>
      </c>
      <c r="T138" s="119">
        <f>SUM(T139:T140)</f>
        <v>0</v>
      </c>
      <c r="AR138" s="114" t="s">
        <v>80</v>
      </c>
      <c r="AT138" s="120" t="s">
        <v>70</v>
      </c>
      <c r="AU138" s="120" t="s">
        <v>78</v>
      </c>
      <c r="AY138" s="114" t="s">
        <v>121</v>
      </c>
      <c r="BK138" s="121">
        <f>SUM(BK139:BK140)</f>
        <v>0</v>
      </c>
    </row>
    <row r="139" spans="2:65" s="1" customFormat="1" ht="33" customHeight="1">
      <c r="B139" s="124"/>
      <c r="C139" s="125" t="s">
        <v>155</v>
      </c>
      <c r="D139" s="125" t="s">
        <v>124</v>
      </c>
      <c r="E139" s="126" t="s">
        <v>156</v>
      </c>
      <c r="F139" s="127" t="s">
        <v>157</v>
      </c>
      <c r="G139" s="128" t="s">
        <v>158</v>
      </c>
      <c r="H139" s="129">
        <v>1</v>
      </c>
      <c r="I139" s="130"/>
      <c r="J139" s="130">
        <f>ROUND(I139*H139,2)</f>
        <v>0</v>
      </c>
      <c r="K139" s="127" t="s">
        <v>141</v>
      </c>
      <c r="L139" s="25"/>
      <c r="M139" s="131" t="s">
        <v>1</v>
      </c>
      <c r="N139" s="132" t="s">
        <v>36</v>
      </c>
      <c r="O139" s="133">
        <v>31.841999999999999</v>
      </c>
      <c r="P139" s="133">
        <f>O139*H139</f>
        <v>31.841999999999999</v>
      </c>
      <c r="Q139" s="133">
        <v>0</v>
      </c>
      <c r="R139" s="133">
        <f>Q139*H139</f>
        <v>0</v>
      </c>
      <c r="S139" s="133">
        <v>0</v>
      </c>
      <c r="T139" s="134">
        <f>S139*H139</f>
        <v>0</v>
      </c>
      <c r="AR139" s="135" t="s">
        <v>159</v>
      </c>
      <c r="AT139" s="135" t="s">
        <v>124</v>
      </c>
      <c r="AU139" s="135" t="s">
        <v>80</v>
      </c>
      <c r="AY139" s="13" t="s">
        <v>121</v>
      </c>
      <c r="BE139" s="136">
        <f>IF(N139="základní",J139,0)</f>
        <v>0</v>
      </c>
      <c r="BF139" s="136">
        <f>IF(N139="snížená",J139,0)</f>
        <v>0</v>
      </c>
      <c r="BG139" s="136">
        <f>IF(N139="zákl. přenesená",J139,0)</f>
        <v>0</v>
      </c>
      <c r="BH139" s="136">
        <f>IF(N139="sníž. přenesená",J139,0)</f>
        <v>0</v>
      </c>
      <c r="BI139" s="136">
        <f>IF(N139="nulová",J139,0)</f>
        <v>0</v>
      </c>
      <c r="BJ139" s="13" t="s">
        <v>78</v>
      </c>
      <c r="BK139" s="136">
        <f>ROUND(I139*H139,2)</f>
        <v>0</v>
      </c>
      <c r="BL139" s="13" t="s">
        <v>159</v>
      </c>
      <c r="BM139" s="135" t="s">
        <v>160</v>
      </c>
    </row>
    <row r="140" spans="2:65" s="1" customFormat="1" ht="24.2" customHeight="1">
      <c r="B140" s="124"/>
      <c r="C140" s="125" t="s">
        <v>161</v>
      </c>
      <c r="D140" s="125" t="s">
        <v>124</v>
      </c>
      <c r="E140" s="126" t="s">
        <v>162</v>
      </c>
      <c r="F140" s="127" t="s">
        <v>163</v>
      </c>
      <c r="G140" s="128" t="s">
        <v>158</v>
      </c>
      <c r="H140" s="129">
        <v>11</v>
      </c>
      <c r="I140" s="130"/>
      <c r="J140" s="130">
        <f>ROUND(I140*H140,2)</f>
        <v>0</v>
      </c>
      <c r="K140" s="127" t="s">
        <v>141</v>
      </c>
      <c r="L140" s="25"/>
      <c r="M140" s="131" t="s">
        <v>1</v>
      </c>
      <c r="N140" s="132" t="s">
        <v>36</v>
      </c>
      <c r="O140" s="133">
        <v>11.727</v>
      </c>
      <c r="P140" s="133">
        <f>O140*H140</f>
        <v>128.99700000000001</v>
      </c>
      <c r="Q140" s="133">
        <v>0</v>
      </c>
      <c r="R140" s="133">
        <f>Q140*H140</f>
        <v>0</v>
      </c>
      <c r="S140" s="133">
        <v>0</v>
      </c>
      <c r="T140" s="134">
        <f>S140*H140</f>
        <v>0</v>
      </c>
      <c r="AR140" s="135" t="s">
        <v>159</v>
      </c>
      <c r="AT140" s="135" t="s">
        <v>124</v>
      </c>
      <c r="AU140" s="135" t="s">
        <v>80</v>
      </c>
      <c r="AY140" s="13" t="s">
        <v>121</v>
      </c>
      <c r="BE140" s="136">
        <f>IF(N140="základní",J140,0)</f>
        <v>0</v>
      </c>
      <c r="BF140" s="136">
        <f>IF(N140="snížená",J140,0)</f>
        <v>0</v>
      </c>
      <c r="BG140" s="136">
        <f>IF(N140="zákl. přenesená",J140,0)</f>
        <v>0</v>
      </c>
      <c r="BH140" s="136">
        <f>IF(N140="sníž. přenesená",J140,0)</f>
        <v>0</v>
      </c>
      <c r="BI140" s="136">
        <f>IF(N140="nulová",J140,0)</f>
        <v>0</v>
      </c>
      <c r="BJ140" s="13" t="s">
        <v>78</v>
      </c>
      <c r="BK140" s="136">
        <f>ROUND(I140*H140,2)</f>
        <v>0</v>
      </c>
      <c r="BL140" s="13" t="s">
        <v>159</v>
      </c>
      <c r="BM140" s="135" t="s">
        <v>164</v>
      </c>
    </row>
    <row r="141" spans="2:65" s="11" customFormat="1" ht="25.9" customHeight="1">
      <c r="B141" s="113"/>
      <c r="D141" s="114" t="s">
        <v>70</v>
      </c>
      <c r="E141" s="115" t="s">
        <v>165</v>
      </c>
      <c r="F141" s="115" t="s">
        <v>166</v>
      </c>
      <c r="J141" s="116">
        <f>BK141</f>
        <v>0</v>
      </c>
      <c r="L141" s="113"/>
      <c r="M141" s="117"/>
      <c r="P141" s="118">
        <f>P142+P178+P190+P205</f>
        <v>10942.801419999998</v>
      </c>
      <c r="R141" s="118">
        <f>R142+R178+R190+R205</f>
        <v>439.43707305999993</v>
      </c>
      <c r="T141" s="119">
        <f>T142+T178+T190+T205</f>
        <v>42.242600000000003</v>
      </c>
      <c r="AR141" s="114" t="s">
        <v>134</v>
      </c>
      <c r="AT141" s="120" t="s">
        <v>70</v>
      </c>
      <c r="AU141" s="120" t="s">
        <v>71</v>
      </c>
      <c r="AY141" s="114" t="s">
        <v>121</v>
      </c>
      <c r="BK141" s="121">
        <f>BK142+BK178+BK190+BK205</f>
        <v>0</v>
      </c>
    </row>
    <row r="142" spans="2:65" s="11" customFormat="1" ht="22.9" customHeight="1">
      <c r="B142" s="113"/>
      <c r="D142" s="114" t="s">
        <v>70</v>
      </c>
      <c r="E142" s="122" t="s">
        <v>167</v>
      </c>
      <c r="F142" s="122" t="s">
        <v>168</v>
      </c>
      <c r="J142" s="123">
        <f>BK142</f>
        <v>0</v>
      </c>
      <c r="L142" s="113"/>
      <c r="M142" s="117"/>
      <c r="P142" s="118">
        <f>SUM(P143:P177)</f>
        <v>3441.0240000000008</v>
      </c>
      <c r="R142" s="118">
        <f>SUM(R143:R177)</f>
        <v>0</v>
      </c>
      <c r="T142" s="119">
        <f>SUM(T143:T177)</f>
        <v>0</v>
      </c>
      <c r="AR142" s="114" t="s">
        <v>134</v>
      </c>
      <c r="AT142" s="120" t="s">
        <v>70</v>
      </c>
      <c r="AU142" s="120" t="s">
        <v>78</v>
      </c>
      <c r="AY142" s="114" t="s">
        <v>121</v>
      </c>
      <c r="BK142" s="121">
        <f>SUM(BK143:BK177)</f>
        <v>0</v>
      </c>
    </row>
    <row r="143" spans="2:65" s="1" customFormat="1" ht="33" customHeight="1">
      <c r="B143" s="124"/>
      <c r="C143" s="125" t="s">
        <v>169</v>
      </c>
      <c r="D143" s="125" t="s">
        <v>124</v>
      </c>
      <c r="E143" s="126" t="s">
        <v>170</v>
      </c>
      <c r="F143" s="127" t="s">
        <v>171</v>
      </c>
      <c r="G143" s="128" t="s">
        <v>158</v>
      </c>
      <c r="H143" s="129">
        <v>34</v>
      </c>
      <c r="I143" s="130"/>
      <c r="J143" s="130">
        <f t="shared" ref="J143:J177" si="10">ROUND(I143*H143,2)</f>
        <v>0</v>
      </c>
      <c r="K143" s="127" t="s">
        <v>141</v>
      </c>
      <c r="L143" s="25"/>
      <c r="M143" s="131" t="s">
        <v>1</v>
      </c>
      <c r="N143" s="132" t="s">
        <v>36</v>
      </c>
      <c r="O143" s="133">
        <v>1.3380000000000001</v>
      </c>
      <c r="P143" s="133">
        <f t="shared" ref="P143:P177" si="11">O143*H143</f>
        <v>45.492000000000004</v>
      </c>
      <c r="Q143" s="133">
        <v>0</v>
      </c>
      <c r="R143" s="133">
        <f t="shared" ref="R143:R177" si="12">Q143*H143</f>
        <v>0</v>
      </c>
      <c r="S143" s="133">
        <v>0</v>
      </c>
      <c r="T143" s="134">
        <f t="shared" ref="T143:T177" si="13">S143*H143</f>
        <v>0</v>
      </c>
      <c r="AR143" s="135" t="s">
        <v>172</v>
      </c>
      <c r="AT143" s="135" t="s">
        <v>124</v>
      </c>
      <c r="AU143" s="135" t="s">
        <v>80</v>
      </c>
      <c r="AY143" s="13" t="s">
        <v>121</v>
      </c>
      <c r="BE143" s="136">
        <f t="shared" ref="BE143:BE177" si="14">IF(N143="základní",J143,0)</f>
        <v>0</v>
      </c>
      <c r="BF143" s="136">
        <f t="shared" ref="BF143:BF177" si="15">IF(N143="snížená",J143,0)</f>
        <v>0</v>
      </c>
      <c r="BG143" s="136">
        <f t="shared" ref="BG143:BG177" si="16">IF(N143="zákl. přenesená",J143,0)</f>
        <v>0</v>
      </c>
      <c r="BH143" s="136">
        <f t="shared" ref="BH143:BH177" si="17">IF(N143="sníž. přenesená",J143,0)</f>
        <v>0</v>
      </c>
      <c r="BI143" s="136">
        <f t="shared" ref="BI143:BI177" si="18">IF(N143="nulová",J143,0)</f>
        <v>0</v>
      </c>
      <c r="BJ143" s="13" t="s">
        <v>78</v>
      </c>
      <c r="BK143" s="136">
        <f t="shared" ref="BK143:BK177" si="19">ROUND(I143*H143,2)</f>
        <v>0</v>
      </c>
      <c r="BL143" s="13" t="s">
        <v>172</v>
      </c>
      <c r="BM143" s="135" t="s">
        <v>173</v>
      </c>
    </row>
    <row r="144" spans="2:65" s="1" customFormat="1" ht="16.5" customHeight="1">
      <c r="B144" s="124"/>
      <c r="C144" s="137" t="s">
        <v>174</v>
      </c>
      <c r="D144" s="137" t="s">
        <v>165</v>
      </c>
      <c r="E144" s="138" t="s">
        <v>175</v>
      </c>
      <c r="F144" s="139" t="s">
        <v>176</v>
      </c>
      <c r="G144" s="140" t="s">
        <v>158</v>
      </c>
      <c r="H144" s="141">
        <v>34</v>
      </c>
      <c r="I144" s="142"/>
      <c r="J144" s="142">
        <f t="shared" si="10"/>
        <v>0</v>
      </c>
      <c r="K144" s="139" t="s">
        <v>1</v>
      </c>
      <c r="L144" s="143"/>
      <c r="M144" s="144" t="s">
        <v>1</v>
      </c>
      <c r="N144" s="145" t="s">
        <v>36</v>
      </c>
      <c r="O144" s="133">
        <v>0</v>
      </c>
      <c r="P144" s="133">
        <f t="shared" si="11"/>
        <v>0</v>
      </c>
      <c r="Q144" s="133">
        <v>0</v>
      </c>
      <c r="R144" s="133">
        <f t="shared" si="12"/>
        <v>0</v>
      </c>
      <c r="S144" s="133">
        <v>0</v>
      </c>
      <c r="T144" s="134">
        <f t="shared" si="13"/>
        <v>0</v>
      </c>
      <c r="AR144" s="135" t="s">
        <v>177</v>
      </c>
      <c r="AT144" s="135" t="s">
        <v>165</v>
      </c>
      <c r="AU144" s="135" t="s">
        <v>80</v>
      </c>
      <c r="AY144" s="13" t="s">
        <v>121</v>
      </c>
      <c r="BE144" s="136">
        <f t="shared" si="14"/>
        <v>0</v>
      </c>
      <c r="BF144" s="136">
        <f t="shared" si="15"/>
        <v>0</v>
      </c>
      <c r="BG144" s="136">
        <f t="shared" si="16"/>
        <v>0</v>
      </c>
      <c r="BH144" s="136">
        <f t="shared" si="17"/>
        <v>0</v>
      </c>
      <c r="BI144" s="136">
        <f t="shared" si="18"/>
        <v>0</v>
      </c>
      <c r="BJ144" s="13" t="s">
        <v>78</v>
      </c>
      <c r="BK144" s="136">
        <f t="shared" si="19"/>
        <v>0</v>
      </c>
      <c r="BL144" s="13" t="s">
        <v>172</v>
      </c>
      <c r="BM144" s="135" t="s">
        <v>178</v>
      </c>
    </row>
    <row r="145" spans="2:65" s="1" customFormat="1" ht="33" customHeight="1">
      <c r="B145" s="124"/>
      <c r="C145" s="125" t="s">
        <v>179</v>
      </c>
      <c r="D145" s="125" t="s">
        <v>124</v>
      </c>
      <c r="E145" s="126" t="s">
        <v>180</v>
      </c>
      <c r="F145" s="127" t="s">
        <v>181</v>
      </c>
      <c r="G145" s="128" t="s">
        <v>158</v>
      </c>
      <c r="H145" s="129">
        <v>31</v>
      </c>
      <c r="I145" s="130"/>
      <c r="J145" s="130">
        <f t="shared" si="10"/>
        <v>0</v>
      </c>
      <c r="K145" s="127" t="s">
        <v>141</v>
      </c>
      <c r="L145" s="25"/>
      <c r="M145" s="131" t="s">
        <v>1</v>
      </c>
      <c r="N145" s="132" t="s">
        <v>36</v>
      </c>
      <c r="O145" s="133">
        <v>2.3519999999999999</v>
      </c>
      <c r="P145" s="133">
        <f t="shared" si="11"/>
        <v>72.911999999999992</v>
      </c>
      <c r="Q145" s="133">
        <v>0</v>
      </c>
      <c r="R145" s="133">
        <f t="shared" si="12"/>
        <v>0</v>
      </c>
      <c r="S145" s="133">
        <v>0</v>
      </c>
      <c r="T145" s="134">
        <f t="shared" si="13"/>
        <v>0</v>
      </c>
      <c r="AR145" s="135" t="s">
        <v>172</v>
      </c>
      <c r="AT145" s="135" t="s">
        <v>124</v>
      </c>
      <c r="AU145" s="135" t="s">
        <v>80</v>
      </c>
      <c r="AY145" s="13" t="s">
        <v>121</v>
      </c>
      <c r="BE145" s="136">
        <f t="shared" si="14"/>
        <v>0</v>
      </c>
      <c r="BF145" s="136">
        <f t="shared" si="15"/>
        <v>0</v>
      </c>
      <c r="BG145" s="136">
        <f t="shared" si="16"/>
        <v>0</v>
      </c>
      <c r="BH145" s="136">
        <f t="shared" si="17"/>
        <v>0</v>
      </c>
      <c r="BI145" s="136">
        <f t="shared" si="18"/>
        <v>0</v>
      </c>
      <c r="BJ145" s="13" t="s">
        <v>78</v>
      </c>
      <c r="BK145" s="136">
        <f t="shared" si="19"/>
        <v>0</v>
      </c>
      <c r="BL145" s="13" t="s">
        <v>172</v>
      </c>
      <c r="BM145" s="135" t="s">
        <v>182</v>
      </c>
    </row>
    <row r="146" spans="2:65" s="1" customFormat="1" ht="16.5" customHeight="1">
      <c r="B146" s="124"/>
      <c r="C146" s="137" t="s">
        <v>183</v>
      </c>
      <c r="D146" s="137" t="s">
        <v>165</v>
      </c>
      <c r="E146" s="138" t="s">
        <v>184</v>
      </c>
      <c r="F146" s="139" t="s">
        <v>185</v>
      </c>
      <c r="G146" s="140" t="s">
        <v>158</v>
      </c>
      <c r="H146" s="141">
        <v>31</v>
      </c>
      <c r="I146" s="142"/>
      <c r="J146" s="142">
        <f t="shared" si="10"/>
        <v>0</v>
      </c>
      <c r="K146" s="139" t="s">
        <v>1</v>
      </c>
      <c r="L146" s="143"/>
      <c r="M146" s="144" t="s">
        <v>1</v>
      </c>
      <c r="N146" s="145" t="s">
        <v>36</v>
      </c>
      <c r="O146" s="133">
        <v>0</v>
      </c>
      <c r="P146" s="133">
        <f t="shared" si="11"/>
        <v>0</v>
      </c>
      <c r="Q146" s="133">
        <v>0</v>
      </c>
      <c r="R146" s="133">
        <f t="shared" si="12"/>
        <v>0</v>
      </c>
      <c r="S146" s="133">
        <v>0</v>
      </c>
      <c r="T146" s="134">
        <f t="shared" si="13"/>
        <v>0</v>
      </c>
      <c r="AR146" s="135" t="s">
        <v>177</v>
      </c>
      <c r="AT146" s="135" t="s">
        <v>165</v>
      </c>
      <c r="AU146" s="135" t="s">
        <v>80</v>
      </c>
      <c r="AY146" s="13" t="s">
        <v>121</v>
      </c>
      <c r="BE146" s="136">
        <f t="shared" si="14"/>
        <v>0</v>
      </c>
      <c r="BF146" s="136">
        <f t="shared" si="15"/>
        <v>0</v>
      </c>
      <c r="BG146" s="136">
        <f t="shared" si="16"/>
        <v>0</v>
      </c>
      <c r="BH146" s="136">
        <f t="shared" si="17"/>
        <v>0</v>
      </c>
      <c r="BI146" s="136">
        <f t="shared" si="18"/>
        <v>0</v>
      </c>
      <c r="BJ146" s="13" t="s">
        <v>78</v>
      </c>
      <c r="BK146" s="136">
        <f t="shared" si="19"/>
        <v>0</v>
      </c>
      <c r="BL146" s="13" t="s">
        <v>172</v>
      </c>
      <c r="BM146" s="135" t="s">
        <v>186</v>
      </c>
    </row>
    <row r="147" spans="2:65" s="1" customFormat="1" ht="24.2" customHeight="1">
      <c r="B147" s="124"/>
      <c r="C147" s="125" t="s">
        <v>187</v>
      </c>
      <c r="D147" s="125" t="s">
        <v>124</v>
      </c>
      <c r="E147" s="126" t="s">
        <v>188</v>
      </c>
      <c r="F147" s="127" t="s">
        <v>189</v>
      </c>
      <c r="G147" s="128" t="s">
        <v>190</v>
      </c>
      <c r="H147" s="129">
        <v>9487.7999999999993</v>
      </c>
      <c r="I147" s="130"/>
      <c r="J147" s="130">
        <f t="shared" si="10"/>
        <v>0</v>
      </c>
      <c r="K147" s="127" t="s">
        <v>141</v>
      </c>
      <c r="L147" s="25"/>
      <c r="M147" s="131" t="s">
        <v>1</v>
      </c>
      <c r="N147" s="132" t="s">
        <v>36</v>
      </c>
      <c r="O147" s="133">
        <v>0.2</v>
      </c>
      <c r="P147" s="133">
        <f t="shared" si="11"/>
        <v>1897.56</v>
      </c>
      <c r="Q147" s="133">
        <v>0</v>
      </c>
      <c r="R147" s="133">
        <f t="shared" si="12"/>
        <v>0</v>
      </c>
      <c r="S147" s="133">
        <v>0</v>
      </c>
      <c r="T147" s="134">
        <f t="shared" si="13"/>
        <v>0</v>
      </c>
      <c r="AR147" s="135" t="s">
        <v>172</v>
      </c>
      <c r="AT147" s="135" t="s">
        <v>124</v>
      </c>
      <c r="AU147" s="135" t="s">
        <v>80</v>
      </c>
      <c r="AY147" s="13" t="s">
        <v>121</v>
      </c>
      <c r="BE147" s="136">
        <f t="shared" si="14"/>
        <v>0</v>
      </c>
      <c r="BF147" s="136">
        <f t="shared" si="15"/>
        <v>0</v>
      </c>
      <c r="BG147" s="136">
        <f t="shared" si="16"/>
        <v>0</v>
      </c>
      <c r="BH147" s="136">
        <f t="shared" si="17"/>
        <v>0</v>
      </c>
      <c r="BI147" s="136">
        <f t="shared" si="18"/>
        <v>0</v>
      </c>
      <c r="BJ147" s="13" t="s">
        <v>78</v>
      </c>
      <c r="BK147" s="136">
        <f t="shared" si="19"/>
        <v>0</v>
      </c>
      <c r="BL147" s="13" t="s">
        <v>172</v>
      </c>
      <c r="BM147" s="135" t="s">
        <v>191</v>
      </c>
    </row>
    <row r="148" spans="2:65" s="1" customFormat="1" ht="37.9" customHeight="1">
      <c r="B148" s="124"/>
      <c r="C148" s="125" t="s">
        <v>192</v>
      </c>
      <c r="D148" s="125" t="s">
        <v>124</v>
      </c>
      <c r="E148" s="126" t="s">
        <v>193</v>
      </c>
      <c r="F148" s="127" t="s">
        <v>194</v>
      </c>
      <c r="G148" s="128" t="s">
        <v>190</v>
      </c>
      <c r="H148" s="129">
        <v>82</v>
      </c>
      <c r="I148" s="130"/>
      <c r="J148" s="130">
        <f t="shared" si="10"/>
        <v>0</v>
      </c>
      <c r="K148" s="127" t="s">
        <v>141</v>
      </c>
      <c r="L148" s="25"/>
      <c r="M148" s="131" t="s">
        <v>1</v>
      </c>
      <c r="N148" s="132" t="s">
        <v>36</v>
      </c>
      <c r="O148" s="133">
        <v>0.24199999999999999</v>
      </c>
      <c r="P148" s="133">
        <f t="shared" si="11"/>
        <v>19.844000000000001</v>
      </c>
      <c r="Q148" s="133">
        <v>0</v>
      </c>
      <c r="R148" s="133">
        <f t="shared" si="12"/>
        <v>0</v>
      </c>
      <c r="S148" s="133">
        <v>0</v>
      </c>
      <c r="T148" s="134">
        <f t="shared" si="13"/>
        <v>0</v>
      </c>
      <c r="AR148" s="135" t="s">
        <v>172</v>
      </c>
      <c r="AT148" s="135" t="s">
        <v>124</v>
      </c>
      <c r="AU148" s="135" t="s">
        <v>80</v>
      </c>
      <c r="AY148" s="13" t="s">
        <v>121</v>
      </c>
      <c r="BE148" s="136">
        <f t="shared" si="14"/>
        <v>0</v>
      </c>
      <c r="BF148" s="136">
        <f t="shared" si="15"/>
        <v>0</v>
      </c>
      <c r="BG148" s="136">
        <f t="shared" si="16"/>
        <v>0</v>
      </c>
      <c r="BH148" s="136">
        <f t="shared" si="17"/>
        <v>0</v>
      </c>
      <c r="BI148" s="136">
        <f t="shared" si="18"/>
        <v>0</v>
      </c>
      <c r="BJ148" s="13" t="s">
        <v>78</v>
      </c>
      <c r="BK148" s="136">
        <f t="shared" si="19"/>
        <v>0</v>
      </c>
      <c r="BL148" s="13" t="s">
        <v>172</v>
      </c>
      <c r="BM148" s="135" t="s">
        <v>195</v>
      </c>
    </row>
    <row r="149" spans="2:65" s="1" customFormat="1" ht="16.5" customHeight="1">
      <c r="B149" s="124"/>
      <c r="C149" s="137" t="s">
        <v>8</v>
      </c>
      <c r="D149" s="137" t="s">
        <v>165</v>
      </c>
      <c r="E149" s="138" t="s">
        <v>196</v>
      </c>
      <c r="F149" s="139" t="s">
        <v>197</v>
      </c>
      <c r="G149" s="140" t="s">
        <v>190</v>
      </c>
      <c r="H149" s="141">
        <v>9569.7999999999993</v>
      </c>
      <c r="I149" s="142"/>
      <c r="J149" s="142">
        <f t="shared" si="10"/>
        <v>0</v>
      </c>
      <c r="K149" s="139" t="s">
        <v>1</v>
      </c>
      <c r="L149" s="143"/>
      <c r="M149" s="144" t="s">
        <v>1</v>
      </c>
      <c r="N149" s="145" t="s">
        <v>36</v>
      </c>
      <c r="O149" s="133">
        <v>0</v>
      </c>
      <c r="P149" s="133">
        <f t="shared" si="11"/>
        <v>0</v>
      </c>
      <c r="Q149" s="133">
        <v>0</v>
      </c>
      <c r="R149" s="133">
        <f t="shared" si="12"/>
        <v>0</v>
      </c>
      <c r="S149" s="133">
        <v>0</v>
      </c>
      <c r="T149" s="134">
        <f t="shared" si="13"/>
        <v>0</v>
      </c>
      <c r="AR149" s="135" t="s">
        <v>177</v>
      </c>
      <c r="AT149" s="135" t="s">
        <v>165</v>
      </c>
      <c r="AU149" s="135" t="s">
        <v>80</v>
      </c>
      <c r="AY149" s="13" t="s">
        <v>121</v>
      </c>
      <c r="BE149" s="136">
        <f t="shared" si="14"/>
        <v>0</v>
      </c>
      <c r="BF149" s="136">
        <f t="shared" si="15"/>
        <v>0</v>
      </c>
      <c r="BG149" s="136">
        <f t="shared" si="16"/>
        <v>0</v>
      </c>
      <c r="BH149" s="136">
        <f t="shared" si="17"/>
        <v>0</v>
      </c>
      <c r="BI149" s="136">
        <f t="shared" si="18"/>
        <v>0</v>
      </c>
      <c r="BJ149" s="13" t="s">
        <v>78</v>
      </c>
      <c r="BK149" s="136">
        <f t="shared" si="19"/>
        <v>0</v>
      </c>
      <c r="BL149" s="13" t="s">
        <v>172</v>
      </c>
      <c r="BM149" s="135" t="s">
        <v>198</v>
      </c>
    </row>
    <row r="150" spans="2:65" s="1" customFormat="1" ht="33" customHeight="1">
      <c r="B150" s="124"/>
      <c r="C150" s="125" t="s">
        <v>159</v>
      </c>
      <c r="D150" s="125" t="s">
        <v>124</v>
      </c>
      <c r="E150" s="126" t="s">
        <v>199</v>
      </c>
      <c r="F150" s="127" t="s">
        <v>200</v>
      </c>
      <c r="G150" s="128" t="s">
        <v>158</v>
      </c>
      <c r="H150" s="129">
        <v>34</v>
      </c>
      <c r="I150" s="130"/>
      <c r="J150" s="130">
        <f t="shared" si="10"/>
        <v>0</v>
      </c>
      <c r="K150" s="127" t="s">
        <v>1</v>
      </c>
      <c r="L150" s="25"/>
      <c r="M150" s="131" t="s">
        <v>1</v>
      </c>
      <c r="N150" s="132" t="s">
        <v>36</v>
      </c>
      <c r="O150" s="133">
        <v>1.3380000000000001</v>
      </c>
      <c r="P150" s="133">
        <f t="shared" si="11"/>
        <v>45.492000000000004</v>
      </c>
      <c r="Q150" s="133">
        <v>0</v>
      </c>
      <c r="R150" s="133">
        <f t="shared" si="12"/>
        <v>0</v>
      </c>
      <c r="S150" s="133">
        <v>0</v>
      </c>
      <c r="T150" s="134">
        <f t="shared" si="13"/>
        <v>0</v>
      </c>
      <c r="AR150" s="135" t="s">
        <v>172</v>
      </c>
      <c r="AT150" s="135" t="s">
        <v>124</v>
      </c>
      <c r="AU150" s="135" t="s">
        <v>80</v>
      </c>
      <c r="AY150" s="13" t="s">
        <v>121</v>
      </c>
      <c r="BE150" s="136">
        <f t="shared" si="14"/>
        <v>0</v>
      </c>
      <c r="BF150" s="136">
        <f t="shared" si="15"/>
        <v>0</v>
      </c>
      <c r="BG150" s="136">
        <f t="shared" si="16"/>
        <v>0</v>
      </c>
      <c r="BH150" s="136">
        <f t="shared" si="17"/>
        <v>0</v>
      </c>
      <c r="BI150" s="136">
        <f t="shared" si="18"/>
        <v>0</v>
      </c>
      <c r="BJ150" s="13" t="s">
        <v>78</v>
      </c>
      <c r="BK150" s="136">
        <f t="shared" si="19"/>
        <v>0</v>
      </c>
      <c r="BL150" s="13" t="s">
        <v>172</v>
      </c>
      <c r="BM150" s="135" t="s">
        <v>201</v>
      </c>
    </row>
    <row r="151" spans="2:65" s="1" customFormat="1" ht="33" customHeight="1">
      <c r="B151" s="124"/>
      <c r="C151" s="125" t="s">
        <v>202</v>
      </c>
      <c r="D151" s="125" t="s">
        <v>124</v>
      </c>
      <c r="E151" s="126" t="s">
        <v>203</v>
      </c>
      <c r="F151" s="127" t="s">
        <v>204</v>
      </c>
      <c r="G151" s="128" t="s">
        <v>190</v>
      </c>
      <c r="H151" s="129">
        <v>5596</v>
      </c>
      <c r="I151" s="130"/>
      <c r="J151" s="130">
        <f t="shared" si="10"/>
        <v>0</v>
      </c>
      <c r="K151" s="127" t="s">
        <v>1</v>
      </c>
      <c r="L151" s="25"/>
      <c r="M151" s="131" t="s">
        <v>1</v>
      </c>
      <c r="N151" s="132" t="s">
        <v>36</v>
      </c>
      <c r="O151" s="133">
        <v>0.1</v>
      </c>
      <c r="P151" s="133">
        <f t="shared" si="11"/>
        <v>559.6</v>
      </c>
      <c r="Q151" s="133">
        <v>0</v>
      </c>
      <c r="R151" s="133">
        <f t="shared" si="12"/>
        <v>0</v>
      </c>
      <c r="S151" s="133">
        <v>0</v>
      </c>
      <c r="T151" s="134">
        <f t="shared" si="13"/>
        <v>0</v>
      </c>
      <c r="AR151" s="135" t="s">
        <v>172</v>
      </c>
      <c r="AT151" s="135" t="s">
        <v>124</v>
      </c>
      <c r="AU151" s="135" t="s">
        <v>80</v>
      </c>
      <c r="AY151" s="13" t="s">
        <v>121</v>
      </c>
      <c r="BE151" s="136">
        <f t="shared" si="14"/>
        <v>0</v>
      </c>
      <c r="BF151" s="136">
        <f t="shared" si="15"/>
        <v>0</v>
      </c>
      <c r="BG151" s="136">
        <f t="shared" si="16"/>
        <v>0</v>
      </c>
      <c r="BH151" s="136">
        <f t="shared" si="17"/>
        <v>0</v>
      </c>
      <c r="BI151" s="136">
        <f t="shared" si="18"/>
        <v>0</v>
      </c>
      <c r="BJ151" s="13" t="s">
        <v>78</v>
      </c>
      <c r="BK151" s="136">
        <f t="shared" si="19"/>
        <v>0</v>
      </c>
      <c r="BL151" s="13" t="s">
        <v>172</v>
      </c>
      <c r="BM151" s="135" t="s">
        <v>205</v>
      </c>
    </row>
    <row r="152" spans="2:65" s="1" customFormat="1" ht="37.9" customHeight="1">
      <c r="B152" s="124"/>
      <c r="C152" s="125" t="s">
        <v>206</v>
      </c>
      <c r="D152" s="125" t="s">
        <v>124</v>
      </c>
      <c r="E152" s="126" t="s">
        <v>207</v>
      </c>
      <c r="F152" s="127" t="s">
        <v>208</v>
      </c>
      <c r="G152" s="128" t="s">
        <v>190</v>
      </c>
      <c r="H152" s="129">
        <v>82</v>
      </c>
      <c r="I152" s="130"/>
      <c r="J152" s="130">
        <f t="shared" si="10"/>
        <v>0</v>
      </c>
      <c r="K152" s="127" t="s">
        <v>1</v>
      </c>
      <c r="L152" s="25"/>
      <c r="M152" s="131" t="s">
        <v>1</v>
      </c>
      <c r="N152" s="132" t="s">
        <v>36</v>
      </c>
      <c r="O152" s="133">
        <v>0.24199999999999999</v>
      </c>
      <c r="P152" s="133">
        <f t="shared" si="11"/>
        <v>19.844000000000001</v>
      </c>
      <c r="Q152" s="133">
        <v>0</v>
      </c>
      <c r="R152" s="133">
        <f t="shared" si="12"/>
        <v>0</v>
      </c>
      <c r="S152" s="133">
        <v>0</v>
      </c>
      <c r="T152" s="134">
        <f t="shared" si="13"/>
        <v>0</v>
      </c>
      <c r="AR152" s="135" t="s">
        <v>172</v>
      </c>
      <c r="AT152" s="135" t="s">
        <v>124</v>
      </c>
      <c r="AU152" s="135" t="s">
        <v>80</v>
      </c>
      <c r="AY152" s="13" t="s">
        <v>121</v>
      </c>
      <c r="BE152" s="136">
        <f t="shared" si="14"/>
        <v>0</v>
      </c>
      <c r="BF152" s="136">
        <f t="shared" si="15"/>
        <v>0</v>
      </c>
      <c r="BG152" s="136">
        <f t="shared" si="16"/>
        <v>0</v>
      </c>
      <c r="BH152" s="136">
        <f t="shared" si="17"/>
        <v>0</v>
      </c>
      <c r="BI152" s="136">
        <f t="shared" si="18"/>
        <v>0</v>
      </c>
      <c r="BJ152" s="13" t="s">
        <v>78</v>
      </c>
      <c r="BK152" s="136">
        <f t="shared" si="19"/>
        <v>0</v>
      </c>
      <c r="BL152" s="13" t="s">
        <v>172</v>
      </c>
      <c r="BM152" s="135" t="s">
        <v>209</v>
      </c>
    </row>
    <row r="153" spans="2:65" s="1" customFormat="1" ht="33" customHeight="1">
      <c r="B153" s="124"/>
      <c r="C153" s="125" t="s">
        <v>210</v>
      </c>
      <c r="D153" s="125" t="s">
        <v>124</v>
      </c>
      <c r="E153" s="126" t="s">
        <v>211</v>
      </c>
      <c r="F153" s="127" t="s">
        <v>212</v>
      </c>
      <c r="G153" s="128" t="s">
        <v>158</v>
      </c>
      <c r="H153" s="129">
        <v>24</v>
      </c>
      <c r="I153" s="130"/>
      <c r="J153" s="130">
        <f t="shared" si="10"/>
        <v>0</v>
      </c>
      <c r="K153" s="127" t="s">
        <v>141</v>
      </c>
      <c r="L153" s="25"/>
      <c r="M153" s="131" t="s">
        <v>1</v>
      </c>
      <c r="N153" s="132" t="s">
        <v>36</v>
      </c>
      <c r="O153" s="133">
        <v>1.0580000000000001</v>
      </c>
      <c r="P153" s="133">
        <f t="shared" si="11"/>
        <v>25.392000000000003</v>
      </c>
      <c r="Q153" s="133">
        <v>0</v>
      </c>
      <c r="R153" s="133">
        <f t="shared" si="12"/>
        <v>0</v>
      </c>
      <c r="S153" s="133">
        <v>0</v>
      </c>
      <c r="T153" s="134">
        <f t="shared" si="13"/>
        <v>0</v>
      </c>
      <c r="AR153" s="135" t="s">
        <v>172</v>
      </c>
      <c r="AT153" s="135" t="s">
        <v>124</v>
      </c>
      <c r="AU153" s="135" t="s">
        <v>80</v>
      </c>
      <c r="AY153" s="13" t="s">
        <v>121</v>
      </c>
      <c r="BE153" s="136">
        <f t="shared" si="14"/>
        <v>0</v>
      </c>
      <c r="BF153" s="136">
        <f t="shared" si="15"/>
        <v>0</v>
      </c>
      <c r="BG153" s="136">
        <f t="shared" si="16"/>
        <v>0</v>
      </c>
      <c r="BH153" s="136">
        <f t="shared" si="17"/>
        <v>0</v>
      </c>
      <c r="BI153" s="136">
        <f t="shared" si="18"/>
        <v>0</v>
      </c>
      <c r="BJ153" s="13" t="s">
        <v>78</v>
      </c>
      <c r="BK153" s="136">
        <f t="shared" si="19"/>
        <v>0</v>
      </c>
      <c r="BL153" s="13" t="s">
        <v>172</v>
      </c>
      <c r="BM153" s="135" t="s">
        <v>213</v>
      </c>
    </row>
    <row r="154" spans="2:65" s="1" customFormat="1" ht="16.5" customHeight="1">
      <c r="B154" s="124"/>
      <c r="C154" s="137" t="s">
        <v>214</v>
      </c>
      <c r="D154" s="137" t="s">
        <v>165</v>
      </c>
      <c r="E154" s="138" t="s">
        <v>215</v>
      </c>
      <c r="F154" s="139" t="s">
        <v>216</v>
      </c>
      <c r="G154" s="140" t="s">
        <v>158</v>
      </c>
      <c r="H154" s="141">
        <v>24</v>
      </c>
      <c r="I154" s="142"/>
      <c r="J154" s="142">
        <f t="shared" si="10"/>
        <v>0</v>
      </c>
      <c r="K154" s="139" t="s">
        <v>1</v>
      </c>
      <c r="L154" s="143"/>
      <c r="M154" s="144" t="s">
        <v>1</v>
      </c>
      <c r="N154" s="145" t="s">
        <v>36</v>
      </c>
      <c r="O154" s="133">
        <v>0</v>
      </c>
      <c r="P154" s="133">
        <f t="shared" si="11"/>
        <v>0</v>
      </c>
      <c r="Q154" s="133">
        <v>0</v>
      </c>
      <c r="R154" s="133">
        <f t="shared" si="12"/>
        <v>0</v>
      </c>
      <c r="S154" s="133">
        <v>0</v>
      </c>
      <c r="T154" s="134">
        <f t="shared" si="13"/>
        <v>0</v>
      </c>
      <c r="AR154" s="135" t="s">
        <v>177</v>
      </c>
      <c r="AT154" s="135" t="s">
        <v>165</v>
      </c>
      <c r="AU154" s="135" t="s">
        <v>80</v>
      </c>
      <c r="AY154" s="13" t="s">
        <v>121</v>
      </c>
      <c r="BE154" s="136">
        <f t="shared" si="14"/>
        <v>0</v>
      </c>
      <c r="BF154" s="136">
        <f t="shared" si="15"/>
        <v>0</v>
      </c>
      <c r="BG154" s="136">
        <f t="shared" si="16"/>
        <v>0</v>
      </c>
      <c r="BH154" s="136">
        <f t="shared" si="17"/>
        <v>0</v>
      </c>
      <c r="BI154" s="136">
        <f t="shared" si="18"/>
        <v>0</v>
      </c>
      <c r="BJ154" s="13" t="s">
        <v>78</v>
      </c>
      <c r="BK154" s="136">
        <f t="shared" si="19"/>
        <v>0</v>
      </c>
      <c r="BL154" s="13" t="s">
        <v>172</v>
      </c>
      <c r="BM154" s="135" t="s">
        <v>217</v>
      </c>
    </row>
    <row r="155" spans="2:65" s="1" customFormat="1" ht="37.9" customHeight="1">
      <c r="B155" s="124"/>
      <c r="C155" s="125" t="s">
        <v>7</v>
      </c>
      <c r="D155" s="125" t="s">
        <v>124</v>
      </c>
      <c r="E155" s="126" t="s">
        <v>218</v>
      </c>
      <c r="F155" s="127" t="s">
        <v>219</v>
      </c>
      <c r="G155" s="128" t="s">
        <v>190</v>
      </c>
      <c r="H155" s="129">
        <v>44</v>
      </c>
      <c r="I155" s="130"/>
      <c r="J155" s="130">
        <f t="shared" si="10"/>
        <v>0</v>
      </c>
      <c r="K155" s="127" t="s">
        <v>141</v>
      </c>
      <c r="L155" s="25"/>
      <c r="M155" s="131" t="s">
        <v>1</v>
      </c>
      <c r="N155" s="132" t="s">
        <v>36</v>
      </c>
      <c r="O155" s="133">
        <v>0.14799999999999999</v>
      </c>
      <c r="P155" s="133">
        <f t="shared" si="11"/>
        <v>6.5119999999999996</v>
      </c>
      <c r="Q155" s="133">
        <v>0</v>
      </c>
      <c r="R155" s="133">
        <f t="shared" si="12"/>
        <v>0</v>
      </c>
      <c r="S155" s="133">
        <v>0</v>
      </c>
      <c r="T155" s="134">
        <f t="shared" si="13"/>
        <v>0</v>
      </c>
      <c r="AR155" s="135" t="s">
        <v>172</v>
      </c>
      <c r="AT155" s="135" t="s">
        <v>124</v>
      </c>
      <c r="AU155" s="135" t="s">
        <v>80</v>
      </c>
      <c r="AY155" s="13" t="s">
        <v>121</v>
      </c>
      <c r="BE155" s="136">
        <f t="shared" si="14"/>
        <v>0</v>
      </c>
      <c r="BF155" s="136">
        <f t="shared" si="15"/>
        <v>0</v>
      </c>
      <c r="BG155" s="136">
        <f t="shared" si="16"/>
        <v>0</v>
      </c>
      <c r="BH155" s="136">
        <f t="shared" si="17"/>
        <v>0</v>
      </c>
      <c r="BI155" s="136">
        <f t="shared" si="18"/>
        <v>0</v>
      </c>
      <c r="BJ155" s="13" t="s">
        <v>78</v>
      </c>
      <c r="BK155" s="136">
        <f t="shared" si="19"/>
        <v>0</v>
      </c>
      <c r="BL155" s="13" t="s">
        <v>172</v>
      </c>
      <c r="BM155" s="135" t="s">
        <v>220</v>
      </c>
    </row>
    <row r="156" spans="2:65" s="1" customFormat="1" ht="44.25" customHeight="1">
      <c r="B156" s="124"/>
      <c r="C156" s="125" t="s">
        <v>221</v>
      </c>
      <c r="D156" s="125" t="s">
        <v>124</v>
      </c>
      <c r="E156" s="126" t="s">
        <v>222</v>
      </c>
      <c r="F156" s="127" t="s">
        <v>223</v>
      </c>
      <c r="G156" s="128" t="s">
        <v>190</v>
      </c>
      <c r="H156" s="129">
        <v>104</v>
      </c>
      <c r="I156" s="130"/>
      <c r="J156" s="130">
        <f t="shared" si="10"/>
        <v>0</v>
      </c>
      <c r="K156" s="127" t="s">
        <v>141</v>
      </c>
      <c r="L156" s="25"/>
      <c r="M156" s="131" t="s">
        <v>1</v>
      </c>
      <c r="N156" s="132" t="s">
        <v>36</v>
      </c>
      <c r="O156" s="133">
        <v>0.114</v>
      </c>
      <c r="P156" s="133">
        <f t="shared" si="11"/>
        <v>11.856</v>
      </c>
      <c r="Q156" s="133">
        <v>0</v>
      </c>
      <c r="R156" s="133">
        <f t="shared" si="12"/>
        <v>0</v>
      </c>
      <c r="S156" s="133">
        <v>0</v>
      </c>
      <c r="T156" s="134">
        <f t="shared" si="13"/>
        <v>0</v>
      </c>
      <c r="AR156" s="135" t="s">
        <v>172</v>
      </c>
      <c r="AT156" s="135" t="s">
        <v>124</v>
      </c>
      <c r="AU156" s="135" t="s">
        <v>80</v>
      </c>
      <c r="AY156" s="13" t="s">
        <v>121</v>
      </c>
      <c r="BE156" s="136">
        <f t="shared" si="14"/>
        <v>0</v>
      </c>
      <c r="BF156" s="136">
        <f t="shared" si="15"/>
        <v>0</v>
      </c>
      <c r="BG156" s="136">
        <f t="shared" si="16"/>
        <v>0</v>
      </c>
      <c r="BH156" s="136">
        <f t="shared" si="17"/>
        <v>0</v>
      </c>
      <c r="BI156" s="136">
        <f t="shared" si="18"/>
        <v>0</v>
      </c>
      <c r="BJ156" s="13" t="s">
        <v>78</v>
      </c>
      <c r="BK156" s="136">
        <f t="shared" si="19"/>
        <v>0</v>
      </c>
      <c r="BL156" s="13" t="s">
        <v>172</v>
      </c>
      <c r="BM156" s="135" t="s">
        <v>224</v>
      </c>
    </row>
    <row r="157" spans="2:65" s="1" customFormat="1" ht="16.5" customHeight="1">
      <c r="B157" s="124"/>
      <c r="C157" s="137" t="s">
        <v>225</v>
      </c>
      <c r="D157" s="137" t="s">
        <v>165</v>
      </c>
      <c r="E157" s="138" t="s">
        <v>226</v>
      </c>
      <c r="F157" s="139" t="s">
        <v>227</v>
      </c>
      <c r="G157" s="140" t="s">
        <v>190</v>
      </c>
      <c r="H157" s="141">
        <v>148</v>
      </c>
      <c r="I157" s="142"/>
      <c r="J157" s="142">
        <f t="shared" si="10"/>
        <v>0</v>
      </c>
      <c r="K157" s="139" t="s">
        <v>1</v>
      </c>
      <c r="L157" s="143"/>
      <c r="M157" s="144" t="s">
        <v>1</v>
      </c>
      <c r="N157" s="145" t="s">
        <v>36</v>
      </c>
      <c r="O157" s="133">
        <v>0</v>
      </c>
      <c r="P157" s="133">
        <f t="shared" si="11"/>
        <v>0</v>
      </c>
      <c r="Q157" s="133">
        <v>0</v>
      </c>
      <c r="R157" s="133">
        <f t="shared" si="12"/>
        <v>0</v>
      </c>
      <c r="S157" s="133">
        <v>0</v>
      </c>
      <c r="T157" s="134">
        <f t="shared" si="13"/>
        <v>0</v>
      </c>
      <c r="AR157" s="135" t="s">
        <v>177</v>
      </c>
      <c r="AT157" s="135" t="s">
        <v>165</v>
      </c>
      <c r="AU157" s="135" t="s">
        <v>80</v>
      </c>
      <c r="AY157" s="13" t="s">
        <v>121</v>
      </c>
      <c r="BE157" s="136">
        <f t="shared" si="14"/>
        <v>0</v>
      </c>
      <c r="BF157" s="136">
        <f t="shared" si="15"/>
        <v>0</v>
      </c>
      <c r="BG157" s="136">
        <f t="shared" si="16"/>
        <v>0</v>
      </c>
      <c r="BH157" s="136">
        <f t="shared" si="17"/>
        <v>0</v>
      </c>
      <c r="BI157" s="136">
        <f t="shared" si="18"/>
        <v>0</v>
      </c>
      <c r="BJ157" s="13" t="s">
        <v>78</v>
      </c>
      <c r="BK157" s="136">
        <f t="shared" si="19"/>
        <v>0</v>
      </c>
      <c r="BL157" s="13" t="s">
        <v>172</v>
      </c>
      <c r="BM157" s="135" t="s">
        <v>228</v>
      </c>
    </row>
    <row r="158" spans="2:65" s="1" customFormat="1" ht="33" customHeight="1">
      <c r="B158" s="124"/>
      <c r="C158" s="125" t="s">
        <v>229</v>
      </c>
      <c r="D158" s="125" t="s">
        <v>124</v>
      </c>
      <c r="E158" s="126" t="s">
        <v>230</v>
      </c>
      <c r="F158" s="127" t="s">
        <v>231</v>
      </c>
      <c r="G158" s="128" t="s">
        <v>158</v>
      </c>
      <c r="H158" s="129">
        <v>24</v>
      </c>
      <c r="I158" s="130"/>
      <c r="J158" s="130">
        <f t="shared" si="10"/>
        <v>0</v>
      </c>
      <c r="K158" s="127" t="s">
        <v>1</v>
      </c>
      <c r="L158" s="25"/>
      <c r="M158" s="131" t="s">
        <v>1</v>
      </c>
      <c r="N158" s="132" t="s">
        <v>36</v>
      </c>
      <c r="O158" s="133">
        <v>1.0580000000000001</v>
      </c>
      <c r="P158" s="133">
        <f t="shared" si="11"/>
        <v>25.392000000000003</v>
      </c>
      <c r="Q158" s="133">
        <v>0</v>
      </c>
      <c r="R158" s="133">
        <f t="shared" si="12"/>
        <v>0</v>
      </c>
      <c r="S158" s="133">
        <v>0</v>
      </c>
      <c r="T158" s="134">
        <f t="shared" si="13"/>
        <v>0</v>
      </c>
      <c r="AR158" s="135" t="s">
        <v>172</v>
      </c>
      <c r="AT158" s="135" t="s">
        <v>124</v>
      </c>
      <c r="AU158" s="135" t="s">
        <v>80</v>
      </c>
      <c r="AY158" s="13" t="s">
        <v>121</v>
      </c>
      <c r="BE158" s="136">
        <f t="shared" si="14"/>
        <v>0</v>
      </c>
      <c r="BF158" s="136">
        <f t="shared" si="15"/>
        <v>0</v>
      </c>
      <c r="BG158" s="136">
        <f t="shared" si="16"/>
        <v>0</v>
      </c>
      <c r="BH158" s="136">
        <f t="shared" si="17"/>
        <v>0</v>
      </c>
      <c r="BI158" s="136">
        <f t="shared" si="18"/>
        <v>0</v>
      </c>
      <c r="BJ158" s="13" t="s">
        <v>78</v>
      </c>
      <c r="BK158" s="136">
        <f t="shared" si="19"/>
        <v>0</v>
      </c>
      <c r="BL158" s="13" t="s">
        <v>172</v>
      </c>
      <c r="BM158" s="135" t="s">
        <v>232</v>
      </c>
    </row>
    <row r="159" spans="2:65" s="1" customFormat="1" ht="37.9" customHeight="1">
      <c r="B159" s="124"/>
      <c r="C159" s="125" t="s">
        <v>233</v>
      </c>
      <c r="D159" s="125" t="s">
        <v>124</v>
      </c>
      <c r="E159" s="126" t="s">
        <v>234</v>
      </c>
      <c r="F159" s="127" t="s">
        <v>235</v>
      </c>
      <c r="G159" s="128" t="s">
        <v>190</v>
      </c>
      <c r="H159" s="129">
        <v>44</v>
      </c>
      <c r="I159" s="130"/>
      <c r="J159" s="130">
        <f t="shared" si="10"/>
        <v>0</v>
      </c>
      <c r="K159" s="127" t="s">
        <v>1</v>
      </c>
      <c r="L159" s="25"/>
      <c r="M159" s="131" t="s">
        <v>1</v>
      </c>
      <c r="N159" s="132" t="s">
        <v>36</v>
      </c>
      <c r="O159" s="133">
        <v>0.14799999999999999</v>
      </c>
      <c r="P159" s="133">
        <f t="shared" si="11"/>
        <v>6.5119999999999996</v>
      </c>
      <c r="Q159" s="133">
        <v>0</v>
      </c>
      <c r="R159" s="133">
        <f t="shared" si="12"/>
        <v>0</v>
      </c>
      <c r="S159" s="133">
        <v>0</v>
      </c>
      <c r="T159" s="134">
        <f t="shared" si="13"/>
        <v>0</v>
      </c>
      <c r="AR159" s="135" t="s">
        <v>172</v>
      </c>
      <c r="AT159" s="135" t="s">
        <v>124</v>
      </c>
      <c r="AU159" s="135" t="s">
        <v>80</v>
      </c>
      <c r="AY159" s="13" t="s">
        <v>121</v>
      </c>
      <c r="BE159" s="136">
        <f t="shared" si="14"/>
        <v>0</v>
      </c>
      <c r="BF159" s="136">
        <f t="shared" si="15"/>
        <v>0</v>
      </c>
      <c r="BG159" s="136">
        <f t="shared" si="16"/>
        <v>0</v>
      </c>
      <c r="BH159" s="136">
        <f t="shared" si="17"/>
        <v>0</v>
      </c>
      <c r="BI159" s="136">
        <f t="shared" si="18"/>
        <v>0</v>
      </c>
      <c r="BJ159" s="13" t="s">
        <v>78</v>
      </c>
      <c r="BK159" s="136">
        <f t="shared" si="19"/>
        <v>0</v>
      </c>
      <c r="BL159" s="13" t="s">
        <v>172</v>
      </c>
      <c r="BM159" s="135" t="s">
        <v>236</v>
      </c>
    </row>
    <row r="160" spans="2:65" s="1" customFormat="1" ht="44.25" customHeight="1">
      <c r="B160" s="124"/>
      <c r="C160" s="125" t="s">
        <v>237</v>
      </c>
      <c r="D160" s="125" t="s">
        <v>124</v>
      </c>
      <c r="E160" s="126" t="s">
        <v>238</v>
      </c>
      <c r="F160" s="127" t="s">
        <v>239</v>
      </c>
      <c r="G160" s="128" t="s">
        <v>190</v>
      </c>
      <c r="H160" s="129">
        <v>104</v>
      </c>
      <c r="I160" s="130"/>
      <c r="J160" s="130">
        <f t="shared" si="10"/>
        <v>0</v>
      </c>
      <c r="K160" s="127" t="s">
        <v>1</v>
      </c>
      <c r="L160" s="25"/>
      <c r="M160" s="131" t="s">
        <v>1</v>
      </c>
      <c r="N160" s="132" t="s">
        <v>36</v>
      </c>
      <c r="O160" s="133">
        <v>0.114</v>
      </c>
      <c r="P160" s="133">
        <f t="shared" si="11"/>
        <v>11.856</v>
      </c>
      <c r="Q160" s="133">
        <v>0</v>
      </c>
      <c r="R160" s="133">
        <f t="shared" si="12"/>
        <v>0</v>
      </c>
      <c r="S160" s="133">
        <v>0</v>
      </c>
      <c r="T160" s="134">
        <f t="shared" si="13"/>
        <v>0</v>
      </c>
      <c r="AR160" s="135" t="s">
        <v>172</v>
      </c>
      <c r="AT160" s="135" t="s">
        <v>124</v>
      </c>
      <c r="AU160" s="135" t="s">
        <v>80</v>
      </c>
      <c r="AY160" s="13" t="s">
        <v>121</v>
      </c>
      <c r="BE160" s="136">
        <f t="shared" si="14"/>
        <v>0</v>
      </c>
      <c r="BF160" s="136">
        <f t="shared" si="15"/>
        <v>0</v>
      </c>
      <c r="BG160" s="136">
        <f t="shared" si="16"/>
        <v>0</v>
      </c>
      <c r="BH160" s="136">
        <f t="shared" si="17"/>
        <v>0</v>
      </c>
      <c r="BI160" s="136">
        <f t="shared" si="18"/>
        <v>0</v>
      </c>
      <c r="BJ160" s="13" t="s">
        <v>78</v>
      </c>
      <c r="BK160" s="136">
        <f t="shared" si="19"/>
        <v>0</v>
      </c>
      <c r="BL160" s="13" t="s">
        <v>172</v>
      </c>
      <c r="BM160" s="135" t="s">
        <v>240</v>
      </c>
    </row>
    <row r="161" spans="2:65" s="1" customFormat="1" ht="24.2" customHeight="1">
      <c r="B161" s="124"/>
      <c r="C161" s="125" t="s">
        <v>241</v>
      </c>
      <c r="D161" s="125" t="s">
        <v>124</v>
      </c>
      <c r="E161" s="126" t="s">
        <v>242</v>
      </c>
      <c r="F161" s="127" t="s">
        <v>243</v>
      </c>
      <c r="G161" s="128" t="s">
        <v>190</v>
      </c>
      <c r="H161" s="129">
        <v>4116</v>
      </c>
      <c r="I161" s="130"/>
      <c r="J161" s="130">
        <f t="shared" si="10"/>
        <v>0</v>
      </c>
      <c r="K161" s="127" t="s">
        <v>141</v>
      </c>
      <c r="L161" s="25"/>
      <c r="M161" s="131" t="s">
        <v>1</v>
      </c>
      <c r="N161" s="132" t="s">
        <v>36</v>
      </c>
      <c r="O161" s="133">
        <v>0.13800000000000001</v>
      </c>
      <c r="P161" s="133">
        <f t="shared" si="11"/>
        <v>568.00800000000004</v>
      </c>
      <c r="Q161" s="133">
        <v>0</v>
      </c>
      <c r="R161" s="133">
        <f t="shared" si="12"/>
        <v>0</v>
      </c>
      <c r="S161" s="133">
        <v>0</v>
      </c>
      <c r="T161" s="134">
        <f t="shared" si="13"/>
        <v>0</v>
      </c>
      <c r="AR161" s="135" t="s">
        <v>172</v>
      </c>
      <c r="AT161" s="135" t="s">
        <v>124</v>
      </c>
      <c r="AU161" s="135" t="s">
        <v>80</v>
      </c>
      <c r="AY161" s="13" t="s">
        <v>121</v>
      </c>
      <c r="BE161" s="136">
        <f t="shared" si="14"/>
        <v>0</v>
      </c>
      <c r="BF161" s="136">
        <f t="shared" si="15"/>
        <v>0</v>
      </c>
      <c r="BG161" s="136">
        <f t="shared" si="16"/>
        <v>0</v>
      </c>
      <c r="BH161" s="136">
        <f t="shared" si="17"/>
        <v>0</v>
      </c>
      <c r="BI161" s="136">
        <f t="shared" si="18"/>
        <v>0</v>
      </c>
      <c r="BJ161" s="13" t="s">
        <v>78</v>
      </c>
      <c r="BK161" s="136">
        <f t="shared" si="19"/>
        <v>0</v>
      </c>
      <c r="BL161" s="13" t="s">
        <v>172</v>
      </c>
      <c r="BM161" s="135" t="s">
        <v>244</v>
      </c>
    </row>
    <row r="162" spans="2:65" s="1" customFormat="1" ht="24.2" customHeight="1">
      <c r="B162" s="124"/>
      <c r="C162" s="125" t="s">
        <v>245</v>
      </c>
      <c r="D162" s="125" t="s">
        <v>124</v>
      </c>
      <c r="E162" s="126" t="s">
        <v>246</v>
      </c>
      <c r="F162" s="127" t="s">
        <v>247</v>
      </c>
      <c r="G162" s="128" t="s">
        <v>190</v>
      </c>
      <c r="H162" s="129">
        <v>904</v>
      </c>
      <c r="I162" s="130"/>
      <c r="J162" s="130">
        <f t="shared" si="10"/>
        <v>0</v>
      </c>
      <c r="K162" s="127" t="s">
        <v>1</v>
      </c>
      <c r="L162" s="25"/>
      <c r="M162" s="131" t="s">
        <v>1</v>
      </c>
      <c r="N162" s="132" t="s">
        <v>36</v>
      </c>
      <c r="O162" s="133">
        <v>0.13800000000000001</v>
      </c>
      <c r="P162" s="133">
        <f t="shared" si="11"/>
        <v>124.75200000000001</v>
      </c>
      <c r="Q162" s="133">
        <v>0</v>
      </c>
      <c r="R162" s="133">
        <f t="shared" si="12"/>
        <v>0</v>
      </c>
      <c r="S162" s="133">
        <v>0</v>
      </c>
      <c r="T162" s="134">
        <f t="shared" si="13"/>
        <v>0</v>
      </c>
      <c r="AR162" s="135" t="s">
        <v>172</v>
      </c>
      <c r="AT162" s="135" t="s">
        <v>124</v>
      </c>
      <c r="AU162" s="135" t="s">
        <v>80</v>
      </c>
      <c r="AY162" s="13" t="s">
        <v>121</v>
      </c>
      <c r="BE162" s="136">
        <f t="shared" si="14"/>
        <v>0</v>
      </c>
      <c r="BF162" s="136">
        <f t="shared" si="15"/>
        <v>0</v>
      </c>
      <c r="BG162" s="136">
        <f t="shared" si="16"/>
        <v>0</v>
      </c>
      <c r="BH162" s="136">
        <f t="shared" si="17"/>
        <v>0</v>
      </c>
      <c r="BI162" s="136">
        <f t="shared" si="18"/>
        <v>0</v>
      </c>
      <c r="BJ162" s="13" t="s">
        <v>78</v>
      </c>
      <c r="BK162" s="136">
        <f t="shared" si="19"/>
        <v>0</v>
      </c>
      <c r="BL162" s="13" t="s">
        <v>172</v>
      </c>
      <c r="BM162" s="135" t="s">
        <v>248</v>
      </c>
    </row>
    <row r="163" spans="2:65" s="1" customFormat="1" ht="24.2" customHeight="1">
      <c r="B163" s="124"/>
      <c r="C163" s="125" t="s">
        <v>249</v>
      </c>
      <c r="D163" s="125" t="s">
        <v>124</v>
      </c>
      <c r="E163" s="126" t="s">
        <v>250</v>
      </c>
      <c r="F163" s="127" t="s">
        <v>251</v>
      </c>
      <c r="G163" s="128" t="s">
        <v>158</v>
      </c>
      <c r="H163" s="129">
        <v>6</v>
      </c>
      <c r="I163" s="130"/>
      <c r="J163" s="130">
        <f t="shared" si="10"/>
        <v>0</v>
      </c>
      <c r="K163" s="127" t="s">
        <v>1</v>
      </c>
      <c r="L163" s="25"/>
      <c r="M163" s="131" t="s">
        <v>1</v>
      </c>
      <c r="N163" s="132" t="s">
        <v>36</v>
      </c>
      <c r="O163" s="133">
        <v>0</v>
      </c>
      <c r="P163" s="133">
        <f t="shared" si="11"/>
        <v>0</v>
      </c>
      <c r="Q163" s="133">
        <v>0</v>
      </c>
      <c r="R163" s="133">
        <f t="shared" si="12"/>
        <v>0</v>
      </c>
      <c r="S163" s="133">
        <v>0</v>
      </c>
      <c r="T163" s="134">
        <f t="shared" si="13"/>
        <v>0</v>
      </c>
      <c r="AR163" s="135" t="s">
        <v>172</v>
      </c>
      <c r="AT163" s="135" t="s">
        <v>124</v>
      </c>
      <c r="AU163" s="135" t="s">
        <v>80</v>
      </c>
      <c r="AY163" s="13" t="s">
        <v>121</v>
      </c>
      <c r="BE163" s="136">
        <f t="shared" si="14"/>
        <v>0</v>
      </c>
      <c r="BF163" s="136">
        <f t="shared" si="15"/>
        <v>0</v>
      </c>
      <c r="BG163" s="136">
        <f t="shared" si="16"/>
        <v>0</v>
      </c>
      <c r="BH163" s="136">
        <f t="shared" si="17"/>
        <v>0</v>
      </c>
      <c r="BI163" s="136">
        <f t="shared" si="18"/>
        <v>0</v>
      </c>
      <c r="BJ163" s="13" t="s">
        <v>78</v>
      </c>
      <c r="BK163" s="136">
        <f t="shared" si="19"/>
        <v>0</v>
      </c>
      <c r="BL163" s="13" t="s">
        <v>172</v>
      </c>
      <c r="BM163" s="135" t="s">
        <v>252</v>
      </c>
    </row>
    <row r="164" spans="2:65" s="1" customFormat="1" ht="37.9" customHeight="1">
      <c r="B164" s="124"/>
      <c r="C164" s="125" t="s">
        <v>253</v>
      </c>
      <c r="D164" s="125" t="s">
        <v>124</v>
      </c>
      <c r="E164" s="126" t="s">
        <v>254</v>
      </c>
      <c r="F164" s="127" t="s">
        <v>255</v>
      </c>
      <c r="G164" s="128" t="s">
        <v>158</v>
      </c>
      <c r="H164" s="129">
        <v>36</v>
      </c>
      <c r="I164" s="130"/>
      <c r="J164" s="130">
        <f t="shared" si="10"/>
        <v>0</v>
      </c>
      <c r="K164" s="127" t="s">
        <v>1</v>
      </c>
      <c r="L164" s="25"/>
      <c r="M164" s="131" t="s">
        <v>1</v>
      </c>
      <c r="N164" s="132" t="s">
        <v>36</v>
      </c>
      <c r="O164" s="133">
        <v>0</v>
      </c>
      <c r="P164" s="133">
        <f t="shared" si="11"/>
        <v>0</v>
      </c>
      <c r="Q164" s="133">
        <v>0</v>
      </c>
      <c r="R164" s="133">
        <f t="shared" si="12"/>
        <v>0</v>
      </c>
      <c r="S164" s="133">
        <v>0</v>
      </c>
      <c r="T164" s="134">
        <f t="shared" si="13"/>
        <v>0</v>
      </c>
      <c r="AR164" s="135" t="s">
        <v>172</v>
      </c>
      <c r="AT164" s="135" t="s">
        <v>124</v>
      </c>
      <c r="AU164" s="135" t="s">
        <v>80</v>
      </c>
      <c r="AY164" s="13" t="s">
        <v>121</v>
      </c>
      <c r="BE164" s="136">
        <f t="shared" si="14"/>
        <v>0</v>
      </c>
      <c r="BF164" s="136">
        <f t="shared" si="15"/>
        <v>0</v>
      </c>
      <c r="BG164" s="136">
        <f t="shared" si="16"/>
        <v>0</v>
      </c>
      <c r="BH164" s="136">
        <f t="shared" si="17"/>
        <v>0</v>
      </c>
      <c r="BI164" s="136">
        <f t="shared" si="18"/>
        <v>0</v>
      </c>
      <c r="BJ164" s="13" t="s">
        <v>78</v>
      </c>
      <c r="BK164" s="136">
        <f t="shared" si="19"/>
        <v>0</v>
      </c>
      <c r="BL164" s="13" t="s">
        <v>172</v>
      </c>
      <c r="BM164" s="135" t="s">
        <v>256</v>
      </c>
    </row>
    <row r="165" spans="2:65" s="1" customFormat="1" ht="16.5" customHeight="1">
      <c r="B165" s="124"/>
      <c r="C165" s="137" t="s">
        <v>257</v>
      </c>
      <c r="D165" s="137" t="s">
        <v>165</v>
      </c>
      <c r="E165" s="138" t="s">
        <v>258</v>
      </c>
      <c r="F165" s="139" t="s">
        <v>259</v>
      </c>
      <c r="G165" s="140" t="s">
        <v>158</v>
      </c>
      <c r="H165" s="141">
        <v>36</v>
      </c>
      <c r="I165" s="142"/>
      <c r="J165" s="142">
        <f t="shared" si="10"/>
        <v>0</v>
      </c>
      <c r="K165" s="139" t="s">
        <v>1</v>
      </c>
      <c r="L165" s="143"/>
      <c r="M165" s="144" t="s">
        <v>1</v>
      </c>
      <c r="N165" s="145" t="s">
        <v>36</v>
      </c>
      <c r="O165" s="133">
        <v>0</v>
      </c>
      <c r="P165" s="133">
        <f t="shared" si="11"/>
        <v>0</v>
      </c>
      <c r="Q165" s="133">
        <v>0</v>
      </c>
      <c r="R165" s="133">
        <f t="shared" si="12"/>
        <v>0</v>
      </c>
      <c r="S165" s="133">
        <v>0</v>
      </c>
      <c r="T165" s="134">
        <f t="shared" si="13"/>
        <v>0</v>
      </c>
      <c r="AR165" s="135" t="s">
        <v>177</v>
      </c>
      <c r="AT165" s="135" t="s">
        <v>165</v>
      </c>
      <c r="AU165" s="135" t="s">
        <v>80</v>
      </c>
      <c r="AY165" s="13" t="s">
        <v>121</v>
      </c>
      <c r="BE165" s="136">
        <f t="shared" si="14"/>
        <v>0</v>
      </c>
      <c r="BF165" s="136">
        <f t="shared" si="15"/>
        <v>0</v>
      </c>
      <c r="BG165" s="136">
        <f t="shared" si="16"/>
        <v>0</v>
      </c>
      <c r="BH165" s="136">
        <f t="shared" si="17"/>
        <v>0</v>
      </c>
      <c r="BI165" s="136">
        <f t="shared" si="18"/>
        <v>0</v>
      </c>
      <c r="BJ165" s="13" t="s">
        <v>78</v>
      </c>
      <c r="BK165" s="136">
        <f t="shared" si="19"/>
        <v>0</v>
      </c>
      <c r="BL165" s="13" t="s">
        <v>172</v>
      </c>
      <c r="BM165" s="135" t="s">
        <v>260</v>
      </c>
    </row>
    <row r="166" spans="2:65" s="1" customFormat="1" ht="16.5" customHeight="1">
      <c r="B166" s="124"/>
      <c r="C166" s="125" t="s">
        <v>261</v>
      </c>
      <c r="D166" s="125" t="s">
        <v>124</v>
      </c>
      <c r="E166" s="126" t="s">
        <v>262</v>
      </c>
      <c r="F166" s="127" t="s">
        <v>263</v>
      </c>
      <c r="G166" s="128" t="s">
        <v>158</v>
      </c>
      <c r="H166" s="129">
        <v>6</v>
      </c>
      <c r="I166" s="130"/>
      <c r="J166" s="130">
        <f t="shared" si="10"/>
        <v>0</v>
      </c>
      <c r="K166" s="127" t="s">
        <v>1</v>
      </c>
      <c r="L166" s="25"/>
      <c r="M166" s="131" t="s">
        <v>1</v>
      </c>
      <c r="N166" s="132" t="s">
        <v>36</v>
      </c>
      <c r="O166" s="133">
        <v>0</v>
      </c>
      <c r="P166" s="133">
        <f t="shared" si="11"/>
        <v>0</v>
      </c>
      <c r="Q166" s="133">
        <v>0</v>
      </c>
      <c r="R166" s="133">
        <f t="shared" si="12"/>
        <v>0</v>
      </c>
      <c r="S166" s="133">
        <v>0</v>
      </c>
      <c r="T166" s="134">
        <f t="shared" si="13"/>
        <v>0</v>
      </c>
      <c r="AR166" s="135" t="s">
        <v>172</v>
      </c>
      <c r="AT166" s="135" t="s">
        <v>124</v>
      </c>
      <c r="AU166" s="135" t="s">
        <v>80</v>
      </c>
      <c r="AY166" s="13" t="s">
        <v>121</v>
      </c>
      <c r="BE166" s="136">
        <f t="shared" si="14"/>
        <v>0</v>
      </c>
      <c r="BF166" s="136">
        <f t="shared" si="15"/>
        <v>0</v>
      </c>
      <c r="BG166" s="136">
        <f t="shared" si="16"/>
        <v>0</v>
      </c>
      <c r="BH166" s="136">
        <f t="shared" si="17"/>
        <v>0</v>
      </c>
      <c r="BI166" s="136">
        <f t="shared" si="18"/>
        <v>0</v>
      </c>
      <c r="BJ166" s="13" t="s">
        <v>78</v>
      </c>
      <c r="BK166" s="136">
        <f t="shared" si="19"/>
        <v>0</v>
      </c>
      <c r="BL166" s="13" t="s">
        <v>172</v>
      </c>
      <c r="BM166" s="135" t="s">
        <v>264</v>
      </c>
    </row>
    <row r="167" spans="2:65" s="1" customFormat="1" ht="16.5" customHeight="1">
      <c r="B167" s="124"/>
      <c r="C167" s="137" t="s">
        <v>265</v>
      </c>
      <c r="D167" s="137" t="s">
        <v>165</v>
      </c>
      <c r="E167" s="138" t="s">
        <v>266</v>
      </c>
      <c r="F167" s="139" t="s">
        <v>267</v>
      </c>
      <c r="G167" s="140" t="s">
        <v>158</v>
      </c>
      <c r="H167" s="141">
        <v>6</v>
      </c>
      <c r="I167" s="142"/>
      <c r="J167" s="142">
        <f t="shared" si="10"/>
        <v>0</v>
      </c>
      <c r="K167" s="139" t="s">
        <v>1</v>
      </c>
      <c r="L167" s="143"/>
      <c r="M167" s="144" t="s">
        <v>1</v>
      </c>
      <c r="N167" s="145" t="s">
        <v>36</v>
      </c>
      <c r="O167" s="133">
        <v>0</v>
      </c>
      <c r="P167" s="133">
        <f t="shared" si="11"/>
        <v>0</v>
      </c>
      <c r="Q167" s="133">
        <v>0</v>
      </c>
      <c r="R167" s="133">
        <f t="shared" si="12"/>
        <v>0</v>
      </c>
      <c r="S167" s="133">
        <v>0</v>
      </c>
      <c r="T167" s="134">
        <f t="shared" si="13"/>
        <v>0</v>
      </c>
      <c r="AR167" s="135" t="s">
        <v>177</v>
      </c>
      <c r="AT167" s="135" t="s">
        <v>165</v>
      </c>
      <c r="AU167" s="135" t="s">
        <v>80</v>
      </c>
      <c r="AY167" s="13" t="s">
        <v>121</v>
      </c>
      <c r="BE167" s="136">
        <f t="shared" si="14"/>
        <v>0</v>
      </c>
      <c r="BF167" s="136">
        <f t="shared" si="15"/>
        <v>0</v>
      </c>
      <c r="BG167" s="136">
        <f t="shared" si="16"/>
        <v>0</v>
      </c>
      <c r="BH167" s="136">
        <f t="shared" si="17"/>
        <v>0</v>
      </c>
      <c r="BI167" s="136">
        <f t="shared" si="18"/>
        <v>0</v>
      </c>
      <c r="BJ167" s="13" t="s">
        <v>78</v>
      </c>
      <c r="BK167" s="136">
        <f t="shared" si="19"/>
        <v>0</v>
      </c>
      <c r="BL167" s="13" t="s">
        <v>172</v>
      </c>
      <c r="BM167" s="135" t="s">
        <v>268</v>
      </c>
    </row>
    <row r="168" spans="2:65" s="1" customFormat="1" ht="16.5" customHeight="1">
      <c r="B168" s="124"/>
      <c r="C168" s="125" t="s">
        <v>269</v>
      </c>
      <c r="D168" s="125" t="s">
        <v>124</v>
      </c>
      <c r="E168" s="126" t="s">
        <v>270</v>
      </c>
      <c r="F168" s="127" t="s">
        <v>271</v>
      </c>
      <c r="G168" s="128" t="s">
        <v>158</v>
      </c>
      <c r="H168" s="129">
        <v>34</v>
      </c>
      <c r="I168" s="130"/>
      <c r="J168" s="130">
        <f t="shared" si="10"/>
        <v>0</v>
      </c>
      <c r="K168" s="127" t="s">
        <v>1</v>
      </c>
      <c r="L168" s="25"/>
      <c r="M168" s="131" t="s">
        <v>1</v>
      </c>
      <c r="N168" s="132" t="s">
        <v>36</v>
      </c>
      <c r="O168" s="133">
        <v>0</v>
      </c>
      <c r="P168" s="133">
        <f t="shared" si="11"/>
        <v>0</v>
      </c>
      <c r="Q168" s="133">
        <v>0</v>
      </c>
      <c r="R168" s="133">
        <f t="shared" si="12"/>
        <v>0</v>
      </c>
      <c r="S168" s="133">
        <v>0</v>
      </c>
      <c r="T168" s="134">
        <f t="shared" si="13"/>
        <v>0</v>
      </c>
      <c r="AR168" s="135" t="s">
        <v>172</v>
      </c>
      <c r="AT168" s="135" t="s">
        <v>124</v>
      </c>
      <c r="AU168" s="135" t="s">
        <v>80</v>
      </c>
      <c r="AY168" s="13" t="s">
        <v>121</v>
      </c>
      <c r="BE168" s="136">
        <f t="shared" si="14"/>
        <v>0</v>
      </c>
      <c r="BF168" s="136">
        <f t="shared" si="15"/>
        <v>0</v>
      </c>
      <c r="BG168" s="136">
        <f t="shared" si="16"/>
        <v>0</v>
      </c>
      <c r="BH168" s="136">
        <f t="shared" si="17"/>
        <v>0</v>
      </c>
      <c r="BI168" s="136">
        <f t="shared" si="18"/>
        <v>0</v>
      </c>
      <c r="BJ168" s="13" t="s">
        <v>78</v>
      </c>
      <c r="BK168" s="136">
        <f t="shared" si="19"/>
        <v>0</v>
      </c>
      <c r="BL168" s="13" t="s">
        <v>172</v>
      </c>
      <c r="BM168" s="135" t="s">
        <v>272</v>
      </c>
    </row>
    <row r="169" spans="2:65" s="1" customFormat="1" ht="16.5" customHeight="1">
      <c r="B169" s="124"/>
      <c r="C169" s="125" t="s">
        <v>273</v>
      </c>
      <c r="D169" s="125" t="s">
        <v>124</v>
      </c>
      <c r="E169" s="126" t="s">
        <v>274</v>
      </c>
      <c r="F169" s="127" t="s">
        <v>275</v>
      </c>
      <c r="G169" s="128" t="s">
        <v>276</v>
      </c>
      <c r="H169" s="129">
        <v>100</v>
      </c>
      <c r="I169" s="130"/>
      <c r="J169" s="130">
        <f t="shared" si="10"/>
        <v>0</v>
      </c>
      <c r="K169" s="127" t="s">
        <v>1</v>
      </c>
      <c r="L169" s="25"/>
      <c r="M169" s="131" t="s">
        <v>1</v>
      </c>
      <c r="N169" s="132" t="s">
        <v>36</v>
      </c>
      <c r="O169" s="133">
        <v>0</v>
      </c>
      <c r="P169" s="133">
        <f t="shared" si="11"/>
        <v>0</v>
      </c>
      <c r="Q169" s="133">
        <v>0</v>
      </c>
      <c r="R169" s="133">
        <f t="shared" si="12"/>
        <v>0</v>
      </c>
      <c r="S169" s="133">
        <v>0</v>
      </c>
      <c r="T169" s="134">
        <f t="shared" si="13"/>
        <v>0</v>
      </c>
      <c r="AR169" s="135" t="s">
        <v>172</v>
      </c>
      <c r="AT169" s="135" t="s">
        <v>124</v>
      </c>
      <c r="AU169" s="135" t="s">
        <v>80</v>
      </c>
      <c r="AY169" s="13" t="s">
        <v>121</v>
      </c>
      <c r="BE169" s="136">
        <f t="shared" si="14"/>
        <v>0</v>
      </c>
      <c r="BF169" s="136">
        <f t="shared" si="15"/>
        <v>0</v>
      </c>
      <c r="BG169" s="136">
        <f t="shared" si="16"/>
        <v>0</v>
      </c>
      <c r="BH169" s="136">
        <f t="shared" si="17"/>
        <v>0</v>
      </c>
      <c r="BI169" s="136">
        <f t="shared" si="18"/>
        <v>0</v>
      </c>
      <c r="BJ169" s="13" t="s">
        <v>78</v>
      </c>
      <c r="BK169" s="136">
        <f t="shared" si="19"/>
        <v>0</v>
      </c>
      <c r="BL169" s="13" t="s">
        <v>172</v>
      </c>
      <c r="BM169" s="135" t="s">
        <v>277</v>
      </c>
    </row>
    <row r="170" spans="2:65" s="1" customFormat="1" ht="16.5" customHeight="1">
      <c r="B170" s="124"/>
      <c r="C170" s="125" t="s">
        <v>278</v>
      </c>
      <c r="D170" s="125" t="s">
        <v>124</v>
      </c>
      <c r="E170" s="126" t="s">
        <v>279</v>
      </c>
      <c r="F170" s="127" t="s">
        <v>280</v>
      </c>
      <c r="G170" s="128" t="s">
        <v>158</v>
      </c>
      <c r="H170" s="129">
        <v>1</v>
      </c>
      <c r="I170" s="130"/>
      <c r="J170" s="130">
        <f t="shared" si="10"/>
        <v>0</v>
      </c>
      <c r="K170" s="127" t="s">
        <v>1</v>
      </c>
      <c r="L170" s="25"/>
      <c r="M170" s="131" t="s">
        <v>1</v>
      </c>
      <c r="N170" s="132" t="s">
        <v>36</v>
      </c>
      <c r="O170" s="133">
        <v>0</v>
      </c>
      <c r="P170" s="133">
        <f t="shared" si="11"/>
        <v>0</v>
      </c>
      <c r="Q170" s="133">
        <v>0</v>
      </c>
      <c r="R170" s="133">
        <f t="shared" si="12"/>
        <v>0</v>
      </c>
      <c r="S170" s="133">
        <v>0</v>
      </c>
      <c r="T170" s="134">
        <f t="shared" si="13"/>
        <v>0</v>
      </c>
      <c r="AR170" s="135" t="s">
        <v>172</v>
      </c>
      <c r="AT170" s="135" t="s">
        <v>124</v>
      </c>
      <c r="AU170" s="135" t="s">
        <v>80</v>
      </c>
      <c r="AY170" s="13" t="s">
        <v>121</v>
      </c>
      <c r="BE170" s="136">
        <f t="shared" si="14"/>
        <v>0</v>
      </c>
      <c r="BF170" s="136">
        <f t="shared" si="15"/>
        <v>0</v>
      </c>
      <c r="BG170" s="136">
        <f t="shared" si="16"/>
        <v>0</v>
      </c>
      <c r="BH170" s="136">
        <f t="shared" si="17"/>
        <v>0</v>
      </c>
      <c r="BI170" s="136">
        <f t="shared" si="18"/>
        <v>0</v>
      </c>
      <c r="BJ170" s="13" t="s">
        <v>78</v>
      </c>
      <c r="BK170" s="136">
        <f t="shared" si="19"/>
        <v>0</v>
      </c>
      <c r="BL170" s="13" t="s">
        <v>172</v>
      </c>
      <c r="BM170" s="135" t="s">
        <v>281</v>
      </c>
    </row>
    <row r="171" spans="2:65" s="1" customFormat="1" ht="16.5" customHeight="1">
      <c r="B171" s="124"/>
      <c r="C171" s="125" t="s">
        <v>282</v>
      </c>
      <c r="D171" s="125" t="s">
        <v>124</v>
      </c>
      <c r="E171" s="126" t="s">
        <v>283</v>
      </c>
      <c r="F171" s="127" t="s">
        <v>284</v>
      </c>
      <c r="G171" s="128" t="s">
        <v>158</v>
      </c>
      <c r="H171" s="129">
        <v>4</v>
      </c>
      <c r="I171" s="130"/>
      <c r="J171" s="130">
        <f t="shared" si="10"/>
        <v>0</v>
      </c>
      <c r="K171" s="127" t="s">
        <v>1</v>
      </c>
      <c r="L171" s="25"/>
      <c r="M171" s="131" t="s">
        <v>1</v>
      </c>
      <c r="N171" s="132" t="s">
        <v>36</v>
      </c>
      <c r="O171" s="133">
        <v>0</v>
      </c>
      <c r="P171" s="133">
        <f t="shared" si="11"/>
        <v>0</v>
      </c>
      <c r="Q171" s="133">
        <v>0</v>
      </c>
      <c r="R171" s="133">
        <f t="shared" si="12"/>
        <v>0</v>
      </c>
      <c r="S171" s="133">
        <v>0</v>
      </c>
      <c r="T171" s="134">
        <f t="shared" si="13"/>
        <v>0</v>
      </c>
      <c r="AR171" s="135" t="s">
        <v>172</v>
      </c>
      <c r="AT171" s="135" t="s">
        <v>124</v>
      </c>
      <c r="AU171" s="135" t="s">
        <v>80</v>
      </c>
      <c r="AY171" s="13" t="s">
        <v>121</v>
      </c>
      <c r="BE171" s="136">
        <f t="shared" si="14"/>
        <v>0</v>
      </c>
      <c r="BF171" s="136">
        <f t="shared" si="15"/>
        <v>0</v>
      </c>
      <c r="BG171" s="136">
        <f t="shared" si="16"/>
        <v>0</v>
      </c>
      <c r="BH171" s="136">
        <f t="shared" si="17"/>
        <v>0</v>
      </c>
      <c r="BI171" s="136">
        <f t="shared" si="18"/>
        <v>0</v>
      </c>
      <c r="BJ171" s="13" t="s">
        <v>78</v>
      </c>
      <c r="BK171" s="136">
        <f t="shared" si="19"/>
        <v>0</v>
      </c>
      <c r="BL171" s="13" t="s">
        <v>172</v>
      </c>
      <c r="BM171" s="135" t="s">
        <v>285</v>
      </c>
    </row>
    <row r="172" spans="2:65" s="1" customFormat="1" ht="16.5" customHeight="1">
      <c r="B172" s="124"/>
      <c r="C172" s="125" t="s">
        <v>286</v>
      </c>
      <c r="D172" s="125" t="s">
        <v>124</v>
      </c>
      <c r="E172" s="126" t="s">
        <v>287</v>
      </c>
      <c r="F172" s="127" t="s">
        <v>288</v>
      </c>
      <c r="G172" s="128" t="s">
        <v>158</v>
      </c>
      <c r="H172" s="129">
        <v>4</v>
      </c>
      <c r="I172" s="130"/>
      <c r="J172" s="130">
        <f t="shared" si="10"/>
        <v>0</v>
      </c>
      <c r="K172" s="127" t="s">
        <v>1</v>
      </c>
      <c r="L172" s="25"/>
      <c r="M172" s="131" t="s">
        <v>1</v>
      </c>
      <c r="N172" s="132" t="s">
        <v>36</v>
      </c>
      <c r="O172" s="133">
        <v>0</v>
      </c>
      <c r="P172" s="133">
        <f t="shared" si="11"/>
        <v>0</v>
      </c>
      <c r="Q172" s="133">
        <v>0</v>
      </c>
      <c r="R172" s="133">
        <f t="shared" si="12"/>
        <v>0</v>
      </c>
      <c r="S172" s="133">
        <v>0</v>
      </c>
      <c r="T172" s="134">
        <f t="shared" si="13"/>
        <v>0</v>
      </c>
      <c r="AR172" s="135" t="s">
        <v>172</v>
      </c>
      <c r="AT172" s="135" t="s">
        <v>124</v>
      </c>
      <c r="AU172" s="135" t="s">
        <v>80</v>
      </c>
      <c r="AY172" s="13" t="s">
        <v>121</v>
      </c>
      <c r="BE172" s="136">
        <f t="shared" si="14"/>
        <v>0</v>
      </c>
      <c r="BF172" s="136">
        <f t="shared" si="15"/>
        <v>0</v>
      </c>
      <c r="BG172" s="136">
        <f t="shared" si="16"/>
        <v>0</v>
      </c>
      <c r="BH172" s="136">
        <f t="shared" si="17"/>
        <v>0</v>
      </c>
      <c r="BI172" s="136">
        <f t="shared" si="18"/>
        <v>0</v>
      </c>
      <c r="BJ172" s="13" t="s">
        <v>78</v>
      </c>
      <c r="BK172" s="136">
        <f t="shared" si="19"/>
        <v>0</v>
      </c>
      <c r="BL172" s="13" t="s">
        <v>172</v>
      </c>
      <c r="BM172" s="135" t="s">
        <v>289</v>
      </c>
    </row>
    <row r="173" spans="2:65" s="1" customFormat="1" ht="24.2" customHeight="1">
      <c r="B173" s="124"/>
      <c r="C173" s="125" t="s">
        <v>290</v>
      </c>
      <c r="D173" s="125" t="s">
        <v>124</v>
      </c>
      <c r="E173" s="126" t="s">
        <v>291</v>
      </c>
      <c r="F173" s="127" t="s">
        <v>292</v>
      </c>
      <c r="G173" s="128" t="s">
        <v>158</v>
      </c>
      <c r="H173" s="129">
        <v>4</v>
      </c>
      <c r="I173" s="130"/>
      <c r="J173" s="130">
        <f t="shared" si="10"/>
        <v>0</v>
      </c>
      <c r="K173" s="127" t="s">
        <v>1</v>
      </c>
      <c r="L173" s="25"/>
      <c r="M173" s="131" t="s">
        <v>1</v>
      </c>
      <c r="N173" s="132" t="s">
        <v>36</v>
      </c>
      <c r="O173" s="133">
        <v>0</v>
      </c>
      <c r="P173" s="133">
        <f t="shared" si="11"/>
        <v>0</v>
      </c>
      <c r="Q173" s="133">
        <v>0</v>
      </c>
      <c r="R173" s="133">
        <f t="shared" si="12"/>
        <v>0</v>
      </c>
      <c r="S173" s="133">
        <v>0</v>
      </c>
      <c r="T173" s="134">
        <f t="shared" si="13"/>
        <v>0</v>
      </c>
      <c r="AR173" s="135" t="s">
        <v>172</v>
      </c>
      <c r="AT173" s="135" t="s">
        <v>124</v>
      </c>
      <c r="AU173" s="135" t="s">
        <v>80</v>
      </c>
      <c r="AY173" s="13" t="s">
        <v>121</v>
      </c>
      <c r="BE173" s="136">
        <f t="shared" si="14"/>
        <v>0</v>
      </c>
      <c r="BF173" s="136">
        <f t="shared" si="15"/>
        <v>0</v>
      </c>
      <c r="BG173" s="136">
        <f t="shared" si="16"/>
        <v>0</v>
      </c>
      <c r="BH173" s="136">
        <f t="shared" si="17"/>
        <v>0</v>
      </c>
      <c r="BI173" s="136">
        <f t="shared" si="18"/>
        <v>0</v>
      </c>
      <c r="BJ173" s="13" t="s">
        <v>78</v>
      </c>
      <c r="BK173" s="136">
        <f t="shared" si="19"/>
        <v>0</v>
      </c>
      <c r="BL173" s="13" t="s">
        <v>172</v>
      </c>
      <c r="BM173" s="135" t="s">
        <v>293</v>
      </c>
    </row>
    <row r="174" spans="2:65" s="1" customFormat="1" ht="24.2" customHeight="1">
      <c r="B174" s="124"/>
      <c r="C174" s="125" t="s">
        <v>294</v>
      </c>
      <c r="D174" s="125" t="s">
        <v>124</v>
      </c>
      <c r="E174" s="126" t="s">
        <v>295</v>
      </c>
      <c r="F174" s="127" t="s">
        <v>296</v>
      </c>
      <c r="G174" s="128" t="s">
        <v>158</v>
      </c>
      <c r="H174" s="129">
        <v>4</v>
      </c>
      <c r="I174" s="130"/>
      <c r="J174" s="130">
        <f t="shared" si="10"/>
        <v>0</v>
      </c>
      <c r="K174" s="127" t="s">
        <v>1</v>
      </c>
      <c r="L174" s="25"/>
      <c r="M174" s="131" t="s">
        <v>1</v>
      </c>
      <c r="N174" s="132" t="s">
        <v>36</v>
      </c>
      <c r="O174" s="133">
        <v>0</v>
      </c>
      <c r="P174" s="133">
        <f t="shared" si="11"/>
        <v>0</v>
      </c>
      <c r="Q174" s="133">
        <v>0</v>
      </c>
      <c r="R174" s="133">
        <f t="shared" si="12"/>
        <v>0</v>
      </c>
      <c r="S174" s="133">
        <v>0</v>
      </c>
      <c r="T174" s="134">
        <f t="shared" si="13"/>
        <v>0</v>
      </c>
      <c r="AR174" s="135" t="s">
        <v>172</v>
      </c>
      <c r="AT174" s="135" t="s">
        <v>124</v>
      </c>
      <c r="AU174" s="135" t="s">
        <v>80</v>
      </c>
      <c r="AY174" s="13" t="s">
        <v>121</v>
      </c>
      <c r="BE174" s="136">
        <f t="shared" si="14"/>
        <v>0</v>
      </c>
      <c r="BF174" s="136">
        <f t="shared" si="15"/>
        <v>0</v>
      </c>
      <c r="BG174" s="136">
        <f t="shared" si="16"/>
        <v>0</v>
      </c>
      <c r="BH174" s="136">
        <f t="shared" si="17"/>
        <v>0</v>
      </c>
      <c r="BI174" s="136">
        <f t="shared" si="18"/>
        <v>0</v>
      </c>
      <c r="BJ174" s="13" t="s">
        <v>78</v>
      </c>
      <c r="BK174" s="136">
        <f t="shared" si="19"/>
        <v>0</v>
      </c>
      <c r="BL174" s="13" t="s">
        <v>172</v>
      </c>
      <c r="BM174" s="135" t="s">
        <v>297</v>
      </c>
    </row>
    <row r="175" spans="2:65" s="1" customFormat="1" ht="21.75" customHeight="1">
      <c r="B175" s="124"/>
      <c r="C175" s="125" t="s">
        <v>298</v>
      </c>
      <c r="D175" s="125" t="s">
        <v>124</v>
      </c>
      <c r="E175" s="126" t="s">
        <v>299</v>
      </c>
      <c r="F175" s="127" t="s">
        <v>300</v>
      </c>
      <c r="G175" s="128" t="s">
        <v>190</v>
      </c>
      <c r="H175" s="129">
        <v>24</v>
      </c>
      <c r="I175" s="130"/>
      <c r="J175" s="130">
        <f t="shared" si="10"/>
        <v>0</v>
      </c>
      <c r="K175" s="127" t="s">
        <v>1</v>
      </c>
      <c r="L175" s="25"/>
      <c r="M175" s="131" t="s">
        <v>1</v>
      </c>
      <c r="N175" s="132" t="s">
        <v>36</v>
      </c>
      <c r="O175" s="133">
        <v>0</v>
      </c>
      <c r="P175" s="133">
        <f t="shared" si="11"/>
        <v>0</v>
      </c>
      <c r="Q175" s="133">
        <v>0</v>
      </c>
      <c r="R175" s="133">
        <f t="shared" si="12"/>
        <v>0</v>
      </c>
      <c r="S175" s="133">
        <v>0</v>
      </c>
      <c r="T175" s="134">
        <f t="shared" si="13"/>
        <v>0</v>
      </c>
      <c r="AR175" s="135" t="s">
        <v>172</v>
      </c>
      <c r="AT175" s="135" t="s">
        <v>124</v>
      </c>
      <c r="AU175" s="135" t="s">
        <v>80</v>
      </c>
      <c r="AY175" s="13" t="s">
        <v>121</v>
      </c>
      <c r="BE175" s="136">
        <f t="shared" si="14"/>
        <v>0</v>
      </c>
      <c r="BF175" s="136">
        <f t="shared" si="15"/>
        <v>0</v>
      </c>
      <c r="BG175" s="136">
        <f t="shared" si="16"/>
        <v>0</v>
      </c>
      <c r="BH175" s="136">
        <f t="shared" si="17"/>
        <v>0</v>
      </c>
      <c r="BI175" s="136">
        <f t="shared" si="18"/>
        <v>0</v>
      </c>
      <c r="BJ175" s="13" t="s">
        <v>78</v>
      </c>
      <c r="BK175" s="136">
        <f t="shared" si="19"/>
        <v>0</v>
      </c>
      <c r="BL175" s="13" t="s">
        <v>172</v>
      </c>
      <c r="BM175" s="135" t="s">
        <v>301</v>
      </c>
    </row>
    <row r="176" spans="2:65" s="1" customFormat="1" ht="16.5" customHeight="1">
      <c r="B176" s="124"/>
      <c r="C176" s="125" t="s">
        <v>302</v>
      </c>
      <c r="D176" s="125" t="s">
        <v>124</v>
      </c>
      <c r="E176" s="126" t="s">
        <v>303</v>
      </c>
      <c r="F176" s="127" t="s">
        <v>304</v>
      </c>
      <c r="G176" s="128" t="s">
        <v>158</v>
      </c>
      <c r="H176" s="129">
        <v>32</v>
      </c>
      <c r="I176" s="130"/>
      <c r="J176" s="130">
        <f t="shared" si="10"/>
        <v>0</v>
      </c>
      <c r="K176" s="127" t="s">
        <v>1</v>
      </c>
      <c r="L176" s="25"/>
      <c r="M176" s="131" t="s">
        <v>1</v>
      </c>
      <c r="N176" s="132" t="s">
        <v>36</v>
      </c>
      <c r="O176" s="133">
        <v>0</v>
      </c>
      <c r="P176" s="133">
        <f t="shared" si="11"/>
        <v>0</v>
      </c>
      <c r="Q176" s="133">
        <v>0</v>
      </c>
      <c r="R176" s="133">
        <f t="shared" si="12"/>
        <v>0</v>
      </c>
      <c r="S176" s="133">
        <v>0</v>
      </c>
      <c r="T176" s="134">
        <f t="shared" si="13"/>
        <v>0</v>
      </c>
      <c r="AR176" s="135" t="s">
        <v>172</v>
      </c>
      <c r="AT176" s="135" t="s">
        <v>124</v>
      </c>
      <c r="AU176" s="135" t="s">
        <v>80</v>
      </c>
      <c r="AY176" s="13" t="s">
        <v>121</v>
      </c>
      <c r="BE176" s="136">
        <f t="shared" si="14"/>
        <v>0</v>
      </c>
      <c r="BF176" s="136">
        <f t="shared" si="15"/>
        <v>0</v>
      </c>
      <c r="BG176" s="136">
        <f t="shared" si="16"/>
        <v>0</v>
      </c>
      <c r="BH176" s="136">
        <f t="shared" si="17"/>
        <v>0</v>
      </c>
      <c r="BI176" s="136">
        <f t="shared" si="18"/>
        <v>0</v>
      </c>
      <c r="BJ176" s="13" t="s">
        <v>78</v>
      </c>
      <c r="BK176" s="136">
        <f t="shared" si="19"/>
        <v>0</v>
      </c>
      <c r="BL176" s="13" t="s">
        <v>172</v>
      </c>
      <c r="BM176" s="135" t="s">
        <v>305</v>
      </c>
    </row>
    <row r="177" spans="2:65" s="1" customFormat="1" ht="16.5" customHeight="1">
      <c r="B177" s="124"/>
      <c r="C177" s="125" t="s">
        <v>306</v>
      </c>
      <c r="D177" s="125" t="s">
        <v>124</v>
      </c>
      <c r="E177" s="126" t="s">
        <v>307</v>
      </c>
      <c r="F177" s="127" t="s">
        <v>308</v>
      </c>
      <c r="G177" s="128" t="s">
        <v>158</v>
      </c>
      <c r="H177" s="129">
        <v>4</v>
      </c>
      <c r="I177" s="130"/>
      <c r="J177" s="130">
        <f t="shared" si="10"/>
        <v>0</v>
      </c>
      <c r="K177" s="127" t="s">
        <v>1</v>
      </c>
      <c r="L177" s="25"/>
      <c r="M177" s="131" t="s">
        <v>1</v>
      </c>
      <c r="N177" s="132" t="s">
        <v>36</v>
      </c>
      <c r="O177" s="133">
        <v>0</v>
      </c>
      <c r="P177" s="133">
        <f t="shared" si="11"/>
        <v>0</v>
      </c>
      <c r="Q177" s="133">
        <v>0</v>
      </c>
      <c r="R177" s="133">
        <f t="shared" si="12"/>
        <v>0</v>
      </c>
      <c r="S177" s="133">
        <v>0</v>
      </c>
      <c r="T177" s="134">
        <f t="shared" si="13"/>
        <v>0</v>
      </c>
      <c r="AR177" s="135" t="s">
        <v>172</v>
      </c>
      <c r="AT177" s="135" t="s">
        <v>124</v>
      </c>
      <c r="AU177" s="135" t="s">
        <v>80</v>
      </c>
      <c r="AY177" s="13" t="s">
        <v>121</v>
      </c>
      <c r="BE177" s="136">
        <f t="shared" si="14"/>
        <v>0</v>
      </c>
      <c r="BF177" s="136">
        <f t="shared" si="15"/>
        <v>0</v>
      </c>
      <c r="BG177" s="136">
        <f t="shared" si="16"/>
        <v>0</v>
      </c>
      <c r="BH177" s="136">
        <f t="shared" si="17"/>
        <v>0</v>
      </c>
      <c r="BI177" s="136">
        <f t="shared" si="18"/>
        <v>0</v>
      </c>
      <c r="BJ177" s="13" t="s">
        <v>78</v>
      </c>
      <c r="BK177" s="136">
        <f t="shared" si="19"/>
        <v>0</v>
      </c>
      <c r="BL177" s="13" t="s">
        <v>172</v>
      </c>
      <c r="BM177" s="135" t="s">
        <v>309</v>
      </c>
    </row>
    <row r="178" spans="2:65" s="11" customFormat="1" ht="22.9" customHeight="1">
      <c r="B178" s="113"/>
      <c r="D178" s="114" t="s">
        <v>70</v>
      </c>
      <c r="E178" s="122" t="s">
        <v>310</v>
      </c>
      <c r="F178" s="122" t="s">
        <v>311</v>
      </c>
      <c r="J178" s="123">
        <f>BK178</f>
        <v>0</v>
      </c>
      <c r="L178" s="113"/>
      <c r="M178" s="117"/>
      <c r="P178" s="118">
        <f>SUM(P179:P189)</f>
        <v>183.48799999999997</v>
      </c>
      <c r="R178" s="118">
        <f>SUM(R179:R189)</f>
        <v>0</v>
      </c>
      <c r="T178" s="119">
        <f>SUM(T179:T189)</f>
        <v>0</v>
      </c>
      <c r="AR178" s="114" t="s">
        <v>134</v>
      </c>
      <c r="AT178" s="120" t="s">
        <v>70</v>
      </c>
      <c r="AU178" s="120" t="s">
        <v>78</v>
      </c>
      <c r="AY178" s="114" t="s">
        <v>121</v>
      </c>
      <c r="BK178" s="121">
        <f>SUM(BK179:BK189)</f>
        <v>0</v>
      </c>
    </row>
    <row r="179" spans="2:65" s="1" customFormat="1" ht="24.2" customHeight="1">
      <c r="B179" s="124"/>
      <c r="C179" s="125" t="s">
        <v>312</v>
      </c>
      <c r="D179" s="125" t="s">
        <v>124</v>
      </c>
      <c r="E179" s="126" t="s">
        <v>313</v>
      </c>
      <c r="F179" s="127" t="s">
        <v>314</v>
      </c>
      <c r="G179" s="128" t="s">
        <v>190</v>
      </c>
      <c r="H179" s="129">
        <v>1904</v>
      </c>
      <c r="I179" s="130"/>
      <c r="J179" s="130">
        <f t="shared" ref="J179:J189" si="20">ROUND(I179*H179,2)</f>
        <v>0</v>
      </c>
      <c r="K179" s="127" t="s">
        <v>141</v>
      </c>
      <c r="L179" s="25"/>
      <c r="M179" s="131" t="s">
        <v>1</v>
      </c>
      <c r="N179" s="132" t="s">
        <v>36</v>
      </c>
      <c r="O179" s="133">
        <v>8.6999999999999994E-2</v>
      </c>
      <c r="P179" s="133">
        <f t="shared" ref="P179:P189" si="21">O179*H179</f>
        <v>165.648</v>
      </c>
      <c r="Q179" s="133">
        <v>0</v>
      </c>
      <c r="R179" s="133">
        <f t="shared" ref="R179:R189" si="22">Q179*H179</f>
        <v>0</v>
      </c>
      <c r="S179" s="133">
        <v>0</v>
      </c>
      <c r="T179" s="134">
        <f t="shared" ref="T179:T189" si="23">S179*H179</f>
        <v>0</v>
      </c>
      <c r="AR179" s="135" t="s">
        <v>172</v>
      </c>
      <c r="AT179" s="135" t="s">
        <v>124</v>
      </c>
      <c r="AU179" s="135" t="s">
        <v>80</v>
      </c>
      <c r="AY179" s="13" t="s">
        <v>121</v>
      </c>
      <c r="BE179" s="136">
        <f t="shared" ref="BE179:BE189" si="24">IF(N179="základní",J179,0)</f>
        <v>0</v>
      </c>
      <c r="BF179" s="136">
        <f t="shared" ref="BF179:BF189" si="25">IF(N179="snížená",J179,0)</f>
        <v>0</v>
      </c>
      <c r="BG179" s="136">
        <f t="shared" ref="BG179:BG189" si="26">IF(N179="zákl. přenesená",J179,0)</f>
        <v>0</v>
      </c>
      <c r="BH179" s="136">
        <f t="shared" ref="BH179:BH189" si="27">IF(N179="sníž. přenesená",J179,0)</f>
        <v>0</v>
      </c>
      <c r="BI179" s="136">
        <f t="shared" ref="BI179:BI189" si="28">IF(N179="nulová",J179,0)</f>
        <v>0</v>
      </c>
      <c r="BJ179" s="13" t="s">
        <v>78</v>
      </c>
      <c r="BK179" s="136">
        <f t="shared" ref="BK179:BK189" si="29">ROUND(I179*H179,2)</f>
        <v>0</v>
      </c>
      <c r="BL179" s="13" t="s">
        <v>172</v>
      </c>
      <c r="BM179" s="135" t="s">
        <v>315</v>
      </c>
    </row>
    <row r="180" spans="2:65" s="1" customFormat="1" ht="16.5" customHeight="1">
      <c r="B180" s="124"/>
      <c r="C180" s="137" t="s">
        <v>316</v>
      </c>
      <c r="D180" s="137" t="s">
        <v>165</v>
      </c>
      <c r="E180" s="138" t="s">
        <v>317</v>
      </c>
      <c r="F180" s="139" t="s">
        <v>318</v>
      </c>
      <c r="G180" s="140" t="s">
        <v>190</v>
      </c>
      <c r="H180" s="141">
        <v>952</v>
      </c>
      <c r="I180" s="142"/>
      <c r="J180" s="142">
        <f t="shared" si="20"/>
        <v>0</v>
      </c>
      <c r="K180" s="139" t="s">
        <v>1</v>
      </c>
      <c r="L180" s="143"/>
      <c r="M180" s="144" t="s">
        <v>1</v>
      </c>
      <c r="N180" s="145" t="s">
        <v>36</v>
      </c>
      <c r="O180" s="133">
        <v>0</v>
      </c>
      <c r="P180" s="133">
        <f t="shared" si="21"/>
        <v>0</v>
      </c>
      <c r="Q180" s="133">
        <v>0</v>
      </c>
      <c r="R180" s="133">
        <f t="shared" si="22"/>
        <v>0</v>
      </c>
      <c r="S180" s="133">
        <v>0</v>
      </c>
      <c r="T180" s="134">
        <f t="shared" si="23"/>
        <v>0</v>
      </c>
      <c r="AR180" s="135" t="s">
        <v>177</v>
      </c>
      <c r="AT180" s="135" t="s">
        <v>165</v>
      </c>
      <c r="AU180" s="135" t="s">
        <v>80</v>
      </c>
      <c r="AY180" s="13" t="s">
        <v>121</v>
      </c>
      <c r="BE180" s="136">
        <f t="shared" si="24"/>
        <v>0</v>
      </c>
      <c r="BF180" s="136">
        <f t="shared" si="25"/>
        <v>0</v>
      </c>
      <c r="BG180" s="136">
        <f t="shared" si="26"/>
        <v>0</v>
      </c>
      <c r="BH180" s="136">
        <f t="shared" si="27"/>
        <v>0</v>
      </c>
      <c r="BI180" s="136">
        <f t="shared" si="28"/>
        <v>0</v>
      </c>
      <c r="BJ180" s="13" t="s">
        <v>78</v>
      </c>
      <c r="BK180" s="136">
        <f t="shared" si="29"/>
        <v>0</v>
      </c>
      <c r="BL180" s="13" t="s">
        <v>172</v>
      </c>
      <c r="BM180" s="135" t="s">
        <v>319</v>
      </c>
    </row>
    <row r="181" spans="2:65" s="1" customFormat="1" ht="24.2" customHeight="1">
      <c r="B181" s="124"/>
      <c r="C181" s="137" t="s">
        <v>320</v>
      </c>
      <c r="D181" s="137" t="s">
        <v>165</v>
      </c>
      <c r="E181" s="138" t="s">
        <v>321</v>
      </c>
      <c r="F181" s="139" t="s">
        <v>322</v>
      </c>
      <c r="G181" s="140" t="s">
        <v>190</v>
      </c>
      <c r="H181" s="141">
        <v>952</v>
      </c>
      <c r="I181" s="142"/>
      <c r="J181" s="142">
        <f t="shared" si="20"/>
        <v>0</v>
      </c>
      <c r="K181" s="139" t="s">
        <v>1</v>
      </c>
      <c r="L181" s="143"/>
      <c r="M181" s="144" t="s">
        <v>1</v>
      </c>
      <c r="N181" s="145" t="s">
        <v>36</v>
      </c>
      <c r="O181" s="133">
        <v>0</v>
      </c>
      <c r="P181" s="133">
        <f t="shared" si="21"/>
        <v>0</v>
      </c>
      <c r="Q181" s="133">
        <v>0</v>
      </c>
      <c r="R181" s="133">
        <f t="shared" si="22"/>
        <v>0</v>
      </c>
      <c r="S181" s="133">
        <v>0</v>
      </c>
      <c r="T181" s="134">
        <f t="shared" si="23"/>
        <v>0</v>
      </c>
      <c r="AR181" s="135" t="s">
        <v>177</v>
      </c>
      <c r="AT181" s="135" t="s">
        <v>165</v>
      </c>
      <c r="AU181" s="135" t="s">
        <v>80</v>
      </c>
      <c r="AY181" s="13" t="s">
        <v>121</v>
      </c>
      <c r="BE181" s="136">
        <f t="shared" si="24"/>
        <v>0</v>
      </c>
      <c r="BF181" s="136">
        <f t="shared" si="25"/>
        <v>0</v>
      </c>
      <c r="BG181" s="136">
        <f t="shared" si="26"/>
        <v>0</v>
      </c>
      <c r="BH181" s="136">
        <f t="shared" si="27"/>
        <v>0</v>
      </c>
      <c r="BI181" s="136">
        <f t="shared" si="28"/>
        <v>0</v>
      </c>
      <c r="BJ181" s="13" t="s">
        <v>78</v>
      </c>
      <c r="BK181" s="136">
        <f t="shared" si="29"/>
        <v>0</v>
      </c>
      <c r="BL181" s="13" t="s">
        <v>172</v>
      </c>
      <c r="BM181" s="135" t="s">
        <v>323</v>
      </c>
    </row>
    <row r="182" spans="2:65" s="1" customFormat="1" ht="21.75" customHeight="1">
      <c r="B182" s="124"/>
      <c r="C182" s="125" t="s">
        <v>324</v>
      </c>
      <c r="D182" s="125" t="s">
        <v>124</v>
      </c>
      <c r="E182" s="126" t="s">
        <v>325</v>
      </c>
      <c r="F182" s="127" t="s">
        <v>326</v>
      </c>
      <c r="G182" s="128" t="s">
        <v>158</v>
      </c>
      <c r="H182" s="129">
        <v>2</v>
      </c>
      <c r="I182" s="130"/>
      <c r="J182" s="130">
        <f t="shared" si="20"/>
        <v>0</v>
      </c>
      <c r="K182" s="127" t="s">
        <v>141</v>
      </c>
      <c r="L182" s="25"/>
      <c r="M182" s="131" t="s">
        <v>1</v>
      </c>
      <c r="N182" s="132" t="s">
        <v>36</v>
      </c>
      <c r="O182" s="133">
        <v>8.1</v>
      </c>
      <c r="P182" s="133">
        <f t="shared" si="21"/>
        <v>16.2</v>
      </c>
      <c r="Q182" s="133">
        <v>0</v>
      </c>
      <c r="R182" s="133">
        <f t="shared" si="22"/>
        <v>0</v>
      </c>
      <c r="S182" s="133">
        <v>0</v>
      </c>
      <c r="T182" s="134">
        <f t="shared" si="23"/>
        <v>0</v>
      </c>
      <c r="AR182" s="135" t="s">
        <v>172</v>
      </c>
      <c r="AT182" s="135" t="s">
        <v>124</v>
      </c>
      <c r="AU182" s="135" t="s">
        <v>80</v>
      </c>
      <c r="AY182" s="13" t="s">
        <v>121</v>
      </c>
      <c r="BE182" s="136">
        <f t="shared" si="24"/>
        <v>0</v>
      </c>
      <c r="BF182" s="136">
        <f t="shared" si="25"/>
        <v>0</v>
      </c>
      <c r="BG182" s="136">
        <f t="shared" si="26"/>
        <v>0</v>
      </c>
      <c r="BH182" s="136">
        <f t="shared" si="27"/>
        <v>0</v>
      </c>
      <c r="BI182" s="136">
        <f t="shared" si="28"/>
        <v>0</v>
      </c>
      <c r="BJ182" s="13" t="s">
        <v>78</v>
      </c>
      <c r="BK182" s="136">
        <f t="shared" si="29"/>
        <v>0</v>
      </c>
      <c r="BL182" s="13" t="s">
        <v>172</v>
      </c>
      <c r="BM182" s="135" t="s">
        <v>327</v>
      </c>
    </row>
    <row r="183" spans="2:65" s="1" customFormat="1" ht="16.5" customHeight="1">
      <c r="B183" s="124"/>
      <c r="C183" s="137" t="s">
        <v>328</v>
      </c>
      <c r="D183" s="137" t="s">
        <v>165</v>
      </c>
      <c r="E183" s="138" t="s">
        <v>329</v>
      </c>
      <c r="F183" s="139" t="s">
        <v>330</v>
      </c>
      <c r="G183" s="140" t="s">
        <v>158</v>
      </c>
      <c r="H183" s="141">
        <v>2</v>
      </c>
      <c r="I183" s="142"/>
      <c r="J183" s="142">
        <f t="shared" si="20"/>
        <v>0</v>
      </c>
      <c r="K183" s="139" t="s">
        <v>1</v>
      </c>
      <c r="L183" s="143"/>
      <c r="M183" s="144" t="s">
        <v>1</v>
      </c>
      <c r="N183" s="145" t="s">
        <v>36</v>
      </c>
      <c r="O183" s="133">
        <v>0</v>
      </c>
      <c r="P183" s="133">
        <f t="shared" si="21"/>
        <v>0</v>
      </c>
      <c r="Q183" s="133">
        <v>0</v>
      </c>
      <c r="R183" s="133">
        <f t="shared" si="22"/>
        <v>0</v>
      </c>
      <c r="S183" s="133">
        <v>0</v>
      </c>
      <c r="T183" s="134">
        <f t="shared" si="23"/>
        <v>0</v>
      </c>
      <c r="AR183" s="135" t="s">
        <v>177</v>
      </c>
      <c r="AT183" s="135" t="s">
        <v>165</v>
      </c>
      <c r="AU183" s="135" t="s">
        <v>80</v>
      </c>
      <c r="AY183" s="13" t="s">
        <v>121</v>
      </c>
      <c r="BE183" s="136">
        <f t="shared" si="24"/>
        <v>0</v>
      </c>
      <c r="BF183" s="136">
        <f t="shared" si="25"/>
        <v>0</v>
      </c>
      <c r="BG183" s="136">
        <f t="shared" si="26"/>
        <v>0</v>
      </c>
      <c r="BH183" s="136">
        <f t="shared" si="27"/>
        <v>0</v>
      </c>
      <c r="BI183" s="136">
        <f t="shared" si="28"/>
        <v>0</v>
      </c>
      <c r="BJ183" s="13" t="s">
        <v>78</v>
      </c>
      <c r="BK183" s="136">
        <f t="shared" si="29"/>
        <v>0</v>
      </c>
      <c r="BL183" s="13" t="s">
        <v>172</v>
      </c>
      <c r="BM183" s="135" t="s">
        <v>331</v>
      </c>
    </row>
    <row r="184" spans="2:65" s="1" customFormat="1" ht="16.5" customHeight="1">
      <c r="B184" s="124"/>
      <c r="C184" s="137" t="s">
        <v>332</v>
      </c>
      <c r="D184" s="137" t="s">
        <v>165</v>
      </c>
      <c r="E184" s="138" t="s">
        <v>333</v>
      </c>
      <c r="F184" s="139" t="s">
        <v>334</v>
      </c>
      <c r="G184" s="140" t="s">
        <v>335</v>
      </c>
      <c r="H184" s="141">
        <v>2</v>
      </c>
      <c r="I184" s="142"/>
      <c r="J184" s="142">
        <f t="shared" si="20"/>
        <v>0</v>
      </c>
      <c r="K184" s="139" t="s">
        <v>1</v>
      </c>
      <c r="L184" s="143"/>
      <c r="M184" s="144" t="s">
        <v>1</v>
      </c>
      <c r="N184" s="145" t="s">
        <v>36</v>
      </c>
      <c r="O184" s="133">
        <v>0</v>
      </c>
      <c r="P184" s="133">
        <f t="shared" si="21"/>
        <v>0</v>
      </c>
      <c r="Q184" s="133">
        <v>0</v>
      </c>
      <c r="R184" s="133">
        <f t="shared" si="22"/>
        <v>0</v>
      </c>
      <c r="S184" s="133">
        <v>0</v>
      </c>
      <c r="T184" s="134">
        <f t="shared" si="23"/>
        <v>0</v>
      </c>
      <c r="AR184" s="135" t="s">
        <v>177</v>
      </c>
      <c r="AT184" s="135" t="s">
        <v>165</v>
      </c>
      <c r="AU184" s="135" t="s">
        <v>80</v>
      </c>
      <c r="AY184" s="13" t="s">
        <v>121</v>
      </c>
      <c r="BE184" s="136">
        <f t="shared" si="24"/>
        <v>0</v>
      </c>
      <c r="BF184" s="136">
        <f t="shared" si="25"/>
        <v>0</v>
      </c>
      <c r="BG184" s="136">
        <f t="shared" si="26"/>
        <v>0</v>
      </c>
      <c r="BH184" s="136">
        <f t="shared" si="27"/>
        <v>0</v>
      </c>
      <c r="BI184" s="136">
        <f t="shared" si="28"/>
        <v>0</v>
      </c>
      <c r="BJ184" s="13" t="s">
        <v>78</v>
      </c>
      <c r="BK184" s="136">
        <f t="shared" si="29"/>
        <v>0</v>
      </c>
      <c r="BL184" s="13" t="s">
        <v>172</v>
      </c>
      <c r="BM184" s="135" t="s">
        <v>336</v>
      </c>
    </row>
    <row r="185" spans="2:65" s="1" customFormat="1" ht="21.75" customHeight="1">
      <c r="B185" s="124"/>
      <c r="C185" s="125" t="s">
        <v>337</v>
      </c>
      <c r="D185" s="125" t="s">
        <v>124</v>
      </c>
      <c r="E185" s="126" t="s">
        <v>338</v>
      </c>
      <c r="F185" s="127" t="s">
        <v>339</v>
      </c>
      <c r="G185" s="128" t="s">
        <v>158</v>
      </c>
      <c r="H185" s="129">
        <v>2</v>
      </c>
      <c r="I185" s="130"/>
      <c r="J185" s="130">
        <f t="shared" si="20"/>
        <v>0</v>
      </c>
      <c r="K185" s="127" t="s">
        <v>141</v>
      </c>
      <c r="L185" s="25"/>
      <c r="M185" s="131" t="s">
        <v>1</v>
      </c>
      <c r="N185" s="132" t="s">
        <v>36</v>
      </c>
      <c r="O185" s="133">
        <v>0.44</v>
      </c>
      <c r="P185" s="133">
        <f t="shared" si="21"/>
        <v>0.88</v>
      </c>
      <c r="Q185" s="133">
        <v>0</v>
      </c>
      <c r="R185" s="133">
        <f t="shared" si="22"/>
        <v>0</v>
      </c>
      <c r="S185" s="133">
        <v>0</v>
      </c>
      <c r="T185" s="134">
        <f t="shared" si="23"/>
        <v>0</v>
      </c>
      <c r="AR185" s="135" t="s">
        <v>172</v>
      </c>
      <c r="AT185" s="135" t="s">
        <v>124</v>
      </c>
      <c r="AU185" s="135" t="s">
        <v>80</v>
      </c>
      <c r="AY185" s="13" t="s">
        <v>121</v>
      </c>
      <c r="BE185" s="136">
        <f t="shared" si="24"/>
        <v>0</v>
      </c>
      <c r="BF185" s="136">
        <f t="shared" si="25"/>
        <v>0</v>
      </c>
      <c r="BG185" s="136">
        <f t="shared" si="26"/>
        <v>0</v>
      </c>
      <c r="BH185" s="136">
        <f t="shared" si="27"/>
        <v>0</v>
      </c>
      <c r="BI185" s="136">
        <f t="shared" si="28"/>
        <v>0</v>
      </c>
      <c r="BJ185" s="13" t="s">
        <v>78</v>
      </c>
      <c r="BK185" s="136">
        <f t="shared" si="29"/>
        <v>0</v>
      </c>
      <c r="BL185" s="13" t="s">
        <v>172</v>
      </c>
      <c r="BM185" s="135" t="s">
        <v>340</v>
      </c>
    </row>
    <row r="186" spans="2:65" s="1" customFormat="1" ht="16.5" customHeight="1">
      <c r="B186" s="124"/>
      <c r="C186" s="137" t="s">
        <v>341</v>
      </c>
      <c r="D186" s="137" t="s">
        <v>165</v>
      </c>
      <c r="E186" s="138" t="s">
        <v>342</v>
      </c>
      <c r="F186" s="139" t="s">
        <v>343</v>
      </c>
      <c r="G186" s="140" t="s">
        <v>158</v>
      </c>
      <c r="H186" s="141">
        <v>2</v>
      </c>
      <c r="I186" s="142"/>
      <c r="J186" s="142">
        <f t="shared" si="20"/>
        <v>0</v>
      </c>
      <c r="K186" s="139" t="s">
        <v>1</v>
      </c>
      <c r="L186" s="143"/>
      <c r="M186" s="144" t="s">
        <v>1</v>
      </c>
      <c r="N186" s="145" t="s">
        <v>36</v>
      </c>
      <c r="O186" s="133">
        <v>0</v>
      </c>
      <c r="P186" s="133">
        <f t="shared" si="21"/>
        <v>0</v>
      </c>
      <c r="Q186" s="133">
        <v>0</v>
      </c>
      <c r="R186" s="133">
        <f t="shared" si="22"/>
        <v>0</v>
      </c>
      <c r="S186" s="133">
        <v>0</v>
      </c>
      <c r="T186" s="134">
        <f t="shared" si="23"/>
        <v>0</v>
      </c>
      <c r="AR186" s="135" t="s">
        <v>177</v>
      </c>
      <c r="AT186" s="135" t="s">
        <v>165</v>
      </c>
      <c r="AU186" s="135" t="s">
        <v>80</v>
      </c>
      <c r="AY186" s="13" t="s">
        <v>121</v>
      </c>
      <c r="BE186" s="136">
        <f t="shared" si="24"/>
        <v>0</v>
      </c>
      <c r="BF186" s="136">
        <f t="shared" si="25"/>
        <v>0</v>
      </c>
      <c r="BG186" s="136">
        <f t="shared" si="26"/>
        <v>0</v>
      </c>
      <c r="BH186" s="136">
        <f t="shared" si="27"/>
        <v>0</v>
      </c>
      <c r="BI186" s="136">
        <f t="shared" si="28"/>
        <v>0</v>
      </c>
      <c r="BJ186" s="13" t="s">
        <v>78</v>
      </c>
      <c r="BK186" s="136">
        <f t="shared" si="29"/>
        <v>0</v>
      </c>
      <c r="BL186" s="13" t="s">
        <v>172</v>
      </c>
      <c r="BM186" s="135" t="s">
        <v>344</v>
      </c>
    </row>
    <row r="187" spans="2:65" s="1" customFormat="1" ht="24.2" customHeight="1">
      <c r="B187" s="124"/>
      <c r="C187" s="137" t="s">
        <v>345</v>
      </c>
      <c r="D187" s="137" t="s">
        <v>165</v>
      </c>
      <c r="E187" s="138" t="s">
        <v>346</v>
      </c>
      <c r="F187" s="139" t="s">
        <v>347</v>
      </c>
      <c r="G187" s="140" t="s">
        <v>335</v>
      </c>
      <c r="H187" s="141">
        <v>2</v>
      </c>
      <c r="I187" s="142"/>
      <c r="J187" s="142">
        <f t="shared" si="20"/>
        <v>0</v>
      </c>
      <c r="K187" s="139" t="s">
        <v>1</v>
      </c>
      <c r="L187" s="143"/>
      <c r="M187" s="144" t="s">
        <v>1</v>
      </c>
      <c r="N187" s="145" t="s">
        <v>36</v>
      </c>
      <c r="O187" s="133">
        <v>0</v>
      </c>
      <c r="P187" s="133">
        <f t="shared" si="21"/>
        <v>0</v>
      </c>
      <c r="Q187" s="133">
        <v>0</v>
      </c>
      <c r="R187" s="133">
        <f t="shared" si="22"/>
        <v>0</v>
      </c>
      <c r="S187" s="133">
        <v>0</v>
      </c>
      <c r="T187" s="134">
        <f t="shared" si="23"/>
        <v>0</v>
      </c>
      <c r="AR187" s="135" t="s">
        <v>177</v>
      </c>
      <c r="AT187" s="135" t="s">
        <v>165</v>
      </c>
      <c r="AU187" s="135" t="s">
        <v>80</v>
      </c>
      <c r="AY187" s="13" t="s">
        <v>121</v>
      </c>
      <c r="BE187" s="136">
        <f t="shared" si="24"/>
        <v>0</v>
      </c>
      <c r="BF187" s="136">
        <f t="shared" si="25"/>
        <v>0</v>
      </c>
      <c r="BG187" s="136">
        <f t="shared" si="26"/>
        <v>0</v>
      </c>
      <c r="BH187" s="136">
        <f t="shared" si="27"/>
        <v>0</v>
      </c>
      <c r="BI187" s="136">
        <f t="shared" si="28"/>
        <v>0</v>
      </c>
      <c r="BJ187" s="13" t="s">
        <v>78</v>
      </c>
      <c r="BK187" s="136">
        <f t="shared" si="29"/>
        <v>0</v>
      </c>
      <c r="BL187" s="13" t="s">
        <v>172</v>
      </c>
      <c r="BM187" s="135" t="s">
        <v>348</v>
      </c>
    </row>
    <row r="188" spans="2:65" s="1" customFormat="1" ht="24.2" customHeight="1">
      <c r="B188" s="124"/>
      <c r="C188" s="125" t="s">
        <v>349</v>
      </c>
      <c r="D188" s="125" t="s">
        <v>124</v>
      </c>
      <c r="E188" s="126" t="s">
        <v>350</v>
      </c>
      <c r="F188" s="127" t="s">
        <v>351</v>
      </c>
      <c r="G188" s="128" t="s">
        <v>158</v>
      </c>
      <c r="H188" s="129">
        <v>4</v>
      </c>
      <c r="I188" s="130"/>
      <c r="J188" s="130">
        <f t="shared" si="20"/>
        <v>0</v>
      </c>
      <c r="K188" s="127" t="s">
        <v>141</v>
      </c>
      <c r="L188" s="25"/>
      <c r="M188" s="131" t="s">
        <v>1</v>
      </c>
      <c r="N188" s="132" t="s">
        <v>36</v>
      </c>
      <c r="O188" s="133">
        <v>0.19</v>
      </c>
      <c r="P188" s="133">
        <f t="shared" si="21"/>
        <v>0.76</v>
      </c>
      <c r="Q188" s="133">
        <v>0</v>
      </c>
      <c r="R188" s="133">
        <f t="shared" si="22"/>
        <v>0</v>
      </c>
      <c r="S188" s="133">
        <v>0</v>
      </c>
      <c r="T188" s="134">
        <f t="shared" si="23"/>
        <v>0</v>
      </c>
      <c r="AR188" s="135" t="s">
        <v>172</v>
      </c>
      <c r="AT188" s="135" t="s">
        <v>124</v>
      </c>
      <c r="AU188" s="135" t="s">
        <v>80</v>
      </c>
      <c r="AY188" s="13" t="s">
        <v>121</v>
      </c>
      <c r="BE188" s="136">
        <f t="shared" si="24"/>
        <v>0</v>
      </c>
      <c r="BF188" s="136">
        <f t="shared" si="25"/>
        <v>0</v>
      </c>
      <c r="BG188" s="136">
        <f t="shared" si="26"/>
        <v>0</v>
      </c>
      <c r="BH188" s="136">
        <f t="shared" si="27"/>
        <v>0</v>
      </c>
      <c r="BI188" s="136">
        <f t="shared" si="28"/>
        <v>0</v>
      </c>
      <c r="BJ188" s="13" t="s">
        <v>78</v>
      </c>
      <c r="BK188" s="136">
        <f t="shared" si="29"/>
        <v>0</v>
      </c>
      <c r="BL188" s="13" t="s">
        <v>172</v>
      </c>
      <c r="BM188" s="135" t="s">
        <v>352</v>
      </c>
    </row>
    <row r="189" spans="2:65" s="1" customFormat="1" ht="24.2" customHeight="1">
      <c r="B189" s="124"/>
      <c r="C189" s="125" t="s">
        <v>353</v>
      </c>
      <c r="D189" s="125" t="s">
        <v>124</v>
      </c>
      <c r="E189" s="126" t="s">
        <v>354</v>
      </c>
      <c r="F189" s="127" t="s">
        <v>355</v>
      </c>
      <c r="G189" s="128" t="s">
        <v>190</v>
      </c>
      <c r="H189" s="129">
        <v>506</v>
      </c>
      <c r="I189" s="130"/>
      <c r="J189" s="130">
        <f t="shared" si="20"/>
        <v>0</v>
      </c>
      <c r="K189" s="127" t="s">
        <v>1</v>
      </c>
      <c r="L189" s="25"/>
      <c r="M189" s="131" t="s">
        <v>1</v>
      </c>
      <c r="N189" s="132" t="s">
        <v>36</v>
      </c>
      <c r="O189" s="133">
        <v>0</v>
      </c>
      <c r="P189" s="133">
        <f t="shared" si="21"/>
        <v>0</v>
      </c>
      <c r="Q189" s="133">
        <v>0</v>
      </c>
      <c r="R189" s="133">
        <f t="shared" si="22"/>
        <v>0</v>
      </c>
      <c r="S189" s="133">
        <v>0</v>
      </c>
      <c r="T189" s="134">
        <f t="shared" si="23"/>
        <v>0</v>
      </c>
      <c r="AR189" s="135" t="s">
        <v>128</v>
      </c>
      <c r="AT189" s="135" t="s">
        <v>124</v>
      </c>
      <c r="AU189" s="135" t="s">
        <v>80</v>
      </c>
      <c r="AY189" s="13" t="s">
        <v>121</v>
      </c>
      <c r="BE189" s="136">
        <f t="shared" si="24"/>
        <v>0</v>
      </c>
      <c r="BF189" s="136">
        <f t="shared" si="25"/>
        <v>0</v>
      </c>
      <c r="BG189" s="136">
        <f t="shared" si="26"/>
        <v>0</v>
      </c>
      <c r="BH189" s="136">
        <f t="shared" si="27"/>
        <v>0</v>
      </c>
      <c r="BI189" s="136">
        <f t="shared" si="28"/>
        <v>0</v>
      </c>
      <c r="BJ189" s="13" t="s">
        <v>78</v>
      </c>
      <c r="BK189" s="136">
        <f t="shared" si="29"/>
        <v>0</v>
      </c>
      <c r="BL189" s="13" t="s">
        <v>128</v>
      </c>
      <c r="BM189" s="135" t="s">
        <v>356</v>
      </c>
    </row>
    <row r="190" spans="2:65" s="11" customFormat="1" ht="22.9" customHeight="1">
      <c r="B190" s="113"/>
      <c r="D190" s="114" t="s">
        <v>70</v>
      </c>
      <c r="E190" s="122" t="s">
        <v>357</v>
      </c>
      <c r="F190" s="122" t="s">
        <v>358</v>
      </c>
      <c r="J190" s="123">
        <f>BK190</f>
        <v>0</v>
      </c>
      <c r="L190" s="113"/>
      <c r="M190" s="117"/>
      <c r="P190" s="118">
        <f>SUM(P191:P204)</f>
        <v>76.322100000000006</v>
      </c>
      <c r="R190" s="118">
        <f>SUM(R191:R204)</f>
        <v>13.70168</v>
      </c>
      <c r="T190" s="119">
        <f>SUM(T191:T204)</f>
        <v>19.208600000000001</v>
      </c>
      <c r="AR190" s="114" t="s">
        <v>78</v>
      </c>
      <c r="AT190" s="120" t="s">
        <v>70</v>
      </c>
      <c r="AU190" s="120" t="s">
        <v>78</v>
      </c>
      <c r="AY190" s="114" t="s">
        <v>121</v>
      </c>
      <c r="BK190" s="121">
        <f>SUM(BK191:BK204)</f>
        <v>0</v>
      </c>
    </row>
    <row r="191" spans="2:65" s="1" customFormat="1" ht="21.75" customHeight="1">
      <c r="B191" s="124"/>
      <c r="C191" s="125" t="s">
        <v>359</v>
      </c>
      <c r="D191" s="125" t="s">
        <v>124</v>
      </c>
      <c r="E191" s="126" t="s">
        <v>360</v>
      </c>
      <c r="F191" s="127" t="s">
        <v>361</v>
      </c>
      <c r="G191" s="128" t="s">
        <v>190</v>
      </c>
      <c r="H191" s="129">
        <v>38</v>
      </c>
      <c r="I191" s="130"/>
      <c r="J191" s="130">
        <f t="shared" ref="J191:J204" si="30">ROUND(I191*H191,2)</f>
        <v>0</v>
      </c>
      <c r="K191" s="127" t="s">
        <v>1</v>
      </c>
      <c r="L191" s="25"/>
      <c r="M191" s="131" t="s">
        <v>1</v>
      </c>
      <c r="N191" s="132" t="s">
        <v>36</v>
      </c>
      <c r="O191" s="133">
        <v>0.127</v>
      </c>
      <c r="P191" s="133">
        <f t="shared" ref="P191:P204" si="31">O191*H191</f>
        <v>4.8260000000000005</v>
      </c>
      <c r="Q191" s="133">
        <v>0</v>
      </c>
      <c r="R191" s="133">
        <f t="shared" ref="R191:R204" si="32">Q191*H191</f>
        <v>0</v>
      </c>
      <c r="S191" s="133">
        <v>0</v>
      </c>
      <c r="T191" s="134">
        <f t="shared" ref="T191:T204" si="33">S191*H191</f>
        <v>0</v>
      </c>
      <c r="AR191" s="135" t="s">
        <v>128</v>
      </c>
      <c r="AT191" s="135" t="s">
        <v>124</v>
      </c>
      <c r="AU191" s="135" t="s">
        <v>80</v>
      </c>
      <c r="AY191" s="13" t="s">
        <v>121</v>
      </c>
      <c r="BE191" s="136">
        <f t="shared" ref="BE191:BE204" si="34">IF(N191="základní",J191,0)</f>
        <v>0</v>
      </c>
      <c r="BF191" s="136">
        <f t="shared" ref="BF191:BF204" si="35">IF(N191="snížená",J191,0)</f>
        <v>0</v>
      </c>
      <c r="BG191" s="136">
        <f t="shared" ref="BG191:BG204" si="36">IF(N191="zákl. přenesená",J191,0)</f>
        <v>0</v>
      </c>
      <c r="BH191" s="136">
        <f t="shared" ref="BH191:BH204" si="37">IF(N191="sníž. přenesená",J191,0)</f>
        <v>0</v>
      </c>
      <c r="BI191" s="136">
        <f t="shared" ref="BI191:BI204" si="38">IF(N191="nulová",J191,0)</f>
        <v>0</v>
      </c>
      <c r="BJ191" s="13" t="s">
        <v>78</v>
      </c>
      <c r="BK191" s="136">
        <f t="shared" ref="BK191:BK204" si="39">ROUND(I191*H191,2)</f>
        <v>0</v>
      </c>
      <c r="BL191" s="13" t="s">
        <v>128</v>
      </c>
      <c r="BM191" s="135" t="s">
        <v>362</v>
      </c>
    </row>
    <row r="192" spans="2:65" s="1" customFormat="1" ht="24.2" customHeight="1">
      <c r="B192" s="124"/>
      <c r="C192" s="125" t="s">
        <v>363</v>
      </c>
      <c r="D192" s="125" t="s">
        <v>124</v>
      </c>
      <c r="E192" s="126" t="s">
        <v>364</v>
      </c>
      <c r="F192" s="127" t="s">
        <v>365</v>
      </c>
      <c r="G192" s="128" t="s">
        <v>190</v>
      </c>
      <c r="H192" s="129">
        <v>38</v>
      </c>
      <c r="I192" s="130"/>
      <c r="J192" s="130">
        <f t="shared" si="30"/>
        <v>0</v>
      </c>
      <c r="K192" s="127" t="s">
        <v>1</v>
      </c>
      <c r="L192" s="25"/>
      <c r="M192" s="131" t="s">
        <v>1</v>
      </c>
      <c r="N192" s="132" t="s">
        <v>36</v>
      </c>
      <c r="O192" s="133">
        <v>0.193</v>
      </c>
      <c r="P192" s="133">
        <f t="shared" si="31"/>
        <v>7.3340000000000005</v>
      </c>
      <c r="Q192" s="133">
        <v>0</v>
      </c>
      <c r="R192" s="133">
        <f t="shared" si="32"/>
        <v>0</v>
      </c>
      <c r="S192" s="133">
        <v>0</v>
      </c>
      <c r="T192" s="134">
        <f t="shared" si="33"/>
        <v>0</v>
      </c>
      <c r="AR192" s="135" t="s">
        <v>128</v>
      </c>
      <c r="AT192" s="135" t="s">
        <v>124</v>
      </c>
      <c r="AU192" s="135" t="s">
        <v>80</v>
      </c>
      <c r="AY192" s="13" t="s">
        <v>121</v>
      </c>
      <c r="BE192" s="136">
        <f t="shared" si="34"/>
        <v>0</v>
      </c>
      <c r="BF192" s="136">
        <f t="shared" si="35"/>
        <v>0</v>
      </c>
      <c r="BG192" s="136">
        <f t="shared" si="36"/>
        <v>0</v>
      </c>
      <c r="BH192" s="136">
        <f t="shared" si="37"/>
        <v>0</v>
      </c>
      <c r="BI192" s="136">
        <f t="shared" si="38"/>
        <v>0</v>
      </c>
      <c r="BJ192" s="13" t="s">
        <v>78</v>
      </c>
      <c r="BK192" s="136">
        <f t="shared" si="39"/>
        <v>0</v>
      </c>
      <c r="BL192" s="13" t="s">
        <v>128</v>
      </c>
      <c r="BM192" s="135" t="s">
        <v>366</v>
      </c>
    </row>
    <row r="193" spans="2:65" s="1" customFormat="1" ht="24.2" customHeight="1">
      <c r="B193" s="124"/>
      <c r="C193" s="125" t="s">
        <v>367</v>
      </c>
      <c r="D193" s="125" t="s">
        <v>124</v>
      </c>
      <c r="E193" s="126" t="s">
        <v>368</v>
      </c>
      <c r="F193" s="127" t="s">
        <v>369</v>
      </c>
      <c r="G193" s="128" t="s">
        <v>370</v>
      </c>
      <c r="H193" s="129">
        <v>35.700000000000003</v>
      </c>
      <c r="I193" s="130"/>
      <c r="J193" s="130">
        <f t="shared" si="30"/>
        <v>0</v>
      </c>
      <c r="K193" s="127" t="s">
        <v>1</v>
      </c>
      <c r="L193" s="25"/>
      <c r="M193" s="131" t="s">
        <v>1</v>
      </c>
      <c r="N193" s="132" t="s">
        <v>36</v>
      </c>
      <c r="O193" s="133">
        <v>0.2</v>
      </c>
      <c r="P193" s="133">
        <f t="shared" si="31"/>
        <v>7.1400000000000006</v>
      </c>
      <c r="Q193" s="133">
        <v>0</v>
      </c>
      <c r="R193" s="133">
        <f t="shared" si="32"/>
        <v>0</v>
      </c>
      <c r="S193" s="133">
        <v>9.8000000000000004E-2</v>
      </c>
      <c r="T193" s="134">
        <f t="shared" si="33"/>
        <v>3.4986000000000006</v>
      </c>
      <c r="AR193" s="135" t="s">
        <v>128</v>
      </c>
      <c r="AT193" s="135" t="s">
        <v>124</v>
      </c>
      <c r="AU193" s="135" t="s">
        <v>80</v>
      </c>
      <c r="AY193" s="13" t="s">
        <v>121</v>
      </c>
      <c r="BE193" s="136">
        <f t="shared" si="34"/>
        <v>0</v>
      </c>
      <c r="BF193" s="136">
        <f t="shared" si="35"/>
        <v>0</v>
      </c>
      <c r="BG193" s="136">
        <f t="shared" si="36"/>
        <v>0</v>
      </c>
      <c r="BH193" s="136">
        <f t="shared" si="37"/>
        <v>0</v>
      </c>
      <c r="BI193" s="136">
        <f t="shared" si="38"/>
        <v>0</v>
      </c>
      <c r="BJ193" s="13" t="s">
        <v>78</v>
      </c>
      <c r="BK193" s="136">
        <f t="shared" si="39"/>
        <v>0</v>
      </c>
      <c r="BL193" s="13" t="s">
        <v>128</v>
      </c>
      <c r="BM193" s="135" t="s">
        <v>371</v>
      </c>
    </row>
    <row r="194" spans="2:65" s="1" customFormat="1" ht="24.2" customHeight="1">
      <c r="B194" s="124"/>
      <c r="C194" s="125" t="s">
        <v>372</v>
      </c>
      <c r="D194" s="125" t="s">
        <v>124</v>
      </c>
      <c r="E194" s="126" t="s">
        <v>373</v>
      </c>
      <c r="F194" s="127" t="s">
        <v>374</v>
      </c>
      <c r="G194" s="128" t="s">
        <v>370</v>
      </c>
      <c r="H194" s="129">
        <v>30</v>
      </c>
      <c r="I194" s="130"/>
      <c r="J194" s="130">
        <f t="shared" si="30"/>
        <v>0</v>
      </c>
      <c r="K194" s="127" t="s">
        <v>1</v>
      </c>
      <c r="L194" s="25"/>
      <c r="M194" s="131" t="s">
        <v>1</v>
      </c>
      <c r="N194" s="132" t="s">
        <v>36</v>
      </c>
      <c r="O194" s="133">
        <v>0.375</v>
      </c>
      <c r="P194" s="133">
        <f t="shared" si="31"/>
        <v>11.25</v>
      </c>
      <c r="Q194" s="133">
        <v>0</v>
      </c>
      <c r="R194" s="133">
        <f t="shared" si="32"/>
        <v>0</v>
      </c>
      <c r="S194" s="133">
        <v>0.12</v>
      </c>
      <c r="T194" s="134">
        <f t="shared" si="33"/>
        <v>3.5999999999999996</v>
      </c>
      <c r="AR194" s="135" t="s">
        <v>128</v>
      </c>
      <c r="AT194" s="135" t="s">
        <v>124</v>
      </c>
      <c r="AU194" s="135" t="s">
        <v>80</v>
      </c>
      <c r="AY194" s="13" t="s">
        <v>121</v>
      </c>
      <c r="BE194" s="136">
        <f t="shared" si="34"/>
        <v>0</v>
      </c>
      <c r="BF194" s="136">
        <f t="shared" si="35"/>
        <v>0</v>
      </c>
      <c r="BG194" s="136">
        <f t="shared" si="36"/>
        <v>0</v>
      </c>
      <c r="BH194" s="136">
        <f t="shared" si="37"/>
        <v>0</v>
      </c>
      <c r="BI194" s="136">
        <f t="shared" si="38"/>
        <v>0</v>
      </c>
      <c r="BJ194" s="13" t="s">
        <v>78</v>
      </c>
      <c r="BK194" s="136">
        <f t="shared" si="39"/>
        <v>0</v>
      </c>
      <c r="BL194" s="13" t="s">
        <v>128</v>
      </c>
      <c r="BM194" s="135" t="s">
        <v>375</v>
      </c>
    </row>
    <row r="195" spans="2:65" s="1" customFormat="1" ht="24.2" customHeight="1">
      <c r="B195" s="124"/>
      <c r="C195" s="125" t="s">
        <v>376</v>
      </c>
      <c r="D195" s="125" t="s">
        <v>124</v>
      </c>
      <c r="E195" s="126" t="s">
        <v>377</v>
      </c>
      <c r="F195" s="127" t="s">
        <v>378</v>
      </c>
      <c r="G195" s="128" t="s">
        <v>370</v>
      </c>
      <c r="H195" s="129">
        <v>16.8</v>
      </c>
      <c r="I195" s="130"/>
      <c r="J195" s="130">
        <f t="shared" si="30"/>
        <v>0</v>
      </c>
      <c r="K195" s="127" t="s">
        <v>1</v>
      </c>
      <c r="L195" s="25"/>
      <c r="M195" s="131" t="s">
        <v>1</v>
      </c>
      <c r="N195" s="132" t="s">
        <v>36</v>
      </c>
      <c r="O195" s="133">
        <v>2.0670000000000002</v>
      </c>
      <c r="P195" s="133">
        <f t="shared" si="31"/>
        <v>34.725600000000007</v>
      </c>
      <c r="Q195" s="133">
        <v>0</v>
      </c>
      <c r="R195" s="133">
        <f t="shared" si="32"/>
        <v>0</v>
      </c>
      <c r="S195" s="133">
        <v>0.625</v>
      </c>
      <c r="T195" s="134">
        <f t="shared" si="33"/>
        <v>10.5</v>
      </c>
      <c r="AR195" s="135" t="s">
        <v>128</v>
      </c>
      <c r="AT195" s="135" t="s">
        <v>124</v>
      </c>
      <c r="AU195" s="135" t="s">
        <v>80</v>
      </c>
      <c r="AY195" s="13" t="s">
        <v>121</v>
      </c>
      <c r="BE195" s="136">
        <f t="shared" si="34"/>
        <v>0</v>
      </c>
      <c r="BF195" s="136">
        <f t="shared" si="35"/>
        <v>0</v>
      </c>
      <c r="BG195" s="136">
        <f t="shared" si="36"/>
        <v>0</v>
      </c>
      <c r="BH195" s="136">
        <f t="shared" si="37"/>
        <v>0</v>
      </c>
      <c r="BI195" s="136">
        <f t="shared" si="38"/>
        <v>0</v>
      </c>
      <c r="BJ195" s="13" t="s">
        <v>78</v>
      </c>
      <c r="BK195" s="136">
        <f t="shared" si="39"/>
        <v>0</v>
      </c>
      <c r="BL195" s="13" t="s">
        <v>128</v>
      </c>
      <c r="BM195" s="135" t="s">
        <v>379</v>
      </c>
    </row>
    <row r="196" spans="2:65" s="1" customFormat="1" ht="33" customHeight="1">
      <c r="B196" s="124"/>
      <c r="C196" s="125" t="s">
        <v>380</v>
      </c>
      <c r="D196" s="125" t="s">
        <v>124</v>
      </c>
      <c r="E196" s="126" t="s">
        <v>381</v>
      </c>
      <c r="F196" s="127" t="s">
        <v>382</v>
      </c>
      <c r="G196" s="128" t="s">
        <v>190</v>
      </c>
      <c r="H196" s="129">
        <v>7</v>
      </c>
      <c r="I196" s="130"/>
      <c r="J196" s="130">
        <f t="shared" si="30"/>
        <v>0</v>
      </c>
      <c r="K196" s="127" t="s">
        <v>383</v>
      </c>
      <c r="L196" s="25"/>
      <c r="M196" s="131" t="s">
        <v>1</v>
      </c>
      <c r="N196" s="132" t="s">
        <v>36</v>
      </c>
      <c r="O196" s="133">
        <v>0.22700000000000001</v>
      </c>
      <c r="P196" s="133">
        <f t="shared" si="31"/>
        <v>1.589</v>
      </c>
      <c r="Q196" s="133">
        <v>0</v>
      </c>
      <c r="R196" s="133">
        <f t="shared" si="32"/>
        <v>0</v>
      </c>
      <c r="S196" s="133">
        <v>0.23</v>
      </c>
      <c r="T196" s="134">
        <f t="shared" si="33"/>
        <v>1.61</v>
      </c>
      <c r="AR196" s="135" t="s">
        <v>172</v>
      </c>
      <c r="AT196" s="135" t="s">
        <v>124</v>
      </c>
      <c r="AU196" s="135" t="s">
        <v>80</v>
      </c>
      <c r="AY196" s="13" t="s">
        <v>121</v>
      </c>
      <c r="BE196" s="136">
        <f t="shared" si="34"/>
        <v>0</v>
      </c>
      <c r="BF196" s="136">
        <f t="shared" si="35"/>
        <v>0</v>
      </c>
      <c r="BG196" s="136">
        <f t="shared" si="36"/>
        <v>0</v>
      </c>
      <c r="BH196" s="136">
        <f t="shared" si="37"/>
        <v>0</v>
      </c>
      <c r="BI196" s="136">
        <f t="shared" si="38"/>
        <v>0</v>
      </c>
      <c r="BJ196" s="13" t="s">
        <v>78</v>
      </c>
      <c r="BK196" s="136">
        <f t="shared" si="39"/>
        <v>0</v>
      </c>
      <c r="BL196" s="13" t="s">
        <v>172</v>
      </c>
      <c r="BM196" s="135" t="s">
        <v>384</v>
      </c>
    </row>
    <row r="197" spans="2:65" s="1" customFormat="1" ht="24.2" customHeight="1">
      <c r="B197" s="124"/>
      <c r="C197" s="125" t="s">
        <v>385</v>
      </c>
      <c r="D197" s="125" t="s">
        <v>124</v>
      </c>
      <c r="E197" s="126" t="s">
        <v>386</v>
      </c>
      <c r="F197" s="127" t="s">
        <v>387</v>
      </c>
      <c r="G197" s="128" t="s">
        <v>190</v>
      </c>
      <c r="H197" s="129">
        <v>7</v>
      </c>
      <c r="I197" s="130"/>
      <c r="J197" s="130">
        <f t="shared" si="30"/>
        <v>0</v>
      </c>
      <c r="K197" s="127" t="s">
        <v>383</v>
      </c>
      <c r="L197" s="25"/>
      <c r="M197" s="131" t="s">
        <v>1</v>
      </c>
      <c r="N197" s="132" t="s">
        <v>36</v>
      </c>
      <c r="O197" s="133">
        <v>0.23400000000000001</v>
      </c>
      <c r="P197" s="133">
        <f t="shared" si="31"/>
        <v>1.6380000000000001</v>
      </c>
      <c r="Q197" s="133">
        <v>0.11934</v>
      </c>
      <c r="R197" s="133">
        <f t="shared" si="32"/>
        <v>0.83538000000000001</v>
      </c>
      <c r="S197" s="133">
        <v>0</v>
      </c>
      <c r="T197" s="134">
        <f t="shared" si="33"/>
        <v>0</v>
      </c>
      <c r="AR197" s="135" t="s">
        <v>172</v>
      </c>
      <c r="AT197" s="135" t="s">
        <v>124</v>
      </c>
      <c r="AU197" s="135" t="s">
        <v>80</v>
      </c>
      <c r="AY197" s="13" t="s">
        <v>121</v>
      </c>
      <c r="BE197" s="136">
        <f t="shared" si="34"/>
        <v>0</v>
      </c>
      <c r="BF197" s="136">
        <f t="shared" si="35"/>
        <v>0</v>
      </c>
      <c r="BG197" s="136">
        <f t="shared" si="36"/>
        <v>0</v>
      </c>
      <c r="BH197" s="136">
        <f t="shared" si="37"/>
        <v>0</v>
      </c>
      <c r="BI197" s="136">
        <f t="shared" si="38"/>
        <v>0</v>
      </c>
      <c r="BJ197" s="13" t="s">
        <v>78</v>
      </c>
      <c r="BK197" s="136">
        <f t="shared" si="39"/>
        <v>0</v>
      </c>
      <c r="BL197" s="13" t="s">
        <v>172</v>
      </c>
      <c r="BM197" s="135" t="s">
        <v>388</v>
      </c>
    </row>
    <row r="198" spans="2:65" s="1" customFormat="1" ht="16.5" customHeight="1">
      <c r="B198" s="124"/>
      <c r="C198" s="137" t="s">
        <v>389</v>
      </c>
      <c r="D198" s="137" t="s">
        <v>165</v>
      </c>
      <c r="E198" s="138" t="s">
        <v>390</v>
      </c>
      <c r="F198" s="139" t="s">
        <v>391</v>
      </c>
      <c r="G198" s="140" t="s">
        <v>190</v>
      </c>
      <c r="H198" s="141">
        <v>7</v>
      </c>
      <c r="I198" s="142"/>
      <c r="J198" s="142">
        <f t="shared" si="30"/>
        <v>0</v>
      </c>
      <c r="K198" s="139" t="s">
        <v>141</v>
      </c>
      <c r="L198" s="143"/>
      <c r="M198" s="144" t="s">
        <v>1</v>
      </c>
      <c r="N198" s="145" t="s">
        <v>36</v>
      </c>
      <c r="O198" s="133">
        <v>0</v>
      </c>
      <c r="P198" s="133">
        <f t="shared" si="31"/>
        <v>0</v>
      </c>
      <c r="Q198" s="133">
        <v>5.6120000000000003E-2</v>
      </c>
      <c r="R198" s="133">
        <f t="shared" si="32"/>
        <v>0.39284000000000002</v>
      </c>
      <c r="S198" s="133">
        <v>0</v>
      </c>
      <c r="T198" s="134">
        <f t="shared" si="33"/>
        <v>0</v>
      </c>
      <c r="AR198" s="135" t="s">
        <v>177</v>
      </c>
      <c r="AT198" s="135" t="s">
        <v>165</v>
      </c>
      <c r="AU198" s="135" t="s">
        <v>80</v>
      </c>
      <c r="AY198" s="13" t="s">
        <v>121</v>
      </c>
      <c r="BE198" s="136">
        <f t="shared" si="34"/>
        <v>0</v>
      </c>
      <c r="BF198" s="136">
        <f t="shared" si="35"/>
        <v>0</v>
      </c>
      <c r="BG198" s="136">
        <f t="shared" si="36"/>
        <v>0</v>
      </c>
      <c r="BH198" s="136">
        <f t="shared" si="37"/>
        <v>0</v>
      </c>
      <c r="BI198" s="136">
        <f t="shared" si="38"/>
        <v>0</v>
      </c>
      <c r="BJ198" s="13" t="s">
        <v>78</v>
      </c>
      <c r="BK198" s="136">
        <f t="shared" si="39"/>
        <v>0</v>
      </c>
      <c r="BL198" s="13" t="s">
        <v>172</v>
      </c>
      <c r="BM198" s="135" t="s">
        <v>392</v>
      </c>
    </row>
    <row r="199" spans="2:65" s="1" customFormat="1" ht="16.5" customHeight="1">
      <c r="B199" s="124"/>
      <c r="C199" s="125" t="s">
        <v>393</v>
      </c>
      <c r="D199" s="125" t="s">
        <v>124</v>
      </c>
      <c r="E199" s="126" t="s">
        <v>394</v>
      </c>
      <c r="F199" s="127" t="s">
        <v>395</v>
      </c>
      <c r="G199" s="128" t="s">
        <v>370</v>
      </c>
      <c r="H199" s="129">
        <v>20.100000000000001</v>
      </c>
      <c r="I199" s="130"/>
      <c r="J199" s="130">
        <f t="shared" si="30"/>
        <v>0</v>
      </c>
      <c r="K199" s="127" t="s">
        <v>141</v>
      </c>
      <c r="L199" s="25"/>
      <c r="M199" s="131" t="s">
        <v>1</v>
      </c>
      <c r="N199" s="132" t="s">
        <v>36</v>
      </c>
      <c r="O199" s="133">
        <v>2.5999999999999999E-2</v>
      </c>
      <c r="P199" s="133">
        <f t="shared" si="31"/>
        <v>0.52260000000000006</v>
      </c>
      <c r="Q199" s="133">
        <v>0.34499999999999997</v>
      </c>
      <c r="R199" s="133">
        <f t="shared" si="32"/>
        <v>6.9344999999999999</v>
      </c>
      <c r="S199" s="133">
        <v>0</v>
      </c>
      <c r="T199" s="134">
        <f t="shared" si="33"/>
        <v>0</v>
      </c>
      <c r="AR199" s="135" t="s">
        <v>128</v>
      </c>
      <c r="AT199" s="135" t="s">
        <v>124</v>
      </c>
      <c r="AU199" s="135" t="s">
        <v>80</v>
      </c>
      <c r="AY199" s="13" t="s">
        <v>121</v>
      </c>
      <c r="BE199" s="136">
        <f t="shared" si="34"/>
        <v>0</v>
      </c>
      <c r="BF199" s="136">
        <f t="shared" si="35"/>
        <v>0</v>
      </c>
      <c r="BG199" s="136">
        <f t="shared" si="36"/>
        <v>0</v>
      </c>
      <c r="BH199" s="136">
        <f t="shared" si="37"/>
        <v>0</v>
      </c>
      <c r="BI199" s="136">
        <f t="shared" si="38"/>
        <v>0</v>
      </c>
      <c r="BJ199" s="13" t="s">
        <v>78</v>
      </c>
      <c r="BK199" s="136">
        <f t="shared" si="39"/>
        <v>0</v>
      </c>
      <c r="BL199" s="13" t="s">
        <v>128</v>
      </c>
      <c r="BM199" s="135" t="s">
        <v>396</v>
      </c>
    </row>
    <row r="200" spans="2:65" s="1" customFormat="1" ht="24.2" customHeight="1">
      <c r="B200" s="124"/>
      <c r="C200" s="125" t="s">
        <v>397</v>
      </c>
      <c r="D200" s="125" t="s">
        <v>124</v>
      </c>
      <c r="E200" s="126" t="s">
        <v>398</v>
      </c>
      <c r="F200" s="127" t="s">
        <v>399</v>
      </c>
      <c r="G200" s="128" t="s">
        <v>370</v>
      </c>
      <c r="H200" s="129">
        <v>16.8</v>
      </c>
      <c r="I200" s="130"/>
      <c r="J200" s="130">
        <f t="shared" si="30"/>
        <v>0</v>
      </c>
      <c r="K200" s="127" t="s">
        <v>141</v>
      </c>
      <c r="L200" s="25"/>
      <c r="M200" s="131" t="s">
        <v>1</v>
      </c>
      <c r="N200" s="132" t="s">
        <v>36</v>
      </c>
      <c r="O200" s="133">
        <v>2.9000000000000001E-2</v>
      </c>
      <c r="P200" s="133">
        <f t="shared" si="31"/>
        <v>0.48720000000000002</v>
      </c>
      <c r="Q200" s="133">
        <v>0</v>
      </c>
      <c r="R200" s="133">
        <f t="shared" si="32"/>
        <v>0</v>
      </c>
      <c r="S200" s="133">
        <v>0</v>
      </c>
      <c r="T200" s="134">
        <f t="shared" si="33"/>
        <v>0</v>
      </c>
      <c r="AR200" s="135" t="s">
        <v>128</v>
      </c>
      <c r="AT200" s="135" t="s">
        <v>124</v>
      </c>
      <c r="AU200" s="135" t="s">
        <v>80</v>
      </c>
      <c r="AY200" s="13" t="s">
        <v>121</v>
      </c>
      <c r="BE200" s="136">
        <f t="shared" si="34"/>
        <v>0</v>
      </c>
      <c r="BF200" s="136">
        <f t="shared" si="35"/>
        <v>0</v>
      </c>
      <c r="BG200" s="136">
        <f t="shared" si="36"/>
        <v>0</v>
      </c>
      <c r="BH200" s="136">
        <f t="shared" si="37"/>
        <v>0</v>
      </c>
      <c r="BI200" s="136">
        <f t="shared" si="38"/>
        <v>0</v>
      </c>
      <c r="BJ200" s="13" t="s">
        <v>78</v>
      </c>
      <c r="BK200" s="136">
        <f t="shared" si="39"/>
        <v>0</v>
      </c>
      <c r="BL200" s="13" t="s">
        <v>128</v>
      </c>
      <c r="BM200" s="135" t="s">
        <v>400</v>
      </c>
    </row>
    <row r="201" spans="2:65" s="1" customFormat="1" ht="33" customHeight="1">
      <c r="B201" s="124"/>
      <c r="C201" s="125" t="s">
        <v>401</v>
      </c>
      <c r="D201" s="125" t="s">
        <v>124</v>
      </c>
      <c r="E201" s="126" t="s">
        <v>402</v>
      </c>
      <c r="F201" s="127" t="s">
        <v>403</v>
      </c>
      <c r="G201" s="128" t="s">
        <v>370</v>
      </c>
      <c r="H201" s="129">
        <v>21</v>
      </c>
      <c r="I201" s="130"/>
      <c r="J201" s="130">
        <f t="shared" si="30"/>
        <v>0</v>
      </c>
      <c r="K201" s="127" t="s">
        <v>141</v>
      </c>
      <c r="L201" s="25"/>
      <c r="M201" s="131" t="s">
        <v>1</v>
      </c>
      <c r="N201" s="132" t="s">
        <v>36</v>
      </c>
      <c r="O201" s="133">
        <v>8.5000000000000006E-2</v>
      </c>
      <c r="P201" s="133">
        <f t="shared" si="31"/>
        <v>1.7850000000000001</v>
      </c>
      <c r="Q201" s="133">
        <v>0.26375999999999999</v>
      </c>
      <c r="R201" s="133">
        <f t="shared" si="32"/>
        <v>5.5389599999999994</v>
      </c>
      <c r="S201" s="133">
        <v>0</v>
      </c>
      <c r="T201" s="134">
        <f t="shared" si="33"/>
        <v>0</v>
      </c>
      <c r="AR201" s="135" t="s">
        <v>128</v>
      </c>
      <c r="AT201" s="135" t="s">
        <v>124</v>
      </c>
      <c r="AU201" s="135" t="s">
        <v>80</v>
      </c>
      <c r="AY201" s="13" t="s">
        <v>121</v>
      </c>
      <c r="BE201" s="136">
        <f t="shared" si="34"/>
        <v>0</v>
      </c>
      <c r="BF201" s="136">
        <f t="shared" si="35"/>
        <v>0</v>
      </c>
      <c r="BG201" s="136">
        <f t="shared" si="36"/>
        <v>0</v>
      </c>
      <c r="BH201" s="136">
        <f t="shared" si="37"/>
        <v>0</v>
      </c>
      <c r="BI201" s="136">
        <f t="shared" si="38"/>
        <v>0</v>
      </c>
      <c r="BJ201" s="13" t="s">
        <v>78</v>
      </c>
      <c r="BK201" s="136">
        <f t="shared" si="39"/>
        <v>0</v>
      </c>
      <c r="BL201" s="13" t="s">
        <v>128</v>
      </c>
      <c r="BM201" s="135" t="s">
        <v>404</v>
      </c>
    </row>
    <row r="202" spans="2:65" s="1" customFormat="1" ht="33" customHeight="1">
      <c r="B202" s="124"/>
      <c r="C202" s="125" t="s">
        <v>405</v>
      </c>
      <c r="D202" s="125" t="s">
        <v>124</v>
      </c>
      <c r="E202" s="126" t="s">
        <v>406</v>
      </c>
      <c r="F202" s="127" t="s">
        <v>407</v>
      </c>
      <c r="G202" s="128" t="s">
        <v>370</v>
      </c>
      <c r="H202" s="129">
        <v>9</v>
      </c>
      <c r="I202" s="130"/>
      <c r="J202" s="130">
        <f t="shared" si="30"/>
        <v>0</v>
      </c>
      <c r="K202" s="127" t="s">
        <v>141</v>
      </c>
      <c r="L202" s="25"/>
      <c r="M202" s="131" t="s">
        <v>1</v>
      </c>
      <c r="N202" s="132" t="s">
        <v>36</v>
      </c>
      <c r="O202" s="133">
        <v>0.307</v>
      </c>
      <c r="P202" s="133">
        <f t="shared" si="31"/>
        <v>2.7629999999999999</v>
      </c>
      <c r="Q202" s="133">
        <v>0</v>
      </c>
      <c r="R202" s="133">
        <f t="shared" si="32"/>
        <v>0</v>
      </c>
      <c r="S202" s="133">
        <v>0</v>
      </c>
      <c r="T202" s="134">
        <f t="shared" si="33"/>
        <v>0</v>
      </c>
      <c r="AR202" s="135" t="s">
        <v>128</v>
      </c>
      <c r="AT202" s="135" t="s">
        <v>124</v>
      </c>
      <c r="AU202" s="135" t="s">
        <v>80</v>
      </c>
      <c r="AY202" s="13" t="s">
        <v>121</v>
      </c>
      <c r="BE202" s="136">
        <f t="shared" si="34"/>
        <v>0</v>
      </c>
      <c r="BF202" s="136">
        <f t="shared" si="35"/>
        <v>0</v>
      </c>
      <c r="BG202" s="136">
        <f t="shared" si="36"/>
        <v>0</v>
      </c>
      <c r="BH202" s="136">
        <f t="shared" si="37"/>
        <v>0</v>
      </c>
      <c r="BI202" s="136">
        <f t="shared" si="38"/>
        <v>0</v>
      </c>
      <c r="BJ202" s="13" t="s">
        <v>78</v>
      </c>
      <c r="BK202" s="136">
        <f t="shared" si="39"/>
        <v>0</v>
      </c>
      <c r="BL202" s="13" t="s">
        <v>128</v>
      </c>
      <c r="BM202" s="135" t="s">
        <v>408</v>
      </c>
    </row>
    <row r="203" spans="2:65" s="1" customFormat="1" ht="33" customHeight="1">
      <c r="B203" s="124"/>
      <c r="C203" s="125" t="s">
        <v>409</v>
      </c>
      <c r="D203" s="125" t="s">
        <v>124</v>
      </c>
      <c r="E203" s="126" t="s">
        <v>410</v>
      </c>
      <c r="F203" s="127" t="s">
        <v>411</v>
      </c>
      <c r="G203" s="128" t="s">
        <v>370</v>
      </c>
      <c r="H203" s="129">
        <v>25.2</v>
      </c>
      <c r="I203" s="130"/>
      <c r="J203" s="130">
        <f t="shared" si="30"/>
        <v>0</v>
      </c>
      <c r="K203" s="127" t="s">
        <v>141</v>
      </c>
      <c r="L203" s="25"/>
      <c r="M203" s="131" t="s">
        <v>1</v>
      </c>
      <c r="N203" s="132" t="s">
        <v>36</v>
      </c>
      <c r="O203" s="133">
        <v>7.0999999999999994E-2</v>
      </c>
      <c r="P203" s="133">
        <f t="shared" si="31"/>
        <v>1.7891999999999997</v>
      </c>
      <c r="Q203" s="133">
        <v>0</v>
      </c>
      <c r="R203" s="133">
        <f t="shared" si="32"/>
        <v>0</v>
      </c>
      <c r="S203" s="133">
        <v>0</v>
      </c>
      <c r="T203" s="134">
        <f t="shared" si="33"/>
        <v>0</v>
      </c>
      <c r="AR203" s="135" t="s">
        <v>128</v>
      </c>
      <c r="AT203" s="135" t="s">
        <v>124</v>
      </c>
      <c r="AU203" s="135" t="s">
        <v>80</v>
      </c>
      <c r="AY203" s="13" t="s">
        <v>121</v>
      </c>
      <c r="BE203" s="136">
        <f t="shared" si="34"/>
        <v>0</v>
      </c>
      <c r="BF203" s="136">
        <f t="shared" si="35"/>
        <v>0</v>
      </c>
      <c r="BG203" s="136">
        <f t="shared" si="36"/>
        <v>0</v>
      </c>
      <c r="BH203" s="136">
        <f t="shared" si="37"/>
        <v>0</v>
      </c>
      <c r="BI203" s="136">
        <f t="shared" si="38"/>
        <v>0</v>
      </c>
      <c r="BJ203" s="13" t="s">
        <v>78</v>
      </c>
      <c r="BK203" s="136">
        <f t="shared" si="39"/>
        <v>0</v>
      </c>
      <c r="BL203" s="13" t="s">
        <v>128</v>
      </c>
      <c r="BM203" s="135" t="s">
        <v>412</v>
      </c>
    </row>
    <row r="204" spans="2:65" s="1" customFormat="1" ht="24.2" customHeight="1">
      <c r="B204" s="124"/>
      <c r="C204" s="125" t="s">
        <v>413</v>
      </c>
      <c r="D204" s="125" t="s">
        <v>124</v>
      </c>
      <c r="E204" s="126" t="s">
        <v>414</v>
      </c>
      <c r="F204" s="127" t="s">
        <v>415</v>
      </c>
      <c r="G204" s="128" t="s">
        <v>370</v>
      </c>
      <c r="H204" s="129">
        <v>10.5</v>
      </c>
      <c r="I204" s="130"/>
      <c r="J204" s="130">
        <f t="shared" si="30"/>
        <v>0</v>
      </c>
      <c r="K204" s="127" t="s">
        <v>141</v>
      </c>
      <c r="L204" s="25"/>
      <c r="M204" s="131" t="s">
        <v>1</v>
      </c>
      <c r="N204" s="132" t="s">
        <v>36</v>
      </c>
      <c r="O204" s="133">
        <v>4.4999999999999998E-2</v>
      </c>
      <c r="P204" s="133">
        <f t="shared" si="31"/>
        <v>0.47249999999999998</v>
      </c>
      <c r="Q204" s="133">
        <v>0</v>
      </c>
      <c r="R204" s="133">
        <f t="shared" si="32"/>
        <v>0</v>
      </c>
      <c r="S204" s="133">
        <v>0</v>
      </c>
      <c r="T204" s="134">
        <f t="shared" si="33"/>
        <v>0</v>
      </c>
      <c r="AR204" s="135" t="s">
        <v>128</v>
      </c>
      <c r="AT204" s="135" t="s">
        <v>124</v>
      </c>
      <c r="AU204" s="135" t="s">
        <v>80</v>
      </c>
      <c r="AY204" s="13" t="s">
        <v>121</v>
      </c>
      <c r="BE204" s="136">
        <f t="shared" si="34"/>
        <v>0</v>
      </c>
      <c r="BF204" s="136">
        <f t="shared" si="35"/>
        <v>0</v>
      </c>
      <c r="BG204" s="136">
        <f t="shared" si="36"/>
        <v>0</v>
      </c>
      <c r="BH204" s="136">
        <f t="shared" si="37"/>
        <v>0</v>
      </c>
      <c r="BI204" s="136">
        <f t="shared" si="38"/>
        <v>0</v>
      </c>
      <c r="BJ204" s="13" t="s">
        <v>78</v>
      </c>
      <c r="BK204" s="136">
        <f t="shared" si="39"/>
        <v>0</v>
      </c>
      <c r="BL204" s="13" t="s">
        <v>128</v>
      </c>
      <c r="BM204" s="135" t="s">
        <v>416</v>
      </c>
    </row>
    <row r="205" spans="2:65" s="11" customFormat="1" ht="22.9" customHeight="1">
      <c r="B205" s="113"/>
      <c r="D205" s="114" t="s">
        <v>70</v>
      </c>
      <c r="E205" s="122" t="s">
        <v>417</v>
      </c>
      <c r="F205" s="122" t="s">
        <v>418</v>
      </c>
      <c r="J205" s="123">
        <f>BK205</f>
        <v>0</v>
      </c>
      <c r="L205" s="113"/>
      <c r="M205" s="117"/>
      <c r="P205" s="118">
        <f>SUM(P206:P277)</f>
        <v>7241.9673199999979</v>
      </c>
      <c r="R205" s="118">
        <f>SUM(R206:R277)</f>
        <v>425.73539305999992</v>
      </c>
      <c r="T205" s="119">
        <f>SUM(T206:T277)</f>
        <v>23.034000000000002</v>
      </c>
      <c r="AR205" s="114" t="s">
        <v>134</v>
      </c>
      <c r="AT205" s="120" t="s">
        <v>70</v>
      </c>
      <c r="AU205" s="120" t="s">
        <v>78</v>
      </c>
      <c r="AY205" s="114" t="s">
        <v>121</v>
      </c>
      <c r="BK205" s="121">
        <f>SUM(BK206:BK277)</f>
        <v>0</v>
      </c>
    </row>
    <row r="206" spans="2:65" s="1" customFormat="1" ht="24.2" customHeight="1">
      <c r="B206" s="124"/>
      <c r="C206" s="125" t="s">
        <v>419</v>
      </c>
      <c r="D206" s="125" t="s">
        <v>124</v>
      </c>
      <c r="E206" s="126" t="s">
        <v>420</v>
      </c>
      <c r="F206" s="127" t="s">
        <v>421</v>
      </c>
      <c r="G206" s="128" t="s">
        <v>127</v>
      </c>
      <c r="H206" s="129">
        <v>39.700000000000003</v>
      </c>
      <c r="I206" s="130"/>
      <c r="J206" s="130">
        <f t="shared" ref="J206:J237" si="40">ROUND(I206*H206,2)</f>
        <v>0</v>
      </c>
      <c r="K206" s="127" t="s">
        <v>1</v>
      </c>
      <c r="L206" s="25"/>
      <c r="M206" s="131" t="s">
        <v>1</v>
      </c>
      <c r="N206" s="132" t="s">
        <v>36</v>
      </c>
      <c r="O206" s="133">
        <v>3.3</v>
      </c>
      <c r="P206" s="133">
        <f t="shared" ref="P206:P237" si="41">O206*H206</f>
        <v>131.01</v>
      </c>
      <c r="Q206" s="133">
        <v>0</v>
      </c>
      <c r="R206" s="133">
        <f t="shared" ref="R206:R237" si="42">Q206*H206</f>
        <v>0</v>
      </c>
      <c r="S206" s="133">
        <v>0</v>
      </c>
      <c r="T206" s="134">
        <f t="shared" ref="T206:T237" si="43">S206*H206</f>
        <v>0</v>
      </c>
      <c r="AR206" s="135" t="s">
        <v>172</v>
      </c>
      <c r="AT206" s="135" t="s">
        <v>124</v>
      </c>
      <c r="AU206" s="135" t="s">
        <v>80</v>
      </c>
      <c r="AY206" s="13" t="s">
        <v>121</v>
      </c>
      <c r="BE206" s="136">
        <f t="shared" ref="BE206:BE237" si="44">IF(N206="základní",J206,0)</f>
        <v>0</v>
      </c>
      <c r="BF206" s="136">
        <f t="shared" ref="BF206:BF237" si="45">IF(N206="snížená",J206,0)</f>
        <v>0</v>
      </c>
      <c r="BG206" s="136">
        <f t="shared" ref="BG206:BG237" si="46">IF(N206="zákl. přenesená",J206,0)</f>
        <v>0</v>
      </c>
      <c r="BH206" s="136">
        <f t="shared" ref="BH206:BH237" si="47">IF(N206="sníž. přenesená",J206,0)</f>
        <v>0</v>
      </c>
      <c r="BI206" s="136">
        <f t="shared" ref="BI206:BI237" si="48">IF(N206="nulová",J206,0)</f>
        <v>0</v>
      </c>
      <c r="BJ206" s="13" t="s">
        <v>78</v>
      </c>
      <c r="BK206" s="136">
        <f t="shared" ref="BK206:BK237" si="49">ROUND(I206*H206,2)</f>
        <v>0</v>
      </c>
      <c r="BL206" s="13" t="s">
        <v>172</v>
      </c>
      <c r="BM206" s="135" t="s">
        <v>422</v>
      </c>
    </row>
    <row r="207" spans="2:65" s="1" customFormat="1" ht="16.5" customHeight="1">
      <c r="B207" s="124"/>
      <c r="C207" s="125" t="s">
        <v>423</v>
      </c>
      <c r="D207" s="125" t="s">
        <v>124</v>
      </c>
      <c r="E207" s="126" t="s">
        <v>424</v>
      </c>
      <c r="F207" s="127" t="s">
        <v>425</v>
      </c>
      <c r="G207" s="128" t="s">
        <v>127</v>
      </c>
      <c r="H207" s="129">
        <v>20</v>
      </c>
      <c r="I207" s="130"/>
      <c r="J207" s="130">
        <f t="shared" si="40"/>
        <v>0</v>
      </c>
      <c r="K207" s="127" t="s">
        <v>1</v>
      </c>
      <c r="L207" s="25"/>
      <c r="M207" s="131" t="s">
        <v>1</v>
      </c>
      <c r="N207" s="132" t="s">
        <v>36</v>
      </c>
      <c r="O207" s="133">
        <v>3.3</v>
      </c>
      <c r="P207" s="133">
        <f t="shared" si="41"/>
        <v>66</v>
      </c>
      <c r="Q207" s="133">
        <v>0</v>
      </c>
      <c r="R207" s="133">
        <f t="shared" si="42"/>
        <v>0</v>
      </c>
      <c r="S207" s="133">
        <v>0</v>
      </c>
      <c r="T207" s="134">
        <f t="shared" si="43"/>
        <v>0</v>
      </c>
      <c r="AR207" s="135" t="s">
        <v>172</v>
      </c>
      <c r="AT207" s="135" t="s">
        <v>124</v>
      </c>
      <c r="AU207" s="135" t="s">
        <v>80</v>
      </c>
      <c r="AY207" s="13" t="s">
        <v>121</v>
      </c>
      <c r="BE207" s="136">
        <f t="shared" si="44"/>
        <v>0</v>
      </c>
      <c r="BF207" s="136">
        <f t="shared" si="45"/>
        <v>0</v>
      </c>
      <c r="BG207" s="136">
        <f t="shared" si="46"/>
        <v>0</v>
      </c>
      <c r="BH207" s="136">
        <f t="shared" si="47"/>
        <v>0</v>
      </c>
      <c r="BI207" s="136">
        <f t="shared" si="48"/>
        <v>0</v>
      </c>
      <c r="BJ207" s="13" t="s">
        <v>78</v>
      </c>
      <c r="BK207" s="136">
        <f t="shared" si="49"/>
        <v>0</v>
      </c>
      <c r="BL207" s="13" t="s">
        <v>172</v>
      </c>
      <c r="BM207" s="135" t="s">
        <v>426</v>
      </c>
    </row>
    <row r="208" spans="2:65" s="1" customFormat="1" ht="24.2" customHeight="1">
      <c r="B208" s="124"/>
      <c r="C208" s="125" t="s">
        <v>427</v>
      </c>
      <c r="D208" s="125" t="s">
        <v>124</v>
      </c>
      <c r="E208" s="126" t="s">
        <v>428</v>
      </c>
      <c r="F208" s="127" t="s">
        <v>429</v>
      </c>
      <c r="G208" s="128" t="s">
        <v>127</v>
      </c>
      <c r="H208" s="129">
        <v>39.700000000000003</v>
      </c>
      <c r="I208" s="130"/>
      <c r="J208" s="130">
        <f t="shared" si="40"/>
        <v>0</v>
      </c>
      <c r="K208" s="127" t="s">
        <v>141</v>
      </c>
      <c r="L208" s="25"/>
      <c r="M208" s="131" t="s">
        <v>1</v>
      </c>
      <c r="N208" s="132" t="s">
        <v>36</v>
      </c>
      <c r="O208" s="133">
        <v>0.70899999999999996</v>
      </c>
      <c r="P208" s="133">
        <f t="shared" si="41"/>
        <v>28.147300000000001</v>
      </c>
      <c r="Q208" s="133">
        <v>0</v>
      </c>
      <c r="R208" s="133">
        <f t="shared" si="42"/>
        <v>0</v>
      </c>
      <c r="S208" s="133">
        <v>0</v>
      </c>
      <c r="T208" s="134">
        <f t="shared" si="43"/>
        <v>0</v>
      </c>
      <c r="AR208" s="135" t="s">
        <v>172</v>
      </c>
      <c r="AT208" s="135" t="s">
        <v>124</v>
      </c>
      <c r="AU208" s="135" t="s">
        <v>80</v>
      </c>
      <c r="AY208" s="13" t="s">
        <v>121</v>
      </c>
      <c r="BE208" s="136">
        <f t="shared" si="44"/>
        <v>0</v>
      </c>
      <c r="BF208" s="136">
        <f t="shared" si="45"/>
        <v>0</v>
      </c>
      <c r="BG208" s="136">
        <f t="shared" si="46"/>
        <v>0</v>
      </c>
      <c r="BH208" s="136">
        <f t="shared" si="47"/>
        <v>0</v>
      </c>
      <c r="BI208" s="136">
        <f t="shared" si="48"/>
        <v>0</v>
      </c>
      <c r="BJ208" s="13" t="s">
        <v>78</v>
      </c>
      <c r="BK208" s="136">
        <f t="shared" si="49"/>
        <v>0</v>
      </c>
      <c r="BL208" s="13" t="s">
        <v>172</v>
      </c>
      <c r="BM208" s="135" t="s">
        <v>430</v>
      </c>
    </row>
    <row r="209" spans="2:65" s="1" customFormat="1" ht="16.5" customHeight="1">
      <c r="B209" s="124"/>
      <c r="C209" s="125" t="s">
        <v>431</v>
      </c>
      <c r="D209" s="125" t="s">
        <v>124</v>
      </c>
      <c r="E209" s="126" t="s">
        <v>432</v>
      </c>
      <c r="F209" s="127" t="s">
        <v>433</v>
      </c>
      <c r="G209" s="128" t="s">
        <v>127</v>
      </c>
      <c r="H209" s="129">
        <v>20</v>
      </c>
      <c r="I209" s="130"/>
      <c r="J209" s="130">
        <f t="shared" si="40"/>
        <v>0</v>
      </c>
      <c r="K209" s="127" t="s">
        <v>1</v>
      </c>
      <c r="L209" s="25"/>
      <c r="M209" s="131" t="s">
        <v>1</v>
      </c>
      <c r="N209" s="132" t="s">
        <v>36</v>
      </c>
      <c r="O209" s="133">
        <v>0.70899999999999996</v>
      </c>
      <c r="P209" s="133">
        <f t="shared" si="41"/>
        <v>14.18</v>
      </c>
      <c r="Q209" s="133">
        <v>0</v>
      </c>
      <c r="R209" s="133">
        <f t="shared" si="42"/>
        <v>0</v>
      </c>
      <c r="S209" s="133">
        <v>0</v>
      </c>
      <c r="T209" s="134">
        <f t="shared" si="43"/>
        <v>0</v>
      </c>
      <c r="AR209" s="135" t="s">
        <v>172</v>
      </c>
      <c r="AT209" s="135" t="s">
        <v>124</v>
      </c>
      <c r="AU209" s="135" t="s">
        <v>80</v>
      </c>
      <c r="AY209" s="13" t="s">
        <v>121</v>
      </c>
      <c r="BE209" s="136">
        <f t="shared" si="44"/>
        <v>0</v>
      </c>
      <c r="BF209" s="136">
        <f t="shared" si="45"/>
        <v>0</v>
      </c>
      <c r="BG209" s="136">
        <f t="shared" si="46"/>
        <v>0</v>
      </c>
      <c r="BH209" s="136">
        <f t="shared" si="47"/>
        <v>0</v>
      </c>
      <c r="BI209" s="136">
        <f t="shared" si="48"/>
        <v>0</v>
      </c>
      <c r="BJ209" s="13" t="s">
        <v>78</v>
      </c>
      <c r="BK209" s="136">
        <f t="shared" si="49"/>
        <v>0</v>
      </c>
      <c r="BL209" s="13" t="s">
        <v>172</v>
      </c>
      <c r="BM209" s="135" t="s">
        <v>434</v>
      </c>
    </row>
    <row r="210" spans="2:65" s="1" customFormat="1" ht="24.2" customHeight="1">
      <c r="B210" s="124"/>
      <c r="C210" s="125" t="s">
        <v>435</v>
      </c>
      <c r="D210" s="125" t="s">
        <v>124</v>
      </c>
      <c r="E210" s="126" t="s">
        <v>436</v>
      </c>
      <c r="F210" s="127" t="s">
        <v>437</v>
      </c>
      <c r="G210" s="128" t="s">
        <v>370</v>
      </c>
      <c r="H210" s="129">
        <v>161.1</v>
      </c>
      <c r="I210" s="130"/>
      <c r="J210" s="130">
        <f t="shared" si="40"/>
        <v>0</v>
      </c>
      <c r="K210" s="127" t="s">
        <v>141</v>
      </c>
      <c r="L210" s="25"/>
      <c r="M210" s="131" t="s">
        <v>1</v>
      </c>
      <c r="N210" s="132" t="s">
        <v>36</v>
      </c>
      <c r="O210" s="133">
        <v>0.14899999999999999</v>
      </c>
      <c r="P210" s="133">
        <f t="shared" si="41"/>
        <v>24.003899999999998</v>
      </c>
      <c r="Q210" s="133">
        <v>0</v>
      </c>
      <c r="R210" s="133">
        <f t="shared" si="42"/>
        <v>0</v>
      </c>
      <c r="S210" s="133">
        <v>0</v>
      </c>
      <c r="T210" s="134">
        <f t="shared" si="43"/>
        <v>0</v>
      </c>
      <c r="AR210" s="135" t="s">
        <v>172</v>
      </c>
      <c r="AT210" s="135" t="s">
        <v>124</v>
      </c>
      <c r="AU210" s="135" t="s">
        <v>80</v>
      </c>
      <c r="AY210" s="13" t="s">
        <v>121</v>
      </c>
      <c r="BE210" s="136">
        <f t="shared" si="44"/>
        <v>0</v>
      </c>
      <c r="BF210" s="136">
        <f t="shared" si="45"/>
        <v>0</v>
      </c>
      <c r="BG210" s="136">
        <f t="shared" si="46"/>
        <v>0</v>
      </c>
      <c r="BH210" s="136">
        <f t="shared" si="47"/>
        <v>0</v>
      </c>
      <c r="BI210" s="136">
        <f t="shared" si="48"/>
        <v>0</v>
      </c>
      <c r="BJ210" s="13" t="s">
        <v>78</v>
      </c>
      <c r="BK210" s="136">
        <f t="shared" si="49"/>
        <v>0</v>
      </c>
      <c r="BL210" s="13" t="s">
        <v>172</v>
      </c>
      <c r="BM210" s="135" t="s">
        <v>438</v>
      </c>
    </row>
    <row r="211" spans="2:65" s="1" customFormat="1" ht="16.5" customHeight="1">
      <c r="B211" s="124"/>
      <c r="C211" s="125" t="s">
        <v>439</v>
      </c>
      <c r="D211" s="125" t="s">
        <v>124</v>
      </c>
      <c r="E211" s="126" t="s">
        <v>440</v>
      </c>
      <c r="F211" s="127" t="s">
        <v>441</v>
      </c>
      <c r="G211" s="128" t="s">
        <v>370</v>
      </c>
      <c r="H211" s="129">
        <v>1562.65</v>
      </c>
      <c r="I211" s="130"/>
      <c r="J211" s="130">
        <f t="shared" si="40"/>
        <v>0</v>
      </c>
      <c r="K211" s="127" t="s">
        <v>141</v>
      </c>
      <c r="L211" s="25"/>
      <c r="M211" s="131" t="s">
        <v>1</v>
      </c>
      <c r="N211" s="132" t="s">
        <v>36</v>
      </c>
      <c r="O211" s="133">
        <v>3.5000000000000003E-2</v>
      </c>
      <c r="P211" s="133">
        <f t="shared" si="41"/>
        <v>54.692750000000011</v>
      </c>
      <c r="Q211" s="133">
        <v>3.0000000000000001E-5</v>
      </c>
      <c r="R211" s="133">
        <f t="shared" si="42"/>
        <v>4.6879500000000005E-2</v>
      </c>
      <c r="S211" s="133">
        <v>0</v>
      </c>
      <c r="T211" s="134">
        <f t="shared" si="43"/>
        <v>0</v>
      </c>
      <c r="AR211" s="135" t="s">
        <v>172</v>
      </c>
      <c r="AT211" s="135" t="s">
        <v>124</v>
      </c>
      <c r="AU211" s="135" t="s">
        <v>80</v>
      </c>
      <c r="AY211" s="13" t="s">
        <v>121</v>
      </c>
      <c r="BE211" s="136">
        <f t="shared" si="44"/>
        <v>0</v>
      </c>
      <c r="BF211" s="136">
        <f t="shared" si="45"/>
        <v>0</v>
      </c>
      <c r="BG211" s="136">
        <f t="shared" si="46"/>
        <v>0</v>
      </c>
      <c r="BH211" s="136">
        <f t="shared" si="47"/>
        <v>0</v>
      </c>
      <c r="BI211" s="136">
        <f t="shared" si="48"/>
        <v>0</v>
      </c>
      <c r="BJ211" s="13" t="s">
        <v>78</v>
      </c>
      <c r="BK211" s="136">
        <f t="shared" si="49"/>
        <v>0</v>
      </c>
      <c r="BL211" s="13" t="s">
        <v>172</v>
      </c>
      <c r="BM211" s="135" t="s">
        <v>442</v>
      </c>
    </row>
    <row r="212" spans="2:65" s="1" customFormat="1" ht="16.5" customHeight="1">
      <c r="B212" s="124"/>
      <c r="C212" s="125" t="s">
        <v>443</v>
      </c>
      <c r="D212" s="125" t="s">
        <v>124</v>
      </c>
      <c r="E212" s="126" t="s">
        <v>444</v>
      </c>
      <c r="F212" s="127" t="s">
        <v>445</v>
      </c>
      <c r="G212" s="128" t="s">
        <v>370</v>
      </c>
      <c r="H212" s="129">
        <v>161.1</v>
      </c>
      <c r="I212" s="130"/>
      <c r="J212" s="130">
        <f t="shared" si="40"/>
        <v>0</v>
      </c>
      <c r="K212" s="127" t="s">
        <v>141</v>
      </c>
      <c r="L212" s="25"/>
      <c r="M212" s="131" t="s">
        <v>1</v>
      </c>
      <c r="N212" s="132" t="s">
        <v>36</v>
      </c>
      <c r="O212" s="133">
        <v>4.5999999999999999E-2</v>
      </c>
      <c r="P212" s="133">
        <f t="shared" si="41"/>
        <v>7.4105999999999996</v>
      </c>
      <c r="Q212" s="133">
        <v>3.0000000000000001E-5</v>
      </c>
      <c r="R212" s="133">
        <f t="shared" si="42"/>
        <v>4.8329999999999996E-3</v>
      </c>
      <c r="S212" s="133">
        <v>0</v>
      </c>
      <c r="T212" s="134">
        <f t="shared" si="43"/>
        <v>0</v>
      </c>
      <c r="AR212" s="135" t="s">
        <v>172</v>
      </c>
      <c r="AT212" s="135" t="s">
        <v>124</v>
      </c>
      <c r="AU212" s="135" t="s">
        <v>80</v>
      </c>
      <c r="AY212" s="13" t="s">
        <v>121</v>
      </c>
      <c r="BE212" s="136">
        <f t="shared" si="44"/>
        <v>0</v>
      </c>
      <c r="BF212" s="136">
        <f t="shared" si="45"/>
        <v>0</v>
      </c>
      <c r="BG212" s="136">
        <f t="shared" si="46"/>
        <v>0</v>
      </c>
      <c r="BH212" s="136">
        <f t="shared" si="47"/>
        <v>0</v>
      </c>
      <c r="BI212" s="136">
        <f t="shared" si="48"/>
        <v>0</v>
      </c>
      <c r="BJ212" s="13" t="s">
        <v>78</v>
      </c>
      <c r="BK212" s="136">
        <f t="shared" si="49"/>
        <v>0</v>
      </c>
      <c r="BL212" s="13" t="s">
        <v>172</v>
      </c>
      <c r="BM212" s="135" t="s">
        <v>446</v>
      </c>
    </row>
    <row r="213" spans="2:65" s="1" customFormat="1" ht="24.2" customHeight="1">
      <c r="B213" s="124"/>
      <c r="C213" s="125" t="s">
        <v>447</v>
      </c>
      <c r="D213" s="125" t="s">
        <v>124</v>
      </c>
      <c r="E213" s="126" t="s">
        <v>448</v>
      </c>
      <c r="F213" s="127" t="s">
        <v>449</v>
      </c>
      <c r="G213" s="128" t="s">
        <v>370</v>
      </c>
      <c r="H213" s="129">
        <v>161.1</v>
      </c>
      <c r="I213" s="130"/>
      <c r="J213" s="130">
        <f t="shared" si="40"/>
        <v>0</v>
      </c>
      <c r="K213" s="127" t="s">
        <v>1</v>
      </c>
      <c r="L213" s="25"/>
      <c r="M213" s="131" t="s">
        <v>1</v>
      </c>
      <c r="N213" s="132" t="s">
        <v>36</v>
      </c>
      <c r="O213" s="133">
        <v>0</v>
      </c>
      <c r="P213" s="133">
        <f t="shared" si="41"/>
        <v>0</v>
      </c>
      <c r="Q213" s="133">
        <v>0</v>
      </c>
      <c r="R213" s="133">
        <f t="shared" si="42"/>
        <v>0</v>
      </c>
      <c r="S213" s="133">
        <v>0</v>
      </c>
      <c r="T213" s="134">
        <f t="shared" si="43"/>
        <v>0</v>
      </c>
      <c r="AR213" s="135" t="s">
        <v>172</v>
      </c>
      <c r="AT213" s="135" t="s">
        <v>124</v>
      </c>
      <c r="AU213" s="135" t="s">
        <v>80</v>
      </c>
      <c r="AY213" s="13" t="s">
        <v>121</v>
      </c>
      <c r="BE213" s="136">
        <f t="shared" si="44"/>
        <v>0</v>
      </c>
      <c r="BF213" s="136">
        <f t="shared" si="45"/>
        <v>0</v>
      </c>
      <c r="BG213" s="136">
        <f t="shared" si="46"/>
        <v>0</v>
      </c>
      <c r="BH213" s="136">
        <f t="shared" si="47"/>
        <v>0</v>
      </c>
      <c r="BI213" s="136">
        <f t="shared" si="48"/>
        <v>0</v>
      </c>
      <c r="BJ213" s="13" t="s">
        <v>78</v>
      </c>
      <c r="BK213" s="136">
        <f t="shared" si="49"/>
        <v>0</v>
      </c>
      <c r="BL213" s="13" t="s">
        <v>172</v>
      </c>
      <c r="BM213" s="135" t="s">
        <v>450</v>
      </c>
    </row>
    <row r="214" spans="2:65" s="1" customFormat="1" ht="16.5" customHeight="1">
      <c r="B214" s="124"/>
      <c r="C214" s="137" t="s">
        <v>451</v>
      </c>
      <c r="D214" s="137" t="s">
        <v>165</v>
      </c>
      <c r="E214" s="138" t="s">
        <v>452</v>
      </c>
      <c r="F214" s="139" t="s">
        <v>453</v>
      </c>
      <c r="G214" s="140" t="s">
        <v>370</v>
      </c>
      <c r="H214" s="141">
        <v>161.1</v>
      </c>
      <c r="I214" s="142"/>
      <c r="J214" s="142">
        <f t="shared" si="40"/>
        <v>0</v>
      </c>
      <c r="K214" s="139" t="s">
        <v>1</v>
      </c>
      <c r="L214" s="143"/>
      <c r="M214" s="144" t="s">
        <v>1</v>
      </c>
      <c r="N214" s="145" t="s">
        <v>36</v>
      </c>
      <c r="O214" s="133">
        <v>0</v>
      </c>
      <c r="P214" s="133">
        <f t="shared" si="41"/>
        <v>0</v>
      </c>
      <c r="Q214" s="133">
        <v>0</v>
      </c>
      <c r="R214" s="133">
        <f t="shared" si="42"/>
        <v>0</v>
      </c>
      <c r="S214" s="133">
        <v>0</v>
      </c>
      <c r="T214" s="134">
        <f t="shared" si="43"/>
        <v>0</v>
      </c>
      <c r="AR214" s="135" t="s">
        <v>177</v>
      </c>
      <c r="AT214" s="135" t="s">
        <v>165</v>
      </c>
      <c r="AU214" s="135" t="s">
        <v>80</v>
      </c>
      <c r="AY214" s="13" t="s">
        <v>121</v>
      </c>
      <c r="BE214" s="136">
        <f t="shared" si="44"/>
        <v>0</v>
      </c>
      <c r="BF214" s="136">
        <f t="shared" si="45"/>
        <v>0</v>
      </c>
      <c r="BG214" s="136">
        <f t="shared" si="46"/>
        <v>0</v>
      </c>
      <c r="BH214" s="136">
        <f t="shared" si="47"/>
        <v>0</v>
      </c>
      <c r="BI214" s="136">
        <f t="shared" si="48"/>
        <v>0</v>
      </c>
      <c r="BJ214" s="13" t="s">
        <v>78</v>
      </c>
      <c r="BK214" s="136">
        <f t="shared" si="49"/>
        <v>0</v>
      </c>
      <c r="BL214" s="13" t="s">
        <v>172</v>
      </c>
      <c r="BM214" s="135" t="s">
        <v>454</v>
      </c>
    </row>
    <row r="215" spans="2:65" s="1" customFormat="1" ht="24.2" customHeight="1">
      <c r="B215" s="124"/>
      <c r="C215" s="125" t="s">
        <v>172</v>
      </c>
      <c r="D215" s="125" t="s">
        <v>124</v>
      </c>
      <c r="E215" s="126" t="s">
        <v>455</v>
      </c>
      <c r="F215" s="127" t="s">
        <v>456</v>
      </c>
      <c r="G215" s="128" t="s">
        <v>127</v>
      </c>
      <c r="H215" s="129">
        <v>63.8</v>
      </c>
      <c r="I215" s="130"/>
      <c r="J215" s="130">
        <f t="shared" si="40"/>
        <v>0</v>
      </c>
      <c r="K215" s="127" t="s">
        <v>141</v>
      </c>
      <c r="L215" s="25"/>
      <c r="M215" s="131" t="s">
        <v>1</v>
      </c>
      <c r="N215" s="132" t="s">
        <v>36</v>
      </c>
      <c r="O215" s="133">
        <v>0.47699999999999998</v>
      </c>
      <c r="P215" s="133">
        <f t="shared" si="41"/>
        <v>30.432599999999997</v>
      </c>
      <c r="Q215" s="133">
        <v>0</v>
      </c>
      <c r="R215" s="133">
        <f t="shared" si="42"/>
        <v>0</v>
      </c>
      <c r="S215" s="133">
        <v>0</v>
      </c>
      <c r="T215" s="134">
        <f t="shared" si="43"/>
        <v>0</v>
      </c>
      <c r="AR215" s="135" t="s">
        <v>172</v>
      </c>
      <c r="AT215" s="135" t="s">
        <v>124</v>
      </c>
      <c r="AU215" s="135" t="s">
        <v>80</v>
      </c>
      <c r="AY215" s="13" t="s">
        <v>121</v>
      </c>
      <c r="BE215" s="136">
        <f t="shared" si="44"/>
        <v>0</v>
      </c>
      <c r="BF215" s="136">
        <f t="shared" si="45"/>
        <v>0</v>
      </c>
      <c r="BG215" s="136">
        <f t="shared" si="46"/>
        <v>0</v>
      </c>
      <c r="BH215" s="136">
        <f t="shared" si="47"/>
        <v>0</v>
      </c>
      <c r="BI215" s="136">
        <f t="shared" si="48"/>
        <v>0</v>
      </c>
      <c r="BJ215" s="13" t="s">
        <v>78</v>
      </c>
      <c r="BK215" s="136">
        <f t="shared" si="49"/>
        <v>0</v>
      </c>
      <c r="BL215" s="13" t="s">
        <v>172</v>
      </c>
      <c r="BM215" s="135" t="s">
        <v>457</v>
      </c>
    </row>
    <row r="216" spans="2:65" s="1" customFormat="1" ht="24.2" customHeight="1">
      <c r="B216" s="124"/>
      <c r="C216" s="125" t="s">
        <v>458</v>
      </c>
      <c r="D216" s="125" t="s">
        <v>124</v>
      </c>
      <c r="E216" s="126" t="s">
        <v>459</v>
      </c>
      <c r="F216" s="127" t="s">
        <v>460</v>
      </c>
      <c r="G216" s="128" t="s">
        <v>127</v>
      </c>
      <c r="H216" s="129">
        <v>10.47</v>
      </c>
      <c r="I216" s="130"/>
      <c r="J216" s="130">
        <f t="shared" si="40"/>
        <v>0</v>
      </c>
      <c r="K216" s="127" t="s">
        <v>1</v>
      </c>
      <c r="L216" s="25"/>
      <c r="M216" s="131" t="s">
        <v>1</v>
      </c>
      <c r="N216" s="132" t="s">
        <v>36</v>
      </c>
      <c r="O216" s="133">
        <v>6.4359999999999999</v>
      </c>
      <c r="P216" s="133">
        <f t="shared" si="41"/>
        <v>67.384920000000008</v>
      </c>
      <c r="Q216" s="133">
        <v>0</v>
      </c>
      <c r="R216" s="133">
        <f t="shared" si="42"/>
        <v>0</v>
      </c>
      <c r="S216" s="133">
        <v>2.2000000000000002</v>
      </c>
      <c r="T216" s="134">
        <f t="shared" si="43"/>
        <v>23.034000000000002</v>
      </c>
      <c r="AR216" s="135" t="s">
        <v>172</v>
      </c>
      <c r="AT216" s="135" t="s">
        <v>124</v>
      </c>
      <c r="AU216" s="135" t="s">
        <v>80</v>
      </c>
      <c r="AY216" s="13" t="s">
        <v>121</v>
      </c>
      <c r="BE216" s="136">
        <f t="shared" si="44"/>
        <v>0</v>
      </c>
      <c r="BF216" s="136">
        <f t="shared" si="45"/>
        <v>0</v>
      </c>
      <c r="BG216" s="136">
        <f t="shared" si="46"/>
        <v>0</v>
      </c>
      <c r="BH216" s="136">
        <f t="shared" si="47"/>
        <v>0</v>
      </c>
      <c r="BI216" s="136">
        <f t="shared" si="48"/>
        <v>0</v>
      </c>
      <c r="BJ216" s="13" t="s">
        <v>78</v>
      </c>
      <c r="BK216" s="136">
        <f t="shared" si="49"/>
        <v>0</v>
      </c>
      <c r="BL216" s="13" t="s">
        <v>172</v>
      </c>
      <c r="BM216" s="135" t="s">
        <v>461</v>
      </c>
    </row>
    <row r="217" spans="2:65" s="1" customFormat="1" ht="24.2" customHeight="1">
      <c r="B217" s="124"/>
      <c r="C217" s="125" t="s">
        <v>462</v>
      </c>
      <c r="D217" s="125" t="s">
        <v>124</v>
      </c>
      <c r="E217" s="126" t="s">
        <v>463</v>
      </c>
      <c r="F217" s="127" t="s">
        <v>464</v>
      </c>
      <c r="G217" s="128" t="s">
        <v>190</v>
      </c>
      <c r="H217" s="129">
        <v>33</v>
      </c>
      <c r="I217" s="130"/>
      <c r="J217" s="130">
        <f t="shared" si="40"/>
        <v>0</v>
      </c>
      <c r="K217" s="127" t="s">
        <v>141</v>
      </c>
      <c r="L217" s="25"/>
      <c r="M217" s="131" t="s">
        <v>1</v>
      </c>
      <c r="N217" s="132" t="s">
        <v>36</v>
      </c>
      <c r="O217" s="133">
        <v>1.901</v>
      </c>
      <c r="P217" s="133">
        <f t="shared" si="41"/>
        <v>62.733000000000004</v>
      </c>
      <c r="Q217" s="133">
        <v>0</v>
      </c>
      <c r="R217" s="133">
        <f t="shared" si="42"/>
        <v>0</v>
      </c>
      <c r="S217" s="133">
        <v>0</v>
      </c>
      <c r="T217" s="134">
        <f t="shared" si="43"/>
        <v>0</v>
      </c>
      <c r="AR217" s="135" t="s">
        <v>172</v>
      </c>
      <c r="AT217" s="135" t="s">
        <v>124</v>
      </c>
      <c r="AU217" s="135" t="s">
        <v>80</v>
      </c>
      <c r="AY217" s="13" t="s">
        <v>121</v>
      </c>
      <c r="BE217" s="136">
        <f t="shared" si="44"/>
        <v>0</v>
      </c>
      <c r="BF217" s="136">
        <f t="shared" si="45"/>
        <v>0</v>
      </c>
      <c r="BG217" s="136">
        <f t="shared" si="46"/>
        <v>0</v>
      </c>
      <c r="BH217" s="136">
        <f t="shared" si="47"/>
        <v>0</v>
      </c>
      <c r="BI217" s="136">
        <f t="shared" si="48"/>
        <v>0</v>
      </c>
      <c r="BJ217" s="13" t="s">
        <v>78</v>
      </c>
      <c r="BK217" s="136">
        <f t="shared" si="49"/>
        <v>0</v>
      </c>
      <c r="BL217" s="13" t="s">
        <v>172</v>
      </c>
      <c r="BM217" s="135" t="s">
        <v>465</v>
      </c>
    </row>
    <row r="218" spans="2:65" s="1" customFormat="1" ht="24.2" customHeight="1">
      <c r="B218" s="124"/>
      <c r="C218" s="125" t="s">
        <v>466</v>
      </c>
      <c r="D218" s="125" t="s">
        <v>124</v>
      </c>
      <c r="E218" s="126" t="s">
        <v>467</v>
      </c>
      <c r="F218" s="127" t="s">
        <v>468</v>
      </c>
      <c r="G218" s="128" t="s">
        <v>190</v>
      </c>
      <c r="H218" s="129">
        <v>29</v>
      </c>
      <c r="I218" s="130"/>
      <c r="J218" s="130">
        <f t="shared" si="40"/>
        <v>0</v>
      </c>
      <c r="K218" s="127" t="s">
        <v>141</v>
      </c>
      <c r="L218" s="25"/>
      <c r="M218" s="131" t="s">
        <v>1</v>
      </c>
      <c r="N218" s="132" t="s">
        <v>36</v>
      </c>
      <c r="O218" s="133">
        <v>2.472</v>
      </c>
      <c r="P218" s="133">
        <f t="shared" si="41"/>
        <v>71.688000000000002</v>
      </c>
      <c r="Q218" s="133">
        <v>0</v>
      </c>
      <c r="R218" s="133">
        <f t="shared" si="42"/>
        <v>0</v>
      </c>
      <c r="S218" s="133">
        <v>0</v>
      </c>
      <c r="T218" s="134">
        <f t="shared" si="43"/>
        <v>0</v>
      </c>
      <c r="AR218" s="135" t="s">
        <v>172</v>
      </c>
      <c r="AT218" s="135" t="s">
        <v>124</v>
      </c>
      <c r="AU218" s="135" t="s">
        <v>80</v>
      </c>
      <c r="AY218" s="13" t="s">
        <v>121</v>
      </c>
      <c r="BE218" s="136">
        <f t="shared" si="44"/>
        <v>0</v>
      </c>
      <c r="BF218" s="136">
        <f t="shared" si="45"/>
        <v>0</v>
      </c>
      <c r="BG218" s="136">
        <f t="shared" si="46"/>
        <v>0</v>
      </c>
      <c r="BH218" s="136">
        <f t="shared" si="47"/>
        <v>0</v>
      </c>
      <c r="BI218" s="136">
        <f t="shared" si="48"/>
        <v>0</v>
      </c>
      <c r="BJ218" s="13" t="s">
        <v>78</v>
      </c>
      <c r="BK218" s="136">
        <f t="shared" si="49"/>
        <v>0</v>
      </c>
      <c r="BL218" s="13" t="s">
        <v>172</v>
      </c>
      <c r="BM218" s="135" t="s">
        <v>469</v>
      </c>
    </row>
    <row r="219" spans="2:65" s="1" customFormat="1" ht="24.2" customHeight="1">
      <c r="B219" s="124"/>
      <c r="C219" s="125" t="s">
        <v>470</v>
      </c>
      <c r="D219" s="125" t="s">
        <v>124</v>
      </c>
      <c r="E219" s="126" t="s">
        <v>471</v>
      </c>
      <c r="F219" s="127" t="s">
        <v>472</v>
      </c>
      <c r="G219" s="128" t="s">
        <v>190</v>
      </c>
      <c r="H219" s="129">
        <v>23</v>
      </c>
      <c r="I219" s="130"/>
      <c r="J219" s="130">
        <f t="shared" si="40"/>
        <v>0</v>
      </c>
      <c r="K219" s="127" t="s">
        <v>141</v>
      </c>
      <c r="L219" s="25"/>
      <c r="M219" s="131" t="s">
        <v>1</v>
      </c>
      <c r="N219" s="132" t="s">
        <v>36</v>
      </c>
      <c r="O219" s="133">
        <v>4.056</v>
      </c>
      <c r="P219" s="133">
        <f t="shared" si="41"/>
        <v>93.287999999999997</v>
      </c>
      <c r="Q219" s="133">
        <v>0</v>
      </c>
      <c r="R219" s="133">
        <f t="shared" si="42"/>
        <v>0</v>
      </c>
      <c r="S219" s="133">
        <v>0</v>
      </c>
      <c r="T219" s="134">
        <f t="shared" si="43"/>
        <v>0</v>
      </c>
      <c r="AR219" s="135" t="s">
        <v>172</v>
      </c>
      <c r="AT219" s="135" t="s">
        <v>124</v>
      </c>
      <c r="AU219" s="135" t="s">
        <v>80</v>
      </c>
      <c r="AY219" s="13" t="s">
        <v>121</v>
      </c>
      <c r="BE219" s="136">
        <f t="shared" si="44"/>
        <v>0</v>
      </c>
      <c r="BF219" s="136">
        <f t="shared" si="45"/>
        <v>0</v>
      </c>
      <c r="BG219" s="136">
        <f t="shared" si="46"/>
        <v>0</v>
      </c>
      <c r="BH219" s="136">
        <f t="shared" si="47"/>
        <v>0</v>
      </c>
      <c r="BI219" s="136">
        <f t="shared" si="48"/>
        <v>0</v>
      </c>
      <c r="BJ219" s="13" t="s">
        <v>78</v>
      </c>
      <c r="BK219" s="136">
        <f t="shared" si="49"/>
        <v>0</v>
      </c>
      <c r="BL219" s="13" t="s">
        <v>172</v>
      </c>
      <c r="BM219" s="135" t="s">
        <v>473</v>
      </c>
    </row>
    <row r="220" spans="2:65" s="1" customFormat="1" ht="24.2" customHeight="1">
      <c r="B220" s="124"/>
      <c r="C220" s="125" t="s">
        <v>474</v>
      </c>
      <c r="D220" s="125" t="s">
        <v>124</v>
      </c>
      <c r="E220" s="126" t="s">
        <v>475</v>
      </c>
      <c r="F220" s="127" t="s">
        <v>476</v>
      </c>
      <c r="G220" s="128" t="s">
        <v>190</v>
      </c>
      <c r="H220" s="129">
        <v>163</v>
      </c>
      <c r="I220" s="130"/>
      <c r="J220" s="130">
        <f t="shared" si="40"/>
        <v>0</v>
      </c>
      <c r="K220" s="127" t="s">
        <v>141</v>
      </c>
      <c r="L220" s="25"/>
      <c r="M220" s="131" t="s">
        <v>1</v>
      </c>
      <c r="N220" s="132" t="s">
        <v>36</v>
      </c>
      <c r="O220" s="133">
        <v>4.3940000000000001</v>
      </c>
      <c r="P220" s="133">
        <f t="shared" si="41"/>
        <v>716.22199999999998</v>
      </c>
      <c r="Q220" s="133">
        <v>0</v>
      </c>
      <c r="R220" s="133">
        <f t="shared" si="42"/>
        <v>0</v>
      </c>
      <c r="S220" s="133">
        <v>0</v>
      </c>
      <c r="T220" s="134">
        <f t="shared" si="43"/>
        <v>0</v>
      </c>
      <c r="AR220" s="135" t="s">
        <v>172</v>
      </c>
      <c r="AT220" s="135" t="s">
        <v>124</v>
      </c>
      <c r="AU220" s="135" t="s">
        <v>80</v>
      </c>
      <c r="AY220" s="13" t="s">
        <v>121</v>
      </c>
      <c r="BE220" s="136">
        <f t="shared" si="44"/>
        <v>0</v>
      </c>
      <c r="BF220" s="136">
        <f t="shared" si="45"/>
        <v>0</v>
      </c>
      <c r="BG220" s="136">
        <f t="shared" si="46"/>
        <v>0</v>
      </c>
      <c r="BH220" s="136">
        <f t="shared" si="47"/>
        <v>0</v>
      </c>
      <c r="BI220" s="136">
        <f t="shared" si="48"/>
        <v>0</v>
      </c>
      <c r="BJ220" s="13" t="s">
        <v>78</v>
      </c>
      <c r="BK220" s="136">
        <f t="shared" si="49"/>
        <v>0</v>
      </c>
      <c r="BL220" s="13" t="s">
        <v>172</v>
      </c>
      <c r="BM220" s="135" t="s">
        <v>477</v>
      </c>
    </row>
    <row r="221" spans="2:65" s="1" customFormat="1" ht="24.2" customHeight="1">
      <c r="B221" s="124"/>
      <c r="C221" s="125" t="s">
        <v>478</v>
      </c>
      <c r="D221" s="125" t="s">
        <v>124</v>
      </c>
      <c r="E221" s="126" t="s">
        <v>479</v>
      </c>
      <c r="F221" s="127" t="s">
        <v>480</v>
      </c>
      <c r="G221" s="128" t="s">
        <v>190</v>
      </c>
      <c r="H221" s="129">
        <v>91</v>
      </c>
      <c r="I221" s="130"/>
      <c r="J221" s="130">
        <f t="shared" si="40"/>
        <v>0</v>
      </c>
      <c r="K221" s="127" t="s">
        <v>141</v>
      </c>
      <c r="L221" s="25"/>
      <c r="M221" s="131" t="s">
        <v>1</v>
      </c>
      <c r="N221" s="132" t="s">
        <v>36</v>
      </c>
      <c r="O221" s="133">
        <v>5.07</v>
      </c>
      <c r="P221" s="133">
        <f t="shared" si="41"/>
        <v>461.37</v>
      </c>
      <c r="Q221" s="133">
        <v>0</v>
      </c>
      <c r="R221" s="133">
        <f t="shared" si="42"/>
        <v>0</v>
      </c>
      <c r="S221" s="133">
        <v>0</v>
      </c>
      <c r="T221" s="134">
        <f t="shared" si="43"/>
        <v>0</v>
      </c>
      <c r="AR221" s="135" t="s">
        <v>172</v>
      </c>
      <c r="AT221" s="135" t="s">
        <v>124</v>
      </c>
      <c r="AU221" s="135" t="s">
        <v>80</v>
      </c>
      <c r="AY221" s="13" t="s">
        <v>121</v>
      </c>
      <c r="BE221" s="136">
        <f t="shared" si="44"/>
        <v>0</v>
      </c>
      <c r="BF221" s="136">
        <f t="shared" si="45"/>
        <v>0</v>
      </c>
      <c r="BG221" s="136">
        <f t="shared" si="46"/>
        <v>0</v>
      </c>
      <c r="BH221" s="136">
        <f t="shared" si="47"/>
        <v>0</v>
      </c>
      <c r="BI221" s="136">
        <f t="shared" si="48"/>
        <v>0</v>
      </c>
      <c r="BJ221" s="13" t="s">
        <v>78</v>
      </c>
      <c r="BK221" s="136">
        <f t="shared" si="49"/>
        <v>0</v>
      </c>
      <c r="BL221" s="13" t="s">
        <v>172</v>
      </c>
      <c r="BM221" s="135" t="s">
        <v>481</v>
      </c>
    </row>
    <row r="222" spans="2:65" s="1" customFormat="1" ht="24.2" customHeight="1">
      <c r="B222" s="124"/>
      <c r="C222" s="125" t="s">
        <v>482</v>
      </c>
      <c r="D222" s="125" t="s">
        <v>124</v>
      </c>
      <c r="E222" s="126" t="s">
        <v>483</v>
      </c>
      <c r="F222" s="127" t="s">
        <v>484</v>
      </c>
      <c r="G222" s="128" t="s">
        <v>190</v>
      </c>
      <c r="H222" s="129">
        <v>22</v>
      </c>
      <c r="I222" s="130"/>
      <c r="J222" s="130">
        <f t="shared" si="40"/>
        <v>0</v>
      </c>
      <c r="K222" s="127" t="s">
        <v>141</v>
      </c>
      <c r="L222" s="25"/>
      <c r="M222" s="131" t="s">
        <v>1</v>
      </c>
      <c r="N222" s="132" t="s">
        <v>36</v>
      </c>
      <c r="O222" s="133">
        <v>3.8029999999999999</v>
      </c>
      <c r="P222" s="133">
        <f t="shared" si="41"/>
        <v>83.665999999999997</v>
      </c>
      <c r="Q222" s="133">
        <v>0</v>
      </c>
      <c r="R222" s="133">
        <f t="shared" si="42"/>
        <v>0</v>
      </c>
      <c r="S222" s="133">
        <v>0</v>
      </c>
      <c r="T222" s="134">
        <f t="shared" si="43"/>
        <v>0</v>
      </c>
      <c r="AR222" s="135" t="s">
        <v>172</v>
      </c>
      <c r="AT222" s="135" t="s">
        <v>124</v>
      </c>
      <c r="AU222" s="135" t="s">
        <v>80</v>
      </c>
      <c r="AY222" s="13" t="s">
        <v>121</v>
      </c>
      <c r="BE222" s="136">
        <f t="shared" si="44"/>
        <v>0</v>
      </c>
      <c r="BF222" s="136">
        <f t="shared" si="45"/>
        <v>0</v>
      </c>
      <c r="BG222" s="136">
        <f t="shared" si="46"/>
        <v>0</v>
      </c>
      <c r="BH222" s="136">
        <f t="shared" si="47"/>
        <v>0</v>
      </c>
      <c r="BI222" s="136">
        <f t="shared" si="48"/>
        <v>0</v>
      </c>
      <c r="BJ222" s="13" t="s">
        <v>78</v>
      </c>
      <c r="BK222" s="136">
        <f t="shared" si="49"/>
        <v>0</v>
      </c>
      <c r="BL222" s="13" t="s">
        <v>172</v>
      </c>
      <c r="BM222" s="135" t="s">
        <v>485</v>
      </c>
    </row>
    <row r="223" spans="2:65" s="1" customFormat="1" ht="24.2" customHeight="1">
      <c r="B223" s="124"/>
      <c r="C223" s="125" t="s">
        <v>486</v>
      </c>
      <c r="D223" s="125" t="s">
        <v>124</v>
      </c>
      <c r="E223" s="126" t="s">
        <v>487</v>
      </c>
      <c r="F223" s="127" t="s">
        <v>488</v>
      </c>
      <c r="G223" s="128" t="s">
        <v>190</v>
      </c>
      <c r="H223" s="129">
        <v>7</v>
      </c>
      <c r="I223" s="130"/>
      <c r="J223" s="130">
        <f t="shared" si="40"/>
        <v>0</v>
      </c>
      <c r="K223" s="127" t="s">
        <v>141</v>
      </c>
      <c r="L223" s="25"/>
      <c r="M223" s="131" t="s">
        <v>1</v>
      </c>
      <c r="N223" s="132" t="s">
        <v>36</v>
      </c>
      <c r="O223" s="133">
        <v>6.3380000000000001</v>
      </c>
      <c r="P223" s="133">
        <f t="shared" si="41"/>
        <v>44.366</v>
      </c>
      <c r="Q223" s="133">
        <v>0</v>
      </c>
      <c r="R223" s="133">
        <f t="shared" si="42"/>
        <v>0</v>
      </c>
      <c r="S223" s="133">
        <v>0</v>
      </c>
      <c r="T223" s="134">
        <f t="shared" si="43"/>
        <v>0</v>
      </c>
      <c r="AR223" s="135" t="s">
        <v>172</v>
      </c>
      <c r="AT223" s="135" t="s">
        <v>124</v>
      </c>
      <c r="AU223" s="135" t="s">
        <v>80</v>
      </c>
      <c r="AY223" s="13" t="s">
        <v>121</v>
      </c>
      <c r="BE223" s="136">
        <f t="shared" si="44"/>
        <v>0</v>
      </c>
      <c r="BF223" s="136">
        <f t="shared" si="45"/>
        <v>0</v>
      </c>
      <c r="BG223" s="136">
        <f t="shared" si="46"/>
        <v>0</v>
      </c>
      <c r="BH223" s="136">
        <f t="shared" si="47"/>
        <v>0</v>
      </c>
      <c r="BI223" s="136">
        <f t="shared" si="48"/>
        <v>0</v>
      </c>
      <c r="BJ223" s="13" t="s">
        <v>78</v>
      </c>
      <c r="BK223" s="136">
        <f t="shared" si="49"/>
        <v>0</v>
      </c>
      <c r="BL223" s="13" t="s">
        <v>172</v>
      </c>
      <c r="BM223" s="135" t="s">
        <v>489</v>
      </c>
    </row>
    <row r="224" spans="2:65" s="1" customFormat="1" ht="24.2" customHeight="1">
      <c r="B224" s="124"/>
      <c r="C224" s="125" t="s">
        <v>490</v>
      </c>
      <c r="D224" s="125" t="s">
        <v>124</v>
      </c>
      <c r="E224" s="126" t="s">
        <v>491</v>
      </c>
      <c r="F224" s="127" t="s">
        <v>492</v>
      </c>
      <c r="G224" s="128" t="s">
        <v>190</v>
      </c>
      <c r="H224" s="129">
        <v>54</v>
      </c>
      <c r="I224" s="130"/>
      <c r="J224" s="130">
        <f t="shared" si="40"/>
        <v>0</v>
      </c>
      <c r="K224" s="127" t="s">
        <v>141</v>
      </c>
      <c r="L224" s="25"/>
      <c r="M224" s="131" t="s">
        <v>1</v>
      </c>
      <c r="N224" s="132" t="s">
        <v>36</v>
      </c>
      <c r="O224" s="133">
        <v>7.6050000000000004</v>
      </c>
      <c r="P224" s="133">
        <f t="shared" si="41"/>
        <v>410.67</v>
      </c>
      <c r="Q224" s="133">
        <v>0</v>
      </c>
      <c r="R224" s="133">
        <f t="shared" si="42"/>
        <v>0</v>
      </c>
      <c r="S224" s="133">
        <v>0</v>
      </c>
      <c r="T224" s="134">
        <f t="shared" si="43"/>
        <v>0</v>
      </c>
      <c r="AR224" s="135" t="s">
        <v>172</v>
      </c>
      <c r="AT224" s="135" t="s">
        <v>124</v>
      </c>
      <c r="AU224" s="135" t="s">
        <v>80</v>
      </c>
      <c r="AY224" s="13" t="s">
        <v>121</v>
      </c>
      <c r="BE224" s="136">
        <f t="shared" si="44"/>
        <v>0</v>
      </c>
      <c r="BF224" s="136">
        <f t="shared" si="45"/>
        <v>0</v>
      </c>
      <c r="BG224" s="136">
        <f t="shared" si="46"/>
        <v>0</v>
      </c>
      <c r="BH224" s="136">
        <f t="shared" si="47"/>
        <v>0</v>
      </c>
      <c r="BI224" s="136">
        <f t="shared" si="48"/>
        <v>0</v>
      </c>
      <c r="BJ224" s="13" t="s">
        <v>78</v>
      </c>
      <c r="BK224" s="136">
        <f t="shared" si="49"/>
        <v>0</v>
      </c>
      <c r="BL224" s="13" t="s">
        <v>172</v>
      </c>
      <c r="BM224" s="135" t="s">
        <v>493</v>
      </c>
    </row>
    <row r="225" spans="2:65" s="1" customFormat="1" ht="24.2" customHeight="1">
      <c r="B225" s="124"/>
      <c r="C225" s="125" t="s">
        <v>494</v>
      </c>
      <c r="D225" s="125" t="s">
        <v>124</v>
      </c>
      <c r="E225" s="126" t="s">
        <v>495</v>
      </c>
      <c r="F225" s="127" t="s">
        <v>496</v>
      </c>
      <c r="G225" s="128" t="s">
        <v>127</v>
      </c>
      <c r="H225" s="129">
        <v>711.03</v>
      </c>
      <c r="I225" s="130"/>
      <c r="J225" s="130">
        <f t="shared" si="40"/>
        <v>0</v>
      </c>
      <c r="K225" s="127" t="s">
        <v>141</v>
      </c>
      <c r="L225" s="25"/>
      <c r="M225" s="131" t="s">
        <v>1</v>
      </c>
      <c r="N225" s="132" t="s">
        <v>36</v>
      </c>
      <c r="O225" s="133">
        <v>4.2249999999999996</v>
      </c>
      <c r="P225" s="133">
        <f t="shared" si="41"/>
        <v>3004.1017499999998</v>
      </c>
      <c r="Q225" s="133">
        <v>0</v>
      </c>
      <c r="R225" s="133">
        <f t="shared" si="42"/>
        <v>0</v>
      </c>
      <c r="S225" s="133">
        <v>0</v>
      </c>
      <c r="T225" s="134">
        <f t="shared" si="43"/>
        <v>0</v>
      </c>
      <c r="AR225" s="135" t="s">
        <v>172</v>
      </c>
      <c r="AT225" s="135" t="s">
        <v>124</v>
      </c>
      <c r="AU225" s="135" t="s">
        <v>80</v>
      </c>
      <c r="AY225" s="13" t="s">
        <v>121</v>
      </c>
      <c r="BE225" s="136">
        <f t="shared" si="44"/>
        <v>0</v>
      </c>
      <c r="BF225" s="136">
        <f t="shared" si="45"/>
        <v>0</v>
      </c>
      <c r="BG225" s="136">
        <f t="shared" si="46"/>
        <v>0</v>
      </c>
      <c r="BH225" s="136">
        <f t="shared" si="47"/>
        <v>0</v>
      </c>
      <c r="BI225" s="136">
        <f t="shared" si="48"/>
        <v>0</v>
      </c>
      <c r="BJ225" s="13" t="s">
        <v>78</v>
      </c>
      <c r="BK225" s="136">
        <f t="shared" si="49"/>
        <v>0</v>
      </c>
      <c r="BL225" s="13" t="s">
        <v>172</v>
      </c>
      <c r="BM225" s="135" t="s">
        <v>497</v>
      </c>
    </row>
    <row r="226" spans="2:65" s="1" customFormat="1" ht="24.2" customHeight="1">
      <c r="B226" s="124"/>
      <c r="C226" s="125" t="s">
        <v>498</v>
      </c>
      <c r="D226" s="125" t="s">
        <v>124</v>
      </c>
      <c r="E226" s="126" t="s">
        <v>499</v>
      </c>
      <c r="F226" s="127" t="s">
        <v>500</v>
      </c>
      <c r="G226" s="128" t="s">
        <v>370</v>
      </c>
      <c r="H226" s="129">
        <v>456</v>
      </c>
      <c r="I226" s="130"/>
      <c r="J226" s="130">
        <f t="shared" si="40"/>
        <v>0</v>
      </c>
      <c r="K226" s="127" t="s">
        <v>141</v>
      </c>
      <c r="L226" s="25"/>
      <c r="M226" s="131" t="s">
        <v>1</v>
      </c>
      <c r="N226" s="132" t="s">
        <v>36</v>
      </c>
      <c r="O226" s="133">
        <v>0.23599999999999999</v>
      </c>
      <c r="P226" s="133">
        <f t="shared" si="41"/>
        <v>107.616</v>
      </c>
      <c r="Q226" s="133">
        <v>8.3850999999999999E-4</v>
      </c>
      <c r="R226" s="133">
        <f t="shared" si="42"/>
        <v>0.38236056000000002</v>
      </c>
      <c r="S226" s="133">
        <v>0</v>
      </c>
      <c r="T226" s="134">
        <f t="shared" si="43"/>
        <v>0</v>
      </c>
      <c r="AR226" s="135" t="s">
        <v>172</v>
      </c>
      <c r="AT226" s="135" t="s">
        <v>124</v>
      </c>
      <c r="AU226" s="135" t="s">
        <v>80</v>
      </c>
      <c r="AY226" s="13" t="s">
        <v>121</v>
      </c>
      <c r="BE226" s="136">
        <f t="shared" si="44"/>
        <v>0</v>
      </c>
      <c r="BF226" s="136">
        <f t="shared" si="45"/>
        <v>0</v>
      </c>
      <c r="BG226" s="136">
        <f t="shared" si="46"/>
        <v>0</v>
      </c>
      <c r="BH226" s="136">
        <f t="shared" si="47"/>
        <v>0</v>
      </c>
      <c r="BI226" s="136">
        <f t="shared" si="48"/>
        <v>0</v>
      </c>
      <c r="BJ226" s="13" t="s">
        <v>78</v>
      </c>
      <c r="BK226" s="136">
        <f t="shared" si="49"/>
        <v>0</v>
      </c>
      <c r="BL226" s="13" t="s">
        <v>172</v>
      </c>
      <c r="BM226" s="135" t="s">
        <v>501</v>
      </c>
    </row>
    <row r="227" spans="2:65" s="1" customFormat="1" ht="24.2" customHeight="1">
      <c r="B227" s="124"/>
      <c r="C227" s="125" t="s">
        <v>502</v>
      </c>
      <c r="D227" s="125" t="s">
        <v>124</v>
      </c>
      <c r="E227" s="126" t="s">
        <v>503</v>
      </c>
      <c r="F227" s="127" t="s">
        <v>504</v>
      </c>
      <c r="G227" s="128" t="s">
        <v>370</v>
      </c>
      <c r="H227" s="129">
        <v>456</v>
      </c>
      <c r="I227" s="130"/>
      <c r="J227" s="130">
        <f t="shared" si="40"/>
        <v>0</v>
      </c>
      <c r="K227" s="127" t="s">
        <v>141</v>
      </c>
      <c r="L227" s="25"/>
      <c r="M227" s="131" t="s">
        <v>1</v>
      </c>
      <c r="N227" s="132" t="s">
        <v>36</v>
      </c>
      <c r="O227" s="133">
        <v>0.191</v>
      </c>
      <c r="P227" s="133">
        <f t="shared" si="41"/>
        <v>87.096000000000004</v>
      </c>
      <c r="Q227" s="133">
        <v>0</v>
      </c>
      <c r="R227" s="133">
        <f t="shared" si="42"/>
        <v>0</v>
      </c>
      <c r="S227" s="133">
        <v>0</v>
      </c>
      <c r="T227" s="134">
        <f t="shared" si="43"/>
        <v>0</v>
      </c>
      <c r="AR227" s="135" t="s">
        <v>172</v>
      </c>
      <c r="AT227" s="135" t="s">
        <v>124</v>
      </c>
      <c r="AU227" s="135" t="s">
        <v>80</v>
      </c>
      <c r="AY227" s="13" t="s">
        <v>121</v>
      </c>
      <c r="BE227" s="136">
        <f t="shared" si="44"/>
        <v>0</v>
      </c>
      <c r="BF227" s="136">
        <f t="shared" si="45"/>
        <v>0</v>
      </c>
      <c r="BG227" s="136">
        <f t="shared" si="46"/>
        <v>0</v>
      </c>
      <c r="BH227" s="136">
        <f t="shared" si="47"/>
        <v>0</v>
      </c>
      <c r="BI227" s="136">
        <f t="shared" si="48"/>
        <v>0</v>
      </c>
      <c r="BJ227" s="13" t="s">
        <v>78</v>
      </c>
      <c r="BK227" s="136">
        <f t="shared" si="49"/>
        <v>0</v>
      </c>
      <c r="BL227" s="13" t="s">
        <v>172</v>
      </c>
      <c r="BM227" s="135" t="s">
        <v>505</v>
      </c>
    </row>
    <row r="228" spans="2:65" s="1" customFormat="1" ht="21.75" customHeight="1">
      <c r="B228" s="124"/>
      <c r="C228" s="125" t="s">
        <v>506</v>
      </c>
      <c r="D228" s="125" t="s">
        <v>124</v>
      </c>
      <c r="E228" s="126" t="s">
        <v>507</v>
      </c>
      <c r="F228" s="127" t="s">
        <v>508</v>
      </c>
      <c r="G228" s="128" t="s">
        <v>370</v>
      </c>
      <c r="H228" s="129">
        <v>92.1</v>
      </c>
      <c r="I228" s="130"/>
      <c r="J228" s="130">
        <f t="shared" si="40"/>
        <v>0</v>
      </c>
      <c r="K228" s="127" t="s">
        <v>1</v>
      </c>
      <c r="L228" s="25"/>
      <c r="M228" s="131" t="s">
        <v>1</v>
      </c>
      <c r="N228" s="132" t="s">
        <v>36</v>
      </c>
      <c r="O228" s="133">
        <v>0.156</v>
      </c>
      <c r="P228" s="133">
        <f t="shared" si="41"/>
        <v>14.367599999999999</v>
      </c>
      <c r="Q228" s="133">
        <v>6.9999999999999999E-4</v>
      </c>
      <c r="R228" s="133">
        <f t="shared" si="42"/>
        <v>6.447E-2</v>
      </c>
      <c r="S228" s="133">
        <v>0</v>
      </c>
      <c r="T228" s="134">
        <f t="shared" si="43"/>
        <v>0</v>
      </c>
      <c r="AR228" s="135" t="s">
        <v>172</v>
      </c>
      <c r="AT228" s="135" t="s">
        <v>124</v>
      </c>
      <c r="AU228" s="135" t="s">
        <v>80</v>
      </c>
      <c r="AY228" s="13" t="s">
        <v>121</v>
      </c>
      <c r="BE228" s="136">
        <f t="shared" si="44"/>
        <v>0</v>
      </c>
      <c r="BF228" s="136">
        <f t="shared" si="45"/>
        <v>0</v>
      </c>
      <c r="BG228" s="136">
        <f t="shared" si="46"/>
        <v>0</v>
      </c>
      <c r="BH228" s="136">
        <f t="shared" si="47"/>
        <v>0</v>
      </c>
      <c r="BI228" s="136">
        <f t="shared" si="48"/>
        <v>0</v>
      </c>
      <c r="BJ228" s="13" t="s">
        <v>78</v>
      </c>
      <c r="BK228" s="136">
        <f t="shared" si="49"/>
        <v>0</v>
      </c>
      <c r="BL228" s="13" t="s">
        <v>172</v>
      </c>
      <c r="BM228" s="135" t="s">
        <v>509</v>
      </c>
    </row>
    <row r="229" spans="2:65" s="1" customFormat="1" ht="24.2" customHeight="1">
      <c r="B229" s="124"/>
      <c r="C229" s="125" t="s">
        <v>510</v>
      </c>
      <c r="D229" s="125" t="s">
        <v>124</v>
      </c>
      <c r="E229" s="126" t="s">
        <v>511</v>
      </c>
      <c r="F229" s="127" t="s">
        <v>512</v>
      </c>
      <c r="G229" s="128" t="s">
        <v>370</v>
      </c>
      <c r="H229" s="129">
        <v>92.1</v>
      </c>
      <c r="I229" s="130"/>
      <c r="J229" s="130">
        <f t="shared" si="40"/>
        <v>0</v>
      </c>
      <c r="K229" s="127" t="s">
        <v>1</v>
      </c>
      <c r="L229" s="25"/>
      <c r="M229" s="131" t="s">
        <v>1</v>
      </c>
      <c r="N229" s="132" t="s">
        <v>36</v>
      </c>
      <c r="O229" s="133">
        <v>9.5000000000000001E-2</v>
      </c>
      <c r="P229" s="133">
        <f t="shared" si="41"/>
        <v>8.7494999999999994</v>
      </c>
      <c r="Q229" s="133">
        <v>0</v>
      </c>
      <c r="R229" s="133">
        <f t="shared" si="42"/>
        <v>0</v>
      </c>
      <c r="S229" s="133">
        <v>0</v>
      </c>
      <c r="T229" s="134">
        <f t="shared" si="43"/>
        <v>0</v>
      </c>
      <c r="AR229" s="135" t="s">
        <v>172</v>
      </c>
      <c r="AT229" s="135" t="s">
        <v>124</v>
      </c>
      <c r="AU229" s="135" t="s">
        <v>80</v>
      </c>
      <c r="AY229" s="13" t="s">
        <v>121</v>
      </c>
      <c r="BE229" s="136">
        <f t="shared" si="44"/>
        <v>0</v>
      </c>
      <c r="BF229" s="136">
        <f t="shared" si="45"/>
        <v>0</v>
      </c>
      <c r="BG229" s="136">
        <f t="shared" si="46"/>
        <v>0</v>
      </c>
      <c r="BH229" s="136">
        <f t="shared" si="47"/>
        <v>0</v>
      </c>
      <c r="BI229" s="136">
        <f t="shared" si="48"/>
        <v>0</v>
      </c>
      <c r="BJ229" s="13" t="s">
        <v>78</v>
      </c>
      <c r="BK229" s="136">
        <f t="shared" si="49"/>
        <v>0</v>
      </c>
      <c r="BL229" s="13" t="s">
        <v>172</v>
      </c>
      <c r="BM229" s="135" t="s">
        <v>513</v>
      </c>
    </row>
    <row r="230" spans="2:65" s="1" customFormat="1" ht="24.2" customHeight="1">
      <c r="B230" s="124"/>
      <c r="C230" s="125" t="s">
        <v>514</v>
      </c>
      <c r="D230" s="125" t="s">
        <v>124</v>
      </c>
      <c r="E230" s="126" t="s">
        <v>515</v>
      </c>
      <c r="F230" s="127" t="s">
        <v>516</v>
      </c>
      <c r="G230" s="128" t="s">
        <v>190</v>
      </c>
      <c r="H230" s="129">
        <v>33</v>
      </c>
      <c r="I230" s="130"/>
      <c r="J230" s="130">
        <f t="shared" si="40"/>
        <v>0</v>
      </c>
      <c r="K230" s="127" t="s">
        <v>141</v>
      </c>
      <c r="L230" s="25"/>
      <c r="M230" s="131" t="s">
        <v>1</v>
      </c>
      <c r="N230" s="132" t="s">
        <v>36</v>
      </c>
      <c r="O230" s="133">
        <v>0.35099999999999998</v>
      </c>
      <c r="P230" s="133">
        <f t="shared" si="41"/>
        <v>11.582999999999998</v>
      </c>
      <c r="Q230" s="133">
        <v>0</v>
      </c>
      <c r="R230" s="133">
        <f t="shared" si="42"/>
        <v>0</v>
      </c>
      <c r="S230" s="133">
        <v>0</v>
      </c>
      <c r="T230" s="134">
        <f t="shared" si="43"/>
        <v>0</v>
      </c>
      <c r="AR230" s="135" t="s">
        <v>172</v>
      </c>
      <c r="AT230" s="135" t="s">
        <v>124</v>
      </c>
      <c r="AU230" s="135" t="s">
        <v>80</v>
      </c>
      <c r="AY230" s="13" t="s">
        <v>121</v>
      </c>
      <c r="BE230" s="136">
        <f t="shared" si="44"/>
        <v>0</v>
      </c>
      <c r="BF230" s="136">
        <f t="shared" si="45"/>
        <v>0</v>
      </c>
      <c r="BG230" s="136">
        <f t="shared" si="46"/>
        <v>0</v>
      </c>
      <c r="BH230" s="136">
        <f t="shared" si="47"/>
        <v>0</v>
      </c>
      <c r="BI230" s="136">
        <f t="shared" si="48"/>
        <v>0</v>
      </c>
      <c r="BJ230" s="13" t="s">
        <v>78</v>
      </c>
      <c r="BK230" s="136">
        <f t="shared" si="49"/>
        <v>0</v>
      </c>
      <c r="BL230" s="13" t="s">
        <v>172</v>
      </c>
      <c r="BM230" s="135" t="s">
        <v>517</v>
      </c>
    </row>
    <row r="231" spans="2:65" s="1" customFormat="1" ht="24.2" customHeight="1">
      <c r="B231" s="124"/>
      <c r="C231" s="125" t="s">
        <v>518</v>
      </c>
      <c r="D231" s="125" t="s">
        <v>124</v>
      </c>
      <c r="E231" s="126" t="s">
        <v>519</v>
      </c>
      <c r="F231" s="127" t="s">
        <v>520</v>
      </c>
      <c r="G231" s="128" t="s">
        <v>190</v>
      </c>
      <c r="H231" s="129">
        <v>29</v>
      </c>
      <c r="I231" s="130"/>
      <c r="J231" s="130">
        <f t="shared" si="40"/>
        <v>0</v>
      </c>
      <c r="K231" s="127" t="s">
        <v>141</v>
      </c>
      <c r="L231" s="25"/>
      <c r="M231" s="131" t="s">
        <v>1</v>
      </c>
      <c r="N231" s="132" t="s">
        <v>36</v>
      </c>
      <c r="O231" s="133">
        <v>0.45600000000000002</v>
      </c>
      <c r="P231" s="133">
        <f t="shared" si="41"/>
        <v>13.224</v>
      </c>
      <c r="Q231" s="133">
        <v>0</v>
      </c>
      <c r="R231" s="133">
        <f t="shared" si="42"/>
        <v>0</v>
      </c>
      <c r="S231" s="133">
        <v>0</v>
      </c>
      <c r="T231" s="134">
        <f t="shared" si="43"/>
        <v>0</v>
      </c>
      <c r="AR231" s="135" t="s">
        <v>172</v>
      </c>
      <c r="AT231" s="135" t="s">
        <v>124</v>
      </c>
      <c r="AU231" s="135" t="s">
        <v>80</v>
      </c>
      <c r="AY231" s="13" t="s">
        <v>121</v>
      </c>
      <c r="BE231" s="136">
        <f t="shared" si="44"/>
        <v>0</v>
      </c>
      <c r="BF231" s="136">
        <f t="shared" si="45"/>
        <v>0</v>
      </c>
      <c r="BG231" s="136">
        <f t="shared" si="46"/>
        <v>0</v>
      </c>
      <c r="BH231" s="136">
        <f t="shared" si="47"/>
        <v>0</v>
      </c>
      <c r="BI231" s="136">
        <f t="shared" si="48"/>
        <v>0</v>
      </c>
      <c r="BJ231" s="13" t="s">
        <v>78</v>
      </c>
      <c r="BK231" s="136">
        <f t="shared" si="49"/>
        <v>0</v>
      </c>
      <c r="BL231" s="13" t="s">
        <v>172</v>
      </c>
      <c r="BM231" s="135" t="s">
        <v>521</v>
      </c>
    </row>
    <row r="232" spans="2:65" s="1" customFormat="1" ht="24.2" customHeight="1">
      <c r="B232" s="124"/>
      <c r="C232" s="125" t="s">
        <v>522</v>
      </c>
      <c r="D232" s="125" t="s">
        <v>124</v>
      </c>
      <c r="E232" s="126" t="s">
        <v>523</v>
      </c>
      <c r="F232" s="127" t="s">
        <v>524</v>
      </c>
      <c r="G232" s="128" t="s">
        <v>190</v>
      </c>
      <c r="H232" s="129">
        <v>23</v>
      </c>
      <c r="I232" s="130"/>
      <c r="J232" s="130">
        <f t="shared" si="40"/>
        <v>0</v>
      </c>
      <c r="K232" s="127" t="s">
        <v>141</v>
      </c>
      <c r="L232" s="25"/>
      <c r="M232" s="131" t="s">
        <v>1</v>
      </c>
      <c r="N232" s="132" t="s">
        <v>36</v>
      </c>
      <c r="O232" s="133">
        <v>0.749</v>
      </c>
      <c r="P232" s="133">
        <f t="shared" si="41"/>
        <v>17.227</v>
      </c>
      <c r="Q232" s="133">
        <v>0</v>
      </c>
      <c r="R232" s="133">
        <f t="shared" si="42"/>
        <v>0</v>
      </c>
      <c r="S232" s="133">
        <v>0</v>
      </c>
      <c r="T232" s="134">
        <f t="shared" si="43"/>
        <v>0</v>
      </c>
      <c r="AR232" s="135" t="s">
        <v>172</v>
      </c>
      <c r="AT232" s="135" t="s">
        <v>124</v>
      </c>
      <c r="AU232" s="135" t="s">
        <v>80</v>
      </c>
      <c r="AY232" s="13" t="s">
        <v>121</v>
      </c>
      <c r="BE232" s="136">
        <f t="shared" si="44"/>
        <v>0</v>
      </c>
      <c r="BF232" s="136">
        <f t="shared" si="45"/>
        <v>0</v>
      </c>
      <c r="BG232" s="136">
        <f t="shared" si="46"/>
        <v>0</v>
      </c>
      <c r="BH232" s="136">
        <f t="shared" si="47"/>
        <v>0</v>
      </c>
      <c r="BI232" s="136">
        <f t="shared" si="48"/>
        <v>0</v>
      </c>
      <c r="BJ232" s="13" t="s">
        <v>78</v>
      </c>
      <c r="BK232" s="136">
        <f t="shared" si="49"/>
        <v>0</v>
      </c>
      <c r="BL232" s="13" t="s">
        <v>172</v>
      </c>
      <c r="BM232" s="135" t="s">
        <v>525</v>
      </c>
    </row>
    <row r="233" spans="2:65" s="1" customFormat="1" ht="24.2" customHeight="1">
      <c r="B233" s="124"/>
      <c r="C233" s="125" t="s">
        <v>526</v>
      </c>
      <c r="D233" s="125" t="s">
        <v>124</v>
      </c>
      <c r="E233" s="126" t="s">
        <v>527</v>
      </c>
      <c r="F233" s="127" t="s">
        <v>528</v>
      </c>
      <c r="G233" s="128" t="s">
        <v>190</v>
      </c>
      <c r="H233" s="129">
        <v>163</v>
      </c>
      <c r="I233" s="130"/>
      <c r="J233" s="130">
        <f t="shared" si="40"/>
        <v>0</v>
      </c>
      <c r="K233" s="127" t="s">
        <v>141</v>
      </c>
      <c r="L233" s="25"/>
      <c r="M233" s="131" t="s">
        <v>1</v>
      </c>
      <c r="N233" s="132" t="s">
        <v>36</v>
      </c>
      <c r="O233" s="133">
        <v>0.81100000000000005</v>
      </c>
      <c r="P233" s="133">
        <f t="shared" si="41"/>
        <v>132.19300000000001</v>
      </c>
      <c r="Q233" s="133">
        <v>0</v>
      </c>
      <c r="R233" s="133">
        <f t="shared" si="42"/>
        <v>0</v>
      </c>
      <c r="S233" s="133">
        <v>0</v>
      </c>
      <c r="T233" s="134">
        <f t="shared" si="43"/>
        <v>0</v>
      </c>
      <c r="AR233" s="135" t="s">
        <v>172</v>
      </c>
      <c r="AT233" s="135" t="s">
        <v>124</v>
      </c>
      <c r="AU233" s="135" t="s">
        <v>80</v>
      </c>
      <c r="AY233" s="13" t="s">
        <v>121</v>
      </c>
      <c r="BE233" s="136">
        <f t="shared" si="44"/>
        <v>0</v>
      </c>
      <c r="BF233" s="136">
        <f t="shared" si="45"/>
        <v>0</v>
      </c>
      <c r="BG233" s="136">
        <f t="shared" si="46"/>
        <v>0</v>
      </c>
      <c r="BH233" s="136">
        <f t="shared" si="47"/>
        <v>0</v>
      </c>
      <c r="BI233" s="136">
        <f t="shared" si="48"/>
        <v>0</v>
      </c>
      <c r="BJ233" s="13" t="s">
        <v>78</v>
      </c>
      <c r="BK233" s="136">
        <f t="shared" si="49"/>
        <v>0</v>
      </c>
      <c r="BL233" s="13" t="s">
        <v>172</v>
      </c>
      <c r="BM233" s="135" t="s">
        <v>529</v>
      </c>
    </row>
    <row r="234" spans="2:65" s="1" customFormat="1" ht="24.2" customHeight="1">
      <c r="B234" s="124"/>
      <c r="C234" s="125" t="s">
        <v>530</v>
      </c>
      <c r="D234" s="125" t="s">
        <v>124</v>
      </c>
      <c r="E234" s="126" t="s">
        <v>531</v>
      </c>
      <c r="F234" s="127" t="s">
        <v>532</v>
      </c>
      <c r="G234" s="128" t="s">
        <v>190</v>
      </c>
      <c r="H234" s="129">
        <v>91</v>
      </c>
      <c r="I234" s="130"/>
      <c r="J234" s="130">
        <f t="shared" si="40"/>
        <v>0</v>
      </c>
      <c r="K234" s="127" t="s">
        <v>141</v>
      </c>
      <c r="L234" s="25"/>
      <c r="M234" s="131" t="s">
        <v>1</v>
      </c>
      <c r="N234" s="132" t="s">
        <v>36</v>
      </c>
      <c r="O234" s="133">
        <v>0.93600000000000005</v>
      </c>
      <c r="P234" s="133">
        <f t="shared" si="41"/>
        <v>85.176000000000002</v>
      </c>
      <c r="Q234" s="133">
        <v>0</v>
      </c>
      <c r="R234" s="133">
        <f t="shared" si="42"/>
        <v>0</v>
      </c>
      <c r="S234" s="133">
        <v>0</v>
      </c>
      <c r="T234" s="134">
        <f t="shared" si="43"/>
        <v>0</v>
      </c>
      <c r="AR234" s="135" t="s">
        <v>172</v>
      </c>
      <c r="AT234" s="135" t="s">
        <v>124</v>
      </c>
      <c r="AU234" s="135" t="s">
        <v>80</v>
      </c>
      <c r="AY234" s="13" t="s">
        <v>121</v>
      </c>
      <c r="BE234" s="136">
        <f t="shared" si="44"/>
        <v>0</v>
      </c>
      <c r="BF234" s="136">
        <f t="shared" si="45"/>
        <v>0</v>
      </c>
      <c r="BG234" s="136">
        <f t="shared" si="46"/>
        <v>0</v>
      </c>
      <c r="BH234" s="136">
        <f t="shared" si="47"/>
        <v>0</v>
      </c>
      <c r="BI234" s="136">
        <f t="shared" si="48"/>
        <v>0</v>
      </c>
      <c r="BJ234" s="13" t="s">
        <v>78</v>
      </c>
      <c r="BK234" s="136">
        <f t="shared" si="49"/>
        <v>0</v>
      </c>
      <c r="BL234" s="13" t="s">
        <v>172</v>
      </c>
      <c r="BM234" s="135" t="s">
        <v>533</v>
      </c>
    </row>
    <row r="235" spans="2:65" s="1" customFormat="1" ht="24.2" customHeight="1">
      <c r="B235" s="124"/>
      <c r="C235" s="125" t="s">
        <v>534</v>
      </c>
      <c r="D235" s="125" t="s">
        <v>124</v>
      </c>
      <c r="E235" s="126" t="s">
        <v>535</v>
      </c>
      <c r="F235" s="127" t="s">
        <v>536</v>
      </c>
      <c r="G235" s="128" t="s">
        <v>190</v>
      </c>
      <c r="H235" s="129">
        <v>22</v>
      </c>
      <c r="I235" s="130"/>
      <c r="J235" s="130">
        <f t="shared" si="40"/>
        <v>0</v>
      </c>
      <c r="K235" s="127" t="s">
        <v>141</v>
      </c>
      <c r="L235" s="25"/>
      <c r="M235" s="131" t="s">
        <v>1</v>
      </c>
      <c r="N235" s="132" t="s">
        <v>36</v>
      </c>
      <c r="O235" s="133">
        <v>0.70199999999999996</v>
      </c>
      <c r="P235" s="133">
        <f t="shared" si="41"/>
        <v>15.443999999999999</v>
      </c>
      <c r="Q235" s="133">
        <v>0</v>
      </c>
      <c r="R235" s="133">
        <f t="shared" si="42"/>
        <v>0</v>
      </c>
      <c r="S235" s="133">
        <v>0</v>
      </c>
      <c r="T235" s="134">
        <f t="shared" si="43"/>
        <v>0</v>
      </c>
      <c r="AR235" s="135" t="s">
        <v>172</v>
      </c>
      <c r="AT235" s="135" t="s">
        <v>124</v>
      </c>
      <c r="AU235" s="135" t="s">
        <v>80</v>
      </c>
      <c r="AY235" s="13" t="s">
        <v>121</v>
      </c>
      <c r="BE235" s="136">
        <f t="shared" si="44"/>
        <v>0</v>
      </c>
      <c r="BF235" s="136">
        <f t="shared" si="45"/>
        <v>0</v>
      </c>
      <c r="BG235" s="136">
        <f t="shared" si="46"/>
        <v>0</v>
      </c>
      <c r="BH235" s="136">
        <f t="shared" si="47"/>
        <v>0</v>
      </c>
      <c r="BI235" s="136">
        <f t="shared" si="48"/>
        <v>0</v>
      </c>
      <c r="BJ235" s="13" t="s">
        <v>78</v>
      </c>
      <c r="BK235" s="136">
        <f t="shared" si="49"/>
        <v>0</v>
      </c>
      <c r="BL235" s="13" t="s">
        <v>172</v>
      </c>
      <c r="BM235" s="135" t="s">
        <v>537</v>
      </c>
    </row>
    <row r="236" spans="2:65" s="1" customFormat="1" ht="24.2" customHeight="1">
      <c r="B236" s="124"/>
      <c r="C236" s="125" t="s">
        <v>538</v>
      </c>
      <c r="D236" s="125" t="s">
        <v>124</v>
      </c>
      <c r="E236" s="126" t="s">
        <v>539</v>
      </c>
      <c r="F236" s="127" t="s">
        <v>540</v>
      </c>
      <c r="G236" s="128" t="s">
        <v>190</v>
      </c>
      <c r="H236" s="129">
        <v>7</v>
      </c>
      <c r="I236" s="130"/>
      <c r="J236" s="130">
        <f t="shared" si="40"/>
        <v>0</v>
      </c>
      <c r="K236" s="127" t="s">
        <v>141</v>
      </c>
      <c r="L236" s="25"/>
      <c r="M236" s="131" t="s">
        <v>1</v>
      </c>
      <c r="N236" s="132" t="s">
        <v>36</v>
      </c>
      <c r="O236" s="133">
        <v>1.17</v>
      </c>
      <c r="P236" s="133">
        <f t="shared" si="41"/>
        <v>8.19</v>
      </c>
      <c r="Q236" s="133">
        <v>0</v>
      </c>
      <c r="R236" s="133">
        <f t="shared" si="42"/>
        <v>0</v>
      </c>
      <c r="S236" s="133">
        <v>0</v>
      </c>
      <c r="T236" s="134">
        <f t="shared" si="43"/>
        <v>0</v>
      </c>
      <c r="AR236" s="135" t="s">
        <v>172</v>
      </c>
      <c r="AT236" s="135" t="s">
        <v>124</v>
      </c>
      <c r="AU236" s="135" t="s">
        <v>80</v>
      </c>
      <c r="AY236" s="13" t="s">
        <v>121</v>
      </c>
      <c r="BE236" s="136">
        <f t="shared" si="44"/>
        <v>0</v>
      </c>
      <c r="BF236" s="136">
        <f t="shared" si="45"/>
        <v>0</v>
      </c>
      <c r="BG236" s="136">
        <f t="shared" si="46"/>
        <v>0</v>
      </c>
      <c r="BH236" s="136">
        <f t="shared" si="47"/>
        <v>0</v>
      </c>
      <c r="BI236" s="136">
        <f t="shared" si="48"/>
        <v>0</v>
      </c>
      <c r="BJ236" s="13" t="s">
        <v>78</v>
      </c>
      <c r="BK236" s="136">
        <f t="shared" si="49"/>
        <v>0</v>
      </c>
      <c r="BL236" s="13" t="s">
        <v>172</v>
      </c>
      <c r="BM236" s="135" t="s">
        <v>541</v>
      </c>
    </row>
    <row r="237" spans="2:65" s="1" customFormat="1" ht="24.2" customHeight="1">
      <c r="B237" s="124"/>
      <c r="C237" s="125" t="s">
        <v>542</v>
      </c>
      <c r="D237" s="125" t="s">
        <v>124</v>
      </c>
      <c r="E237" s="126" t="s">
        <v>543</v>
      </c>
      <c r="F237" s="127" t="s">
        <v>544</v>
      </c>
      <c r="G237" s="128" t="s">
        <v>190</v>
      </c>
      <c r="H237" s="129">
        <v>54</v>
      </c>
      <c r="I237" s="130"/>
      <c r="J237" s="130">
        <f t="shared" si="40"/>
        <v>0</v>
      </c>
      <c r="K237" s="127" t="s">
        <v>141</v>
      </c>
      <c r="L237" s="25"/>
      <c r="M237" s="131" t="s">
        <v>1</v>
      </c>
      <c r="N237" s="132" t="s">
        <v>36</v>
      </c>
      <c r="O237" s="133">
        <v>1.4039999999999999</v>
      </c>
      <c r="P237" s="133">
        <f t="shared" si="41"/>
        <v>75.816000000000003</v>
      </c>
      <c r="Q237" s="133">
        <v>0</v>
      </c>
      <c r="R237" s="133">
        <f t="shared" si="42"/>
        <v>0</v>
      </c>
      <c r="S237" s="133">
        <v>0</v>
      </c>
      <c r="T237" s="134">
        <f t="shared" si="43"/>
        <v>0</v>
      </c>
      <c r="AR237" s="135" t="s">
        <v>172</v>
      </c>
      <c r="AT237" s="135" t="s">
        <v>124</v>
      </c>
      <c r="AU237" s="135" t="s">
        <v>80</v>
      </c>
      <c r="AY237" s="13" t="s">
        <v>121</v>
      </c>
      <c r="BE237" s="136">
        <f t="shared" si="44"/>
        <v>0</v>
      </c>
      <c r="BF237" s="136">
        <f t="shared" si="45"/>
        <v>0</v>
      </c>
      <c r="BG237" s="136">
        <f t="shared" si="46"/>
        <v>0</v>
      </c>
      <c r="BH237" s="136">
        <f t="shared" si="47"/>
        <v>0</v>
      </c>
      <c r="BI237" s="136">
        <f t="shared" si="48"/>
        <v>0</v>
      </c>
      <c r="BJ237" s="13" t="s">
        <v>78</v>
      </c>
      <c r="BK237" s="136">
        <f t="shared" si="49"/>
        <v>0</v>
      </c>
      <c r="BL237" s="13" t="s">
        <v>172</v>
      </c>
      <c r="BM237" s="135" t="s">
        <v>545</v>
      </c>
    </row>
    <row r="238" spans="2:65" s="1" customFormat="1" ht="24.2" customHeight="1">
      <c r="B238" s="124"/>
      <c r="C238" s="125" t="s">
        <v>546</v>
      </c>
      <c r="D238" s="125" t="s">
        <v>124</v>
      </c>
      <c r="E238" s="126" t="s">
        <v>547</v>
      </c>
      <c r="F238" s="127" t="s">
        <v>548</v>
      </c>
      <c r="G238" s="128" t="s">
        <v>127</v>
      </c>
      <c r="H238" s="129">
        <v>711.03</v>
      </c>
      <c r="I238" s="130"/>
      <c r="J238" s="130">
        <f t="shared" ref="J238:J269" si="50">ROUND(I238*H238,2)</f>
        <v>0</v>
      </c>
      <c r="K238" s="127" t="s">
        <v>141</v>
      </c>
      <c r="L238" s="25"/>
      <c r="M238" s="131" t="s">
        <v>1</v>
      </c>
      <c r="N238" s="132" t="s">
        <v>36</v>
      </c>
      <c r="O238" s="133">
        <v>0.78</v>
      </c>
      <c r="P238" s="133">
        <f t="shared" ref="P238:P269" si="51">O238*H238</f>
        <v>554.60339999999997</v>
      </c>
      <c r="Q238" s="133">
        <v>0</v>
      </c>
      <c r="R238" s="133">
        <f t="shared" ref="R238:R269" si="52">Q238*H238</f>
        <v>0</v>
      </c>
      <c r="S238" s="133">
        <v>0</v>
      </c>
      <c r="T238" s="134">
        <f t="shared" ref="T238:T269" si="53">S238*H238</f>
        <v>0</v>
      </c>
      <c r="AR238" s="135" t="s">
        <v>172</v>
      </c>
      <c r="AT238" s="135" t="s">
        <v>124</v>
      </c>
      <c r="AU238" s="135" t="s">
        <v>80</v>
      </c>
      <c r="AY238" s="13" t="s">
        <v>121</v>
      </c>
      <c r="BE238" s="136">
        <f t="shared" ref="BE238:BE269" si="54">IF(N238="základní",J238,0)</f>
        <v>0</v>
      </c>
      <c r="BF238" s="136">
        <f t="shared" ref="BF238:BF269" si="55">IF(N238="snížená",J238,0)</f>
        <v>0</v>
      </c>
      <c r="BG238" s="136">
        <f t="shared" ref="BG238:BG269" si="56">IF(N238="zákl. přenesená",J238,0)</f>
        <v>0</v>
      </c>
      <c r="BH238" s="136">
        <f t="shared" ref="BH238:BH269" si="57">IF(N238="sníž. přenesená",J238,0)</f>
        <v>0</v>
      </c>
      <c r="BI238" s="136">
        <f t="shared" ref="BI238:BI269" si="58">IF(N238="nulová",J238,0)</f>
        <v>0</v>
      </c>
      <c r="BJ238" s="13" t="s">
        <v>78</v>
      </c>
      <c r="BK238" s="136">
        <f t="shared" ref="BK238:BK269" si="59">ROUND(I238*H238,2)</f>
        <v>0</v>
      </c>
      <c r="BL238" s="13" t="s">
        <v>172</v>
      </c>
      <c r="BM238" s="135" t="s">
        <v>549</v>
      </c>
    </row>
    <row r="239" spans="2:65" s="1" customFormat="1" ht="24.2" customHeight="1">
      <c r="B239" s="124"/>
      <c r="C239" s="125" t="s">
        <v>550</v>
      </c>
      <c r="D239" s="125" t="s">
        <v>124</v>
      </c>
      <c r="E239" s="126" t="s">
        <v>551</v>
      </c>
      <c r="F239" s="127" t="s">
        <v>552</v>
      </c>
      <c r="G239" s="128" t="s">
        <v>190</v>
      </c>
      <c r="H239" s="129">
        <v>822</v>
      </c>
      <c r="I239" s="130"/>
      <c r="J239" s="130">
        <f t="shared" si="50"/>
        <v>0</v>
      </c>
      <c r="K239" s="127" t="s">
        <v>141</v>
      </c>
      <c r="L239" s="25"/>
      <c r="M239" s="131" t="s">
        <v>1</v>
      </c>
      <c r="N239" s="132" t="s">
        <v>36</v>
      </c>
      <c r="O239" s="133">
        <v>6.5000000000000002E-2</v>
      </c>
      <c r="P239" s="133">
        <f t="shared" si="51"/>
        <v>53.43</v>
      </c>
      <c r="Q239" s="133">
        <v>0</v>
      </c>
      <c r="R239" s="133">
        <f t="shared" si="52"/>
        <v>0</v>
      </c>
      <c r="S239" s="133">
        <v>0</v>
      </c>
      <c r="T239" s="134">
        <f t="shared" si="53"/>
        <v>0</v>
      </c>
      <c r="AR239" s="135" t="s">
        <v>172</v>
      </c>
      <c r="AT239" s="135" t="s">
        <v>124</v>
      </c>
      <c r="AU239" s="135" t="s">
        <v>80</v>
      </c>
      <c r="AY239" s="13" t="s">
        <v>121</v>
      </c>
      <c r="BE239" s="136">
        <f t="shared" si="54"/>
        <v>0</v>
      </c>
      <c r="BF239" s="136">
        <f t="shared" si="55"/>
        <v>0</v>
      </c>
      <c r="BG239" s="136">
        <f t="shared" si="56"/>
        <v>0</v>
      </c>
      <c r="BH239" s="136">
        <f t="shared" si="57"/>
        <v>0</v>
      </c>
      <c r="BI239" s="136">
        <f t="shared" si="58"/>
        <v>0</v>
      </c>
      <c r="BJ239" s="13" t="s">
        <v>78</v>
      </c>
      <c r="BK239" s="136">
        <f t="shared" si="59"/>
        <v>0</v>
      </c>
      <c r="BL239" s="13" t="s">
        <v>172</v>
      </c>
      <c r="BM239" s="135" t="s">
        <v>553</v>
      </c>
    </row>
    <row r="240" spans="2:65" s="1" customFormat="1" ht="24.2" customHeight="1">
      <c r="B240" s="124"/>
      <c r="C240" s="125" t="s">
        <v>554</v>
      </c>
      <c r="D240" s="125" t="s">
        <v>124</v>
      </c>
      <c r="E240" s="126" t="s">
        <v>555</v>
      </c>
      <c r="F240" s="127" t="s">
        <v>556</v>
      </c>
      <c r="G240" s="128" t="s">
        <v>190</v>
      </c>
      <c r="H240" s="129">
        <v>62</v>
      </c>
      <c r="I240" s="130"/>
      <c r="J240" s="130">
        <f t="shared" si="50"/>
        <v>0</v>
      </c>
      <c r="K240" s="127" t="s">
        <v>141</v>
      </c>
      <c r="L240" s="25"/>
      <c r="M240" s="131" t="s">
        <v>1</v>
      </c>
      <c r="N240" s="132" t="s">
        <v>36</v>
      </c>
      <c r="O240" s="133">
        <v>7.2999999999999995E-2</v>
      </c>
      <c r="P240" s="133">
        <f t="shared" si="51"/>
        <v>4.5259999999999998</v>
      </c>
      <c r="Q240" s="133">
        <v>0</v>
      </c>
      <c r="R240" s="133">
        <f t="shared" si="52"/>
        <v>0</v>
      </c>
      <c r="S240" s="133">
        <v>0</v>
      </c>
      <c r="T240" s="134">
        <f t="shared" si="53"/>
        <v>0</v>
      </c>
      <c r="AR240" s="135" t="s">
        <v>172</v>
      </c>
      <c r="AT240" s="135" t="s">
        <v>124</v>
      </c>
      <c r="AU240" s="135" t="s">
        <v>80</v>
      </c>
      <c r="AY240" s="13" t="s">
        <v>121</v>
      </c>
      <c r="BE240" s="136">
        <f t="shared" si="54"/>
        <v>0</v>
      </c>
      <c r="BF240" s="136">
        <f t="shared" si="55"/>
        <v>0</v>
      </c>
      <c r="BG240" s="136">
        <f t="shared" si="56"/>
        <v>0</v>
      </c>
      <c r="BH240" s="136">
        <f t="shared" si="57"/>
        <v>0</v>
      </c>
      <c r="BI240" s="136">
        <f t="shared" si="58"/>
        <v>0</v>
      </c>
      <c r="BJ240" s="13" t="s">
        <v>78</v>
      </c>
      <c r="BK240" s="136">
        <f t="shared" si="59"/>
        <v>0</v>
      </c>
      <c r="BL240" s="13" t="s">
        <v>172</v>
      </c>
      <c r="BM240" s="135" t="s">
        <v>557</v>
      </c>
    </row>
    <row r="241" spans="2:65" s="1" customFormat="1" ht="24.2" customHeight="1">
      <c r="B241" s="124"/>
      <c r="C241" s="125" t="s">
        <v>558</v>
      </c>
      <c r="D241" s="125" t="s">
        <v>124</v>
      </c>
      <c r="E241" s="126" t="s">
        <v>559</v>
      </c>
      <c r="F241" s="127" t="s">
        <v>560</v>
      </c>
      <c r="G241" s="128" t="s">
        <v>190</v>
      </c>
      <c r="H241" s="129">
        <v>349</v>
      </c>
      <c r="I241" s="130"/>
      <c r="J241" s="130">
        <f t="shared" si="50"/>
        <v>0</v>
      </c>
      <c r="K241" s="127" t="s">
        <v>141</v>
      </c>
      <c r="L241" s="25"/>
      <c r="M241" s="131" t="s">
        <v>1</v>
      </c>
      <c r="N241" s="132" t="s">
        <v>36</v>
      </c>
      <c r="O241" s="133">
        <v>8.7999999999999995E-2</v>
      </c>
      <c r="P241" s="133">
        <f t="shared" si="51"/>
        <v>30.712</v>
      </c>
      <c r="Q241" s="133">
        <v>0</v>
      </c>
      <c r="R241" s="133">
        <f t="shared" si="52"/>
        <v>0</v>
      </c>
      <c r="S241" s="133">
        <v>0</v>
      </c>
      <c r="T241" s="134">
        <f t="shared" si="53"/>
        <v>0</v>
      </c>
      <c r="AR241" s="135" t="s">
        <v>172</v>
      </c>
      <c r="AT241" s="135" t="s">
        <v>124</v>
      </c>
      <c r="AU241" s="135" t="s">
        <v>80</v>
      </c>
      <c r="AY241" s="13" t="s">
        <v>121</v>
      </c>
      <c r="BE241" s="136">
        <f t="shared" si="54"/>
        <v>0</v>
      </c>
      <c r="BF241" s="136">
        <f t="shared" si="55"/>
        <v>0</v>
      </c>
      <c r="BG241" s="136">
        <f t="shared" si="56"/>
        <v>0</v>
      </c>
      <c r="BH241" s="136">
        <f t="shared" si="57"/>
        <v>0</v>
      </c>
      <c r="BI241" s="136">
        <f t="shared" si="58"/>
        <v>0</v>
      </c>
      <c r="BJ241" s="13" t="s">
        <v>78</v>
      </c>
      <c r="BK241" s="136">
        <f t="shared" si="59"/>
        <v>0</v>
      </c>
      <c r="BL241" s="13" t="s">
        <v>172</v>
      </c>
      <c r="BM241" s="135" t="s">
        <v>561</v>
      </c>
    </row>
    <row r="242" spans="2:65" s="1" customFormat="1" ht="24.2" customHeight="1">
      <c r="B242" s="124"/>
      <c r="C242" s="125" t="s">
        <v>562</v>
      </c>
      <c r="D242" s="125" t="s">
        <v>124</v>
      </c>
      <c r="E242" s="126" t="s">
        <v>563</v>
      </c>
      <c r="F242" s="127" t="s">
        <v>564</v>
      </c>
      <c r="G242" s="128" t="s">
        <v>190</v>
      </c>
      <c r="H242" s="129">
        <v>22</v>
      </c>
      <c r="I242" s="130"/>
      <c r="J242" s="130">
        <f t="shared" si="50"/>
        <v>0</v>
      </c>
      <c r="K242" s="127" t="s">
        <v>141</v>
      </c>
      <c r="L242" s="25"/>
      <c r="M242" s="131" t="s">
        <v>1</v>
      </c>
      <c r="N242" s="132" t="s">
        <v>36</v>
      </c>
      <c r="O242" s="133">
        <v>0.1</v>
      </c>
      <c r="P242" s="133">
        <f t="shared" si="51"/>
        <v>2.2000000000000002</v>
      </c>
      <c r="Q242" s="133">
        <v>0</v>
      </c>
      <c r="R242" s="133">
        <f t="shared" si="52"/>
        <v>0</v>
      </c>
      <c r="S242" s="133">
        <v>0</v>
      </c>
      <c r="T242" s="134">
        <f t="shared" si="53"/>
        <v>0</v>
      </c>
      <c r="AR242" s="135" t="s">
        <v>172</v>
      </c>
      <c r="AT242" s="135" t="s">
        <v>124</v>
      </c>
      <c r="AU242" s="135" t="s">
        <v>80</v>
      </c>
      <c r="AY242" s="13" t="s">
        <v>121</v>
      </c>
      <c r="BE242" s="136">
        <f t="shared" si="54"/>
        <v>0</v>
      </c>
      <c r="BF242" s="136">
        <f t="shared" si="55"/>
        <v>0</v>
      </c>
      <c r="BG242" s="136">
        <f t="shared" si="56"/>
        <v>0</v>
      </c>
      <c r="BH242" s="136">
        <f t="shared" si="57"/>
        <v>0</v>
      </c>
      <c r="BI242" s="136">
        <f t="shared" si="58"/>
        <v>0</v>
      </c>
      <c r="BJ242" s="13" t="s">
        <v>78</v>
      </c>
      <c r="BK242" s="136">
        <f t="shared" si="59"/>
        <v>0</v>
      </c>
      <c r="BL242" s="13" t="s">
        <v>172</v>
      </c>
      <c r="BM242" s="135" t="s">
        <v>565</v>
      </c>
    </row>
    <row r="243" spans="2:65" s="1" customFormat="1" ht="24.2" customHeight="1">
      <c r="B243" s="124"/>
      <c r="C243" s="125" t="s">
        <v>566</v>
      </c>
      <c r="D243" s="125" t="s">
        <v>124</v>
      </c>
      <c r="E243" s="126" t="s">
        <v>567</v>
      </c>
      <c r="F243" s="127" t="s">
        <v>568</v>
      </c>
      <c r="G243" s="128" t="s">
        <v>190</v>
      </c>
      <c r="H243" s="129">
        <v>363</v>
      </c>
      <c r="I243" s="130"/>
      <c r="J243" s="130">
        <f t="shared" si="50"/>
        <v>0</v>
      </c>
      <c r="K243" s="127" t="s">
        <v>141</v>
      </c>
      <c r="L243" s="25"/>
      <c r="M243" s="131" t="s">
        <v>1</v>
      </c>
      <c r="N243" s="132" t="s">
        <v>36</v>
      </c>
      <c r="O243" s="133">
        <v>0.115</v>
      </c>
      <c r="P243" s="133">
        <f t="shared" si="51"/>
        <v>41.745000000000005</v>
      </c>
      <c r="Q243" s="133">
        <v>0</v>
      </c>
      <c r="R243" s="133">
        <f t="shared" si="52"/>
        <v>0</v>
      </c>
      <c r="S243" s="133">
        <v>0</v>
      </c>
      <c r="T243" s="134">
        <f t="shared" si="53"/>
        <v>0</v>
      </c>
      <c r="AR243" s="135" t="s">
        <v>172</v>
      </c>
      <c r="AT243" s="135" t="s">
        <v>124</v>
      </c>
      <c r="AU243" s="135" t="s">
        <v>80</v>
      </c>
      <c r="AY243" s="13" t="s">
        <v>121</v>
      </c>
      <c r="BE243" s="136">
        <f t="shared" si="54"/>
        <v>0</v>
      </c>
      <c r="BF243" s="136">
        <f t="shared" si="55"/>
        <v>0</v>
      </c>
      <c r="BG243" s="136">
        <f t="shared" si="56"/>
        <v>0</v>
      </c>
      <c r="BH243" s="136">
        <f t="shared" si="57"/>
        <v>0</v>
      </c>
      <c r="BI243" s="136">
        <f t="shared" si="58"/>
        <v>0</v>
      </c>
      <c r="BJ243" s="13" t="s">
        <v>78</v>
      </c>
      <c r="BK243" s="136">
        <f t="shared" si="59"/>
        <v>0</v>
      </c>
      <c r="BL243" s="13" t="s">
        <v>172</v>
      </c>
      <c r="BM243" s="135" t="s">
        <v>569</v>
      </c>
    </row>
    <row r="244" spans="2:65" s="1" customFormat="1" ht="16.5" customHeight="1">
      <c r="B244" s="124"/>
      <c r="C244" s="137" t="s">
        <v>570</v>
      </c>
      <c r="D244" s="137" t="s">
        <v>165</v>
      </c>
      <c r="E244" s="138" t="s">
        <v>571</v>
      </c>
      <c r="F244" s="139" t="s">
        <v>572</v>
      </c>
      <c r="G244" s="140" t="s">
        <v>132</v>
      </c>
      <c r="H244" s="141">
        <v>301.2</v>
      </c>
      <c r="I244" s="142"/>
      <c r="J244" s="142">
        <f t="shared" si="50"/>
        <v>0</v>
      </c>
      <c r="K244" s="139" t="s">
        <v>1</v>
      </c>
      <c r="L244" s="143"/>
      <c r="M244" s="144" t="s">
        <v>1</v>
      </c>
      <c r="N244" s="145" t="s">
        <v>36</v>
      </c>
      <c r="O244" s="133">
        <v>0</v>
      </c>
      <c r="P244" s="133">
        <f t="shared" si="51"/>
        <v>0</v>
      </c>
      <c r="Q244" s="133">
        <v>1</v>
      </c>
      <c r="R244" s="133">
        <f t="shared" si="52"/>
        <v>301.2</v>
      </c>
      <c r="S244" s="133">
        <v>0</v>
      </c>
      <c r="T244" s="134">
        <f t="shared" si="53"/>
        <v>0</v>
      </c>
      <c r="AR244" s="135" t="s">
        <v>177</v>
      </c>
      <c r="AT244" s="135" t="s">
        <v>165</v>
      </c>
      <c r="AU244" s="135" t="s">
        <v>80</v>
      </c>
      <c r="AY244" s="13" t="s">
        <v>121</v>
      </c>
      <c r="BE244" s="136">
        <f t="shared" si="54"/>
        <v>0</v>
      </c>
      <c r="BF244" s="136">
        <f t="shared" si="55"/>
        <v>0</v>
      </c>
      <c r="BG244" s="136">
        <f t="shared" si="56"/>
        <v>0</v>
      </c>
      <c r="BH244" s="136">
        <f t="shared" si="57"/>
        <v>0</v>
      </c>
      <c r="BI244" s="136">
        <f t="shared" si="58"/>
        <v>0</v>
      </c>
      <c r="BJ244" s="13" t="s">
        <v>78</v>
      </c>
      <c r="BK244" s="136">
        <f t="shared" si="59"/>
        <v>0</v>
      </c>
      <c r="BL244" s="13" t="s">
        <v>172</v>
      </c>
      <c r="BM244" s="135" t="s">
        <v>573</v>
      </c>
    </row>
    <row r="245" spans="2:65" s="1" customFormat="1" ht="16.5" customHeight="1">
      <c r="B245" s="124"/>
      <c r="C245" s="125" t="s">
        <v>574</v>
      </c>
      <c r="D245" s="125" t="s">
        <v>124</v>
      </c>
      <c r="E245" s="126" t="s">
        <v>575</v>
      </c>
      <c r="F245" s="127" t="s">
        <v>576</v>
      </c>
      <c r="G245" s="128" t="s">
        <v>190</v>
      </c>
      <c r="H245" s="129">
        <v>3795</v>
      </c>
      <c r="I245" s="130"/>
      <c r="J245" s="130">
        <f t="shared" si="50"/>
        <v>0</v>
      </c>
      <c r="K245" s="127" t="s">
        <v>1</v>
      </c>
      <c r="L245" s="25"/>
      <c r="M245" s="131" t="s">
        <v>1</v>
      </c>
      <c r="N245" s="132" t="s">
        <v>36</v>
      </c>
      <c r="O245" s="133">
        <v>2.5000000000000001E-2</v>
      </c>
      <c r="P245" s="133">
        <f t="shared" si="51"/>
        <v>94.875</v>
      </c>
      <c r="Q245" s="133">
        <v>9.0000000000000006E-5</v>
      </c>
      <c r="R245" s="133">
        <f t="shared" si="52"/>
        <v>0.34155000000000002</v>
      </c>
      <c r="S245" s="133">
        <v>0</v>
      </c>
      <c r="T245" s="134">
        <f t="shared" si="53"/>
        <v>0</v>
      </c>
      <c r="AR245" s="135" t="s">
        <v>172</v>
      </c>
      <c r="AT245" s="135" t="s">
        <v>124</v>
      </c>
      <c r="AU245" s="135" t="s">
        <v>80</v>
      </c>
      <c r="AY245" s="13" t="s">
        <v>121</v>
      </c>
      <c r="BE245" s="136">
        <f t="shared" si="54"/>
        <v>0</v>
      </c>
      <c r="BF245" s="136">
        <f t="shared" si="55"/>
        <v>0</v>
      </c>
      <c r="BG245" s="136">
        <f t="shared" si="56"/>
        <v>0</v>
      </c>
      <c r="BH245" s="136">
        <f t="shared" si="57"/>
        <v>0</v>
      </c>
      <c r="BI245" s="136">
        <f t="shared" si="58"/>
        <v>0</v>
      </c>
      <c r="BJ245" s="13" t="s">
        <v>78</v>
      </c>
      <c r="BK245" s="136">
        <f t="shared" si="59"/>
        <v>0</v>
      </c>
      <c r="BL245" s="13" t="s">
        <v>172</v>
      </c>
      <c r="BM245" s="135" t="s">
        <v>577</v>
      </c>
    </row>
    <row r="246" spans="2:65" s="1" customFormat="1" ht="24.2" customHeight="1">
      <c r="B246" s="124"/>
      <c r="C246" s="137" t="s">
        <v>578</v>
      </c>
      <c r="D246" s="137" t="s">
        <v>165</v>
      </c>
      <c r="E246" s="138" t="s">
        <v>579</v>
      </c>
      <c r="F246" s="139" t="s">
        <v>580</v>
      </c>
      <c r="G246" s="140" t="s">
        <v>190</v>
      </c>
      <c r="H246" s="141">
        <v>328</v>
      </c>
      <c r="I246" s="142"/>
      <c r="J246" s="142">
        <f t="shared" si="50"/>
        <v>0</v>
      </c>
      <c r="K246" s="139" t="s">
        <v>141</v>
      </c>
      <c r="L246" s="143"/>
      <c r="M246" s="144" t="s">
        <v>1</v>
      </c>
      <c r="N246" s="145" t="s">
        <v>36</v>
      </c>
      <c r="O246" s="133">
        <v>0</v>
      </c>
      <c r="P246" s="133">
        <f t="shared" si="51"/>
        <v>0</v>
      </c>
      <c r="Q246" s="133">
        <v>6.8999999999999997E-4</v>
      </c>
      <c r="R246" s="133">
        <f t="shared" si="52"/>
        <v>0.22631999999999999</v>
      </c>
      <c r="S246" s="133">
        <v>0</v>
      </c>
      <c r="T246" s="134">
        <f t="shared" si="53"/>
        <v>0</v>
      </c>
      <c r="AR246" s="135" t="s">
        <v>177</v>
      </c>
      <c r="AT246" s="135" t="s">
        <v>165</v>
      </c>
      <c r="AU246" s="135" t="s">
        <v>80</v>
      </c>
      <c r="AY246" s="13" t="s">
        <v>121</v>
      </c>
      <c r="BE246" s="136">
        <f t="shared" si="54"/>
        <v>0</v>
      </c>
      <c r="BF246" s="136">
        <f t="shared" si="55"/>
        <v>0</v>
      </c>
      <c r="BG246" s="136">
        <f t="shared" si="56"/>
        <v>0</v>
      </c>
      <c r="BH246" s="136">
        <f t="shared" si="57"/>
        <v>0</v>
      </c>
      <c r="BI246" s="136">
        <f t="shared" si="58"/>
        <v>0</v>
      </c>
      <c r="BJ246" s="13" t="s">
        <v>78</v>
      </c>
      <c r="BK246" s="136">
        <f t="shared" si="59"/>
        <v>0</v>
      </c>
      <c r="BL246" s="13" t="s">
        <v>172</v>
      </c>
      <c r="BM246" s="135" t="s">
        <v>581</v>
      </c>
    </row>
    <row r="247" spans="2:65" s="1" customFormat="1" ht="24.2" customHeight="1">
      <c r="B247" s="124"/>
      <c r="C247" s="137" t="s">
        <v>582</v>
      </c>
      <c r="D247" s="137" t="s">
        <v>165</v>
      </c>
      <c r="E247" s="138" t="s">
        <v>583</v>
      </c>
      <c r="F247" s="139" t="s">
        <v>584</v>
      </c>
      <c r="G247" s="140" t="s">
        <v>190</v>
      </c>
      <c r="H247" s="141">
        <v>180</v>
      </c>
      <c r="I247" s="142"/>
      <c r="J247" s="142">
        <f t="shared" si="50"/>
        <v>0</v>
      </c>
      <c r="K247" s="139" t="s">
        <v>141</v>
      </c>
      <c r="L247" s="143"/>
      <c r="M247" s="144" t="s">
        <v>1</v>
      </c>
      <c r="N247" s="145" t="s">
        <v>36</v>
      </c>
      <c r="O247" s="133">
        <v>0</v>
      </c>
      <c r="P247" s="133">
        <f t="shared" si="51"/>
        <v>0</v>
      </c>
      <c r="Q247" s="133">
        <v>9.2000000000000003E-4</v>
      </c>
      <c r="R247" s="133">
        <f t="shared" si="52"/>
        <v>0.1656</v>
      </c>
      <c r="S247" s="133">
        <v>0</v>
      </c>
      <c r="T247" s="134">
        <f t="shared" si="53"/>
        <v>0</v>
      </c>
      <c r="AR247" s="135" t="s">
        <v>177</v>
      </c>
      <c r="AT247" s="135" t="s">
        <v>165</v>
      </c>
      <c r="AU247" s="135" t="s">
        <v>80</v>
      </c>
      <c r="AY247" s="13" t="s">
        <v>121</v>
      </c>
      <c r="BE247" s="136">
        <f t="shared" si="54"/>
        <v>0</v>
      </c>
      <c r="BF247" s="136">
        <f t="shared" si="55"/>
        <v>0</v>
      </c>
      <c r="BG247" s="136">
        <f t="shared" si="56"/>
        <v>0</v>
      </c>
      <c r="BH247" s="136">
        <f t="shared" si="57"/>
        <v>0</v>
      </c>
      <c r="BI247" s="136">
        <f t="shared" si="58"/>
        <v>0</v>
      </c>
      <c r="BJ247" s="13" t="s">
        <v>78</v>
      </c>
      <c r="BK247" s="136">
        <f t="shared" si="59"/>
        <v>0</v>
      </c>
      <c r="BL247" s="13" t="s">
        <v>172</v>
      </c>
      <c r="BM247" s="135" t="s">
        <v>585</v>
      </c>
    </row>
    <row r="248" spans="2:65" s="1" customFormat="1" ht="24.2" customHeight="1">
      <c r="B248" s="124"/>
      <c r="C248" s="125" t="s">
        <v>586</v>
      </c>
      <c r="D248" s="125" t="s">
        <v>124</v>
      </c>
      <c r="E248" s="126" t="s">
        <v>587</v>
      </c>
      <c r="F248" s="127" t="s">
        <v>588</v>
      </c>
      <c r="G248" s="128" t="s">
        <v>190</v>
      </c>
      <c r="H248" s="129">
        <v>508</v>
      </c>
      <c r="I248" s="130"/>
      <c r="J248" s="130">
        <f t="shared" si="50"/>
        <v>0</v>
      </c>
      <c r="K248" s="127" t="s">
        <v>1</v>
      </c>
      <c r="L248" s="25"/>
      <c r="M248" s="131" t="s">
        <v>1</v>
      </c>
      <c r="N248" s="132" t="s">
        <v>36</v>
      </c>
      <c r="O248" s="133">
        <v>0.30399999999999999</v>
      </c>
      <c r="P248" s="133">
        <f t="shared" si="51"/>
        <v>154.43199999999999</v>
      </c>
      <c r="Q248" s="133">
        <v>0.216</v>
      </c>
      <c r="R248" s="133">
        <f t="shared" si="52"/>
        <v>109.72799999999999</v>
      </c>
      <c r="S248" s="133">
        <v>0</v>
      </c>
      <c r="T248" s="134">
        <f t="shared" si="53"/>
        <v>0</v>
      </c>
      <c r="AR248" s="135" t="s">
        <v>172</v>
      </c>
      <c r="AT248" s="135" t="s">
        <v>124</v>
      </c>
      <c r="AU248" s="135" t="s">
        <v>80</v>
      </c>
      <c r="AY248" s="13" t="s">
        <v>121</v>
      </c>
      <c r="BE248" s="136">
        <f t="shared" si="54"/>
        <v>0</v>
      </c>
      <c r="BF248" s="136">
        <f t="shared" si="55"/>
        <v>0</v>
      </c>
      <c r="BG248" s="136">
        <f t="shared" si="56"/>
        <v>0</v>
      </c>
      <c r="BH248" s="136">
        <f t="shared" si="57"/>
        <v>0</v>
      </c>
      <c r="BI248" s="136">
        <f t="shared" si="58"/>
        <v>0</v>
      </c>
      <c r="BJ248" s="13" t="s">
        <v>78</v>
      </c>
      <c r="BK248" s="136">
        <f t="shared" si="59"/>
        <v>0</v>
      </c>
      <c r="BL248" s="13" t="s">
        <v>172</v>
      </c>
      <c r="BM248" s="135" t="s">
        <v>589</v>
      </c>
    </row>
    <row r="249" spans="2:65" s="1" customFormat="1" ht="24.2" customHeight="1">
      <c r="B249" s="124"/>
      <c r="C249" s="125" t="s">
        <v>590</v>
      </c>
      <c r="D249" s="125" t="s">
        <v>124</v>
      </c>
      <c r="E249" s="126" t="s">
        <v>591</v>
      </c>
      <c r="F249" s="127" t="s">
        <v>592</v>
      </c>
      <c r="G249" s="128" t="s">
        <v>190</v>
      </c>
      <c r="H249" s="129">
        <v>553</v>
      </c>
      <c r="I249" s="130"/>
      <c r="J249" s="130">
        <f t="shared" si="50"/>
        <v>0</v>
      </c>
      <c r="K249" s="127" t="s">
        <v>1</v>
      </c>
      <c r="L249" s="25"/>
      <c r="M249" s="131" t="s">
        <v>1</v>
      </c>
      <c r="N249" s="132" t="s">
        <v>36</v>
      </c>
      <c r="O249" s="133">
        <v>0.64</v>
      </c>
      <c r="P249" s="133">
        <f t="shared" si="51"/>
        <v>353.92</v>
      </c>
      <c r="Q249" s="133">
        <v>4.0000000000000003E-5</v>
      </c>
      <c r="R249" s="133">
        <f t="shared" si="52"/>
        <v>2.2120000000000001E-2</v>
      </c>
      <c r="S249" s="133">
        <v>0</v>
      </c>
      <c r="T249" s="134">
        <f t="shared" si="53"/>
        <v>0</v>
      </c>
      <c r="AR249" s="135" t="s">
        <v>172</v>
      </c>
      <c r="AT249" s="135" t="s">
        <v>124</v>
      </c>
      <c r="AU249" s="135" t="s">
        <v>80</v>
      </c>
      <c r="AY249" s="13" t="s">
        <v>121</v>
      </c>
      <c r="BE249" s="136">
        <f t="shared" si="54"/>
        <v>0</v>
      </c>
      <c r="BF249" s="136">
        <f t="shared" si="55"/>
        <v>0</v>
      </c>
      <c r="BG249" s="136">
        <f t="shared" si="56"/>
        <v>0</v>
      </c>
      <c r="BH249" s="136">
        <f t="shared" si="57"/>
        <v>0</v>
      </c>
      <c r="BI249" s="136">
        <f t="shared" si="58"/>
        <v>0</v>
      </c>
      <c r="BJ249" s="13" t="s">
        <v>78</v>
      </c>
      <c r="BK249" s="136">
        <f t="shared" si="59"/>
        <v>0</v>
      </c>
      <c r="BL249" s="13" t="s">
        <v>172</v>
      </c>
      <c r="BM249" s="135" t="s">
        <v>593</v>
      </c>
    </row>
    <row r="250" spans="2:65" s="1" customFormat="1" ht="21.75" customHeight="1">
      <c r="B250" s="124"/>
      <c r="C250" s="137" t="s">
        <v>594</v>
      </c>
      <c r="D250" s="137" t="s">
        <v>165</v>
      </c>
      <c r="E250" s="138" t="s">
        <v>595</v>
      </c>
      <c r="F250" s="139" t="s">
        <v>596</v>
      </c>
      <c r="G250" s="140" t="s">
        <v>190</v>
      </c>
      <c r="H250" s="141">
        <v>386</v>
      </c>
      <c r="I250" s="142"/>
      <c r="J250" s="142">
        <f t="shared" si="50"/>
        <v>0</v>
      </c>
      <c r="K250" s="139" t="s">
        <v>1</v>
      </c>
      <c r="L250" s="143"/>
      <c r="M250" s="144" t="s">
        <v>1</v>
      </c>
      <c r="N250" s="145" t="s">
        <v>36</v>
      </c>
      <c r="O250" s="133">
        <v>0</v>
      </c>
      <c r="P250" s="133">
        <f t="shared" si="51"/>
        <v>0</v>
      </c>
      <c r="Q250" s="133">
        <v>1.788E-2</v>
      </c>
      <c r="R250" s="133">
        <f t="shared" si="52"/>
        <v>6.9016799999999998</v>
      </c>
      <c r="S250" s="133">
        <v>0</v>
      </c>
      <c r="T250" s="134">
        <f t="shared" si="53"/>
        <v>0</v>
      </c>
      <c r="AR250" s="135" t="s">
        <v>177</v>
      </c>
      <c r="AT250" s="135" t="s">
        <v>165</v>
      </c>
      <c r="AU250" s="135" t="s">
        <v>80</v>
      </c>
      <c r="AY250" s="13" t="s">
        <v>121</v>
      </c>
      <c r="BE250" s="136">
        <f t="shared" si="54"/>
        <v>0</v>
      </c>
      <c r="BF250" s="136">
        <f t="shared" si="55"/>
        <v>0</v>
      </c>
      <c r="BG250" s="136">
        <f t="shared" si="56"/>
        <v>0</v>
      </c>
      <c r="BH250" s="136">
        <f t="shared" si="57"/>
        <v>0</v>
      </c>
      <c r="BI250" s="136">
        <f t="shared" si="58"/>
        <v>0</v>
      </c>
      <c r="BJ250" s="13" t="s">
        <v>78</v>
      </c>
      <c r="BK250" s="136">
        <f t="shared" si="59"/>
        <v>0</v>
      </c>
      <c r="BL250" s="13" t="s">
        <v>172</v>
      </c>
      <c r="BM250" s="135" t="s">
        <v>597</v>
      </c>
    </row>
    <row r="251" spans="2:65" s="1" customFormat="1" ht="24.2" customHeight="1">
      <c r="B251" s="124"/>
      <c r="C251" s="137" t="s">
        <v>598</v>
      </c>
      <c r="D251" s="137" t="s">
        <v>165</v>
      </c>
      <c r="E251" s="138" t="s">
        <v>599</v>
      </c>
      <c r="F251" s="139" t="s">
        <v>600</v>
      </c>
      <c r="G251" s="140" t="s">
        <v>190</v>
      </c>
      <c r="H251" s="141">
        <v>1</v>
      </c>
      <c r="I251" s="142"/>
      <c r="J251" s="142">
        <f t="shared" si="50"/>
        <v>0</v>
      </c>
      <c r="K251" s="139" t="s">
        <v>1</v>
      </c>
      <c r="L251" s="143"/>
      <c r="M251" s="144" t="s">
        <v>1</v>
      </c>
      <c r="N251" s="145" t="s">
        <v>36</v>
      </c>
      <c r="O251" s="133">
        <v>0</v>
      </c>
      <c r="P251" s="133">
        <f t="shared" si="51"/>
        <v>0</v>
      </c>
      <c r="Q251" s="133">
        <v>1.788E-2</v>
      </c>
      <c r="R251" s="133">
        <f t="shared" si="52"/>
        <v>1.788E-2</v>
      </c>
      <c r="S251" s="133">
        <v>0</v>
      </c>
      <c r="T251" s="134">
        <f t="shared" si="53"/>
        <v>0</v>
      </c>
      <c r="AR251" s="135" t="s">
        <v>177</v>
      </c>
      <c r="AT251" s="135" t="s">
        <v>165</v>
      </c>
      <c r="AU251" s="135" t="s">
        <v>80</v>
      </c>
      <c r="AY251" s="13" t="s">
        <v>121</v>
      </c>
      <c r="BE251" s="136">
        <f t="shared" si="54"/>
        <v>0</v>
      </c>
      <c r="BF251" s="136">
        <f t="shared" si="55"/>
        <v>0</v>
      </c>
      <c r="BG251" s="136">
        <f t="shared" si="56"/>
        <v>0</v>
      </c>
      <c r="BH251" s="136">
        <f t="shared" si="57"/>
        <v>0</v>
      </c>
      <c r="BI251" s="136">
        <f t="shared" si="58"/>
        <v>0</v>
      </c>
      <c r="BJ251" s="13" t="s">
        <v>78</v>
      </c>
      <c r="BK251" s="136">
        <f t="shared" si="59"/>
        <v>0</v>
      </c>
      <c r="BL251" s="13" t="s">
        <v>172</v>
      </c>
      <c r="BM251" s="135" t="s">
        <v>601</v>
      </c>
    </row>
    <row r="252" spans="2:65" s="1" customFormat="1" ht="24.2" customHeight="1">
      <c r="B252" s="124"/>
      <c r="C252" s="137" t="s">
        <v>602</v>
      </c>
      <c r="D252" s="137" t="s">
        <v>165</v>
      </c>
      <c r="E252" s="138" t="s">
        <v>603</v>
      </c>
      <c r="F252" s="139" t="s">
        <v>604</v>
      </c>
      <c r="G252" s="140" t="s">
        <v>158</v>
      </c>
      <c r="H252" s="141">
        <v>492</v>
      </c>
      <c r="I252" s="142"/>
      <c r="J252" s="142">
        <f t="shared" si="50"/>
        <v>0</v>
      </c>
      <c r="K252" s="139" t="s">
        <v>1</v>
      </c>
      <c r="L252" s="143"/>
      <c r="M252" s="144" t="s">
        <v>1</v>
      </c>
      <c r="N252" s="145" t="s">
        <v>36</v>
      </c>
      <c r="O252" s="133">
        <v>0</v>
      </c>
      <c r="P252" s="133">
        <f t="shared" si="51"/>
        <v>0</v>
      </c>
      <c r="Q252" s="133">
        <v>7.0000000000000001E-3</v>
      </c>
      <c r="R252" s="133">
        <f t="shared" si="52"/>
        <v>3.444</v>
      </c>
      <c r="S252" s="133">
        <v>0</v>
      </c>
      <c r="T252" s="134">
        <f t="shared" si="53"/>
        <v>0</v>
      </c>
      <c r="AR252" s="135" t="s">
        <v>177</v>
      </c>
      <c r="AT252" s="135" t="s">
        <v>165</v>
      </c>
      <c r="AU252" s="135" t="s">
        <v>80</v>
      </c>
      <c r="AY252" s="13" t="s">
        <v>121</v>
      </c>
      <c r="BE252" s="136">
        <f t="shared" si="54"/>
        <v>0</v>
      </c>
      <c r="BF252" s="136">
        <f t="shared" si="55"/>
        <v>0</v>
      </c>
      <c r="BG252" s="136">
        <f t="shared" si="56"/>
        <v>0</v>
      </c>
      <c r="BH252" s="136">
        <f t="shared" si="57"/>
        <v>0</v>
      </c>
      <c r="BI252" s="136">
        <f t="shared" si="58"/>
        <v>0</v>
      </c>
      <c r="BJ252" s="13" t="s">
        <v>78</v>
      </c>
      <c r="BK252" s="136">
        <f t="shared" si="59"/>
        <v>0</v>
      </c>
      <c r="BL252" s="13" t="s">
        <v>172</v>
      </c>
      <c r="BM252" s="135" t="s">
        <v>605</v>
      </c>
    </row>
    <row r="253" spans="2:65" s="1" customFormat="1" ht="33" customHeight="1">
      <c r="B253" s="124"/>
      <c r="C253" s="137" t="s">
        <v>606</v>
      </c>
      <c r="D253" s="137" t="s">
        <v>165</v>
      </c>
      <c r="E253" s="138" t="s">
        <v>607</v>
      </c>
      <c r="F253" s="139" t="s">
        <v>608</v>
      </c>
      <c r="G253" s="140" t="s">
        <v>158</v>
      </c>
      <c r="H253" s="141">
        <v>6</v>
      </c>
      <c r="I253" s="142"/>
      <c r="J253" s="142">
        <f t="shared" si="50"/>
        <v>0</v>
      </c>
      <c r="K253" s="139" t="s">
        <v>1</v>
      </c>
      <c r="L253" s="143"/>
      <c r="M253" s="144" t="s">
        <v>1</v>
      </c>
      <c r="N253" s="145" t="s">
        <v>36</v>
      </c>
      <c r="O253" s="133">
        <v>0</v>
      </c>
      <c r="P253" s="133">
        <f t="shared" si="51"/>
        <v>0</v>
      </c>
      <c r="Q253" s="133">
        <v>7.0000000000000001E-3</v>
      </c>
      <c r="R253" s="133">
        <f t="shared" si="52"/>
        <v>4.2000000000000003E-2</v>
      </c>
      <c r="S253" s="133">
        <v>0</v>
      </c>
      <c r="T253" s="134">
        <f t="shared" si="53"/>
        <v>0</v>
      </c>
      <c r="AR253" s="135" t="s">
        <v>177</v>
      </c>
      <c r="AT253" s="135" t="s">
        <v>165</v>
      </c>
      <c r="AU253" s="135" t="s">
        <v>80</v>
      </c>
      <c r="AY253" s="13" t="s">
        <v>121</v>
      </c>
      <c r="BE253" s="136">
        <f t="shared" si="54"/>
        <v>0</v>
      </c>
      <c r="BF253" s="136">
        <f t="shared" si="55"/>
        <v>0</v>
      </c>
      <c r="BG253" s="136">
        <f t="shared" si="56"/>
        <v>0</v>
      </c>
      <c r="BH253" s="136">
        <f t="shared" si="57"/>
        <v>0</v>
      </c>
      <c r="BI253" s="136">
        <f t="shared" si="58"/>
        <v>0</v>
      </c>
      <c r="BJ253" s="13" t="s">
        <v>78</v>
      </c>
      <c r="BK253" s="136">
        <f t="shared" si="59"/>
        <v>0</v>
      </c>
      <c r="BL253" s="13" t="s">
        <v>172</v>
      </c>
      <c r="BM253" s="135" t="s">
        <v>609</v>
      </c>
    </row>
    <row r="254" spans="2:65" s="1" customFormat="1" ht="16.5" customHeight="1">
      <c r="B254" s="124"/>
      <c r="C254" s="137" t="s">
        <v>610</v>
      </c>
      <c r="D254" s="137" t="s">
        <v>165</v>
      </c>
      <c r="E254" s="138" t="s">
        <v>611</v>
      </c>
      <c r="F254" s="139" t="s">
        <v>612</v>
      </c>
      <c r="G254" s="140" t="s">
        <v>158</v>
      </c>
      <c r="H254" s="141">
        <v>894</v>
      </c>
      <c r="I254" s="142"/>
      <c r="J254" s="142">
        <f t="shared" si="50"/>
        <v>0</v>
      </c>
      <c r="K254" s="139" t="s">
        <v>1</v>
      </c>
      <c r="L254" s="143"/>
      <c r="M254" s="144" t="s">
        <v>1</v>
      </c>
      <c r="N254" s="145" t="s">
        <v>36</v>
      </c>
      <c r="O254" s="133">
        <v>0</v>
      </c>
      <c r="P254" s="133">
        <f t="shared" si="51"/>
        <v>0</v>
      </c>
      <c r="Q254" s="133">
        <v>5.0000000000000001E-4</v>
      </c>
      <c r="R254" s="133">
        <f t="shared" si="52"/>
        <v>0.44700000000000001</v>
      </c>
      <c r="S254" s="133">
        <v>0</v>
      </c>
      <c r="T254" s="134">
        <f t="shared" si="53"/>
        <v>0</v>
      </c>
      <c r="AR254" s="135" t="s">
        <v>177</v>
      </c>
      <c r="AT254" s="135" t="s">
        <v>165</v>
      </c>
      <c r="AU254" s="135" t="s">
        <v>80</v>
      </c>
      <c r="AY254" s="13" t="s">
        <v>121</v>
      </c>
      <c r="BE254" s="136">
        <f t="shared" si="54"/>
        <v>0</v>
      </c>
      <c r="BF254" s="136">
        <f t="shared" si="55"/>
        <v>0</v>
      </c>
      <c r="BG254" s="136">
        <f t="shared" si="56"/>
        <v>0</v>
      </c>
      <c r="BH254" s="136">
        <f t="shared" si="57"/>
        <v>0</v>
      </c>
      <c r="BI254" s="136">
        <f t="shared" si="58"/>
        <v>0</v>
      </c>
      <c r="BJ254" s="13" t="s">
        <v>78</v>
      </c>
      <c r="BK254" s="136">
        <f t="shared" si="59"/>
        <v>0</v>
      </c>
      <c r="BL254" s="13" t="s">
        <v>172</v>
      </c>
      <c r="BM254" s="135" t="s">
        <v>613</v>
      </c>
    </row>
    <row r="255" spans="2:65" s="1" customFormat="1" ht="21.75" customHeight="1">
      <c r="B255" s="124"/>
      <c r="C255" s="137" t="s">
        <v>614</v>
      </c>
      <c r="D255" s="137" t="s">
        <v>165</v>
      </c>
      <c r="E255" s="138" t="s">
        <v>615</v>
      </c>
      <c r="F255" s="139" t="s">
        <v>616</v>
      </c>
      <c r="G255" s="140" t="s">
        <v>158</v>
      </c>
      <c r="H255" s="141">
        <v>7152</v>
      </c>
      <c r="I255" s="142"/>
      <c r="J255" s="142">
        <f t="shared" si="50"/>
        <v>0</v>
      </c>
      <c r="K255" s="139" t="s">
        <v>1</v>
      </c>
      <c r="L255" s="143"/>
      <c r="M255" s="144" t="s">
        <v>1</v>
      </c>
      <c r="N255" s="145" t="s">
        <v>36</v>
      </c>
      <c r="O255" s="133">
        <v>0</v>
      </c>
      <c r="P255" s="133">
        <f t="shared" si="51"/>
        <v>0</v>
      </c>
      <c r="Q255" s="133">
        <v>2.0000000000000001E-4</v>
      </c>
      <c r="R255" s="133">
        <f t="shared" si="52"/>
        <v>1.4304000000000001</v>
      </c>
      <c r="S255" s="133">
        <v>0</v>
      </c>
      <c r="T255" s="134">
        <f t="shared" si="53"/>
        <v>0</v>
      </c>
      <c r="AR255" s="135" t="s">
        <v>177</v>
      </c>
      <c r="AT255" s="135" t="s">
        <v>165</v>
      </c>
      <c r="AU255" s="135" t="s">
        <v>80</v>
      </c>
      <c r="AY255" s="13" t="s">
        <v>121</v>
      </c>
      <c r="BE255" s="136">
        <f t="shared" si="54"/>
        <v>0</v>
      </c>
      <c r="BF255" s="136">
        <f t="shared" si="55"/>
        <v>0</v>
      </c>
      <c r="BG255" s="136">
        <f t="shared" si="56"/>
        <v>0</v>
      </c>
      <c r="BH255" s="136">
        <f t="shared" si="57"/>
        <v>0</v>
      </c>
      <c r="BI255" s="136">
        <f t="shared" si="58"/>
        <v>0</v>
      </c>
      <c r="BJ255" s="13" t="s">
        <v>78</v>
      </c>
      <c r="BK255" s="136">
        <f t="shared" si="59"/>
        <v>0</v>
      </c>
      <c r="BL255" s="13" t="s">
        <v>172</v>
      </c>
      <c r="BM255" s="135" t="s">
        <v>617</v>
      </c>
    </row>
    <row r="256" spans="2:65" s="1" customFormat="1" ht="16.5" customHeight="1">
      <c r="B256" s="124"/>
      <c r="C256" s="125" t="s">
        <v>618</v>
      </c>
      <c r="D256" s="125" t="s">
        <v>124</v>
      </c>
      <c r="E256" s="126" t="s">
        <v>619</v>
      </c>
      <c r="F256" s="127" t="s">
        <v>620</v>
      </c>
      <c r="G256" s="128" t="s">
        <v>158</v>
      </c>
      <c r="H256" s="129">
        <v>894</v>
      </c>
      <c r="I256" s="130"/>
      <c r="J256" s="130">
        <f t="shared" si="50"/>
        <v>0</v>
      </c>
      <c r="K256" s="127" t="s">
        <v>1</v>
      </c>
      <c r="L256" s="25"/>
      <c r="M256" s="131" t="s">
        <v>1</v>
      </c>
      <c r="N256" s="132" t="s">
        <v>36</v>
      </c>
      <c r="O256" s="133">
        <v>0</v>
      </c>
      <c r="P256" s="133">
        <f t="shared" si="51"/>
        <v>0</v>
      </c>
      <c r="Q256" s="133">
        <v>0</v>
      </c>
      <c r="R256" s="133">
        <f t="shared" si="52"/>
        <v>0</v>
      </c>
      <c r="S256" s="133">
        <v>0</v>
      </c>
      <c r="T256" s="134">
        <f t="shared" si="53"/>
        <v>0</v>
      </c>
      <c r="AR256" s="135" t="s">
        <v>172</v>
      </c>
      <c r="AT256" s="135" t="s">
        <v>124</v>
      </c>
      <c r="AU256" s="135" t="s">
        <v>80</v>
      </c>
      <c r="AY256" s="13" t="s">
        <v>121</v>
      </c>
      <c r="BE256" s="136">
        <f t="shared" si="54"/>
        <v>0</v>
      </c>
      <c r="BF256" s="136">
        <f t="shared" si="55"/>
        <v>0</v>
      </c>
      <c r="BG256" s="136">
        <f t="shared" si="56"/>
        <v>0</v>
      </c>
      <c r="BH256" s="136">
        <f t="shared" si="57"/>
        <v>0</v>
      </c>
      <c r="BI256" s="136">
        <f t="shared" si="58"/>
        <v>0</v>
      </c>
      <c r="BJ256" s="13" t="s">
        <v>78</v>
      </c>
      <c r="BK256" s="136">
        <f t="shared" si="59"/>
        <v>0</v>
      </c>
      <c r="BL256" s="13" t="s">
        <v>172</v>
      </c>
      <c r="BM256" s="135" t="s">
        <v>621</v>
      </c>
    </row>
    <row r="257" spans="2:65" s="1" customFormat="1" ht="24.2" customHeight="1">
      <c r="B257" s="124"/>
      <c r="C257" s="125" t="s">
        <v>622</v>
      </c>
      <c r="D257" s="125" t="s">
        <v>124</v>
      </c>
      <c r="E257" s="126" t="s">
        <v>623</v>
      </c>
      <c r="F257" s="127" t="s">
        <v>624</v>
      </c>
      <c r="G257" s="128" t="s">
        <v>158</v>
      </c>
      <c r="H257" s="129">
        <v>6</v>
      </c>
      <c r="I257" s="130"/>
      <c r="J257" s="130">
        <f t="shared" si="50"/>
        <v>0</v>
      </c>
      <c r="K257" s="127" t="s">
        <v>1</v>
      </c>
      <c r="L257" s="25"/>
      <c r="M257" s="131" t="s">
        <v>1</v>
      </c>
      <c r="N257" s="132" t="s">
        <v>36</v>
      </c>
      <c r="O257" s="133">
        <v>0.5</v>
      </c>
      <c r="P257" s="133">
        <f t="shared" si="51"/>
        <v>3</v>
      </c>
      <c r="Q257" s="133">
        <v>0</v>
      </c>
      <c r="R257" s="133">
        <f t="shared" si="52"/>
        <v>0</v>
      </c>
      <c r="S257" s="133">
        <v>0</v>
      </c>
      <c r="T257" s="134">
        <f t="shared" si="53"/>
        <v>0</v>
      </c>
      <c r="AR257" s="135" t="s">
        <v>128</v>
      </c>
      <c r="AT257" s="135" t="s">
        <v>124</v>
      </c>
      <c r="AU257" s="135" t="s">
        <v>80</v>
      </c>
      <c r="AY257" s="13" t="s">
        <v>121</v>
      </c>
      <c r="BE257" s="136">
        <f t="shared" si="54"/>
        <v>0</v>
      </c>
      <c r="BF257" s="136">
        <f t="shared" si="55"/>
        <v>0</v>
      </c>
      <c r="BG257" s="136">
        <f t="shared" si="56"/>
        <v>0</v>
      </c>
      <c r="BH257" s="136">
        <f t="shared" si="57"/>
        <v>0</v>
      </c>
      <c r="BI257" s="136">
        <f t="shared" si="58"/>
        <v>0</v>
      </c>
      <c r="BJ257" s="13" t="s">
        <v>78</v>
      </c>
      <c r="BK257" s="136">
        <f t="shared" si="59"/>
        <v>0</v>
      </c>
      <c r="BL257" s="13" t="s">
        <v>128</v>
      </c>
      <c r="BM257" s="135" t="s">
        <v>625</v>
      </c>
    </row>
    <row r="258" spans="2:65" s="1" customFormat="1" ht="33" customHeight="1">
      <c r="B258" s="124"/>
      <c r="C258" s="125" t="s">
        <v>626</v>
      </c>
      <c r="D258" s="125" t="s">
        <v>124</v>
      </c>
      <c r="E258" s="126" t="s">
        <v>627</v>
      </c>
      <c r="F258" s="127" t="s">
        <v>628</v>
      </c>
      <c r="G258" s="128" t="s">
        <v>158</v>
      </c>
      <c r="H258" s="129">
        <v>2</v>
      </c>
      <c r="I258" s="130"/>
      <c r="J258" s="130">
        <f t="shared" si="50"/>
        <v>0</v>
      </c>
      <c r="K258" s="127" t="s">
        <v>1</v>
      </c>
      <c r="L258" s="25"/>
      <c r="M258" s="131" t="s">
        <v>1</v>
      </c>
      <c r="N258" s="132" t="s">
        <v>36</v>
      </c>
      <c r="O258" s="133">
        <v>0</v>
      </c>
      <c r="P258" s="133">
        <f t="shared" si="51"/>
        <v>0</v>
      </c>
      <c r="Q258" s="133">
        <v>0</v>
      </c>
      <c r="R258" s="133">
        <f t="shared" si="52"/>
        <v>0</v>
      </c>
      <c r="S258" s="133">
        <v>0</v>
      </c>
      <c r="T258" s="134">
        <f t="shared" si="53"/>
        <v>0</v>
      </c>
      <c r="AR258" s="135" t="s">
        <v>128</v>
      </c>
      <c r="AT258" s="135" t="s">
        <v>124</v>
      </c>
      <c r="AU258" s="135" t="s">
        <v>80</v>
      </c>
      <c r="AY258" s="13" t="s">
        <v>121</v>
      </c>
      <c r="BE258" s="136">
        <f t="shared" si="54"/>
        <v>0</v>
      </c>
      <c r="BF258" s="136">
        <f t="shared" si="55"/>
        <v>0</v>
      </c>
      <c r="BG258" s="136">
        <f t="shared" si="56"/>
        <v>0</v>
      </c>
      <c r="BH258" s="136">
        <f t="shared" si="57"/>
        <v>0</v>
      </c>
      <c r="BI258" s="136">
        <f t="shared" si="58"/>
        <v>0</v>
      </c>
      <c r="BJ258" s="13" t="s">
        <v>78</v>
      </c>
      <c r="BK258" s="136">
        <f t="shared" si="59"/>
        <v>0</v>
      </c>
      <c r="BL258" s="13" t="s">
        <v>128</v>
      </c>
      <c r="BM258" s="135" t="s">
        <v>629</v>
      </c>
    </row>
    <row r="259" spans="2:65" s="1" customFormat="1" ht="33" customHeight="1">
      <c r="B259" s="124"/>
      <c r="C259" s="125" t="s">
        <v>630</v>
      </c>
      <c r="D259" s="125" t="s">
        <v>124</v>
      </c>
      <c r="E259" s="126" t="s">
        <v>631</v>
      </c>
      <c r="F259" s="127" t="s">
        <v>632</v>
      </c>
      <c r="G259" s="128" t="s">
        <v>158</v>
      </c>
      <c r="H259" s="129">
        <v>1</v>
      </c>
      <c r="I259" s="130"/>
      <c r="J259" s="130">
        <f t="shared" si="50"/>
        <v>0</v>
      </c>
      <c r="K259" s="127" t="s">
        <v>1</v>
      </c>
      <c r="L259" s="25"/>
      <c r="M259" s="131" t="s">
        <v>1</v>
      </c>
      <c r="N259" s="132" t="s">
        <v>36</v>
      </c>
      <c r="O259" s="133">
        <v>0</v>
      </c>
      <c r="P259" s="133">
        <f t="shared" si="51"/>
        <v>0</v>
      </c>
      <c r="Q259" s="133">
        <v>0</v>
      </c>
      <c r="R259" s="133">
        <f t="shared" si="52"/>
        <v>0</v>
      </c>
      <c r="S259" s="133">
        <v>0</v>
      </c>
      <c r="T259" s="134">
        <f t="shared" si="53"/>
        <v>0</v>
      </c>
      <c r="AR259" s="135" t="s">
        <v>128</v>
      </c>
      <c r="AT259" s="135" t="s">
        <v>124</v>
      </c>
      <c r="AU259" s="135" t="s">
        <v>80</v>
      </c>
      <c r="AY259" s="13" t="s">
        <v>121</v>
      </c>
      <c r="BE259" s="136">
        <f t="shared" si="54"/>
        <v>0</v>
      </c>
      <c r="BF259" s="136">
        <f t="shared" si="55"/>
        <v>0</v>
      </c>
      <c r="BG259" s="136">
        <f t="shared" si="56"/>
        <v>0</v>
      </c>
      <c r="BH259" s="136">
        <f t="shared" si="57"/>
        <v>0</v>
      </c>
      <c r="BI259" s="136">
        <f t="shared" si="58"/>
        <v>0</v>
      </c>
      <c r="BJ259" s="13" t="s">
        <v>78</v>
      </c>
      <c r="BK259" s="136">
        <f t="shared" si="59"/>
        <v>0</v>
      </c>
      <c r="BL259" s="13" t="s">
        <v>128</v>
      </c>
      <c r="BM259" s="135" t="s">
        <v>633</v>
      </c>
    </row>
    <row r="260" spans="2:65" s="1" customFormat="1" ht="16.5" customHeight="1">
      <c r="B260" s="124"/>
      <c r="C260" s="137" t="s">
        <v>634</v>
      </c>
      <c r="D260" s="137" t="s">
        <v>165</v>
      </c>
      <c r="E260" s="138" t="s">
        <v>635</v>
      </c>
      <c r="F260" s="139" t="s">
        <v>636</v>
      </c>
      <c r="G260" s="140" t="s">
        <v>158</v>
      </c>
      <c r="H260" s="141">
        <v>9</v>
      </c>
      <c r="I260" s="142"/>
      <c r="J260" s="142">
        <f t="shared" si="50"/>
        <v>0</v>
      </c>
      <c r="K260" s="139" t="s">
        <v>1</v>
      </c>
      <c r="L260" s="143"/>
      <c r="M260" s="144" t="s">
        <v>1</v>
      </c>
      <c r="N260" s="145" t="s">
        <v>36</v>
      </c>
      <c r="O260" s="133">
        <v>0</v>
      </c>
      <c r="P260" s="133">
        <f t="shared" si="51"/>
        <v>0</v>
      </c>
      <c r="Q260" s="133">
        <v>0.06</v>
      </c>
      <c r="R260" s="133">
        <f t="shared" si="52"/>
        <v>0.54</v>
      </c>
      <c r="S260" s="133">
        <v>0</v>
      </c>
      <c r="T260" s="134">
        <f t="shared" si="53"/>
        <v>0</v>
      </c>
      <c r="AR260" s="135" t="s">
        <v>161</v>
      </c>
      <c r="AT260" s="135" t="s">
        <v>165</v>
      </c>
      <c r="AU260" s="135" t="s">
        <v>80</v>
      </c>
      <c r="AY260" s="13" t="s">
        <v>121</v>
      </c>
      <c r="BE260" s="136">
        <f t="shared" si="54"/>
        <v>0</v>
      </c>
      <c r="BF260" s="136">
        <f t="shared" si="55"/>
        <v>0</v>
      </c>
      <c r="BG260" s="136">
        <f t="shared" si="56"/>
        <v>0</v>
      </c>
      <c r="BH260" s="136">
        <f t="shared" si="57"/>
        <v>0</v>
      </c>
      <c r="BI260" s="136">
        <f t="shared" si="58"/>
        <v>0</v>
      </c>
      <c r="BJ260" s="13" t="s">
        <v>78</v>
      </c>
      <c r="BK260" s="136">
        <f t="shared" si="59"/>
        <v>0</v>
      </c>
      <c r="BL260" s="13" t="s">
        <v>128</v>
      </c>
      <c r="BM260" s="135" t="s">
        <v>637</v>
      </c>
    </row>
    <row r="261" spans="2:65" s="1" customFormat="1" ht="16.5" customHeight="1">
      <c r="B261" s="124"/>
      <c r="C261" s="137" t="s">
        <v>638</v>
      </c>
      <c r="D261" s="137" t="s">
        <v>165</v>
      </c>
      <c r="E261" s="138" t="s">
        <v>639</v>
      </c>
      <c r="F261" s="139" t="s">
        <v>640</v>
      </c>
      <c r="G261" s="140" t="s">
        <v>158</v>
      </c>
      <c r="H261" s="141">
        <v>6</v>
      </c>
      <c r="I261" s="142"/>
      <c r="J261" s="142">
        <f t="shared" si="50"/>
        <v>0</v>
      </c>
      <c r="K261" s="139" t="s">
        <v>1</v>
      </c>
      <c r="L261" s="143"/>
      <c r="M261" s="144" t="s">
        <v>1</v>
      </c>
      <c r="N261" s="145" t="s">
        <v>36</v>
      </c>
      <c r="O261" s="133">
        <v>0</v>
      </c>
      <c r="P261" s="133">
        <f t="shared" si="51"/>
        <v>0</v>
      </c>
      <c r="Q261" s="133">
        <v>0.11</v>
      </c>
      <c r="R261" s="133">
        <f t="shared" si="52"/>
        <v>0.66</v>
      </c>
      <c r="S261" s="133">
        <v>0</v>
      </c>
      <c r="T261" s="134">
        <f t="shared" si="53"/>
        <v>0</v>
      </c>
      <c r="AR261" s="135" t="s">
        <v>161</v>
      </c>
      <c r="AT261" s="135" t="s">
        <v>165</v>
      </c>
      <c r="AU261" s="135" t="s">
        <v>80</v>
      </c>
      <c r="AY261" s="13" t="s">
        <v>121</v>
      </c>
      <c r="BE261" s="136">
        <f t="shared" si="54"/>
        <v>0</v>
      </c>
      <c r="BF261" s="136">
        <f t="shared" si="55"/>
        <v>0</v>
      </c>
      <c r="BG261" s="136">
        <f t="shared" si="56"/>
        <v>0</v>
      </c>
      <c r="BH261" s="136">
        <f t="shared" si="57"/>
        <v>0</v>
      </c>
      <c r="BI261" s="136">
        <f t="shared" si="58"/>
        <v>0</v>
      </c>
      <c r="BJ261" s="13" t="s">
        <v>78</v>
      </c>
      <c r="BK261" s="136">
        <f t="shared" si="59"/>
        <v>0</v>
      </c>
      <c r="BL261" s="13" t="s">
        <v>128</v>
      </c>
      <c r="BM261" s="135" t="s">
        <v>641</v>
      </c>
    </row>
    <row r="262" spans="2:65" s="1" customFormat="1" ht="16.5" customHeight="1">
      <c r="B262" s="124"/>
      <c r="C262" s="137" t="s">
        <v>642</v>
      </c>
      <c r="D262" s="137" t="s">
        <v>165</v>
      </c>
      <c r="E262" s="138" t="s">
        <v>643</v>
      </c>
      <c r="F262" s="139" t="s">
        <v>644</v>
      </c>
      <c r="G262" s="140" t="s">
        <v>158</v>
      </c>
      <c r="H262" s="141">
        <v>1</v>
      </c>
      <c r="I262" s="142"/>
      <c r="J262" s="142">
        <f t="shared" si="50"/>
        <v>0</v>
      </c>
      <c r="K262" s="139" t="s">
        <v>1</v>
      </c>
      <c r="L262" s="143"/>
      <c r="M262" s="144" t="s">
        <v>1</v>
      </c>
      <c r="N262" s="145" t="s">
        <v>36</v>
      </c>
      <c r="O262" s="133">
        <v>0</v>
      </c>
      <c r="P262" s="133">
        <f t="shared" si="51"/>
        <v>0</v>
      </c>
      <c r="Q262" s="133">
        <v>0</v>
      </c>
      <c r="R262" s="133">
        <f t="shared" si="52"/>
        <v>0</v>
      </c>
      <c r="S262" s="133">
        <v>0</v>
      </c>
      <c r="T262" s="134">
        <f t="shared" si="53"/>
        <v>0</v>
      </c>
      <c r="AR262" s="135" t="s">
        <v>161</v>
      </c>
      <c r="AT262" s="135" t="s">
        <v>165</v>
      </c>
      <c r="AU262" s="135" t="s">
        <v>80</v>
      </c>
      <c r="AY262" s="13" t="s">
        <v>121</v>
      </c>
      <c r="BE262" s="136">
        <f t="shared" si="54"/>
        <v>0</v>
      </c>
      <c r="BF262" s="136">
        <f t="shared" si="55"/>
        <v>0</v>
      </c>
      <c r="BG262" s="136">
        <f t="shared" si="56"/>
        <v>0</v>
      </c>
      <c r="BH262" s="136">
        <f t="shared" si="57"/>
        <v>0</v>
      </c>
      <c r="BI262" s="136">
        <f t="shared" si="58"/>
        <v>0</v>
      </c>
      <c r="BJ262" s="13" t="s">
        <v>78</v>
      </c>
      <c r="BK262" s="136">
        <f t="shared" si="59"/>
        <v>0</v>
      </c>
      <c r="BL262" s="13" t="s">
        <v>128</v>
      </c>
      <c r="BM262" s="135" t="s">
        <v>645</v>
      </c>
    </row>
    <row r="263" spans="2:65" s="1" customFormat="1" ht="16.5" customHeight="1">
      <c r="B263" s="124"/>
      <c r="C263" s="137" t="s">
        <v>646</v>
      </c>
      <c r="D263" s="137" t="s">
        <v>165</v>
      </c>
      <c r="E263" s="138" t="s">
        <v>647</v>
      </c>
      <c r="F263" s="139" t="s">
        <v>648</v>
      </c>
      <c r="G263" s="140" t="s">
        <v>158</v>
      </c>
      <c r="H263" s="141">
        <v>1</v>
      </c>
      <c r="I263" s="142"/>
      <c r="J263" s="142">
        <f t="shared" si="50"/>
        <v>0</v>
      </c>
      <c r="K263" s="139" t="s">
        <v>1</v>
      </c>
      <c r="L263" s="143"/>
      <c r="M263" s="144" t="s">
        <v>1</v>
      </c>
      <c r="N263" s="145" t="s">
        <v>36</v>
      </c>
      <c r="O263" s="133">
        <v>0</v>
      </c>
      <c r="P263" s="133">
        <f t="shared" si="51"/>
        <v>0</v>
      </c>
      <c r="Q263" s="133">
        <v>0</v>
      </c>
      <c r="R263" s="133">
        <f t="shared" si="52"/>
        <v>0</v>
      </c>
      <c r="S263" s="133">
        <v>0</v>
      </c>
      <c r="T263" s="134">
        <f t="shared" si="53"/>
        <v>0</v>
      </c>
      <c r="AR263" s="135" t="s">
        <v>161</v>
      </c>
      <c r="AT263" s="135" t="s">
        <v>165</v>
      </c>
      <c r="AU263" s="135" t="s">
        <v>80</v>
      </c>
      <c r="AY263" s="13" t="s">
        <v>121</v>
      </c>
      <c r="BE263" s="136">
        <f t="shared" si="54"/>
        <v>0</v>
      </c>
      <c r="BF263" s="136">
        <f t="shared" si="55"/>
        <v>0</v>
      </c>
      <c r="BG263" s="136">
        <f t="shared" si="56"/>
        <v>0</v>
      </c>
      <c r="BH263" s="136">
        <f t="shared" si="57"/>
        <v>0</v>
      </c>
      <c r="BI263" s="136">
        <f t="shared" si="58"/>
        <v>0</v>
      </c>
      <c r="BJ263" s="13" t="s">
        <v>78</v>
      </c>
      <c r="BK263" s="136">
        <f t="shared" si="59"/>
        <v>0</v>
      </c>
      <c r="BL263" s="13" t="s">
        <v>128</v>
      </c>
      <c r="BM263" s="135" t="s">
        <v>649</v>
      </c>
    </row>
    <row r="264" spans="2:65" s="1" customFormat="1" ht="16.5" customHeight="1">
      <c r="B264" s="124"/>
      <c r="C264" s="137" t="s">
        <v>650</v>
      </c>
      <c r="D264" s="137" t="s">
        <v>165</v>
      </c>
      <c r="E264" s="138" t="s">
        <v>651</v>
      </c>
      <c r="F264" s="139" t="s">
        <v>652</v>
      </c>
      <c r="G264" s="140" t="s">
        <v>158</v>
      </c>
      <c r="H264" s="141">
        <v>1</v>
      </c>
      <c r="I264" s="142"/>
      <c r="J264" s="142">
        <f t="shared" si="50"/>
        <v>0</v>
      </c>
      <c r="K264" s="139" t="s">
        <v>1</v>
      </c>
      <c r="L264" s="143"/>
      <c r="M264" s="144" t="s">
        <v>1</v>
      </c>
      <c r="N264" s="145" t="s">
        <v>36</v>
      </c>
      <c r="O264" s="133">
        <v>0</v>
      </c>
      <c r="P264" s="133">
        <f t="shared" si="51"/>
        <v>0</v>
      </c>
      <c r="Q264" s="133">
        <v>0</v>
      </c>
      <c r="R264" s="133">
        <f t="shared" si="52"/>
        <v>0</v>
      </c>
      <c r="S264" s="133">
        <v>0</v>
      </c>
      <c r="T264" s="134">
        <f t="shared" si="53"/>
        <v>0</v>
      </c>
      <c r="AR264" s="135" t="s">
        <v>161</v>
      </c>
      <c r="AT264" s="135" t="s">
        <v>165</v>
      </c>
      <c r="AU264" s="135" t="s">
        <v>80</v>
      </c>
      <c r="AY264" s="13" t="s">
        <v>121</v>
      </c>
      <c r="BE264" s="136">
        <f t="shared" si="54"/>
        <v>0</v>
      </c>
      <c r="BF264" s="136">
        <f t="shared" si="55"/>
        <v>0</v>
      </c>
      <c r="BG264" s="136">
        <f t="shared" si="56"/>
        <v>0</v>
      </c>
      <c r="BH264" s="136">
        <f t="shared" si="57"/>
        <v>0</v>
      </c>
      <c r="BI264" s="136">
        <f t="shared" si="58"/>
        <v>0</v>
      </c>
      <c r="BJ264" s="13" t="s">
        <v>78</v>
      </c>
      <c r="BK264" s="136">
        <f t="shared" si="59"/>
        <v>0</v>
      </c>
      <c r="BL264" s="13" t="s">
        <v>128</v>
      </c>
      <c r="BM264" s="135" t="s">
        <v>653</v>
      </c>
    </row>
    <row r="265" spans="2:65" s="1" customFormat="1" ht="16.5" customHeight="1">
      <c r="B265" s="124"/>
      <c r="C265" s="125" t="s">
        <v>654</v>
      </c>
      <c r="D265" s="125" t="s">
        <v>124</v>
      </c>
      <c r="E265" s="126" t="s">
        <v>655</v>
      </c>
      <c r="F265" s="127" t="s">
        <v>656</v>
      </c>
      <c r="G265" s="128" t="s">
        <v>158</v>
      </c>
      <c r="H265" s="129">
        <v>60</v>
      </c>
      <c r="I265" s="130"/>
      <c r="J265" s="130">
        <f t="shared" si="50"/>
        <v>0</v>
      </c>
      <c r="K265" s="127" t="s">
        <v>1</v>
      </c>
      <c r="L265" s="25"/>
      <c r="M265" s="131" t="s">
        <v>1</v>
      </c>
      <c r="N265" s="132" t="s">
        <v>36</v>
      </c>
      <c r="O265" s="133">
        <v>0</v>
      </c>
      <c r="P265" s="133">
        <f t="shared" si="51"/>
        <v>0</v>
      </c>
      <c r="Q265" s="133">
        <v>0</v>
      </c>
      <c r="R265" s="133">
        <f t="shared" si="52"/>
        <v>0</v>
      </c>
      <c r="S265" s="133">
        <v>0</v>
      </c>
      <c r="T265" s="134">
        <f t="shared" si="53"/>
        <v>0</v>
      </c>
      <c r="AR265" s="135" t="s">
        <v>172</v>
      </c>
      <c r="AT265" s="135" t="s">
        <v>124</v>
      </c>
      <c r="AU265" s="135" t="s">
        <v>80</v>
      </c>
      <c r="AY265" s="13" t="s">
        <v>121</v>
      </c>
      <c r="BE265" s="136">
        <f t="shared" si="54"/>
        <v>0</v>
      </c>
      <c r="BF265" s="136">
        <f t="shared" si="55"/>
        <v>0</v>
      </c>
      <c r="BG265" s="136">
        <f t="shared" si="56"/>
        <v>0</v>
      </c>
      <c r="BH265" s="136">
        <f t="shared" si="57"/>
        <v>0</v>
      </c>
      <c r="BI265" s="136">
        <f t="shared" si="58"/>
        <v>0</v>
      </c>
      <c r="BJ265" s="13" t="s">
        <v>78</v>
      </c>
      <c r="BK265" s="136">
        <f t="shared" si="59"/>
        <v>0</v>
      </c>
      <c r="BL265" s="13" t="s">
        <v>172</v>
      </c>
      <c r="BM265" s="135" t="s">
        <v>657</v>
      </c>
    </row>
    <row r="266" spans="2:65" s="1" customFormat="1" ht="16.5" customHeight="1">
      <c r="B266" s="124"/>
      <c r="C266" s="137" t="s">
        <v>658</v>
      </c>
      <c r="D266" s="137" t="s">
        <v>165</v>
      </c>
      <c r="E266" s="138" t="s">
        <v>659</v>
      </c>
      <c r="F266" s="139" t="s">
        <v>660</v>
      </c>
      <c r="G266" s="140" t="s">
        <v>158</v>
      </c>
      <c r="H266" s="141">
        <v>15</v>
      </c>
      <c r="I266" s="142"/>
      <c r="J266" s="142">
        <f t="shared" si="50"/>
        <v>0</v>
      </c>
      <c r="K266" s="139" t="s">
        <v>1</v>
      </c>
      <c r="L266" s="143"/>
      <c r="M266" s="144" t="s">
        <v>1</v>
      </c>
      <c r="N266" s="145" t="s">
        <v>36</v>
      </c>
      <c r="O266" s="133">
        <v>0</v>
      </c>
      <c r="P266" s="133">
        <f t="shared" si="51"/>
        <v>0</v>
      </c>
      <c r="Q266" s="133">
        <v>0</v>
      </c>
      <c r="R266" s="133">
        <f t="shared" si="52"/>
        <v>0</v>
      </c>
      <c r="S266" s="133">
        <v>0</v>
      </c>
      <c r="T266" s="134">
        <f t="shared" si="53"/>
        <v>0</v>
      </c>
      <c r="AR266" s="135" t="s">
        <v>177</v>
      </c>
      <c r="AT266" s="135" t="s">
        <v>165</v>
      </c>
      <c r="AU266" s="135" t="s">
        <v>80</v>
      </c>
      <c r="AY266" s="13" t="s">
        <v>121</v>
      </c>
      <c r="BE266" s="136">
        <f t="shared" si="54"/>
        <v>0</v>
      </c>
      <c r="BF266" s="136">
        <f t="shared" si="55"/>
        <v>0</v>
      </c>
      <c r="BG266" s="136">
        <f t="shared" si="56"/>
        <v>0</v>
      </c>
      <c r="BH266" s="136">
        <f t="shared" si="57"/>
        <v>0</v>
      </c>
      <c r="BI266" s="136">
        <f t="shared" si="58"/>
        <v>0</v>
      </c>
      <c r="BJ266" s="13" t="s">
        <v>78</v>
      </c>
      <c r="BK266" s="136">
        <f t="shared" si="59"/>
        <v>0</v>
      </c>
      <c r="BL266" s="13" t="s">
        <v>172</v>
      </c>
      <c r="BM266" s="135" t="s">
        <v>661</v>
      </c>
    </row>
    <row r="267" spans="2:65" s="1" customFormat="1" ht="21.75" customHeight="1">
      <c r="B267" s="124"/>
      <c r="C267" s="125" t="s">
        <v>662</v>
      </c>
      <c r="D267" s="125" t="s">
        <v>124</v>
      </c>
      <c r="E267" s="126" t="s">
        <v>663</v>
      </c>
      <c r="F267" s="127" t="s">
        <v>664</v>
      </c>
      <c r="G267" s="128" t="s">
        <v>158</v>
      </c>
      <c r="H267" s="129">
        <v>52</v>
      </c>
      <c r="I267" s="130"/>
      <c r="J267" s="130">
        <f t="shared" si="50"/>
        <v>0</v>
      </c>
      <c r="K267" s="127" t="s">
        <v>1</v>
      </c>
      <c r="L267" s="25"/>
      <c r="M267" s="131" t="s">
        <v>1</v>
      </c>
      <c r="N267" s="132" t="s">
        <v>36</v>
      </c>
      <c r="O267" s="133">
        <v>0</v>
      </c>
      <c r="P267" s="133">
        <f t="shared" si="51"/>
        <v>0</v>
      </c>
      <c r="Q267" s="133">
        <v>0</v>
      </c>
      <c r="R267" s="133">
        <f t="shared" si="52"/>
        <v>0</v>
      </c>
      <c r="S267" s="133">
        <v>0</v>
      </c>
      <c r="T267" s="134">
        <f t="shared" si="53"/>
        <v>0</v>
      </c>
      <c r="AR267" s="135" t="s">
        <v>172</v>
      </c>
      <c r="AT267" s="135" t="s">
        <v>124</v>
      </c>
      <c r="AU267" s="135" t="s">
        <v>80</v>
      </c>
      <c r="AY267" s="13" t="s">
        <v>121</v>
      </c>
      <c r="BE267" s="136">
        <f t="shared" si="54"/>
        <v>0</v>
      </c>
      <c r="BF267" s="136">
        <f t="shared" si="55"/>
        <v>0</v>
      </c>
      <c r="BG267" s="136">
        <f t="shared" si="56"/>
        <v>0</v>
      </c>
      <c r="BH267" s="136">
        <f t="shared" si="57"/>
        <v>0</v>
      </c>
      <c r="BI267" s="136">
        <f t="shared" si="58"/>
        <v>0</v>
      </c>
      <c r="BJ267" s="13" t="s">
        <v>78</v>
      </c>
      <c r="BK267" s="136">
        <f t="shared" si="59"/>
        <v>0</v>
      </c>
      <c r="BL267" s="13" t="s">
        <v>172</v>
      </c>
      <c r="BM267" s="135" t="s">
        <v>665</v>
      </c>
    </row>
    <row r="268" spans="2:65" s="1" customFormat="1" ht="16.5" customHeight="1">
      <c r="B268" s="124"/>
      <c r="C268" s="125" t="s">
        <v>666</v>
      </c>
      <c r="D268" s="125" t="s">
        <v>124</v>
      </c>
      <c r="E268" s="126" t="s">
        <v>667</v>
      </c>
      <c r="F268" s="127" t="s">
        <v>668</v>
      </c>
      <c r="G268" s="128" t="s">
        <v>158</v>
      </c>
      <c r="H268" s="129">
        <v>2</v>
      </c>
      <c r="I268" s="130"/>
      <c r="J268" s="130">
        <f t="shared" si="50"/>
        <v>0</v>
      </c>
      <c r="K268" s="127" t="s">
        <v>1</v>
      </c>
      <c r="L268" s="25"/>
      <c r="M268" s="131" t="s">
        <v>1</v>
      </c>
      <c r="N268" s="132" t="s">
        <v>36</v>
      </c>
      <c r="O268" s="133">
        <v>0</v>
      </c>
      <c r="P268" s="133">
        <f t="shared" si="51"/>
        <v>0</v>
      </c>
      <c r="Q268" s="133">
        <v>0</v>
      </c>
      <c r="R268" s="133">
        <f t="shared" si="52"/>
        <v>0</v>
      </c>
      <c r="S268" s="133">
        <v>0</v>
      </c>
      <c r="T268" s="134">
        <f t="shared" si="53"/>
        <v>0</v>
      </c>
      <c r="AR268" s="135" t="s">
        <v>172</v>
      </c>
      <c r="AT268" s="135" t="s">
        <v>124</v>
      </c>
      <c r="AU268" s="135" t="s">
        <v>80</v>
      </c>
      <c r="AY268" s="13" t="s">
        <v>121</v>
      </c>
      <c r="BE268" s="136">
        <f t="shared" si="54"/>
        <v>0</v>
      </c>
      <c r="BF268" s="136">
        <f t="shared" si="55"/>
        <v>0</v>
      </c>
      <c r="BG268" s="136">
        <f t="shared" si="56"/>
        <v>0</v>
      </c>
      <c r="BH268" s="136">
        <f t="shared" si="57"/>
        <v>0</v>
      </c>
      <c r="BI268" s="136">
        <f t="shared" si="58"/>
        <v>0</v>
      </c>
      <c r="BJ268" s="13" t="s">
        <v>78</v>
      </c>
      <c r="BK268" s="136">
        <f t="shared" si="59"/>
        <v>0</v>
      </c>
      <c r="BL268" s="13" t="s">
        <v>172</v>
      </c>
      <c r="BM268" s="135" t="s">
        <v>669</v>
      </c>
    </row>
    <row r="269" spans="2:65" s="1" customFormat="1" ht="16.5" customHeight="1">
      <c r="B269" s="124"/>
      <c r="C269" s="125" t="s">
        <v>670</v>
      </c>
      <c r="D269" s="125" t="s">
        <v>124</v>
      </c>
      <c r="E269" s="126" t="s">
        <v>671</v>
      </c>
      <c r="F269" s="127" t="s">
        <v>672</v>
      </c>
      <c r="G269" s="128" t="s">
        <v>673</v>
      </c>
      <c r="H269" s="129">
        <v>9</v>
      </c>
      <c r="I269" s="130"/>
      <c r="J269" s="130">
        <f t="shared" si="50"/>
        <v>0</v>
      </c>
      <c r="K269" s="127" t="s">
        <v>1</v>
      </c>
      <c r="L269" s="25"/>
      <c r="M269" s="131" t="s">
        <v>1</v>
      </c>
      <c r="N269" s="132" t="s">
        <v>36</v>
      </c>
      <c r="O269" s="133">
        <v>0</v>
      </c>
      <c r="P269" s="133">
        <f t="shared" si="51"/>
        <v>0</v>
      </c>
      <c r="Q269" s="133">
        <v>0</v>
      </c>
      <c r="R269" s="133">
        <f t="shared" si="52"/>
        <v>0</v>
      </c>
      <c r="S269" s="133">
        <v>0</v>
      </c>
      <c r="T269" s="134">
        <f t="shared" si="53"/>
        <v>0</v>
      </c>
      <c r="AR269" s="135" t="s">
        <v>128</v>
      </c>
      <c r="AT269" s="135" t="s">
        <v>124</v>
      </c>
      <c r="AU269" s="135" t="s">
        <v>80</v>
      </c>
      <c r="AY269" s="13" t="s">
        <v>121</v>
      </c>
      <c r="BE269" s="136">
        <f t="shared" si="54"/>
        <v>0</v>
      </c>
      <c r="BF269" s="136">
        <f t="shared" si="55"/>
        <v>0</v>
      </c>
      <c r="BG269" s="136">
        <f t="shared" si="56"/>
        <v>0</v>
      </c>
      <c r="BH269" s="136">
        <f t="shared" si="57"/>
        <v>0</v>
      </c>
      <c r="BI269" s="136">
        <f t="shared" si="58"/>
        <v>0</v>
      </c>
      <c r="BJ269" s="13" t="s">
        <v>78</v>
      </c>
      <c r="BK269" s="136">
        <f t="shared" si="59"/>
        <v>0</v>
      </c>
      <c r="BL269" s="13" t="s">
        <v>128</v>
      </c>
      <c r="BM269" s="135" t="s">
        <v>674</v>
      </c>
    </row>
    <row r="270" spans="2:65" s="1" customFormat="1" ht="16.5" customHeight="1">
      <c r="B270" s="124"/>
      <c r="C270" s="125" t="s">
        <v>675</v>
      </c>
      <c r="D270" s="125" t="s">
        <v>124</v>
      </c>
      <c r="E270" s="126" t="s">
        <v>676</v>
      </c>
      <c r="F270" s="127" t="s">
        <v>677</v>
      </c>
      <c r="G270" s="128" t="s">
        <v>158</v>
      </c>
      <c r="H270" s="129">
        <v>1</v>
      </c>
      <c r="I270" s="130"/>
      <c r="J270" s="130">
        <f t="shared" ref="J270:J277" si="60">ROUND(I270*H270,2)</f>
        <v>0</v>
      </c>
      <c r="K270" s="127" t="s">
        <v>1</v>
      </c>
      <c r="L270" s="25"/>
      <c r="M270" s="131" t="s">
        <v>1</v>
      </c>
      <c r="N270" s="132" t="s">
        <v>36</v>
      </c>
      <c r="O270" s="133">
        <v>0</v>
      </c>
      <c r="P270" s="133">
        <f t="shared" ref="P270:P277" si="61">O270*H270</f>
        <v>0</v>
      </c>
      <c r="Q270" s="133">
        <v>0</v>
      </c>
      <c r="R270" s="133">
        <f t="shared" ref="R270:R277" si="62">Q270*H270</f>
        <v>0</v>
      </c>
      <c r="S270" s="133">
        <v>0</v>
      </c>
      <c r="T270" s="134">
        <f t="shared" ref="T270:T277" si="63">S270*H270</f>
        <v>0</v>
      </c>
      <c r="AR270" s="135" t="s">
        <v>128</v>
      </c>
      <c r="AT270" s="135" t="s">
        <v>124</v>
      </c>
      <c r="AU270" s="135" t="s">
        <v>80</v>
      </c>
      <c r="AY270" s="13" t="s">
        <v>121</v>
      </c>
      <c r="BE270" s="136">
        <f t="shared" ref="BE270:BE277" si="64">IF(N270="základní",J270,0)</f>
        <v>0</v>
      </c>
      <c r="BF270" s="136">
        <f t="shared" ref="BF270:BF277" si="65">IF(N270="snížená",J270,0)</f>
        <v>0</v>
      </c>
      <c r="BG270" s="136">
        <f t="shared" ref="BG270:BG277" si="66">IF(N270="zákl. přenesená",J270,0)</f>
        <v>0</v>
      </c>
      <c r="BH270" s="136">
        <f t="shared" ref="BH270:BH277" si="67">IF(N270="sníž. přenesená",J270,0)</f>
        <v>0</v>
      </c>
      <c r="BI270" s="136">
        <f t="shared" ref="BI270:BI277" si="68">IF(N270="nulová",J270,0)</f>
        <v>0</v>
      </c>
      <c r="BJ270" s="13" t="s">
        <v>78</v>
      </c>
      <c r="BK270" s="136">
        <f t="shared" ref="BK270:BK277" si="69">ROUND(I270*H270,2)</f>
        <v>0</v>
      </c>
      <c r="BL270" s="13" t="s">
        <v>128</v>
      </c>
      <c r="BM270" s="135" t="s">
        <v>678</v>
      </c>
    </row>
    <row r="271" spans="2:65" s="1" customFormat="1" ht="16.5" customHeight="1">
      <c r="B271" s="124"/>
      <c r="C271" s="125" t="s">
        <v>679</v>
      </c>
      <c r="D271" s="125" t="s">
        <v>124</v>
      </c>
      <c r="E271" s="126" t="s">
        <v>680</v>
      </c>
      <c r="F271" s="127" t="s">
        <v>681</v>
      </c>
      <c r="G271" s="128" t="s">
        <v>158</v>
      </c>
      <c r="H271" s="129">
        <v>1</v>
      </c>
      <c r="I271" s="130"/>
      <c r="J271" s="130">
        <f t="shared" si="60"/>
        <v>0</v>
      </c>
      <c r="K271" s="127" t="s">
        <v>1</v>
      </c>
      <c r="L271" s="25"/>
      <c r="M271" s="131" t="s">
        <v>1</v>
      </c>
      <c r="N271" s="132" t="s">
        <v>36</v>
      </c>
      <c r="O271" s="133">
        <v>0</v>
      </c>
      <c r="P271" s="133">
        <f t="shared" si="61"/>
        <v>0</v>
      </c>
      <c r="Q271" s="133">
        <v>0</v>
      </c>
      <c r="R271" s="133">
        <f t="shared" si="62"/>
        <v>0</v>
      </c>
      <c r="S271" s="133">
        <v>0</v>
      </c>
      <c r="T271" s="134">
        <f t="shared" si="63"/>
        <v>0</v>
      </c>
      <c r="AR271" s="135" t="s">
        <v>128</v>
      </c>
      <c r="AT271" s="135" t="s">
        <v>124</v>
      </c>
      <c r="AU271" s="135" t="s">
        <v>80</v>
      </c>
      <c r="AY271" s="13" t="s">
        <v>121</v>
      </c>
      <c r="BE271" s="136">
        <f t="shared" si="64"/>
        <v>0</v>
      </c>
      <c r="BF271" s="136">
        <f t="shared" si="65"/>
        <v>0</v>
      </c>
      <c r="BG271" s="136">
        <f t="shared" si="66"/>
        <v>0</v>
      </c>
      <c r="BH271" s="136">
        <f t="shared" si="67"/>
        <v>0</v>
      </c>
      <c r="BI271" s="136">
        <f t="shared" si="68"/>
        <v>0</v>
      </c>
      <c r="BJ271" s="13" t="s">
        <v>78</v>
      </c>
      <c r="BK271" s="136">
        <f t="shared" si="69"/>
        <v>0</v>
      </c>
      <c r="BL271" s="13" t="s">
        <v>128</v>
      </c>
      <c r="BM271" s="135" t="s">
        <v>682</v>
      </c>
    </row>
    <row r="272" spans="2:65" s="1" customFormat="1" ht="16.5" customHeight="1">
      <c r="B272" s="124"/>
      <c r="C272" s="137" t="s">
        <v>683</v>
      </c>
      <c r="D272" s="137" t="s">
        <v>165</v>
      </c>
      <c r="E272" s="138" t="s">
        <v>684</v>
      </c>
      <c r="F272" s="139" t="s">
        <v>685</v>
      </c>
      <c r="G272" s="140" t="s">
        <v>370</v>
      </c>
      <c r="H272" s="141">
        <v>90</v>
      </c>
      <c r="I272" s="142"/>
      <c r="J272" s="142">
        <f t="shared" si="60"/>
        <v>0</v>
      </c>
      <c r="K272" s="139" t="s">
        <v>1</v>
      </c>
      <c r="L272" s="143"/>
      <c r="M272" s="144" t="s">
        <v>1</v>
      </c>
      <c r="N272" s="145" t="s">
        <v>36</v>
      </c>
      <c r="O272" s="133">
        <v>0</v>
      </c>
      <c r="P272" s="133">
        <f t="shared" si="61"/>
        <v>0</v>
      </c>
      <c r="Q272" s="133">
        <v>0</v>
      </c>
      <c r="R272" s="133">
        <f t="shared" si="62"/>
        <v>0</v>
      </c>
      <c r="S272" s="133">
        <v>0</v>
      </c>
      <c r="T272" s="134">
        <f t="shared" si="63"/>
        <v>0</v>
      </c>
      <c r="AR272" s="135" t="s">
        <v>177</v>
      </c>
      <c r="AT272" s="135" t="s">
        <v>165</v>
      </c>
      <c r="AU272" s="135" t="s">
        <v>80</v>
      </c>
      <c r="AY272" s="13" t="s">
        <v>121</v>
      </c>
      <c r="BE272" s="136">
        <f t="shared" si="64"/>
        <v>0</v>
      </c>
      <c r="BF272" s="136">
        <f t="shared" si="65"/>
        <v>0</v>
      </c>
      <c r="BG272" s="136">
        <f t="shared" si="66"/>
        <v>0</v>
      </c>
      <c r="BH272" s="136">
        <f t="shared" si="67"/>
        <v>0</v>
      </c>
      <c r="BI272" s="136">
        <f t="shared" si="68"/>
        <v>0</v>
      </c>
      <c r="BJ272" s="13" t="s">
        <v>78</v>
      </c>
      <c r="BK272" s="136">
        <f t="shared" si="69"/>
        <v>0</v>
      </c>
      <c r="BL272" s="13" t="s">
        <v>172</v>
      </c>
      <c r="BM272" s="135" t="s">
        <v>686</v>
      </c>
    </row>
    <row r="273" spans="2:65" s="1" customFormat="1" ht="16.5" customHeight="1">
      <c r="B273" s="124"/>
      <c r="C273" s="137" t="s">
        <v>687</v>
      </c>
      <c r="D273" s="137" t="s">
        <v>165</v>
      </c>
      <c r="E273" s="138" t="s">
        <v>688</v>
      </c>
      <c r="F273" s="139" t="s">
        <v>689</v>
      </c>
      <c r="G273" s="140" t="s">
        <v>158</v>
      </c>
      <c r="H273" s="141">
        <v>3</v>
      </c>
      <c r="I273" s="142"/>
      <c r="J273" s="142">
        <f t="shared" si="60"/>
        <v>0</v>
      </c>
      <c r="K273" s="139" t="s">
        <v>1</v>
      </c>
      <c r="L273" s="143"/>
      <c r="M273" s="144" t="s">
        <v>1</v>
      </c>
      <c r="N273" s="145" t="s">
        <v>36</v>
      </c>
      <c r="O273" s="133">
        <v>0</v>
      </c>
      <c r="P273" s="133">
        <f t="shared" si="61"/>
        <v>0</v>
      </c>
      <c r="Q273" s="133">
        <v>0</v>
      </c>
      <c r="R273" s="133">
        <f t="shared" si="62"/>
        <v>0</v>
      </c>
      <c r="S273" s="133">
        <v>0</v>
      </c>
      <c r="T273" s="134">
        <f t="shared" si="63"/>
        <v>0</v>
      </c>
      <c r="AR273" s="135" t="s">
        <v>177</v>
      </c>
      <c r="AT273" s="135" t="s">
        <v>165</v>
      </c>
      <c r="AU273" s="135" t="s">
        <v>80</v>
      </c>
      <c r="AY273" s="13" t="s">
        <v>121</v>
      </c>
      <c r="BE273" s="136">
        <f t="shared" si="64"/>
        <v>0</v>
      </c>
      <c r="BF273" s="136">
        <f t="shared" si="65"/>
        <v>0</v>
      </c>
      <c r="BG273" s="136">
        <f t="shared" si="66"/>
        <v>0</v>
      </c>
      <c r="BH273" s="136">
        <f t="shared" si="67"/>
        <v>0</v>
      </c>
      <c r="BI273" s="136">
        <f t="shared" si="68"/>
        <v>0</v>
      </c>
      <c r="BJ273" s="13" t="s">
        <v>78</v>
      </c>
      <c r="BK273" s="136">
        <f t="shared" si="69"/>
        <v>0</v>
      </c>
      <c r="BL273" s="13" t="s">
        <v>172</v>
      </c>
      <c r="BM273" s="135" t="s">
        <v>690</v>
      </c>
    </row>
    <row r="274" spans="2:65" s="1" customFormat="1" ht="24.2" customHeight="1">
      <c r="B274" s="124"/>
      <c r="C274" s="125" t="s">
        <v>691</v>
      </c>
      <c r="D274" s="125" t="s">
        <v>124</v>
      </c>
      <c r="E274" s="126" t="s">
        <v>692</v>
      </c>
      <c r="F274" s="127" t="s">
        <v>693</v>
      </c>
      <c r="G274" s="128" t="s">
        <v>158</v>
      </c>
      <c r="H274" s="129">
        <v>3</v>
      </c>
      <c r="I274" s="130"/>
      <c r="J274" s="130">
        <f t="shared" si="60"/>
        <v>0</v>
      </c>
      <c r="K274" s="127" t="s">
        <v>141</v>
      </c>
      <c r="L274" s="25"/>
      <c r="M274" s="131" t="s">
        <v>1</v>
      </c>
      <c r="N274" s="132" t="s">
        <v>36</v>
      </c>
      <c r="O274" s="133">
        <v>1.9E-2</v>
      </c>
      <c r="P274" s="133">
        <f t="shared" si="61"/>
        <v>5.6999999999999995E-2</v>
      </c>
      <c r="Q274" s="133">
        <v>3.8E-3</v>
      </c>
      <c r="R274" s="133">
        <f t="shared" si="62"/>
        <v>1.14E-2</v>
      </c>
      <c r="S274" s="133">
        <v>0</v>
      </c>
      <c r="T274" s="134">
        <f t="shared" si="63"/>
        <v>0</v>
      </c>
      <c r="AR274" s="135" t="s">
        <v>172</v>
      </c>
      <c r="AT274" s="135" t="s">
        <v>124</v>
      </c>
      <c r="AU274" s="135" t="s">
        <v>80</v>
      </c>
      <c r="AY274" s="13" t="s">
        <v>121</v>
      </c>
      <c r="BE274" s="136">
        <f t="shared" si="64"/>
        <v>0</v>
      </c>
      <c r="BF274" s="136">
        <f t="shared" si="65"/>
        <v>0</v>
      </c>
      <c r="BG274" s="136">
        <f t="shared" si="66"/>
        <v>0</v>
      </c>
      <c r="BH274" s="136">
        <f t="shared" si="67"/>
        <v>0</v>
      </c>
      <c r="BI274" s="136">
        <f t="shared" si="68"/>
        <v>0</v>
      </c>
      <c r="BJ274" s="13" t="s">
        <v>78</v>
      </c>
      <c r="BK274" s="136">
        <f t="shared" si="69"/>
        <v>0</v>
      </c>
      <c r="BL274" s="13" t="s">
        <v>172</v>
      </c>
      <c r="BM274" s="135" t="s">
        <v>694</v>
      </c>
    </row>
    <row r="275" spans="2:65" s="1" customFormat="1" ht="21.75" customHeight="1">
      <c r="B275" s="124"/>
      <c r="C275" s="125" t="s">
        <v>695</v>
      </c>
      <c r="D275" s="125" t="s">
        <v>124</v>
      </c>
      <c r="E275" s="126" t="s">
        <v>696</v>
      </c>
      <c r="F275" s="127" t="s">
        <v>697</v>
      </c>
      <c r="G275" s="128" t="s">
        <v>158</v>
      </c>
      <c r="H275" s="129">
        <v>3</v>
      </c>
      <c r="I275" s="130"/>
      <c r="J275" s="130">
        <f t="shared" si="60"/>
        <v>0</v>
      </c>
      <c r="K275" s="127" t="s">
        <v>141</v>
      </c>
      <c r="L275" s="25"/>
      <c r="M275" s="131" t="s">
        <v>1</v>
      </c>
      <c r="N275" s="132" t="s">
        <v>36</v>
      </c>
      <c r="O275" s="133">
        <v>1.9E-2</v>
      </c>
      <c r="P275" s="133">
        <f t="shared" si="61"/>
        <v>5.6999999999999995E-2</v>
      </c>
      <c r="Q275" s="133">
        <v>7.6E-3</v>
      </c>
      <c r="R275" s="133">
        <f t="shared" si="62"/>
        <v>2.2800000000000001E-2</v>
      </c>
      <c r="S275" s="133">
        <v>0</v>
      </c>
      <c r="T275" s="134">
        <f t="shared" si="63"/>
        <v>0</v>
      </c>
      <c r="AR275" s="135" t="s">
        <v>172</v>
      </c>
      <c r="AT275" s="135" t="s">
        <v>124</v>
      </c>
      <c r="AU275" s="135" t="s">
        <v>80</v>
      </c>
      <c r="AY275" s="13" t="s">
        <v>121</v>
      </c>
      <c r="BE275" s="136">
        <f t="shared" si="64"/>
        <v>0</v>
      </c>
      <c r="BF275" s="136">
        <f t="shared" si="65"/>
        <v>0</v>
      </c>
      <c r="BG275" s="136">
        <f t="shared" si="66"/>
        <v>0</v>
      </c>
      <c r="BH275" s="136">
        <f t="shared" si="67"/>
        <v>0</v>
      </c>
      <c r="BI275" s="136">
        <f t="shared" si="68"/>
        <v>0</v>
      </c>
      <c r="BJ275" s="13" t="s">
        <v>78</v>
      </c>
      <c r="BK275" s="136">
        <f t="shared" si="69"/>
        <v>0</v>
      </c>
      <c r="BL275" s="13" t="s">
        <v>172</v>
      </c>
      <c r="BM275" s="135" t="s">
        <v>698</v>
      </c>
    </row>
    <row r="276" spans="2:65" s="1" customFormat="1" ht="24.2" customHeight="1">
      <c r="B276" s="124"/>
      <c r="C276" s="125" t="s">
        <v>699</v>
      </c>
      <c r="D276" s="125" t="s">
        <v>124</v>
      </c>
      <c r="E276" s="126" t="s">
        <v>700</v>
      </c>
      <c r="F276" s="127" t="s">
        <v>701</v>
      </c>
      <c r="G276" s="128" t="s">
        <v>190</v>
      </c>
      <c r="H276" s="129">
        <v>19</v>
      </c>
      <c r="I276" s="130"/>
      <c r="J276" s="130">
        <f t="shared" si="60"/>
        <v>0</v>
      </c>
      <c r="K276" s="127" t="s">
        <v>141</v>
      </c>
      <c r="L276" s="25"/>
      <c r="M276" s="131" t="s">
        <v>1</v>
      </c>
      <c r="N276" s="132" t="s">
        <v>36</v>
      </c>
      <c r="O276" s="133">
        <v>1.9E-2</v>
      </c>
      <c r="P276" s="133">
        <f t="shared" si="61"/>
        <v>0.36099999999999999</v>
      </c>
      <c r="Q276" s="133">
        <v>1.9E-3</v>
      </c>
      <c r="R276" s="133">
        <f t="shared" si="62"/>
        <v>3.61E-2</v>
      </c>
      <c r="S276" s="133">
        <v>0</v>
      </c>
      <c r="T276" s="134">
        <f t="shared" si="63"/>
        <v>0</v>
      </c>
      <c r="AR276" s="135" t="s">
        <v>172</v>
      </c>
      <c r="AT276" s="135" t="s">
        <v>124</v>
      </c>
      <c r="AU276" s="135" t="s">
        <v>80</v>
      </c>
      <c r="AY276" s="13" t="s">
        <v>121</v>
      </c>
      <c r="BE276" s="136">
        <f t="shared" si="64"/>
        <v>0</v>
      </c>
      <c r="BF276" s="136">
        <f t="shared" si="65"/>
        <v>0</v>
      </c>
      <c r="BG276" s="136">
        <f t="shared" si="66"/>
        <v>0</v>
      </c>
      <c r="BH276" s="136">
        <f t="shared" si="67"/>
        <v>0</v>
      </c>
      <c r="BI276" s="136">
        <f t="shared" si="68"/>
        <v>0</v>
      </c>
      <c r="BJ276" s="13" t="s">
        <v>78</v>
      </c>
      <c r="BK276" s="136">
        <f t="shared" si="69"/>
        <v>0</v>
      </c>
      <c r="BL276" s="13" t="s">
        <v>172</v>
      </c>
      <c r="BM276" s="135" t="s">
        <v>702</v>
      </c>
    </row>
    <row r="277" spans="2:65" s="1" customFormat="1" ht="24.2" customHeight="1">
      <c r="B277" s="124"/>
      <c r="C277" s="137" t="s">
        <v>703</v>
      </c>
      <c r="D277" s="137" t="s">
        <v>165</v>
      </c>
      <c r="E277" s="138" t="s">
        <v>704</v>
      </c>
      <c r="F277" s="139" t="s">
        <v>705</v>
      </c>
      <c r="G277" s="140" t="s">
        <v>190</v>
      </c>
      <c r="H277" s="141">
        <v>3</v>
      </c>
      <c r="I277" s="142"/>
      <c r="J277" s="142">
        <f t="shared" si="60"/>
        <v>0</v>
      </c>
      <c r="K277" s="139" t="s">
        <v>1</v>
      </c>
      <c r="L277" s="143"/>
      <c r="M277" s="144" t="s">
        <v>1</v>
      </c>
      <c r="N277" s="145" t="s">
        <v>36</v>
      </c>
      <c r="O277" s="133">
        <v>0</v>
      </c>
      <c r="P277" s="133">
        <f t="shared" si="61"/>
        <v>0</v>
      </c>
      <c r="Q277" s="133">
        <v>0</v>
      </c>
      <c r="R277" s="133">
        <f t="shared" si="62"/>
        <v>0</v>
      </c>
      <c r="S277" s="133">
        <v>0</v>
      </c>
      <c r="T277" s="134">
        <f t="shared" si="63"/>
        <v>0</v>
      </c>
      <c r="AR277" s="135" t="s">
        <v>161</v>
      </c>
      <c r="AT277" s="135" t="s">
        <v>165</v>
      </c>
      <c r="AU277" s="135" t="s">
        <v>80</v>
      </c>
      <c r="AY277" s="13" t="s">
        <v>121</v>
      </c>
      <c r="BE277" s="136">
        <f t="shared" si="64"/>
        <v>0</v>
      </c>
      <c r="BF277" s="136">
        <f t="shared" si="65"/>
        <v>0</v>
      </c>
      <c r="BG277" s="136">
        <f t="shared" si="66"/>
        <v>0</v>
      </c>
      <c r="BH277" s="136">
        <f t="shared" si="67"/>
        <v>0</v>
      </c>
      <c r="BI277" s="136">
        <f t="shared" si="68"/>
        <v>0</v>
      </c>
      <c r="BJ277" s="13" t="s">
        <v>78</v>
      </c>
      <c r="BK277" s="136">
        <f t="shared" si="69"/>
        <v>0</v>
      </c>
      <c r="BL277" s="13" t="s">
        <v>128</v>
      </c>
      <c r="BM277" s="135" t="s">
        <v>706</v>
      </c>
    </row>
    <row r="278" spans="2:65" s="11" customFormat="1" ht="25.9" customHeight="1">
      <c r="B278" s="113"/>
      <c r="D278" s="114" t="s">
        <v>70</v>
      </c>
      <c r="E278" s="115" t="s">
        <v>707</v>
      </c>
      <c r="F278" s="115" t="s">
        <v>708</v>
      </c>
      <c r="J278" s="116">
        <f>BK278</f>
        <v>0</v>
      </c>
      <c r="L278" s="113"/>
      <c r="M278" s="117"/>
      <c r="P278" s="118">
        <f>P279+P288</f>
        <v>4.67</v>
      </c>
      <c r="R278" s="118">
        <f>R279+R288</f>
        <v>0.10980000000000001</v>
      </c>
      <c r="T278" s="119">
        <f>T279+T288</f>
        <v>0</v>
      </c>
      <c r="AR278" s="114" t="s">
        <v>709</v>
      </c>
      <c r="AT278" s="120" t="s">
        <v>70</v>
      </c>
      <c r="AU278" s="120" t="s">
        <v>71</v>
      </c>
      <c r="AY278" s="114" t="s">
        <v>121</v>
      </c>
      <c r="BK278" s="121">
        <f>BK279+BK288</f>
        <v>0</v>
      </c>
    </row>
    <row r="279" spans="2:65" s="11" customFormat="1" ht="22.9" customHeight="1">
      <c r="B279" s="113"/>
      <c r="D279" s="114" t="s">
        <v>70</v>
      </c>
      <c r="E279" s="122" t="s">
        <v>710</v>
      </c>
      <c r="F279" s="122" t="s">
        <v>711</v>
      </c>
      <c r="J279" s="123">
        <f>BK279</f>
        <v>0</v>
      </c>
      <c r="L279" s="113"/>
      <c r="M279" s="117"/>
      <c r="P279" s="118">
        <f>SUM(P280:P287)</f>
        <v>4.67</v>
      </c>
      <c r="R279" s="118">
        <f>SUM(R280:R287)</f>
        <v>0.10980000000000001</v>
      </c>
      <c r="T279" s="119">
        <f>SUM(T280:T287)</f>
        <v>0</v>
      </c>
      <c r="AR279" s="114" t="s">
        <v>709</v>
      </c>
      <c r="AT279" s="120" t="s">
        <v>70</v>
      </c>
      <c r="AU279" s="120" t="s">
        <v>78</v>
      </c>
      <c r="AY279" s="114" t="s">
        <v>121</v>
      </c>
      <c r="BK279" s="121">
        <f>SUM(BK280:BK287)</f>
        <v>0</v>
      </c>
    </row>
    <row r="280" spans="2:65" s="1" customFormat="1" ht="16.5" customHeight="1">
      <c r="B280" s="124"/>
      <c r="C280" s="125" t="s">
        <v>712</v>
      </c>
      <c r="D280" s="125" t="s">
        <v>124</v>
      </c>
      <c r="E280" s="126" t="s">
        <v>713</v>
      </c>
      <c r="F280" s="127" t="s">
        <v>714</v>
      </c>
      <c r="G280" s="128" t="s">
        <v>158</v>
      </c>
      <c r="H280" s="129">
        <v>1</v>
      </c>
      <c r="I280" s="130"/>
      <c r="J280" s="130">
        <f t="shared" ref="J280:J287" si="70">ROUND(I280*H280,2)</f>
        <v>0</v>
      </c>
      <c r="K280" s="127" t="s">
        <v>1</v>
      </c>
      <c r="L280" s="25"/>
      <c r="M280" s="131" t="s">
        <v>1</v>
      </c>
      <c r="N280" s="132" t="s">
        <v>36</v>
      </c>
      <c r="O280" s="133">
        <v>0</v>
      </c>
      <c r="P280" s="133">
        <f t="shared" ref="P280:P287" si="71">O280*H280</f>
        <v>0</v>
      </c>
      <c r="Q280" s="133">
        <v>0</v>
      </c>
      <c r="R280" s="133">
        <f t="shared" ref="R280:R287" si="72">Q280*H280</f>
        <v>0</v>
      </c>
      <c r="S280" s="133">
        <v>0</v>
      </c>
      <c r="T280" s="134">
        <f t="shared" ref="T280:T287" si="73">S280*H280</f>
        <v>0</v>
      </c>
      <c r="AR280" s="135" t="s">
        <v>128</v>
      </c>
      <c r="AT280" s="135" t="s">
        <v>124</v>
      </c>
      <c r="AU280" s="135" t="s">
        <v>80</v>
      </c>
      <c r="AY280" s="13" t="s">
        <v>121</v>
      </c>
      <c r="BE280" s="136">
        <f t="shared" ref="BE280:BE287" si="74">IF(N280="základní",J280,0)</f>
        <v>0</v>
      </c>
      <c r="BF280" s="136">
        <f t="shared" ref="BF280:BF287" si="75">IF(N280="snížená",J280,0)</f>
        <v>0</v>
      </c>
      <c r="BG280" s="136">
        <f t="shared" ref="BG280:BG287" si="76">IF(N280="zákl. přenesená",J280,0)</f>
        <v>0</v>
      </c>
      <c r="BH280" s="136">
        <f t="shared" ref="BH280:BH287" si="77">IF(N280="sníž. přenesená",J280,0)</f>
        <v>0</v>
      </c>
      <c r="BI280" s="136">
        <f t="shared" ref="BI280:BI287" si="78">IF(N280="nulová",J280,0)</f>
        <v>0</v>
      </c>
      <c r="BJ280" s="13" t="s">
        <v>78</v>
      </c>
      <c r="BK280" s="136">
        <f t="shared" ref="BK280:BK287" si="79">ROUND(I280*H280,2)</f>
        <v>0</v>
      </c>
      <c r="BL280" s="13" t="s">
        <v>128</v>
      </c>
      <c r="BM280" s="135" t="s">
        <v>715</v>
      </c>
    </row>
    <row r="281" spans="2:65" s="1" customFormat="1" ht="24.2" customHeight="1">
      <c r="B281" s="124"/>
      <c r="C281" s="125" t="s">
        <v>716</v>
      </c>
      <c r="D281" s="125" t="s">
        <v>124</v>
      </c>
      <c r="E281" s="126" t="s">
        <v>717</v>
      </c>
      <c r="F281" s="127" t="s">
        <v>718</v>
      </c>
      <c r="G281" s="128" t="s">
        <v>719</v>
      </c>
      <c r="H281" s="129">
        <v>1</v>
      </c>
      <c r="I281" s="130"/>
      <c r="J281" s="130">
        <f t="shared" si="70"/>
        <v>0</v>
      </c>
      <c r="K281" s="127" t="s">
        <v>1</v>
      </c>
      <c r="L281" s="25"/>
      <c r="M281" s="131" t="s">
        <v>1</v>
      </c>
      <c r="N281" s="132" t="s">
        <v>36</v>
      </c>
      <c r="O281" s="133">
        <v>4.0999999999999996</v>
      </c>
      <c r="P281" s="133">
        <f t="shared" si="71"/>
        <v>4.0999999999999996</v>
      </c>
      <c r="Q281" s="133">
        <v>8.8000000000000005E-3</v>
      </c>
      <c r="R281" s="133">
        <f t="shared" si="72"/>
        <v>8.8000000000000005E-3</v>
      </c>
      <c r="S281" s="133">
        <v>0</v>
      </c>
      <c r="T281" s="134">
        <f t="shared" si="73"/>
        <v>0</v>
      </c>
      <c r="AR281" s="135" t="s">
        <v>128</v>
      </c>
      <c r="AT281" s="135" t="s">
        <v>124</v>
      </c>
      <c r="AU281" s="135" t="s">
        <v>80</v>
      </c>
      <c r="AY281" s="13" t="s">
        <v>121</v>
      </c>
      <c r="BE281" s="136">
        <f t="shared" si="74"/>
        <v>0</v>
      </c>
      <c r="BF281" s="136">
        <f t="shared" si="75"/>
        <v>0</v>
      </c>
      <c r="BG281" s="136">
        <f t="shared" si="76"/>
        <v>0</v>
      </c>
      <c r="BH281" s="136">
        <f t="shared" si="77"/>
        <v>0</v>
      </c>
      <c r="BI281" s="136">
        <f t="shared" si="78"/>
        <v>0</v>
      </c>
      <c r="BJ281" s="13" t="s">
        <v>78</v>
      </c>
      <c r="BK281" s="136">
        <f t="shared" si="79"/>
        <v>0</v>
      </c>
      <c r="BL281" s="13" t="s">
        <v>128</v>
      </c>
      <c r="BM281" s="135" t="s">
        <v>720</v>
      </c>
    </row>
    <row r="282" spans="2:65" s="1" customFormat="1" ht="16.5" customHeight="1">
      <c r="B282" s="124"/>
      <c r="C282" s="125" t="s">
        <v>721</v>
      </c>
      <c r="D282" s="125" t="s">
        <v>124</v>
      </c>
      <c r="E282" s="126" t="s">
        <v>722</v>
      </c>
      <c r="F282" s="127" t="s">
        <v>723</v>
      </c>
      <c r="G282" s="128" t="s">
        <v>158</v>
      </c>
      <c r="H282" s="129">
        <v>1</v>
      </c>
      <c r="I282" s="130"/>
      <c r="J282" s="130">
        <f t="shared" si="70"/>
        <v>0</v>
      </c>
      <c r="K282" s="127" t="s">
        <v>1</v>
      </c>
      <c r="L282" s="25"/>
      <c r="M282" s="131" t="s">
        <v>1</v>
      </c>
      <c r="N282" s="132" t="s">
        <v>36</v>
      </c>
      <c r="O282" s="133">
        <v>0</v>
      </c>
      <c r="P282" s="133">
        <f t="shared" si="71"/>
        <v>0</v>
      </c>
      <c r="Q282" s="133">
        <v>0</v>
      </c>
      <c r="R282" s="133">
        <f t="shared" si="72"/>
        <v>0</v>
      </c>
      <c r="S282" s="133">
        <v>0</v>
      </c>
      <c r="T282" s="134">
        <f t="shared" si="73"/>
        <v>0</v>
      </c>
      <c r="AR282" s="135" t="s">
        <v>128</v>
      </c>
      <c r="AT282" s="135" t="s">
        <v>124</v>
      </c>
      <c r="AU282" s="135" t="s">
        <v>80</v>
      </c>
      <c r="AY282" s="13" t="s">
        <v>121</v>
      </c>
      <c r="BE282" s="136">
        <f t="shared" si="74"/>
        <v>0</v>
      </c>
      <c r="BF282" s="136">
        <f t="shared" si="75"/>
        <v>0</v>
      </c>
      <c r="BG282" s="136">
        <f t="shared" si="76"/>
        <v>0</v>
      </c>
      <c r="BH282" s="136">
        <f t="shared" si="77"/>
        <v>0</v>
      </c>
      <c r="BI282" s="136">
        <f t="shared" si="78"/>
        <v>0</v>
      </c>
      <c r="BJ282" s="13" t="s">
        <v>78</v>
      </c>
      <c r="BK282" s="136">
        <f t="shared" si="79"/>
        <v>0</v>
      </c>
      <c r="BL282" s="13" t="s">
        <v>128</v>
      </c>
      <c r="BM282" s="135" t="s">
        <v>724</v>
      </c>
    </row>
    <row r="283" spans="2:65" s="1" customFormat="1" ht="16.5" customHeight="1">
      <c r="B283" s="124"/>
      <c r="C283" s="125" t="s">
        <v>725</v>
      </c>
      <c r="D283" s="125" t="s">
        <v>124</v>
      </c>
      <c r="E283" s="126" t="s">
        <v>726</v>
      </c>
      <c r="F283" s="127" t="s">
        <v>727</v>
      </c>
      <c r="G283" s="128" t="s">
        <v>719</v>
      </c>
      <c r="H283" s="129">
        <v>1</v>
      </c>
      <c r="I283" s="130"/>
      <c r="J283" s="130">
        <f t="shared" si="70"/>
        <v>0</v>
      </c>
      <c r="K283" s="127" t="s">
        <v>1</v>
      </c>
      <c r="L283" s="25"/>
      <c r="M283" s="131" t="s">
        <v>1</v>
      </c>
      <c r="N283" s="132" t="s">
        <v>36</v>
      </c>
      <c r="O283" s="133">
        <v>0</v>
      </c>
      <c r="P283" s="133">
        <f t="shared" si="71"/>
        <v>0</v>
      </c>
      <c r="Q283" s="133">
        <v>0</v>
      </c>
      <c r="R283" s="133">
        <f t="shared" si="72"/>
        <v>0</v>
      </c>
      <c r="S283" s="133">
        <v>0</v>
      </c>
      <c r="T283" s="134">
        <f t="shared" si="73"/>
        <v>0</v>
      </c>
      <c r="AR283" s="135" t="s">
        <v>128</v>
      </c>
      <c r="AT283" s="135" t="s">
        <v>124</v>
      </c>
      <c r="AU283" s="135" t="s">
        <v>80</v>
      </c>
      <c r="AY283" s="13" t="s">
        <v>121</v>
      </c>
      <c r="BE283" s="136">
        <f t="shared" si="74"/>
        <v>0</v>
      </c>
      <c r="BF283" s="136">
        <f t="shared" si="75"/>
        <v>0</v>
      </c>
      <c r="BG283" s="136">
        <f t="shared" si="76"/>
        <v>0</v>
      </c>
      <c r="BH283" s="136">
        <f t="shared" si="77"/>
        <v>0</v>
      </c>
      <c r="BI283" s="136">
        <f t="shared" si="78"/>
        <v>0</v>
      </c>
      <c r="BJ283" s="13" t="s">
        <v>78</v>
      </c>
      <c r="BK283" s="136">
        <f t="shared" si="79"/>
        <v>0</v>
      </c>
      <c r="BL283" s="13" t="s">
        <v>128</v>
      </c>
      <c r="BM283" s="135" t="s">
        <v>728</v>
      </c>
    </row>
    <row r="284" spans="2:65" s="1" customFormat="1" ht="16.5" customHeight="1">
      <c r="B284" s="124"/>
      <c r="C284" s="125" t="s">
        <v>729</v>
      </c>
      <c r="D284" s="125" t="s">
        <v>124</v>
      </c>
      <c r="E284" s="126" t="s">
        <v>730</v>
      </c>
      <c r="F284" s="127" t="s">
        <v>731</v>
      </c>
      <c r="G284" s="128" t="s">
        <v>158</v>
      </c>
      <c r="H284" s="129">
        <v>1</v>
      </c>
      <c r="I284" s="130"/>
      <c r="J284" s="130">
        <f t="shared" si="70"/>
        <v>0</v>
      </c>
      <c r="K284" s="127" t="s">
        <v>1</v>
      </c>
      <c r="L284" s="25"/>
      <c r="M284" s="131" t="s">
        <v>1</v>
      </c>
      <c r="N284" s="132" t="s">
        <v>36</v>
      </c>
      <c r="O284" s="133">
        <v>0</v>
      </c>
      <c r="P284" s="133">
        <f t="shared" si="71"/>
        <v>0</v>
      </c>
      <c r="Q284" s="133">
        <v>0</v>
      </c>
      <c r="R284" s="133">
        <f t="shared" si="72"/>
        <v>0</v>
      </c>
      <c r="S284" s="133">
        <v>0</v>
      </c>
      <c r="T284" s="134">
        <f t="shared" si="73"/>
        <v>0</v>
      </c>
      <c r="AR284" s="135" t="s">
        <v>128</v>
      </c>
      <c r="AT284" s="135" t="s">
        <v>124</v>
      </c>
      <c r="AU284" s="135" t="s">
        <v>80</v>
      </c>
      <c r="AY284" s="13" t="s">
        <v>121</v>
      </c>
      <c r="BE284" s="136">
        <f t="shared" si="74"/>
        <v>0</v>
      </c>
      <c r="BF284" s="136">
        <f t="shared" si="75"/>
        <v>0</v>
      </c>
      <c r="BG284" s="136">
        <f t="shared" si="76"/>
        <v>0</v>
      </c>
      <c r="BH284" s="136">
        <f t="shared" si="77"/>
        <v>0</v>
      </c>
      <c r="BI284" s="136">
        <f t="shared" si="78"/>
        <v>0</v>
      </c>
      <c r="BJ284" s="13" t="s">
        <v>78</v>
      </c>
      <c r="BK284" s="136">
        <f t="shared" si="79"/>
        <v>0</v>
      </c>
      <c r="BL284" s="13" t="s">
        <v>128</v>
      </c>
      <c r="BM284" s="135" t="s">
        <v>732</v>
      </c>
    </row>
    <row r="285" spans="2:65" s="1" customFormat="1" ht="24.2" customHeight="1">
      <c r="B285" s="124"/>
      <c r="C285" s="125" t="s">
        <v>733</v>
      </c>
      <c r="D285" s="125" t="s">
        <v>124</v>
      </c>
      <c r="E285" s="126" t="s">
        <v>734</v>
      </c>
      <c r="F285" s="127" t="s">
        <v>735</v>
      </c>
      <c r="G285" s="128" t="s">
        <v>190</v>
      </c>
      <c r="H285" s="129">
        <v>15</v>
      </c>
      <c r="I285" s="130"/>
      <c r="J285" s="130">
        <f t="shared" si="70"/>
        <v>0</v>
      </c>
      <c r="K285" s="127" t="s">
        <v>1</v>
      </c>
      <c r="L285" s="25"/>
      <c r="M285" s="131" t="s">
        <v>1</v>
      </c>
      <c r="N285" s="132" t="s">
        <v>36</v>
      </c>
      <c r="O285" s="133">
        <v>0</v>
      </c>
      <c r="P285" s="133">
        <f t="shared" si="71"/>
        <v>0</v>
      </c>
      <c r="Q285" s="133">
        <v>0</v>
      </c>
      <c r="R285" s="133">
        <f t="shared" si="72"/>
        <v>0</v>
      </c>
      <c r="S285" s="133">
        <v>0</v>
      </c>
      <c r="T285" s="134">
        <f t="shared" si="73"/>
        <v>0</v>
      </c>
      <c r="AR285" s="135" t="s">
        <v>128</v>
      </c>
      <c r="AT285" s="135" t="s">
        <v>124</v>
      </c>
      <c r="AU285" s="135" t="s">
        <v>80</v>
      </c>
      <c r="AY285" s="13" t="s">
        <v>121</v>
      </c>
      <c r="BE285" s="136">
        <f t="shared" si="74"/>
        <v>0</v>
      </c>
      <c r="BF285" s="136">
        <f t="shared" si="75"/>
        <v>0</v>
      </c>
      <c r="BG285" s="136">
        <f t="shared" si="76"/>
        <v>0</v>
      </c>
      <c r="BH285" s="136">
        <f t="shared" si="77"/>
        <v>0</v>
      </c>
      <c r="BI285" s="136">
        <f t="shared" si="78"/>
        <v>0</v>
      </c>
      <c r="BJ285" s="13" t="s">
        <v>78</v>
      </c>
      <c r="BK285" s="136">
        <f t="shared" si="79"/>
        <v>0</v>
      </c>
      <c r="BL285" s="13" t="s">
        <v>128</v>
      </c>
      <c r="BM285" s="135" t="s">
        <v>736</v>
      </c>
    </row>
    <row r="286" spans="2:65" s="1" customFormat="1" ht="16.5" customHeight="1">
      <c r="B286" s="124"/>
      <c r="C286" s="125" t="s">
        <v>737</v>
      </c>
      <c r="D286" s="125" t="s">
        <v>124</v>
      </c>
      <c r="E286" s="126" t="s">
        <v>738</v>
      </c>
      <c r="F286" s="127" t="s">
        <v>739</v>
      </c>
      <c r="G286" s="128" t="s">
        <v>673</v>
      </c>
      <c r="H286" s="129">
        <v>1</v>
      </c>
      <c r="I286" s="130"/>
      <c r="J286" s="130">
        <f t="shared" si="70"/>
        <v>0</v>
      </c>
      <c r="K286" s="127" t="s">
        <v>1</v>
      </c>
      <c r="L286" s="25"/>
      <c r="M286" s="131" t="s">
        <v>1</v>
      </c>
      <c r="N286" s="132" t="s">
        <v>36</v>
      </c>
      <c r="O286" s="133">
        <v>0</v>
      </c>
      <c r="P286" s="133">
        <f t="shared" si="71"/>
        <v>0</v>
      </c>
      <c r="Q286" s="133">
        <v>0</v>
      </c>
      <c r="R286" s="133">
        <f t="shared" si="72"/>
        <v>0</v>
      </c>
      <c r="S286" s="133">
        <v>0</v>
      </c>
      <c r="T286" s="134">
        <f t="shared" si="73"/>
        <v>0</v>
      </c>
      <c r="AR286" s="135" t="s">
        <v>128</v>
      </c>
      <c r="AT286" s="135" t="s">
        <v>124</v>
      </c>
      <c r="AU286" s="135" t="s">
        <v>80</v>
      </c>
      <c r="AY286" s="13" t="s">
        <v>121</v>
      </c>
      <c r="BE286" s="136">
        <f t="shared" si="74"/>
        <v>0</v>
      </c>
      <c r="BF286" s="136">
        <f t="shared" si="75"/>
        <v>0</v>
      </c>
      <c r="BG286" s="136">
        <f t="shared" si="76"/>
        <v>0</v>
      </c>
      <c r="BH286" s="136">
        <f t="shared" si="77"/>
        <v>0</v>
      </c>
      <c r="BI286" s="136">
        <f t="shared" si="78"/>
        <v>0</v>
      </c>
      <c r="BJ286" s="13" t="s">
        <v>78</v>
      </c>
      <c r="BK286" s="136">
        <f t="shared" si="79"/>
        <v>0</v>
      </c>
      <c r="BL286" s="13" t="s">
        <v>128</v>
      </c>
      <c r="BM286" s="135" t="s">
        <v>740</v>
      </c>
    </row>
    <row r="287" spans="2:65" s="1" customFormat="1" ht="16.5" customHeight="1">
      <c r="B287" s="124"/>
      <c r="C287" s="125" t="s">
        <v>741</v>
      </c>
      <c r="D287" s="125" t="s">
        <v>124</v>
      </c>
      <c r="E287" s="126" t="s">
        <v>742</v>
      </c>
      <c r="F287" s="127" t="s">
        <v>743</v>
      </c>
      <c r="G287" s="128" t="s">
        <v>719</v>
      </c>
      <c r="H287" s="129">
        <v>1</v>
      </c>
      <c r="I287" s="130"/>
      <c r="J287" s="130">
        <f t="shared" si="70"/>
        <v>0</v>
      </c>
      <c r="K287" s="127" t="s">
        <v>1</v>
      </c>
      <c r="L287" s="25"/>
      <c r="M287" s="131" t="s">
        <v>1</v>
      </c>
      <c r="N287" s="132" t="s">
        <v>36</v>
      </c>
      <c r="O287" s="133">
        <v>0.56999999999999995</v>
      </c>
      <c r="P287" s="133">
        <f t="shared" si="71"/>
        <v>0.56999999999999995</v>
      </c>
      <c r="Q287" s="133">
        <v>0.10100000000000001</v>
      </c>
      <c r="R287" s="133">
        <f t="shared" si="72"/>
        <v>0.10100000000000001</v>
      </c>
      <c r="S287" s="133">
        <v>0</v>
      </c>
      <c r="T287" s="134">
        <f t="shared" si="73"/>
        <v>0</v>
      </c>
      <c r="AR287" s="135" t="s">
        <v>172</v>
      </c>
      <c r="AT287" s="135" t="s">
        <v>124</v>
      </c>
      <c r="AU287" s="135" t="s">
        <v>80</v>
      </c>
      <c r="AY287" s="13" t="s">
        <v>121</v>
      </c>
      <c r="BE287" s="136">
        <f t="shared" si="74"/>
        <v>0</v>
      </c>
      <c r="BF287" s="136">
        <f t="shared" si="75"/>
        <v>0</v>
      </c>
      <c r="BG287" s="136">
        <f t="shared" si="76"/>
        <v>0</v>
      </c>
      <c r="BH287" s="136">
        <f t="shared" si="77"/>
        <v>0</v>
      </c>
      <c r="BI287" s="136">
        <f t="shared" si="78"/>
        <v>0</v>
      </c>
      <c r="BJ287" s="13" t="s">
        <v>78</v>
      </c>
      <c r="BK287" s="136">
        <f t="shared" si="79"/>
        <v>0</v>
      </c>
      <c r="BL287" s="13" t="s">
        <v>172</v>
      </c>
      <c r="BM287" s="135" t="s">
        <v>744</v>
      </c>
    </row>
    <row r="288" spans="2:65" s="11" customFormat="1" ht="22.9" customHeight="1">
      <c r="B288" s="113"/>
      <c r="D288" s="114" t="s">
        <v>70</v>
      </c>
      <c r="E288" s="122" t="s">
        <v>745</v>
      </c>
      <c r="F288" s="122" t="s">
        <v>746</v>
      </c>
      <c r="J288" s="123">
        <f>BK288</f>
        <v>0</v>
      </c>
      <c r="L288" s="113"/>
      <c r="M288" s="117"/>
      <c r="P288" s="118">
        <f>SUM(P289:P291)</f>
        <v>0</v>
      </c>
      <c r="R288" s="118">
        <f>SUM(R289:R291)</f>
        <v>0</v>
      </c>
      <c r="T288" s="119">
        <f>SUM(T289:T291)</f>
        <v>0</v>
      </c>
      <c r="AR288" s="114" t="s">
        <v>709</v>
      </c>
      <c r="AT288" s="120" t="s">
        <v>70</v>
      </c>
      <c r="AU288" s="120" t="s">
        <v>78</v>
      </c>
      <c r="AY288" s="114" t="s">
        <v>121</v>
      </c>
      <c r="BK288" s="121">
        <f>SUM(BK289:BK291)</f>
        <v>0</v>
      </c>
    </row>
    <row r="289" spans="2:65" s="1" customFormat="1" ht="16.5" customHeight="1">
      <c r="B289" s="124"/>
      <c r="C289" s="125" t="s">
        <v>747</v>
      </c>
      <c r="D289" s="125" t="s">
        <v>124</v>
      </c>
      <c r="E289" s="126" t="s">
        <v>748</v>
      </c>
      <c r="F289" s="127" t="s">
        <v>749</v>
      </c>
      <c r="G289" s="128" t="s">
        <v>719</v>
      </c>
      <c r="H289" s="129">
        <v>1</v>
      </c>
      <c r="I289" s="130"/>
      <c r="J289" s="130">
        <f>ROUND(I289*H289,2)</f>
        <v>0</v>
      </c>
      <c r="K289" s="127" t="s">
        <v>1</v>
      </c>
      <c r="L289" s="25"/>
      <c r="M289" s="131" t="s">
        <v>1</v>
      </c>
      <c r="N289" s="132" t="s">
        <v>36</v>
      </c>
      <c r="O289" s="133">
        <v>0</v>
      </c>
      <c r="P289" s="133">
        <f>O289*H289</f>
        <v>0</v>
      </c>
      <c r="Q289" s="133">
        <v>0</v>
      </c>
      <c r="R289" s="133">
        <f>Q289*H289</f>
        <v>0</v>
      </c>
      <c r="S289" s="133">
        <v>0</v>
      </c>
      <c r="T289" s="134">
        <f>S289*H289</f>
        <v>0</v>
      </c>
      <c r="AR289" s="135" t="s">
        <v>128</v>
      </c>
      <c r="AT289" s="135" t="s">
        <v>124</v>
      </c>
      <c r="AU289" s="135" t="s">
        <v>80</v>
      </c>
      <c r="AY289" s="13" t="s">
        <v>121</v>
      </c>
      <c r="BE289" s="136">
        <f>IF(N289="základní",J289,0)</f>
        <v>0</v>
      </c>
      <c r="BF289" s="136">
        <f>IF(N289="snížená",J289,0)</f>
        <v>0</v>
      </c>
      <c r="BG289" s="136">
        <f>IF(N289="zákl. přenesená",J289,0)</f>
        <v>0</v>
      </c>
      <c r="BH289" s="136">
        <f>IF(N289="sníž. přenesená",J289,0)</f>
        <v>0</v>
      </c>
      <c r="BI289" s="136">
        <f>IF(N289="nulová",J289,0)</f>
        <v>0</v>
      </c>
      <c r="BJ289" s="13" t="s">
        <v>78</v>
      </c>
      <c r="BK289" s="136">
        <f>ROUND(I289*H289,2)</f>
        <v>0</v>
      </c>
      <c r="BL289" s="13" t="s">
        <v>128</v>
      </c>
      <c r="BM289" s="135" t="s">
        <v>750</v>
      </c>
    </row>
    <row r="290" spans="2:65" s="1" customFormat="1" ht="16.5" customHeight="1">
      <c r="B290" s="124"/>
      <c r="C290" s="125" t="s">
        <v>751</v>
      </c>
      <c r="D290" s="125" t="s">
        <v>124</v>
      </c>
      <c r="E290" s="126" t="s">
        <v>752</v>
      </c>
      <c r="F290" s="127" t="s">
        <v>753</v>
      </c>
      <c r="G290" s="128" t="s">
        <v>719</v>
      </c>
      <c r="H290" s="129">
        <v>1</v>
      </c>
      <c r="I290" s="130"/>
      <c r="J290" s="130">
        <f>ROUND(I290*H290,2)</f>
        <v>0</v>
      </c>
      <c r="K290" s="127" t="s">
        <v>1</v>
      </c>
      <c r="L290" s="25"/>
      <c r="M290" s="131" t="s">
        <v>1</v>
      </c>
      <c r="N290" s="132" t="s">
        <v>36</v>
      </c>
      <c r="O290" s="133">
        <v>0</v>
      </c>
      <c r="P290" s="133">
        <f>O290*H290</f>
        <v>0</v>
      </c>
      <c r="Q290" s="133">
        <v>0</v>
      </c>
      <c r="R290" s="133">
        <f>Q290*H290</f>
        <v>0</v>
      </c>
      <c r="S290" s="133">
        <v>0</v>
      </c>
      <c r="T290" s="134">
        <f>S290*H290</f>
        <v>0</v>
      </c>
      <c r="AR290" s="135" t="s">
        <v>128</v>
      </c>
      <c r="AT290" s="135" t="s">
        <v>124</v>
      </c>
      <c r="AU290" s="135" t="s">
        <v>80</v>
      </c>
      <c r="AY290" s="13" t="s">
        <v>121</v>
      </c>
      <c r="BE290" s="136">
        <f>IF(N290="základní",J290,0)</f>
        <v>0</v>
      </c>
      <c r="BF290" s="136">
        <f>IF(N290="snížená",J290,0)</f>
        <v>0</v>
      </c>
      <c r="BG290" s="136">
        <f>IF(N290="zákl. přenesená",J290,0)</f>
        <v>0</v>
      </c>
      <c r="BH290" s="136">
        <f>IF(N290="sníž. přenesená",J290,0)</f>
        <v>0</v>
      </c>
      <c r="BI290" s="136">
        <f>IF(N290="nulová",J290,0)</f>
        <v>0</v>
      </c>
      <c r="BJ290" s="13" t="s">
        <v>78</v>
      </c>
      <c r="BK290" s="136">
        <f>ROUND(I290*H290,2)</f>
        <v>0</v>
      </c>
      <c r="BL290" s="13" t="s">
        <v>128</v>
      </c>
      <c r="BM290" s="135" t="s">
        <v>754</v>
      </c>
    </row>
    <row r="291" spans="2:65" s="1" customFormat="1" ht="16.5" customHeight="1">
      <c r="B291" s="124"/>
      <c r="C291" s="125" t="s">
        <v>755</v>
      </c>
      <c r="D291" s="125" t="s">
        <v>124</v>
      </c>
      <c r="E291" s="126" t="s">
        <v>756</v>
      </c>
      <c r="F291" s="127" t="s">
        <v>757</v>
      </c>
      <c r="G291" s="128" t="s">
        <v>719</v>
      </c>
      <c r="H291" s="129">
        <v>1</v>
      </c>
      <c r="I291" s="130"/>
      <c r="J291" s="130">
        <f>ROUND(I291*H291,2)</f>
        <v>0</v>
      </c>
      <c r="K291" s="127" t="s">
        <v>1</v>
      </c>
      <c r="L291" s="25"/>
      <c r="M291" s="146" t="s">
        <v>1</v>
      </c>
      <c r="N291" s="147" t="s">
        <v>36</v>
      </c>
      <c r="O291" s="148">
        <v>0</v>
      </c>
      <c r="P291" s="148">
        <f>O291*H291</f>
        <v>0</v>
      </c>
      <c r="Q291" s="148">
        <v>0</v>
      </c>
      <c r="R291" s="148">
        <f>Q291*H291</f>
        <v>0</v>
      </c>
      <c r="S291" s="148">
        <v>0</v>
      </c>
      <c r="T291" s="149">
        <f>S291*H291</f>
        <v>0</v>
      </c>
      <c r="AR291" s="135" t="s">
        <v>128</v>
      </c>
      <c r="AT291" s="135" t="s">
        <v>124</v>
      </c>
      <c r="AU291" s="135" t="s">
        <v>80</v>
      </c>
      <c r="AY291" s="13" t="s">
        <v>121</v>
      </c>
      <c r="BE291" s="136">
        <f>IF(N291="základní",J291,0)</f>
        <v>0</v>
      </c>
      <c r="BF291" s="136">
        <f>IF(N291="snížená",J291,0)</f>
        <v>0</v>
      </c>
      <c r="BG291" s="136">
        <f>IF(N291="zákl. přenesená",J291,0)</f>
        <v>0</v>
      </c>
      <c r="BH291" s="136">
        <f>IF(N291="sníž. přenesená",J291,0)</f>
        <v>0</v>
      </c>
      <c r="BI291" s="136">
        <f>IF(N291="nulová",J291,0)</f>
        <v>0</v>
      </c>
      <c r="BJ291" s="13" t="s">
        <v>78</v>
      </c>
      <c r="BK291" s="136">
        <f>ROUND(I291*H291,2)</f>
        <v>0</v>
      </c>
      <c r="BL291" s="13" t="s">
        <v>128</v>
      </c>
      <c r="BM291" s="135" t="s">
        <v>758</v>
      </c>
    </row>
    <row r="292" spans="2:65" s="1" customFormat="1" ht="6.95" customHeight="1">
      <c r="B292" s="37"/>
      <c r="C292" s="38"/>
      <c r="D292" s="38"/>
      <c r="E292" s="38"/>
      <c r="F292" s="38"/>
      <c r="G292" s="38"/>
      <c r="H292" s="38"/>
      <c r="I292" s="38"/>
      <c r="J292" s="38"/>
      <c r="K292" s="38"/>
      <c r="L292" s="25"/>
    </row>
  </sheetData>
  <autoFilter ref="C127:K291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4"/>
  <sheetViews>
    <sheetView showGridLines="0" workbookViewId="0">
      <selection activeCell="H132" sqref="H13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0" t="s">
        <v>5</v>
      </c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87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5" t="str">
        <f>'Rekapitulace stavby'!K6</f>
        <v>Modernizace TT při ulici Obvodová - trakční kabely DPMB</v>
      </c>
      <c r="F7" s="186"/>
      <c r="G7" s="186"/>
      <c r="H7" s="186"/>
      <c r="L7" s="16"/>
    </row>
    <row r="8" spans="2:46" s="1" customFormat="1" ht="12" customHeight="1">
      <c r="B8" s="25"/>
      <c r="D8" s="22" t="s">
        <v>88</v>
      </c>
      <c r="L8" s="25"/>
    </row>
    <row r="9" spans="2:46" s="1" customFormat="1" ht="16.5" customHeight="1">
      <c r="B9" s="25"/>
      <c r="E9" s="162" t="s">
        <v>759</v>
      </c>
      <c r="F9" s="184"/>
      <c r="G9" s="184"/>
      <c r="H9" s="184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45280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2:46" s="1" customFormat="1" ht="18" customHeight="1">
      <c r="B15" s="25"/>
      <c r="E15" s="20" t="str">
        <f>IF('Rekapitulace stavby'!E11="","",'Rekapitulace stavby'!E11)</f>
        <v>DPMB, a.s.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78" t="str">
        <f>'Rekapitulace stavby'!E14</f>
        <v xml:space="preserve"> </v>
      </c>
      <c r="F18" s="178"/>
      <c r="G18" s="178"/>
      <c r="H18" s="178"/>
      <c r="I18" s="22" t="s">
        <v>23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2"/>
      <c r="E27" s="180" t="s">
        <v>1</v>
      </c>
      <c r="F27" s="180"/>
      <c r="G27" s="180"/>
      <c r="H27" s="180"/>
      <c r="L27" s="82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31</v>
      </c>
      <c r="J30" s="59">
        <f>ROUND(J123,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48" t="s">
        <v>35</v>
      </c>
      <c r="E33" s="22" t="s">
        <v>36</v>
      </c>
      <c r="F33" s="84">
        <f>ROUND((SUM(BE123:BE163)),  2)</f>
        <v>0</v>
      </c>
      <c r="I33" s="85">
        <v>0.21</v>
      </c>
      <c r="J33" s="84">
        <f>ROUND(((SUM(BE123:BE163))*I33),  2)</f>
        <v>0</v>
      </c>
      <c r="L33" s="25"/>
    </row>
    <row r="34" spans="2:12" s="1" customFormat="1" ht="14.45" customHeight="1">
      <c r="B34" s="25"/>
      <c r="E34" s="22" t="s">
        <v>37</v>
      </c>
      <c r="F34" s="84">
        <f>ROUND((SUM(BF123:BF163)),  2)</f>
        <v>0</v>
      </c>
      <c r="I34" s="85">
        <v>0.15</v>
      </c>
      <c r="J34" s="84">
        <f>ROUND(((SUM(BF123:BF163))*I34),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84">
        <f>ROUND((SUM(BG123:BG163)),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4">
        <f>ROUND((SUM(BH123:BH163)),  2)</f>
        <v>0</v>
      </c>
      <c r="I36" s="85">
        <v>0.15</v>
      </c>
      <c r="J36" s="84">
        <f>0</f>
        <v>0</v>
      </c>
      <c r="L36" s="25"/>
    </row>
    <row r="37" spans="2:12" s="1" customFormat="1" ht="14.45" hidden="1" customHeight="1">
      <c r="B37" s="25"/>
      <c r="E37" s="22" t="s">
        <v>40</v>
      </c>
      <c r="F37" s="84">
        <f>ROUND((SUM(BI123:BI163)),  2)</f>
        <v>0</v>
      </c>
      <c r="I37" s="85">
        <v>0</v>
      </c>
      <c r="J37" s="84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6"/>
      <c r="D39" s="87" t="s">
        <v>41</v>
      </c>
      <c r="E39" s="50"/>
      <c r="F39" s="50"/>
      <c r="G39" s="88" t="s">
        <v>42</v>
      </c>
      <c r="H39" s="89" t="s">
        <v>43</v>
      </c>
      <c r="I39" s="50"/>
      <c r="J39" s="90">
        <f>SUM(J30:J37)</f>
        <v>0</v>
      </c>
      <c r="K39" s="91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44</v>
      </c>
      <c r="E50" s="35"/>
      <c r="F50" s="35"/>
      <c r="G50" s="34" t="s">
        <v>45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46</v>
      </c>
      <c r="E61" s="27"/>
      <c r="F61" s="92" t="s">
        <v>47</v>
      </c>
      <c r="G61" s="36" t="s">
        <v>46</v>
      </c>
      <c r="H61" s="27"/>
      <c r="I61" s="27"/>
      <c r="J61" s="93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48</v>
      </c>
      <c r="E65" s="35"/>
      <c r="F65" s="35"/>
      <c r="G65" s="34" t="s">
        <v>49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46</v>
      </c>
      <c r="E76" s="27"/>
      <c r="F76" s="92" t="s">
        <v>47</v>
      </c>
      <c r="G76" s="36" t="s">
        <v>46</v>
      </c>
      <c r="H76" s="27"/>
      <c r="I76" s="27"/>
      <c r="J76" s="93" t="s">
        <v>47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hidden="1" customHeight="1">
      <c r="B82" s="25"/>
      <c r="C82" s="17" t="s">
        <v>89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14</v>
      </c>
      <c r="L84" s="25"/>
    </row>
    <row r="85" spans="2:47" s="1" customFormat="1" ht="16.5" hidden="1" customHeight="1">
      <c r="B85" s="25"/>
      <c r="E85" s="185" t="str">
        <f>E7</f>
        <v>Modernizace TT při ulici Obvodová - trakční kabely DPMB</v>
      </c>
      <c r="F85" s="186"/>
      <c r="G85" s="186"/>
      <c r="H85" s="186"/>
      <c r="L85" s="25"/>
    </row>
    <row r="86" spans="2:47" s="1" customFormat="1" ht="12" hidden="1" customHeight="1">
      <c r="B86" s="25"/>
      <c r="C86" s="22" t="s">
        <v>88</v>
      </c>
      <c r="L86" s="25"/>
    </row>
    <row r="87" spans="2:47" s="1" customFormat="1" ht="16.5" hidden="1" customHeight="1">
      <c r="B87" s="25"/>
      <c r="E87" s="162" t="str">
        <f>E9</f>
        <v>02 - Multikanál - most přes Svratku</v>
      </c>
      <c r="F87" s="184"/>
      <c r="G87" s="184"/>
      <c r="H87" s="184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45280</v>
      </c>
      <c r="L89" s="25"/>
    </row>
    <row r="90" spans="2:47" s="1" customFormat="1" ht="6.95" hidden="1" customHeight="1">
      <c r="B90" s="25"/>
      <c r="L90" s="25"/>
    </row>
    <row r="91" spans="2:47" s="1" customFormat="1" ht="15.2" hidden="1" customHeight="1">
      <c r="B91" s="25"/>
      <c r="C91" s="22" t="s">
        <v>20</v>
      </c>
      <c r="F91" s="20" t="str">
        <f>E15</f>
        <v>DPMB, a.s.</v>
      </c>
      <c r="I91" s="22" t="s">
        <v>25</v>
      </c>
      <c r="J91" s="23" t="str">
        <f>E21</f>
        <v>Ing. Tomáš Veselý</v>
      </c>
      <c r="L91" s="25"/>
    </row>
    <row r="92" spans="2:47" s="1" customFormat="1" ht="15.2" hidden="1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Puttner, s.r.o.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4" t="s">
        <v>90</v>
      </c>
      <c r="D94" s="86"/>
      <c r="E94" s="86"/>
      <c r="F94" s="86"/>
      <c r="G94" s="86"/>
      <c r="H94" s="86"/>
      <c r="I94" s="86"/>
      <c r="J94" s="95" t="s">
        <v>91</v>
      </c>
      <c r="K94" s="86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96" t="s">
        <v>92</v>
      </c>
      <c r="J96" s="59">
        <f>J123</f>
        <v>0</v>
      </c>
      <c r="L96" s="25"/>
      <c r="AU96" s="13" t="s">
        <v>93</v>
      </c>
    </row>
    <row r="97" spans="2:12" s="8" customFormat="1" ht="24.95" hidden="1" customHeight="1">
      <c r="B97" s="97"/>
      <c r="D97" s="98" t="s">
        <v>94</v>
      </c>
      <c r="E97" s="99"/>
      <c r="F97" s="99"/>
      <c r="G97" s="99"/>
      <c r="H97" s="99"/>
      <c r="I97" s="99"/>
      <c r="J97" s="100">
        <f>J124</f>
        <v>0</v>
      </c>
      <c r="L97" s="97"/>
    </row>
    <row r="98" spans="2:12" s="9" customFormat="1" ht="19.899999999999999" hidden="1" customHeight="1">
      <c r="B98" s="101"/>
      <c r="D98" s="102" t="s">
        <v>95</v>
      </c>
      <c r="E98" s="103"/>
      <c r="F98" s="103"/>
      <c r="G98" s="103"/>
      <c r="H98" s="103"/>
      <c r="I98" s="103"/>
      <c r="J98" s="104">
        <f>J125</f>
        <v>0</v>
      </c>
      <c r="L98" s="101"/>
    </row>
    <row r="99" spans="2:12" s="8" customFormat="1" ht="24.95" hidden="1" customHeight="1">
      <c r="B99" s="97"/>
      <c r="D99" s="98" t="s">
        <v>98</v>
      </c>
      <c r="E99" s="99"/>
      <c r="F99" s="99"/>
      <c r="G99" s="99"/>
      <c r="H99" s="99"/>
      <c r="I99" s="99"/>
      <c r="J99" s="100">
        <f>J131</f>
        <v>0</v>
      </c>
      <c r="L99" s="97"/>
    </row>
    <row r="100" spans="2:12" s="9" customFormat="1" ht="19.899999999999999" hidden="1" customHeight="1">
      <c r="B100" s="101"/>
      <c r="D100" s="102" t="s">
        <v>102</v>
      </c>
      <c r="E100" s="103"/>
      <c r="F100" s="103"/>
      <c r="G100" s="103"/>
      <c r="H100" s="103"/>
      <c r="I100" s="103"/>
      <c r="J100" s="104">
        <f>J132</f>
        <v>0</v>
      </c>
      <c r="L100" s="101"/>
    </row>
    <row r="101" spans="2:12" s="8" customFormat="1" ht="24.95" hidden="1" customHeight="1">
      <c r="B101" s="97"/>
      <c r="D101" s="98" t="s">
        <v>103</v>
      </c>
      <c r="E101" s="99"/>
      <c r="F101" s="99"/>
      <c r="G101" s="99"/>
      <c r="H101" s="99"/>
      <c r="I101" s="99"/>
      <c r="J101" s="100">
        <f>J153</f>
        <v>0</v>
      </c>
      <c r="L101" s="97"/>
    </row>
    <row r="102" spans="2:12" s="9" customFormat="1" ht="19.899999999999999" hidden="1" customHeight="1">
      <c r="B102" s="101"/>
      <c r="D102" s="102" t="s">
        <v>104</v>
      </c>
      <c r="E102" s="103"/>
      <c r="F102" s="103"/>
      <c r="G102" s="103"/>
      <c r="H102" s="103"/>
      <c r="I102" s="103"/>
      <c r="J102" s="104">
        <f>J154</f>
        <v>0</v>
      </c>
      <c r="L102" s="101"/>
    </row>
    <row r="103" spans="2:12" s="9" customFormat="1" ht="19.899999999999999" hidden="1" customHeight="1">
      <c r="B103" s="101"/>
      <c r="D103" s="102" t="s">
        <v>105</v>
      </c>
      <c r="E103" s="103"/>
      <c r="F103" s="103"/>
      <c r="G103" s="103"/>
      <c r="H103" s="103"/>
      <c r="I103" s="103"/>
      <c r="J103" s="104">
        <f>J161</f>
        <v>0</v>
      </c>
      <c r="L103" s="101"/>
    </row>
    <row r="104" spans="2:12" s="1" customFormat="1" ht="21.75" hidden="1" customHeight="1">
      <c r="B104" s="25"/>
      <c r="L104" s="25"/>
    </row>
    <row r="105" spans="2:12" s="1" customFormat="1" ht="6.95" hidden="1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6" spans="2:12" hidden="1"/>
    <row r="107" spans="2:12" hidden="1"/>
    <row r="108" spans="2:12" hidden="1"/>
    <row r="109" spans="2:12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12" s="1" customFormat="1" ht="24.95" customHeight="1">
      <c r="B110" s="25"/>
      <c r="C110" s="17" t="s">
        <v>106</v>
      </c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14</v>
      </c>
      <c r="L112" s="25"/>
    </row>
    <row r="113" spans="2:65" s="1" customFormat="1" ht="16.5" customHeight="1">
      <c r="B113" s="25"/>
      <c r="E113" s="185" t="str">
        <f>E7</f>
        <v>Modernizace TT při ulici Obvodová - trakční kabely DPMB</v>
      </c>
      <c r="F113" s="186"/>
      <c r="G113" s="186"/>
      <c r="H113" s="186"/>
      <c r="L113" s="25"/>
    </row>
    <row r="114" spans="2:65" s="1" customFormat="1" ht="12" customHeight="1">
      <c r="B114" s="25"/>
      <c r="C114" s="22" t="s">
        <v>88</v>
      </c>
      <c r="L114" s="25"/>
    </row>
    <row r="115" spans="2:65" s="1" customFormat="1" ht="16.5" customHeight="1">
      <c r="B115" s="25"/>
      <c r="E115" s="162" t="str">
        <f>E9</f>
        <v>02 - Multikanál - most přes Svratku</v>
      </c>
      <c r="F115" s="184"/>
      <c r="G115" s="184"/>
      <c r="H115" s="184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17</v>
      </c>
      <c r="F117" s="20" t="str">
        <f>F12</f>
        <v xml:space="preserve"> </v>
      </c>
      <c r="I117" s="22" t="s">
        <v>19</v>
      </c>
      <c r="J117" s="45">
        <f>IF(J12="","",J12)</f>
        <v>45280</v>
      </c>
      <c r="L117" s="25"/>
    </row>
    <row r="118" spans="2:65" s="1" customFormat="1" ht="6.95" customHeight="1">
      <c r="B118" s="25"/>
      <c r="L118" s="25"/>
    </row>
    <row r="119" spans="2:65" s="1" customFormat="1" ht="15.2" customHeight="1">
      <c r="B119" s="25"/>
      <c r="C119" s="22" t="s">
        <v>20</v>
      </c>
      <c r="F119" s="20" t="str">
        <f>E15</f>
        <v>DPMB, a.s.</v>
      </c>
      <c r="I119" s="22" t="s">
        <v>25</v>
      </c>
      <c r="J119" s="23" t="str">
        <f>E21</f>
        <v>Ing. Tomáš Veselý</v>
      </c>
      <c r="L119" s="25"/>
    </row>
    <row r="120" spans="2:65" s="1" customFormat="1" ht="15.2" customHeight="1">
      <c r="B120" s="25"/>
      <c r="C120" s="22" t="s">
        <v>24</v>
      </c>
      <c r="F120" s="20" t="str">
        <f>IF(E18="","",E18)</f>
        <v xml:space="preserve"> </v>
      </c>
      <c r="I120" s="22" t="s">
        <v>28</v>
      </c>
      <c r="J120" s="23" t="str">
        <f>E24</f>
        <v>Puttner, s.r.o.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05"/>
      <c r="C122" s="106" t="s">
        <v>107</v>
      </c>
      <c r="D122" s="107" t="s">
        <v>56</v>
      </c>
      <c r="E122" s="107" t="s">
        <v>52</v>
      </c>
      <c r="F122" s="107" t="s">
        <v>53</v>
      </c>
      <c r="G122" s="107" t="s">
        <v>108</v>
      </c>
      <c r="H122" s="107" t="s">
        <v>109</v>
      </c>
      <c r="I122" s="107" t="s">
        <v>110</v>
      </c>
      <c r="J122" s="107" t="s">
        <v>91</v>
      </c>
      <c r="K122" s="108" t="s">
        <v>111</v>
      </c>
      <c r="L122" s="105"/>
      <c r="M122" s="52" t="s">
        <v>1</v>
      </c>
      <c r="N122" s="53" t="s">
        <v>35</v>
      </c>
      <c r="O122" s="53" t="s">
        <v>112</v>
      </c>
      <c r="P122" s="53" t="s">
        <v>113</v>
      </c>
      <c r="Q122" s="53" t="s">
        <v>114</v>
      </c>
      <c r="R122" s="53" t="s">
        <v>115</v>
      </c>
      <c r="S122" s="53" t="s">
        <v>116</v>
      </c>
      <c r="T122" s="54" t="s">
        <v>117</v>
      </c>
    </row>
    <row r="123" spans="2:65" s="1" customFormat="1" ht="22.9" customHeight="1">
      <c r="B123" s="25"/>
      <c r="C123" s="57" t="s">
        <v>118</v>
      </c>
      <c r="J123" s="109">
        <f>BK123</f>
        <v>0</v>
      </c>
      <c r="L123" s="25"/>
      <c r="M123" s="55"/>
      <c r="N123" s="46"/>
      <c r="O123" s="46"/>
      <c r="P123" s="110">
        <f>P124+P131+P153</f>
        <v>372.35908000000012</v>
      </c>
      <c r="Q123" s="46"/>
      <c r="R123" s="110">
        <f>R124+R131+R153</f>
        <v>54.415594839999997</v>
      </c>
      <c r="S123" s="46"/>
      <c r="T123" s="111">
        <f>T124+T131+T153</f>
        <v>4.620000000000001</v>
      </c>
      <c r="AT123" s="13" t="s">
        <v>70</v>
      </c>
      <c r="AU123" s="13" t="s">
        <v>93</v>
      </c>
      <c r="BK123" s="112">
        <f>BK124+BK131+BK153</f>
        <v>0</v>
      </c>
    </row>
    <row r="124" spans="2:65" s="11" customFormat="1" ht="25.9" customHeight="1">
      <c r="B124" s="113"/>
      <c r="D124" s="114" t="s">
        <v>70</v>
      </c>
      <c r="E124" s="115" t="s">
        <v>119</v>
      </c>
      <c r="F124" s="115" t="s">
        <v>120</v>
      </c>
      <c r="J124" s="116">
        <f>BK124</f>
        <v>0</v>
      </c>
      <c r="L124" s="113"/>
      <c r="M124" s="117"/>
      <c r="P124" s="118">
        <f>P125</f>
        <v>77.211479999999995</v>
      </c>
      <c r="R124" s="118">
        <f>R125</f>
        <v>0</v>
      </c>
      <c r="T124" s="119">
        <f>T125</f>
        <v>0</v>
      </c>
      <c r="AR124" s="114" t="s">
        <v>78</v>
      </c>
      <c r="AT124" s="120" t="s">
        <v>70</v>
      </c>
      <c r="AU124" s="120" t="s">
        <v>71</v>
      </c>
      <c r="AY124" s="114" t="s">
        <v>121</v>
      </c>
      <c r="BK124" s="121">
        <f>BK125</f>
        <v>0</v>
      </c>
    </row>
    <row r="125" spans="2:65" s="11" customFormat="1" ht="22.9" customHeight="1">
      <c r="B125" s="113"/>
      <c r="D125" s="114" t="s">
        <v>70</v>
      </c>
      <c r="E125" s="122" t="s">
        <v>122</v>
      </c>
      <c r="F125" s="122" t="s">
        <v>123</v>
      </c>
      <c r="J125" s="123">
        <f>BK125</f>
        <v>0</v>
      </c>
      <c r="L125" s="113"/>
      <c r="M125" s="117"/>
      <c r="P125" s="118">
        <f>SUM(P126:P130)</f>
        <v>77.211479999999995</v>
      </c>
      <c r="R125" s="118">
        <f>SUM(R126:R130)</f>
        <v>0</v>
      </c>
      <c r="T125" s="119">
        <f>SUM(T126:T130)</f>
        <v>0</v>
      </c>
      <c r="AR125" s="114" t="s">
        <v>78</v>
      </c>
      <c r="AT125" s="120" t="s">
        <v>70</v>
      </c>
      <c r="AU125" s="120" t="s">
        <v>78</v>
      </c>
      <c r="AY125" s="114" t="s">
        <v>121</v>
      </c>
      <c r="BK125" s="121">
        <f>SUM(BK126:BK130)</f>
        <v>0</v>
      </c>
    </row>
    <row r="126" spans="2:65" s="1" customFormat="1" ht="16.5" customHeight="1">
      <c r="B126" s="124"/>
      <c r="C126" s="125" t="s">
        <v>78</v>
      </c>
      <c r="D126" s="125" t="s">
        <v>124</v>
      </c>
      <c r="E126" s="126" t="s">
        <v>125</v>
      </c>
      <c r="F126" s="127" t="s">
        <v>126</v>
      </c>
      <c r="G126" s="128" t="s">
        <v>127</v>
      </c>
      <c r="H126" s="129">
        <v>35.1</v>
      </c>
      <c r="I126" s="130"/>
      <c r="J126" s="130">
        <f>ROUND(I126*H126,2)</f>
        <v>0</v>
      </c>
      <c r="K126" s="127" t="s">
        <v>1</v>
      </c>
      <c r="L126" s="25"/>
      <c r="M126" s="131" t="s">
        <v>1</v>
      </c>
      <c r="N126" s="132" t="s">
        <v>36</v>
      </c>
      <c r="O126" s="133">
        <v>0.64600000000000002</v>
      </c>
      <c r="P126" s="133">
        <f>O126*H126</f>
        <v>22.674600000000002</v>
      </c>
      <c r="Q126" s="133">
        <v>0</v>
      </c>
      <c r="R126" s="133">
        <f>Q126*H126</f>
        <v>0</v>
      </c>
      <c r="S126" s="133">
        <v>0</v>
      </c>
      <c r="T126" s="134">
        <f>S126*H126</f>
        <v>0</v>
      </c>
      <c r="AR126" s="135" t="s">
        <v>128</v>
      </c>
      <c r="AT126" s="135" t="s">
        <v>124</v>
      </c>
      <c r="AU126" s="135" t="s">
        <v>80</v>
      </c>
      <c r="AY126" s="13" t="s">
        <v>121</v>
      </c>
      <c r="BE126" s="136">
        <f>IF(N126="základní",J126,0)</f>
        <v>0</v>
      </c>
      <c r="BF126" s="136">
        <f>IF(N126="snížená",J126,0)</f>
        <v>0</v>
      </c>
      <c r="BG126" s="136">
        <f>IF(N126="zákl. přenesená",J126,0)</f>
        <v>0</v>
      </c>
      <c r="BH126" s="136">
        <f>IF(N126="sníž. přenesená",J126,0)</f>
        <v>0</v>
      </c>
      <c r="BI126" s="136">
        <f>IF(N126="nulová",J126,0)</f>
        <v>0</v>
      </c>
      <c r="BJ126" s="13" t="s">
        <v>78</v>
      </c>
      <c r="BK126" s="136">
        <f>ROUND(I126*H126,2)</f>
        <v>0</v>
      </c>
      <c r="BL126" s="13" t="s">
        <v>128</v>
      </c>
      <c r="BM126" s="135" t="s">
        <v>760</v>
      </c>
    </row>
    <row r="127" spans="2:65" s="1" customFormat="1" ht="16.5" customHeight="1">
      <c r="B127" s="124"/>
      <c r="C127" s="125" t="s">
        <v>80</v>
      </c>
      <c r="D127" s="125" t="s">
        <v>124</v>
      </c>
      <c r="E127" s="126" t="s">
        <v>130</v>
      </c>
      <c r="F127" s="127" t="s">
        <v>131</v>
      </c>
      <c r="G127" s="128" t="s">
        <v>132</v>
      </c>
      <c r="H127" s="129">
        <v>61.14</v>
      </c>
      <c r="I127" s="130"/>
      <c r="J127" s="130">
        <f>ROUND(I127*H127,2)</f>
        <v>0</v>
      </c>
      <c r="K127" s="127" t="s">
        <v>1</v>
      </c>
      <c r="L127" s="25"/>
      <c r="M127" s="131" t="s">
        <v>1</v>
      </c>
      <c r="N127" s="132" t="s">
        <v>36</v>
      </c>
      <c r="O127" s="133">
        <v>0.77200000000000002</v>
      </c>
      <c r="P127" s="133">
        <f>O127*H127</f>
        <v>47.20008</v>
      </c>
      <c r="Q127" s="133">
        <v>0</v>
      </c>
      <c r="R127" s="133">
        <f>Q127*H127</f>
        <v>0</v>
      </c>
      <c r="S127" s="133">
        <v>0</v>
      </c>
      <c r="T127" s="134">
        <f>S127*H127</f>
        <v>0</v>
      </c>
      <c r="AR127" s="135" t="s">
        <v>128</v>
      </c>
      <c r="AT127" s="135" t="s">
        <v>124</v>
      </c>
      <c r="AU127" s="135" t="s">
        <v>80</v>
      </c>
      <c r="AY127" s="13" t="s">
        <v>121</v>
      </c>
      <c r="BE127" s="136">
        <f>IF(N127="základní",J127,0)</f>
        <v>0</v>
      </c>
      <c r="BF127" s="136">
        <f>IF(N127="snížená",J127,0)</f>
        <v>0</v>
      </c>
      <c r="BG127" s="136">
        <f>IF(N127="zákl. přenesená",J127,0)</f>
        <v>0</v>
      </c>
      <c r="BH127" s="136">
        <f>IF(N127="sníž. přenesená",J127,0)</f>
        <v>0</v>
      </c>
      <c r="BI127" s="136">
        <f>IF(N127="nulová",J127,0)</f>
        <v>0</v>
      </c>
      <c r="BJ127" s="13" t="s">
        <v>78</v>
      </c>
      <c r="BK127" s="136">
        <f>ROUND(I127*H127,2)</f>
        <v>0</v>
      </c>
      <c r="BL127" s="13" t="s">
        <v>128</v>
      </c>
      <c r="BM127" s="135" t="s">
        <v>761</v>
      </c>
    </row>
    <row r="128" spans="2:65" s="1" customFormat="1" ht="24.2" customHeight="1">
      <c r="B128" s="124"/>
      <c r="C128" s="125" t="s">
        <v>134</v>
      </c>
      <c r="D128" s="125" t="s">
        <v>124</v>
      </c>
      <c r="E128" s="126" t="s">
        <v>135</v>
      </c>
      <c r="F128" s="127" t="s">
        <v>136</v>
      </c>
      <c r="G128" s="128" t="s">
        <v>132</v>
      </c>
      <c r="H128" s="129">
        <v>917.1</v>
      </c>
      <c r="I128" s="130"/>
      <c r="J128" s="130">
        <f>ROUND(I128*H128,2)</f>
        <v>0</v>
      </c>
      <c r="K128" s="127" t="s">
        <v>1</v>
      </c>
      <c r="L128" s="25"/>
      <c r="M128" s="131" t="s">
        <v>1</v>
      </c>
      <c r="N128" s="132" t="s">
        <v>36</v>
      </c>
      <c r="O128" s="133">
        <v>8.0000000000000002E-3</v>
      </c>
      <c r="P128" s="133">
        <f>O128*H128</f>
        <v>7.3368000000000002</v>
      </c>
      <c r="Q128" s="133">
        <v>0</v>
      </c>
      <c r="R128" s="133">
        <f>Q128*H128</f>
        <v>0</v>
      </c>
      <c r="S128" s="133">
        <v>0</v>
      </c>
      <c r="T128" s="134">
        <f>S128*H128</f>
        <v>0</v>
      </c>
      <c r="AR128" s="135" t="s">
        <v>128</v>
      </c>
      <c r="AT128" s="135" t="s">
        <v>124</v>
      </c>
      <c r="AU128" s="135" t="s">
        <v>80</v>
      </c>
      <c r="AY128" s="13" t="s">
        <v>121</v>
      </c>
      <c r="BE128" s="136">
        <f>IF(N128="základní",J128,0)</f>
        <v>0</v>
      </c>
      <c r="BF128" s="136">
        <f>IF(N128="snížená",J128,0)</f>
        <v>0</v>
      </c>
      <c r="BG128" s="136">
        <f>IF(N128="zákl. přenesená",J128,0)</f>
        <v>0</v>
      </c>
      <c r="BH128" s="136">
        <f>IF(N128="sníž. přenesená",J128,0)</f>
        <v>0</v>
      </c>
      <c r="BI128" s="136">
        <f>IF(N128="nulová",J128,0)</f>
        <v>0</v>
      </c>
      <c r="BJ128" s="13" t="s">
        <v>78</v>
      </c>
      <c r="BK128" s="136">
        <f>ROUND(I128*H128,2)</f>
        <v>0</v>
      </c>
      <c r="BL128" s="13" t="s">
        <v>128</v>
      </c>
      <c r="BM128" s="135" t="s">
        <v>762</v>
      </c>
    </row>
    <row r="129" spans="2:65" s="1" customFormat="1" ht="24.2" customHeight="1">
      <c r="B129" s="124"/>
      <c r="C129" s="125" t="s">
        <v>128</v>
      </c>
      <c r="D129" s="125" t="s">
        <v>124</v>
      </c>
      <c r="E129" s="126" t="s">
        <v>763</v>
      </c>
      <c r="F129" s="127" t="s">
        <v>764</v>
      </c>
      <c r="G129" s="128" t="s">
        <v>132</v>
      </c>
      <c r="H129" s="129">
        <v>56.1</v>
      </c>
      <c r="I129" s="130"/>
      <c r="J129" s="130">
        <f>ROUND(I129*H129,2)</f>
        <v>0</v>
      </c>
      <c r="K129" s="127" t="s">
        <v>1</v>
      </c>
      <c r="L129" s="25"/>
      <c r="M129" s="131" t="s">
        <v>1</v>
      </c>
      <c r="N129" s="132" t="s">
        <v>36</v>
      </c>
      <c r="O129" s="133">
        <v>0</v>
      </c>
      <c r="P129" s="133">
        <f>O129*H129</f>
        <v>0</v>
      </c>
      <c r="Q129" s="133">
        <v>0</v>
      </c>
      <c r="R129" s="133">
        <f>Q129*H129</f>
        <v>0</v>
      </c>
      <c r="S129" s="133">
        <v>0</v>
      </c>
      <c r="T129" s="134">
        <f>S129*H129</f>
        <v>0</v>
      </c>
      <c r="AR129" s="135" t="s">
        <v>128</v>
      </c>
      <c r="AT129" s="135" t="s">
        <v>124</v>
      </c>
      <c r="AU129" s="135" t="s">
        <v>80</v>
      </c>
      <c r="AY129" s="13" t="s">
        <v>121</v>
      </c>
      <c r="BE129" s="136">
        <f>IF(N129="základní",J129,0)</f>
        <v>0</v>
      </c>
      <c r="BF129" s="136">
        <f>IF(N129="snížená",J129,0)</f>
        <v>0</v>
      </c>
      <c r="BG129" s="136">
        <f>IF(N129="zákl. přenesená",J129,0)</f>
        <v>0</v>
      </c>
      <c r="BH129" s="136">
        <f>IF(N129="sníž. přenesená",J129,0)</f>
        <v>0</v>
      </c>
      <c r="BI129" s="136">
        <f>IF(N129="nulová",J129,0)</f>
        <v>0</v>
      </c>
      <c r="BJ129" s="13" t="s">
        <v>78</v>
      </c>
      <c r="BK129" s="136">
        <f>ROUND(I129*H129,2)</f>
        <v>0</v>
      </c>
      <c r="BL129" s="13" t="s">
        <v>128</v>
      </c>
      <c r="BM129" s="135" t="s">
        <v>765</v>
      </c>
    </row>
    <row r="130" spans="2:65" s="1" customFormat="1" ht="37.9" customHeight="1">
      <c r="B130" s="124"/>
      <c r="C130" s="125" t="s">
        <v>709</v>
      </c>
      <c r="D130" s="125" t="s">
        <v>124</v>
      </c>
      <c r="E130" s="126" t="s">
        <v>148</v>
      </c>
      <c r="F130" s="127" t="s">
        <v>149</v>
      </c>
      <c r="G130" s="128" t="s">
        <v>132</v>
      </c>
      <c r="H130" s="129">
        <v>5.04</v>
      </c>
      <c r="I130" s="130"/>
      <c r="J130" s="130">
        <f>ROUND(I130*H130,2)</f>
        <v>0</v>
      </c>
      <c r="K130" s="127" t="s">
        <v>141</v>
      </c>
      <c r="L130" s="25"/>
      <c r="M130" s="131" t="s">
        <v>1</v>
      </c>
      <c r="N130" s="132" t="s">
        <v>36</v>
      </c>
      <c r="O130" s="133">
        <v>0</v>
      </c>
      <c r="P130" s="133">
        <f>O130*H130</f>
        <v>0</v>
      </c>
      <c r="Q130" s="133">
        <v>0</v>
      </c>
      <c r="R130" s="133">
        <f>Q130*H130</f>
        <v>0</v>
      </c>
      <c r="S130" s="133">
        <v>0</v>
      </c>
      <c r="T130" s="134">
        <f>S130*H130</f>
        <v>0</v>
      </c>
      <c r="AR130" s="135" t="s">
        <v>128</v>
      </c>
      <c r="AT130" s="135" t="s">
        <v>124</v>
      </c>
      <c r="AU130" s="135" t="s">
        <v>80</v>
      </c>
      <c r="AY130" s="13" t="s">
        <v>121</v>
      </c>
      <c r="BE130" s="136">
        <f>IF(N130="základní",J130,0)</f>
        <v>0</v>
      </c>
      <c r="BF130" s="136">
        <f>IF(N130="snížená",J130,0)</f>
        <v>0</v>
      </c>
      <c r="BG130" s="136">
        <f>IF(N130="zákl. přenesená",J130,0)</f>
        <v>0</v>
      </c>
      <c r="BH130" s="136">
        <f>IF(N130="sníž. přenesená",J130,0)</f>
        <v>0</v>
      </c>
      <c r="BI130" s="136">
        <f>IF(N130="nulová",J130,0)</f>
        <v>0</v>
      </c>
      <c r="BJ130" s="13" t="s">
        <v>78</v>
      </c>
      <c r="BK130" s="136">
        <f>ROUND(I130*H130,2)</f>
        <v>0</v>
      </c>
      <c r="BL130" s="13" t="s">
        <v>128</v>
      </c>
      <c r="BM130" s="135" t="s">
        <v>766</v>
      </c>
    </row>
    <row r="131" spans="2:65" s="11" customFormat="1" ht="25.9" customHeight="1">
      <c r="B131" s="113"/>
      <c r="D131" s="114" t="s">
        <v>70</v>
      </c>
      <c r="E131" s="115" t="s">
        <v>165</v>
      </c>
      <c r="F131" s="115" t="s">
        <v>166</v>
      </c>
      <c r="J131" s="116">
        <f>BK131</f>
        <v>0</v>
      </c>
      <c r="L131" s="113"/>
      <c r="M131" s="117"/>
      <c r="P131" s="118">
        <f>P132</f>
        <v>291.0476000000001</v>
      </c>
      <c r="R131" s="118">
        <f>R132</f>
        <v>54.406794839999996</v>
      </c>
      <c r="T131" s="119">
        <f>T132</f>
        <v>4.620000000000001</v>
      </c>
      <c r="AR131" s="114" t="s">
        <v>134</v>
      </c>
      <c r="AT131" s="120" t="s">
        <v>70</v>
      </c>
      <c r="AU131" s="120" t="s">
        <v>71</v>
      </c>
      <c r="AY131" s="114" t="s">
        <v>121</v>
      </c>
      <c r="BK131" s="121">
        <f>BK132</f>
        <v>0</v>
      </c>
    </row>
    <row r="132" spans="2:65" s="11" customFormat="1" ht="22.9" customHeight="1">
      <c r="B132" s="113"/>
      <c r="D132" s="114" t="s">
        <v>70</v>
      </c>
      <c r="E132" s="122" t="s">
        <v>417</v>
      </c>
      <c r="F132" s="122" t="s">
        <v>418</v>
      </c>
      <c r="J132" s="123">
        <f>BK132</f>
        <v>0</v>
      </c>
      <c r="L132" s="113"/>
      <c r="M132" s="117"/>
      <c r="P132" s="118">
        <f>SUM(P133:P152)</f>
        <v>291.0476000000001</v>
      </c>
      <c r="R132" s="118">
        <f>SUM(R133:R152)</f>
        <v>54.406794839999996</v>
      </c>
      <c r="T132" s="119">
        <f>SUM(T133:T152)</f>
        <v>4.620000000000001</v>
      </c>
      <c r="AR132" s="114" t="s">
        <v>134</v>
      </c>
      <c r="AT132" s="120" t="s">
        <v>70</v>
      </c>
      <c r="AU132" s="120" t="s">
        <v>78</v>
      </c>
      <c r="AY132" s="114" t="s">
        <v>121</v>
      </c>
      <c r="BK132" s="121">
        <f>SUM(BK133:BK152)</f>
        <v>0</v>
      </c>
    </row>
    <row r="133" spans="2:65" s="1" customFormat="1" ht="24.2" customHeight="1">
      <c r="B133" s="124"/>
      <c r="C133" s="125" t="s">
        <v>147</v>
      </c>
      <c r="D133" s="125" t="s">
        <v>124</v>
      </c>
      <c r="E133" s="126" t="s">
        <v>459</v>
      </c>
      <c r="F133" s="127" t="s">
        <v>460</v>
      </c>
      <c r="G133" s="128" t="s">
        <v>127</v>
      </c>
      <c r="H133" s="129">
        <v>2.1</v>
      </c>
      <c r="I133" s="130"/>
      <c r="J133" s="130">
        <f t="shared" ref="J133:J152" si="0">ROUND(I133*H133,2)</f>
        <v>0</v>
      </c>
      <c r="K133" s="127" t="s">
        <v>1</v>
      </c>
      <c r="L133" s="25"/>
      <c r="M133" s="131" t="s">
        <v>1</v>
      </c>
      <c r="N133" s="132" t="s">
        <v>36</v>
      </c>
      <c r="O133" s="133">
        <v>6.4359999999999999</v>
      </c>
      <c r="P133" s="133">
        <f t="shared" ref="P133:P152" si="1">O133*H133</f>
        <v>13.515600000000001</v>
      </c>
      <c r="Q133" s="133">
        <v>0</v>
      </c>
      <c r="R133" s="133">
        <f t="shared" ref="R133:R152" si="2">Q133*H133</f>
        <v>0</v>
      </c>
      <c r="S133" s="133">
        <v>2.2000000000000002</v>
      </c>
      <c r="T133" s="134">
        <f t="shared" ref="T133:T152" si="3">S133*H133</f>
        <v>4.620000000000001</v>
      </c>
      <c r="AR133" s="135" t="s">
        <v>172</v>
      </c>
      <c r="AT133" s="135" t="s">
        <v>124</v>
      </c>
      <c r="AU133" s="135" t="s">
        <v>80</v>
      </c>
      <c r="AY133" s="13" t="s">
        <v>121</v>
      </c>
      <c r="BE133" s="136">
        <f t="shared" ref="BE133:BE152" si="4">IF(N133="základní",J133,0)</f>
        <v>0</v>
      </c>
      <c r="BF133" s="136">
        <f t="shared" ref="BF133:BF152" si="5">IF(N133="snížená",J133,0)</f>
        <v>0</v>
      </c>
      <c r="BG133" s="136">
        <f t="shared" ref="BG133:BG152" si="6">IF(N133="zákl. přenesená",J133,0)</f>
        <v>0</v>
      </c>
      <c r="BH133" s="136">
        <f t="shared" ref="BH133:BH152" si="7">IF(N133="sníž. přenesená",J133,0)</f>
        <v>0</v>
      </c>
      <c r="BI133" s="136">
        <f t="shared" ref="BI133:BI152" si="8">IF(N133="nulová",J133,0)</f>
        <v>0</v>
      </c>
      <c r="BJ133" s="13" t="s">
        <v>78</v>
      </c>
      <c r="BK133" s="136">
        <f t="shared" ref="BK133:BK152" si="9">ROUND(I133*H133,2)</f>
        <v>0</v>
      </c>
      <c r="BL133" s="13" t="s">
        <v>172</v>
      </c>
      <c r="BM133" s="135" t="s">
        <v>767</v>
      </c>
    </row>
    <row r="134" spans="2:65" s="1" customFormat="1" ht="24.2" customHeight="1">
      <c r="B134" s="124"/>
      <c r="C134" s="125" t="s">
        <v>155</v>
      </c>
      <c r="D134" s="125" t="s">
        <v>124</v>
      </c>
      <c r="E134" s="126" t="s">
        <v>487</v>
      </c>
      <c r="F134" s="127" t="s">
        <v>488</v>
      </c>
      <c r="G134" s="128" t="s">
        <v>190</v>
      </c>
      <c r="H134" s="129">
        <v>28</v>
      </c>
      <c r="I134" s="130"/>
      <c r="J134" s="130">
        <f t="shared" si="0"/>
        <v>0</v>
      </c>
      <c r="K134" s="127" t="s">
        <v>141</v>
      </c>
      <c r="L134" s="25"/>
      <c r="M134" s="131" t="s">
        <v>1</v>
      </c>
      <c r="N134" s="132" t="s">
        <v>36</v>
      </c>
      <c r="O134" s="133">
        <v>6.3380000000000001</v>
      </c>
      <c r="P134" s="133">
        <f t="shared" si="1"/>
        <v>177.464</v>
      </c>
      <c r="Q134" s="133">
        <v>0</v>
      </c>
      <c r="R134" s="133">
        <f t="shared" si="2"/>
        <v>0</v>
      </c>
      <c r="S134" s="133">
        <v>0</v>
      </c>
      <c r="T134" s="134">
        <f t="shared" si="3"/>
        <v>0</v>
      </c>
      <c r="AR134" s="135" t="s">
        <v>172</v>
      </c>
      <c r="AT134" s="135" t="s">
        <v>124</v>
      </c>
      <c r="AU134" s="135" t="s">
        <v>80</v>
      </c>
      <c r="AY134" s="13" t="s">
        <v>121</v>
      </c>
      <c r="BE134" s="136">
        <f t="shared" si="4"/>
        <v>0</v>
      </c>
      <c r="BF134" s="136">
        <f t="shared" si="5"/>
        <v>0</v>
      </c>
      <c r="BG134" s="136">
        <f t="shared" si="6"/>
        <v>0</v>
      </c>
      <c r="BH134" s="136">
        <f t="shared" si="7"/>
        <v>0</v>
      </c>
      <c r="BI134" s="136">
        <f t="shared" si="8"/>
        <v>0</v>
      </c>
      <c r="BJ134" s="13" t="s">
        <v>78</v>
      </c>
      <c r="BK134" s="136">
        <f t="shared" si="9"/>
        <v>0</v>
      </c>
      <c r="BL134" s="13" t="s">
        <v>172</v>
      </c>
      <c r="BM134" s="135" t="s">
        <v>768</v>
      </c>
    </row>
    <row r="135" spans="2:65" s="1" customFormat="1" ht="24.2" customHeight="1">
      <c r="B135" s="124"/>
      <c r="C135" s="125" t="s">
        <v>161</v>
      </c>
      <c r="D135" s="125" t="s">
        <v>124</v>
      </c>
      <c r="E135" s="126" t="s">
        <v>499</v>
      </c>
      <c r="F135" s="127" t="s">
        <v>500</v>
      </c>
      <c r="G135" s="128" t="s">
        <v>370</v>
      </c>
      <c r="H135" s="129">
        <v>84</v>
      </c>
      <c r="I135" s="130"/>
      <c r="J135" s="130">
        <f t="shared" si="0"/>
        <v>0</v>
      </c>
      <c r="K135" s="127" t="s">
        <v>141</v>
      </c>
      <c r="L135" s="25"/>
      <c r="M135" s="131" t="s">
        <v>1</v>
      </c>
      <c r="N135" s="132" t="s">
        <v>36</v>
      </c>
      <c r="O135" s="133">
        <v>0.23599999999999999</v>
      </c>
      <c r="P135" s="133">
        <f t="shared" si="1"/>
        <v>19.823999999999998</v>
      </c>
      <c r="Q135" s="133">
        <v>8.3850999999999999E-4</v>
      </c>
      <c r="R135" s="133">
        <f t="shared" si="2"/>
        <v>7.0434839999999999E-2</v>
      </c>
      <c r="S135" s="133">
        <v>0</v>
      </c>
      <c r="T135" s="134">
        <f t="shared" si="3"/>
        <v>0</v>
      </c>
      <c r="AR135" s="135" t="s">
        <v>172</v>
      </c>
      <c r="AT135" s="135" t="s">
        <v>124</v>
      </c>
      <c r="AU135" s="135" t="s">
        <v>80</v>
      </c>
      <c r="AY135" s="13" t="s">
        <v>121</v>
      </c>
      <c r="BE135" s="136">
        <f t="shared" si="4"/>
        <v>0</v>
      </c>
      <c r="BF135" s="136">
        <f t="shared" si="5"/>
        <v>0</v>
      </c>
      <c r="BG135" s="136">
        <f t="shared" si="6"/>
        <v>0</v>
      </c>
      <c r="BH135" s="136">
        <f t="shared" si="7"/>
        <v>0</v>
      </c>
      <c r="BI135" s="136">
        <f t="shared" si="8"/>
        <v>0</v>
      </c>
      <c r="BJ135" s="13" t="s">
        <v>78</v>
      </c>
      <c r="BK135" s="136">
        <f t="shared" si="9"/>
        <v>0</v>
      </c>
      <c r="BL135" s="13" t="s">
        <v>172</v>
      </c>
      <c r="BM135" s="135" t="s">
        <v>769</v>
      </c>
    </row>
    <row r="136" spans="2:65" s="1" customFormat="1" ht="24.2" customHeight="1">
      <c r="B136" s="124"/>
      <c r="C136" s="125" t="s">
        <v>169</v>
      </c>
      <c r="D136" s="125" t="s">
        <v>124</v>
      </c>
      <c r="E136" s="126" t="s">
        <v>503</v>
      </c>
      <c r="F136" s="127" t="s">
        <v>504</v>
      </c>
      <c r="G136" s="128" t="s">
        <v>370</v>
      </c>
      <c r="H136" s="129">
        <v>84</v>
      </c>
      <c r="I136" s="130"/>
      <c r="J136" s="130">
        <f t="shared" si="0"/>
        <v>0</v>
      </c>
      <c r="K136" s="127" t="s">
        <v>141</v>
      </c>
      <c r="L136" s="25"/>
      <c r="M136" s="131" t="s">
        <v>1</v>
      </c>
      <c r="N136" s="132" t="s">
        <v>36</v>
      </c>
      <c r="O136" s="133">
        <v>0.191</v>
      </c>
      <c r="P136" s="133">
        <f t="shared" si="1"/>
        <v>16.044</v>
      </c>
      <c r="Q136" s="133">
        <v>0</v>
      </c>
      <c r="R136" s="133">
        <f t="shared" si="2"/>
        <v>0</v>
      </c>
      <c r="S136" s="133">
        <v>0</v>
      </c>
      <c r="T136" s="134">
        <f t="shared" si="3"/>
        <v>0</v>
      </c>
      <c r="AR136" s="135" t="s">
        <v>172</v>
      </c>
      <c r="AT136" s="135" t="s">
        <v>124</v>
      </c>
      <c r="AU136" s="135" t="s">
        <v>80</v>
      </c>
      <c r="AY136" s="13" t="s">
        <v>121</v>
      </c>
      <c r="BE136" s="136">
        <f t="shared" si="4"/>
        <v>0</v>
      </c>
      <c r="BF136" s="136">
        <f t="shared" si="5"/>
        <v>0</v>
      </c>
      <c r="BG136" s="136">
        <f t="shared" si="6"/>
        <v>0</v>
      </c>
      <c r="BH136" s="136">
        <f t="shared" si="7"/>
        <v>0</v>
      </c>
      <c r="BI136" s="136">
        <f t="shared" si="8"/>
        <v>0</v>
      </c>
      <c r="BJ136" s="13" t="s">
        <v>78</v>
      </c>
      <c r="BK136" s="136">
        <f t="shared" si="9"/>
        <v>0</v>
      </c>
      <c r="BL136" s="13" t="s">
        <v>172</v>
      </c>
      <c r="BM136" s="135" t="s">
        <v>770</v>
      </c>
    </row>
    <row r="137" spans="2:65" s="1" customFormat="1" ht="24.2" customHeight="1">
      <c r="B137" s="124"/>
      <c r="C137" s="125" t="s">
        <v>174</v>
      </c>
      <c r="D137" s="125" t="s">
        <v>124</v>
      </c>
      <c r="E137" s="126" t="s">
        <v>539</v>
      </c>
      <c r="F137" s="127" t="s">
        <v>540</v>
      </c>
      <c r="G137" s="128" t="s">
        <v>190</v>
      </c>
      <c r="H137" s="129">
        <v>28</v>
      </c>
      <c r="I137" s="130"/>
      <c r="J137" s="130">
        <f t="shared" si="0"/>
        <v>0</v>
      </c>
      <c r="K137" s="127" t="s">
        <v>141</v>
      </c>
      <c r="L137" s="25"/>
      <c r="M137" s="131" t="s">
        <v>1</v>
      </c>
      <c r="N137" s="132" t="s">
        <v>36</v>
      </c>
      <c r="O137" s="133">
        <v>1.17</v>
      </c>
      <c r="P137" s="133">
        <f t="shared" si="1"/>
        <v>32.76</v>
      </c>
      <c r="Q137" s="133">
        <v>0</v>
      </c>
      <c r="R137" s="133">
        <f t="shared" si="2"/>
        <v>0</v>
      </c>
      <c r="S137" s="133">
        <v>0</v>
      </c>
      <c r="T137" s="134">
        <f t="shared" si="3"/>
        <v>0</v>
      </c>
      <c r="AR137" s="135" t="s">
        <v>172</v>
      </c>
      <c r="AT137" s="135" t="s">
        <v>124</v>
      </c>
      <c r="AU137" s="135" t="s">
        <v>80</v>
      </c>
      <c r="AY137" s="13" t="s">
        <v>121</v>
      </c>
      <c r="BE137" s="136">
        <f t="shared" si="4"/>
        <v>0</v>
      </c>
      <c r="BF137" s="136">
        <f t="shared" si="5"/>
        <v>0</v>
      </c>
      <c r="BG137" s="136">
        <f t="shared" si="6"/>
        <v>0</v>
      </c>
      <c r="BH137" s="136">
        <f t="shared" si="7"/>
        <v>0</v>
      </c>
      <c r="BI137" s="136">
        <f t="shared" si="8"/>
        <v>0</v>
      </c>
      <c r="BJ137" s="13" t="s">
        <v>78</v>
      </c>
      <c r="BK137" s="136">
        <f t="shared" si="9"/>
        <v>0</v>
      </c>
      <c r="BL137" s="13" t="s">
        <v>172</v>
      </c>
      <c r="BM137" s="135" t="s">
        <v>771</v>
      </c>
    </row>
    <row r="138" spans="2:65" s="1" customFormat="1" ht="24.2" customHeight="1">
      <c r="B138" s="124"/>
      <c r="C138" s="125" t="s">
        <v>179</v>
      </c>
      <c r="D138" s="125" t="s">
        <v>124</v>
      </c>
      <c r="E138" s="126" t="s">
        <v>563</v>
      </c>
      <c r="F138" s="127" t="s">
        <v>564</v>
      </c>
      <c r="G138" s="128" t="s">
        <v>190</v>
      </c>
      <c r="H138" s="129">
        <v>10</v>
      </c>
      <c r="I138" s="130"/>
      <c r="J138" s="130">
        <f t="shared" si="0"/>
        <v>0</v>
      </c>
      <c r="K138" s="127" t="s">
        <v>141</v>
      </c>
      <c r="L138" s="25"/>
      <c r="M138" s="131" t="s">
        <v>1</v>
      </c>
      <c r="N138" s="132" t="s">
        <v>36</v>
      </c>
      <c r="O138" s="133">
        <v>0.1</v>
      </c>
      <c r="P138" s="133">
        <f t="shared" si="1"/>
        <v>1</v>
      </c>
      <c r="Q138" s="133">
        <v>0</v>
      </c>
      <c r="R138" s="133">
        <f t="shared" si="2"/>
        <v>0</v>
      </c>
      <c r="S138" s="133">
        <v>0</v>
      </c>
      <c r="T138" s="134">
        <f t="shared" si="3"/>
        <v>0</v>
      </c>
      <c r="AR138" s="135" t="s">
        <v>172</v>
      </c>
      <c r="AT138" s="135" t="s">
        <v>124</v>
      </c>
      <c r="AU138" s="135" t="s">
        <v>80</v>
      </c>
      <c r="AY138" s="13" t="s">
        <v>121</v>
      </c>
      <c r="BE138" s="136">
        <f t="shared" si="4"/>
        <v>0</v>
      </c>
      <c r="BF138" s="136">
        <f t="shared" si="5"/>
        <v>0</v>
      </c>
      <c r="BG138" s="136">
        <f t="shared" si="6"/>
        <v>0</v>
      </c>
      <c r="BH138" s="136">
        <f t="shared" si="7"/>
        <v>0</v>
      </c>
      <c r="BI138" s="136">
        <f t="shared" si="8"/>
        <v>0</v>
      </c>
      <c r="BJ138" s="13" t="s">
        <v>78</v>
      </c>
      <c r="BK138" s="136">
        <f t="shared" si="9"/>
        <v>0</v>
      </c>
      <c r="BL138" s="13" t="s">
        <v>172</v>
      </c>
      <c r="BM138" s="135" t="s">
        <v>772</v>
      </c>
    </row>
    <row r="139" spans="2:65" s="1" customFormat="1" ht="16.5" customHeight="1">
      <c r="B139" s="124"/>
      <c r="C139" s="137" t="s">
        <v>183</v>
      </c>
      <c r="D139" s="137" t="s">
        <v>165</v>
      </c>
      <c r="E139" s="138" t="s">
        <v>571</v>
      </c>
      <c r="F139" s="139" t="s">
        <v>572</v>
      </c>
      <c r="G139" s="140" t="s">
        <v>132</v>
      </c>
      <c r="H139" s="141">
        <v>53.46</v>
      </c>
      <c r="I139" s="142"/>
      <c r="J139" s="142">
        <f t="shared" si="0"/>
        <v>0</v>
      </c>
      <c r="K139" s="139" t="s">
        <v>1</v>
      </c>
      <c r="L139" s="143"/>
      <c r="M139" s="144" t="s">
        <v>1</v>
      </c>
      <c r="N139" s="145" t="s">
        <v>36</v>
      </c>
      <c r="O139" s="133">
        <v>0</v>
      </c>
      <c r="P139" s="133">
        <f t="shared" si="1"/>
        <v>0</v>
      </c>
      <c r="Q139" s="133">
        <v>1</v>
      </c>
      <c r="R139" s="133">
        <f t="shared" si="2"/>
        <v>53.46</v>
      </c>
      <c r="S139" s="133">
        <v>0</v>
      </c>
      <c r="T139" s="134">
        <f t="shared" si="3"/>
        <v>0</v>
      </c>
      <c r="AR139" s="135" t="s">
        <v>177</v>
      </c>
      <c r="AT139" s="135" t="s">
        <v>165</v>
      </c>
      <c r="AU139" s="135" t="s">
        <v>80</v>
      </c>
      <c r="AY139" s="13" t="s">
        <v>121</v>
      </c>
      <c r="BE139" s="136">
        <f t="shared" si="4"/>
        <v>0</v>
      </c>
      <c r="BF139" s="136">
        <f t="shared" si="5"/>
        <v>0</v>
      </c>
      <c r="BG139" s="136">
        <f t="shared" si="6"/>
        <v>0</v>
      </c>
      <c r="BH139" s="136">
        <f t="shared" si="7"/>
        <v>0</v>
      </c>
      <c r="BI139" s="136">
        <f t="shared" si="8"/>
        <v>0</v>
      </c>
      <c r="BJ139" s="13" t="s">
        <v>78</v>
      </c>
      <c r="BK139" s="136">
        <f t="shared" si="9"/>
        <v>0</v>
      </c>
      <c r="BL139" s="13" t="s">
        <v>172</v>
      </c>
      <c r="BM139" s="135" t="s">
        <v>773</v>
      </c>
    </row>
    <row r="140" spans="2:65" s="1" customFormat="1" ht="24.2" customHeight="1">
      <c r="B140" s="124"/>
      <c r="C140" s="125" t="s">
        <v>187</v>
      </c>
      <c r="D140" s="125" t="s">
        <v>124</v>
      </c>
      <c r="E140" s="126" t="s">
        <v>700</v>
      </c>
      <c r="F140" s="127" t="s">
        <v>701</v>
      </c>
      <c r="G140" s="128" t="s">
        <v>190</v>
      </c>
      <c r="H140" s="129">
        <v>112</v>
      </c>
      <c r="I140" s="130"/>
      <c r="J140" s="130">
        <f t="shared" si="0"/>
        <v>0</v>
      </c>
      <c r="K140" s="127" t="s">
        <v>141</v>
      </c>
      <c r="L140" s="25"/>
      <c r="M140" s="131" t="s">
        <v>1</v>
      </c>
      <c r="N140" s="132" t="s">
        <v>36</v>
      </c>
      <c r="O140" s="133">
        <v>1.9E-2</v>
      </c>
      <c r="P140" s="133">
        <f t="shared" si="1"/>
        <v>2.1280000000000001</v>
      </c>
      <c r="Q140" s="133">
        <v>1.9E-3</v>
      </c>
      <c r="R140" s="133">
        <f t="shared" si="2"/>
        <v>0.21279999999999999</v>
      </c>
      <c r="S140" s="133">
        <v>0</v>
      </c>
      <c r="T140" s="134">
        <f t="shared" si="3"/>
        <v>0</v>
      </c>
      <c r="AR140" s="135" t="s">
        <v>172</v>
      </c>
      <c r="AT140" s="135" t="s">
        <v>124</v>
      </c>
      <c r="AU140" s="135" t="s">
        <v>80</v>
      </c>
      <c r="AY140" s="13" t="s">
        <v>121</v>
      </c>
      <c r="BE140" s="136">
        <f t="shared" si="4"/>
        <v>0</v>
      </c>
      <c r="BF140" s="136">
        <f t="shared" si="5"/>
        <v>0</v>
      </c>
      <c r="BG140" s="136">
        <f t="shared" si="6"/>
        <v>0</v>
      </c>
      <c r="BH140" s="136">
        <f t="shared" si="7"/>
        <v>0</v>
      </c>
      <c r="BI140" s="136">
        <f t="shared" si="8"/>
        <v>0</v>
      </c>
      <c r="BJ140" s="13" t="s">
        <v>78</v>
      </c>
      <c r="BK140" s="136">
        <f t="shared" si="9"/>
        <v>0</v>
      </c>
      <c r="BL140" s="13" t="s">
        <v>172</v>
      </c>
      <c r="BM140" s="135" t="s">
        <v>774</v>
      </c>
    </row>
    <row r="141" spans="2:65" s="1" customFormat="1" ht="16.5" customHeight="1">
      <c r="B141" s="124"/>
      <c r="C141" s="125" t="s">
        <v>192</v>
      </c>
      <c r="D141" s="125" t="s">
        <v>124</v>
      </c>
      <c r="E141" s="126" t="s">
        <v>575</v>
      </c>
      <c r="F141" s="127" t="s">
        <v>576</v>
      </c>
      <c r="G141" s="128" t="s">
        <v>190</v>
      </c>
      <c r="H141" s="129">
        <v>84</v>
      </c>
      <c r="I141" s="130"/>
      <c r="J141" s="130">
        <f t="shared" si="0"/>
        <v>0</v>
      </c>
      <c r="K141" s="127" t="s">
        <v>1</v>
      </c>
      <c r="L141" s="25"/>
      <c r="M141" s="131" t="s">
        <v>1</v>
      </c>
      <c r="N141" s="132" t="s">
        <v>36</v>
      </c>
      <c r="O141" s="133">
        <v>2.5000000000000001E-2</v>
      </c>
      <c r="P141" s="133">
        <f t="shared" si="1"/>
        <v>2.1</v>
      </c>
      <c r="Q141" s="133">
        <v>9.0000000000000006E-5</v>
      </c>
      <c r="R141" s="133">
        <f t="shared" si="2"/>
        <v>7.5600000000000007E-3</v>
      </c>
      <c r="S141" s="133">
        <v>0</v>
      </c>
      <c r="T141" s="134">
        <f t="shared" si="3"/>
        <v>0</v>
      </c>
      <c r="AR141" s="135" t="s">
        <v>172</v>
      </c>
      <c r="AT141" s="135" t="s">
        <v>124</v>
      </c>
      <c r="AU141" s="135" t="s">
        <v>80</v>
      </c>
      <c r="AY141" s="13" t="s">
        <v>121</v>
      </c>
      <c r="BE141" s="136">
        <f t="shared" si="4"/>
        <v>0</v>
      </c>
      <c r="BF141" s="136">
        <f t="shared" si="5"/>
        <v>0</v>
      </c>
      <c r="BG141" s="136">
        <f t="shared" si="6"/>
        <v>0</v>
      </c>
      <c r="BH141" s="136">
        <f t="shared" si="7"/>
        <v>0</v>
      </c>
      <c r="BI141" s="136">
        <f t="shared" si="8"/>
        <v>0</v>
      </c>
      <c r="BJ141" s="13" t="s">
        <v>78</v>
      </c>
      <c r="BK141" s="136">
        <f t="shared" si="9"/>
        <v>0</v>
      </c>
      <c r="BL141" s="13" t="s">
        <v>172</v>
      </c>
      <c r="BM141" s="135" t="s">
        <v>775</v>
      </c>
    </row>
    <row r="142" spans="2:65" s="1" customFormat="1" ht="24.2" customHeight="1">
      <c r="B142" s="124"/>
      <c r="C142" s="125" t="s">
        <v>8</v>
      </c>
      <c r="D142" s="125" t="s">
        <v>124</v>
      </c>
      <c r="E142" s="126" t="s">
        <v>591</v>
      </c>
      <c r="F142" s="127" t="s">
        <v>592</v>
      </c>
      <c r="G142" s="128" t="s">
        <v>190</v>
      </c>
      <c r="H142" s="129">
        <v>28</v>
      </c>
      <c r="I142" s="130"/>
      <c r="J142" s="130">
        <f t="shared" si="0"/>
        <v>0</v>
      </c>
      <c r="K142" s="127" t="s">
        <v>1</v>
      </c>
      <c r="L142" s="25"/>
      <c r="M142" s="131" t="s">
        <v>1</v>
      </c>
      <c r="N142" s="132" t="s">
        <v>36</v>
      </c>
      <c r="O142" s="133">
        <v>0.64</v>
      </c>
      <c r="P142" s="133">
        <f t="shared" si="1"/>
        <v>17.920000000000002</v>
      </c>
      <c r="Q142" s="133">
        <v>4.0000000000000003E-5</v>
      </c>
      <c r="R142" s="133">
        <f t="shared" si="2"/>
        <v>1.1200000000000001E-3</v>
      </c>
      <c r="S142" s="133">
        <v>0</v>
      </c>
      <c r="T142" s="134">
        <f t="shared" si="3"/>
        <v>0</v>
      </c>
      <c r="AR142" s="135" t="s">
        <v>172</v>
      </c>
      <c r="AT142" s="135" t="s">
        <v>124</v>
      </c>
      <c r="AU142" s="135" t="s">
        <v>80</v>
      </c>
      <c r="AY142" s="13" t="s">
        <v>121</v>
      </c>
      <c r="BE142" s="136">
        <f t="shared" si="4"/>
        <v>0</v>
      </c>
      <c r="BF142" s="136">
        <f t="shared" si="5"/>
        <v>0</v>
      </c>
      <c r="BG142" s="136">
        <f t="shared" si="6"/>
        <v>0</v>
      </c>
      <c r="BH142" s="136">
        <f t="shared" si="7"/>
        <v>0</v>
      </c>
      <c r="BI142" s="136">
        <f t="shared" si="8"/>
        <v>0</v>
      </c>
      <c r="BJ142" s="13" t="s">
        <v>78</v>
      </c>
      <c r="BK142" s="136">
        <f t="shared" si="9"/>
        <v>0</v>
      </c>
      <c r="BL142" s="13" t="s">
        <v>172</v>
      </c>
      <c r="BM142" s="135" t="s">
        <v>776</v>
      </c>
    </row>
    <row r="143" spans="2:65" s="1" customFormat="1" ht="21.75" customHeight="1">
      <c r="B143" s="124"/>
      <c r="C143" s="137" t="s">
        <v>159</v>
      </c>
      <c r="D143" s="137" t="s">
        <v>165</v>
      </c>
      <c r="E143" s="138" t="s">
        <v>595</v>
      </c>
      <c r="F143" s="139" t="s">
        <v>596</v>
      </c>
      <c r="G143" s="140" t="s">
        <v>190</v>
      </c>
      <c r="H143" s="141">
        <v>22</v>
      </c>
      <c r="I143" s="142"/>
      <c r="J143" s="142">
        <f t="shared" si="0"/>
        <v>0</v>
      </c>
      <c r="K143" s="139" t="s">
        <v>1</v>
      </c>
      <c r="L143" s="143"/>
      <c r="M143" s="144" t="s">
        <v>1</v>
      </c>
      <c r="N143" s="145" t="s">
        <v>36</v>
      </c>
      <c r="O143" s="133">
        <v>0</v>
      </c>
      <c r="P143" s="133">
        <f t="shared" si="1"/>
        <v>0</v>
      </c>
      <c r="Q143" s="133">
        <v>1.788E-2</v>
      </c>
      <c r="R143" s="133">
        <f t="shared" si="2"/>
        <v>0.39335999999999999</v>
      </c>
      <c r="S143" s="133">
        <v>0</v>
      </c>
      <c r="T143" s="134">
        <f t="shared" si="3"/>
        <v>0</v>
      </c>
      <c r="AR143" s="135" t="s">
        <v>177</v>
      </c>
      <c r="AT143" s="135" t="s">
        <v>165</v>
      </c>
      <c r="AU143" s="135" t="s">
        <v>80</v>
      </c>
      <c r="AY143" s="13" t="s">
        <v>121</v>
      </c>
      <c r="BE143" s="136">
        <f t="shared" si="4"/>
        <v>0</v>
      </c>
      <c r="BF143" s="136">
        <f t="shared" si="5"/>
        <v>0</v>
      </c>
      <c r="BG143" s="136">
        <f t="shared" si="6"/>
        <v>0</v>
      </c>
      <c r="BH143" s="136">
        <f t="shared" si="7"/>
        <v>0</v>
      </c>
      <c r="BI143" s="136">
        <f t="shared" si="8"/>
        <v>0</v>
      </c>
      <c r="BJ143" s="13" t="s">
        <v>78</v>
      </c>
      <c r="BK143" s="136">
        <f t="shared" si="9"/>
        <v>0</v>
      </c>
      <c r="BL143" s="13" t="s">
        <v>172</v>
      </c>
      <c r="BM143" s="135" t="s">
        <v>777</v>
      </c>
    </row>
    <row r="144" spans="2:65" s="1" customFormat="1" ht="24.2" customHeight="1">
      <c r="B144" s="124"/>
      <c r="C144" s="137" t="s">
        <v>202</v>
      </c>
      <c r="D144" s="137" t="s">
        <v>165</v>
      </c>
      <c r="E144" s="138" t="s">
        <v>603</v>
      </c>
      <c r="F144" s="139" t="s">
        <v>604</v>
      </c>
      <c r="G144" s="140" t="s">
        <v>158</v>
      </c>
      <c r="H144" s="141">
        <v>18</v>
      </c>
      <c r="I144" s="142"/>
      <c r="J144" s="142">
        <f t="shared" si="0"/>
        <v>0</v>
      </c>
      <c r="K144" s="139" t="s">
        <v>1</v>
      </c>
      <c r="L144" s="143"/>
      <c r="M144" s="144" t="s">
        <v>1</v>
      </c>
      <c r="N144" s="145" t="s">
        <v>36</v>
      </c>
      <c r="O144" s="133">
        <v>0</v>
      </c>
      <c r="P144" s="133">
        <f t="shared" si="1"/>
        <v>0</v>
      </c>
      <c r="Q144" s="133">
        <v>7.0000000000000001E-3</v>
      </c>
      <c r="R144" s="133">
        <f t="shared" si="2"/>
        <v>0.126</v>
      </c>
      <c r="S144" s="133">
        <v>0</v>
      </c>
      <c r="T144" s="134">
        <f t="shared" si="3"/>
        <v>0</v>
      </c>
      <c r="AR144" s="135" t="s">
        <v>177</v>
      </c>
      <c r="AT144" s="135" t="s">
        <v>165</v>
      </c>
      <c r="AU144" s="135" t="s">
        <v>80</v>
      </c>
      <c r="AY144" s="13" t="s">
        <v>121</v>
      </c>
      <c r="BE144" s="136">
        <f t="shared" si="4"/>
        <v>0</v>
      </c>
      <c r="BF144" s="136">
        <f t="shared" si="5"/>
        <v>0</v>
      </c>
      <c r="BG144" s="136">
        <f t="shared" si="6"/>
        <v>0</v>
      </c>
      <c r="BH144" s="136">
        <f t="shared" si="7"/>
        <v>0</v>
      </c>
      <c r="BI144" s="136">
        <f t="shared" si="8"/>
        <v>0</v>
      </c>
      <c r="BJ144" s="13" t="s">
        <v>78</v>
      </c>
      <c r="BK144" s="136">
        <f t="shared" si="9"/>
        <v>0</v>
      </c>
      <c r="BL144" s="13" t="s">
        <v>172</v>
      </c>
      <c r="BM144" s="135" t="s">
        <v>778</v>
      </c>
    </row>
    <row r="145" spans="2:65" s="1" customFormat="1" ht="16.5" customHeight="1">
      <c r="B145" s="124"/>
      <c r="C145" s="137" t="s">
        <v>206</v>
      </c>
      <c r="D145" s="137" t="s">
        <v>165</v>
      </c>
      <c r="E145" s="138" t="s">
        <v>611</v>
      </c>
      <c r="F145" s="139" t="s">
        <v>612</v>
      </c>
      <c r="G145" s="140" t="s">
        <v>158</v>
      </c>
      <c r="H145" s="141">
        <v>40</v>
      </c>
      <c r="I145" s="142"/>
      <c r="J145" s="142">
        <f t="shared" si="0"/>
        <v>0</v>
      </c>
      <c r="K145" s="139" t="s">
        <v>1</v>
      </c>
      <c r="L145" s="143"/>
      <c r="M145" s="144" t="s">
        <v>1</v>
      </c>
      <c r="N145" s="145" t="s">
        <v>36</v>
      </c>
      <c r="O145" s="133">
        <v>0</v>
      </c>
      <c r="P145" s="133">
        <f t="shared" si="1"/>
        <v>0</v>
      </c>
      <c r="Q145" s="133">
        <v>5.0000000000000001E-4</v>
      </c>
      <c r="R145" s="133">
        <f t="shared" si="2"/>
        <v>0.02</v>
      </c>
      <c r="S145" s="133">
        <v>0</v>
      </c>
      <c r="T145" s="134">
        <f t="shared" si="3"/>
        <v>0</v>
      </c>
      <c r="AR145" s="135" t="s">
        <v>177</v>
      </c>
      <c r="AT145" s="135" t="s">
        <v>165</v>
      </c>
      <c r="AU145" s="135" t="s">
        <v>80</v>
      </c>
      <c r="AY145" s="13" t="s">
        <v>121</v>
      </c>
      <c r="BE145" s="136">
        <f t="shared" si="4"/>
        <v>0</v>
      </c>
      <c r="BF145" s="136">
        <f t="shared" si="5"/>
        <v>0</v>
      </c>
      <c r="BG145" s="136">
        <f t="shared" si="6"/>
        <v>0</v>
      </c>
      <c r="BH145" s="136">
        <f t="shared" si="7"/>
        <v>0</v>
      </c>
      <c r="BI145" s="136">
        <f t="shared" si="8"/>
        <v>0</v>
      </c>
      <c r="BJ145" s="13" t="s">
        <v>78</v>
      </c>
      <c r="BK145" s="136">
        <f t="shared" si="9"/>
        <v>0</v>
      </c>
      <c r="BL145" s="13" t="s">
        <v>172</v>
      </c>
      <c r="BM145" s="135" t="s">
        <v>779</v>
      </c>
    </row>
    <row r="146" spans="2:65" s="1" customFormat="1" ht="21.75" customHeight="1">
      <c r="B146" s="124"/>
      <c r="C146" s="137" t="s">
        <v>210</v>
      </c>
      <c r="D146" s="137" t="s">
        <v>165</v>
      </c>
      <c r="E146" s="138" t="s">
        <v>615</v>
      </c>
      <c r="F146" s="139" t="s">
        <v>616</v>
      </c>
      <c r="G146" s="140" t="s">
        <v>158</v>
      </c>
      <c r="H146" s="141">
        <v>320</v>
      </c>
      <c r="I146" s="142"/>
      <c r="J146" s="142">
        <f t="shared" si="0"/>
        <v>0</v>
      </c>
      <c r="K146" s="139" t="s">
        <v>1</v>
      </c>
      <c r="L146" s="143"/>
      <c r="M146" s="144" t="s">
        <v>1</v>
      </c>
      <c r="N146" s="145" t="s">
        <v>36</v>
      </c>
      <c r="O146" s="133">
        <v>0</v>
      </c>
      <c r="P146" s="133">
        <f t="shared" si="1"/>
        <v>0</v>
      </c>
      <c r="Q146" s="133">
        <v>2.0000000000000001E-4</v>
      </c>
      <c r="R146" s="133">
        <f t="shared" si="2"/>
        <v>6.4000000000000001E-2</v>
      </c>
      <c r="S146" s="133">
        <v>0</v>
      </c>
      <c r="T146" s="134">
        <f t="shared" si="3"/>
        <v>0</v>
      </c>
      <c r="AR146" s="135" t="s">
        <v>177</v>
      </c>
      <c r="AT146" s="135" t="s">
        <v>165</v>
      </c>
      <c r="AU146" s="135" t="s">
        <v>80</v>
      </c>
      <c r="AY146" s="13" t="s">
        <v>121</v>
      </c>
      <c r="BE146" s="136">
        <f t="shared" si="4"/>
        <v>0</v>
      </c>
      <c r="BF146" s="136">
        <f t="shared" si="5"/>
        <v>0</v>
      </c>
      <c r="BG146" s="136">
        <f t="shared" si="6"/>
        <v>0</v>
      </c>
      <c r="BH146" s="136">
        <f t="shared" si="7"/>
        <v>0</v>
      </c>
      <c r="BI146" s="136">
        <f t="shared" si="8"/>
        <v>0</v>
      </c>
      <c r="BJ146" s="13" t="s">
        <v>78</v>
      </c>
      <c r="BK146" s="136">
        <f t="shared" si="9"/>
        <v>0</v>
      </c>
      <c r="BL146" s="13" t="s">
        <v>172</v>
      </c>
      <c r="BM146" s="135" t="s">
        <v>780</v>
      </c>
    </row>
    <row r="147" spans="2:65" s="1" customFormat="1" ht="24.2" customHeight="1">
      <c r="B147" s="124"/>
      <c r="C147" s="125" t="s">
        <v>214</v>
      </c>
      <c r="D147" s="125" t="s">
        <v>124</v>
      </c>
      <c r="E147" s="126" t="s">
        <v>455</v>
      </c>
      <c r="F147" s="127" t="s">
        <v>456</v>
      </c>
      <c r="G147" s="128" t="s">
        <v>127</v>
      </c>
      <c r="H147" s="129">
        <v>4</v>
      </c>
      <c r="I147" s="130"/>
      <c r="J147" s="130">
        <f t="shared" si="0"/>
        <v>0</v>
      </c>
      <c r="K147" s="127" t="s">
        <v>141</v>
      </c>
      <c r="L147" s="25"/>
      <c r="M147" s="131" t="s">
        <v>1</v>
      </c>
      <c r="N147" s="132" t="s">
        <v>36</v>
      </c>
      <c r="O147" s="133">
        <v>0.47699999999999998</v>
      </c>
      <c r="P147" s="133">
        <f t="shared" si="1"/>
        <v>1.9079999999999999</v>
      </c>
      <c r="Q147" s="133">
        <v>0</v>
      </c>
      <c r="R147" s="133">
        <f t="shared" si="2"/>
        <v>0</v>
      </c>
      <c r="S147" s="133">
        <v>0</v>
      </c>
      <c r="T147" s="134">
        <f t="shared" si="3"/>
        <v>0</v>
      </c>
      <c r="AR147" s="135" t="s">
        <v>172</v>
      </c>
      <c r="AT147" s="135" t="s">
        <v>124</v>
      </c>
      <c r="AU147" s="135" t="s">
        <v>80</v>
      </c>
      <c r="AY147" s="13" t="s">
        <v>121</v>
      </c>
      <c r="BE147" s="136">
        <f t="shared" si="4"/>
        <v>0</v>
      </c>
      <c r="BF147" s="136">
        <f t="shared" si="5"/>
        <v>0</v>
      </c>
      <c r="BG147" s="136">
        <f t="shared" si="6"/>
        <v>0</v>
      </c>
      <c r="BH147" s="136">
        <f t="shared" si="7"/>
        <v>0</v>
      </c>
      <c r="BI147" s="136">
        <f t="shared" si="8"/>
        <v>0</v>
      </c>
      <c r="BJ147" s="13" t="s">
        <v>78</v>
      </c>
      <c r="BK147" s="136">
        <f t="shared" si="9"/>
        <v>0</v>
      </c>
      <c r="BL147" s="13" t="s">
        <v>172</v>
      </c>
      <c r="BM147" s="135" t="s">
        <v>781</v>
      </c>
    </row>
    <row r="148" spans="2:65" s="1" customFormat="1" ht="33" customHeight="1">
      <c r="B148" s="124"/>
      <c r="C148" s="125" t="s">
        <v>7</v>
      </c>
      <c r="D148" s="125" t="s">
        <v>124</v>
      </c>
      <c r="E148" s="126" t="s">
        <v>782</v>
      </c>
      <c r="F148" s="127" t="s">
        <v>783</v>
      </c>
      <c r="G148" s="128" t="s">
        <v>190</v>
      </c>
      <c r="H148" s="129">
        <v>56</v>
      </c>
      <c r="I148" s="130"/>
      <c r="J148" s="130">
        <f t="shared" si="0"/>
        <v>0</v>
      </c>
      <c r="K148" s="127" t="s">
        <v>141</v>
      </c>
      <c r="L148" s="25"/>
      <c r="M148" s="131" t="s">
        <v>1</v>
      </c>
      <c r="N148" s="132" t="s">
        <v>36</v>
      </c>
      <c r="O148" s="133">
        <v>0.114</v>
      </c>
      <c r="P148" s="133">
        <f t="shared" si="1"/>
        <v>6.3840000000000003</v>
      </c>
      <c r="Q148" s="133">
        <v>0</v>
      </c>
      <c r="R148" s="133">
        <f t="shared" si="2"/>
        <v>0</v>
      </c>
      <c r="S148" s="133">
        <v>0</v>
      </c>
      <c r="T148" s="134">
        <f t="shared" si="3"/>
        <v>0</v>
      </c>
      <c r="AR148" s="135" t="s">
        <v>172</v>
      </c>
      <c r="AT148" s="135" t="s">
        <v>124</v>
      </c>
      <c r="AU148" s="135" t="s">
        <v>80</v>
      </c>
      <c r="AY148" s="13" t="s">
        <v>121</v>
      </c>
      <c r="BE148" s="136">
        <f t="shared" si="4"/>
        <v>0</v>
      </c>
      <c r="BF148" s="136">
        <f t="shared" si="5"/>
        <v>0</v>
      </c>
      <c r="BG148" s="136">
        <f t="shared" si="6"/>
        <v>0</v>
      </c>
      <c r="BH148" s="136">
        <f t="shared" si="7"/>
        <v>0</v>
      </c>
      <c r="BI148" s="136">
        <f t="shared" si="8"/>
        <v>0</v>
      </c>
      <c r="BJ148" s="13" t="s">
        <v>78</v>
      </c>
      <c r="BK148" s="136">
        <f t="shared" si="9"/>
        <v>0</v>
      </c>
      <c r="BL148" s="13" t="s">
        <v>172</v>
      </c>
      <c r="BM148" s="135" t="s">
        <v>784</v>
      </c>
    </row>
    <row r="149" spans="2:65" s="1" customFormat="1" ht="24.2" customHeight="1">
      <c r="B149" s="124"/>
      <c r="C149" s="137" t="s">
        <v>221</v>
      </c>
      <c r="D149" s="137" t="s">
        <v>165</v>
      </c>
      <c r="E149" s="138" t="s">
        <v>583</v>
      </c>
      <c r="F149" s="139" t="s">
        <v>584</v>
      </c>
      <c r="G149" s="140" t="s">
        <v>190</v>
      </c>
      <c r="H149" s="141">
        <v>56</v>
      </c>
      <c r="I149" s="142"/>
      <c r="J149" s="142">
        <f t="shared" si="0"/>
        <v>0</v>
      </c>
      <c r="K149" s="139" t="s">
        <v>141</v>
      </c>
      <c r="L149" s="143"/>
      <c r="M149" s="144" t="s">
        <v>1</v>
      </c>
      <c r="N149" s="145" t="s">
        <v>36</v>
      </c>
      <c r="O149" s="133">
        <v>0</v>
      </c>
      <c r="P149" s="133">
        <f t="shared" si="1"/>
        <v>0</v>
      </c>
      <c r="Q149" s="133">
        <v>9.2000000000000003E-4</v>
      </c>
      <c r="R149" s="133">
        <f t="shared" si="2"/>
        <v>5.1520000000000003E-2</v>
      </c>
      <c r="S149" s="133">
        <v>0</v>
      </c>
      <c r="T149" s="134">
        <f t="shared" si="3"/>
        <v>0</v>
      </c>
      <c r="AR149" s="135" t="s">
        <v>177</v>
      </c>
      <c r="AT149" s="135" t="s">
        <v>165</v>
      </c>
      <c r="AU149" s="135" t="s">
        <v>80</v>
      </c>
      <c r="AY149" s="13" t="s">
        <v>121</v>
      </c>
      <c r="BE149" s="136">
        <f t="shared" si="4"/>
        <v>0</v>
      </c>
      <c r="BF149" s="136">
        <f t="shared" si="5"/>
        <v>0</v>
      </c>
      <c r="BG149" s="136">
        <f t="shared" si="6"/>
        <v>0</v>
      </c>
      <c r="BH149" s="136">
        <f t="shared" si="7"/>
        <v>0</v>
      </c>
      <c r="BI149" s="136">
        <f t="shared" si="8"/>
        <v>0</v>
      </c>
      <c r="BJ149" s="13" t="s">
        <v>78</v>
      </c>
      <c r="BK149" s="136">
        <f t="shared" si="9"/>
        <v>0</v>
      </c>
      <c r="BL149" s="13" t="s">
        <v>172</v>
      </c>
      <c r="BM149" s="135" t="s">
        <v>785</v>
      </c>
    </row>
    <row r="150" spans="2:65" s="1" customFormat="1" ht="16.5" customHeight="1">
      <c r="B150" s="124"/>
      <c r="C150" s="125" t="s">
        <v>225</v>
      </c>
      <c r="D150" s="125" t="s">
        <v>124</v>
      </c>
      <c r="E150" s="126" t="s">
        <v>619</v>
      </c>
      <c r="F150" s="127" t="s">
        <v>620</v>
      </c>
      <c r="G150" s="128" t="s">
        <v>158</v>
      </c>
      <c r="H150" s="129">
        <v>2</v>
      </c>
      <c r="I150" s="130"/>
      <c r="J150" s="130">
        <f t="shared" si="0"/>
        <v>0</v>
      </c>
      <c r="K150" s="127" t="s">
        <v>1</v>
      </c>
      <c r="L150" s="25"/>
      <c r="M150" s="131" t="s">
        <v>1</v>
      </c>
      <c r="N150" s="132" t="s">
        <v>36</v>
      </c>
      <c r="O150" s="133">
        <v>0</v>
      </c>
      <c r="P150" s="133">
        <f t="shared" si="1"/>
        <v>0</v>
      </c>
      <c r="Q150" s="133">
        <v>0</v>
      </c>
      <c r="R150" s="133">
        <f t="shared" si="2"/>
        <v>0</v>
      </c>
      <c r="S150" s="133">
        <v>0</v>
      </c>
      <c r="T150" s="134">
        <f t="shared" si="3"/>
        <v>0</v>
      </c>
      <c r="AR150" s="135" t="s">
        <v>172</v>
      </c>
      <c r="AT150" s="135" t="s">
        <v>124</v>
      </c>
      <c r="AU150" s="135" t="s">
        <v>80</v>
      </c>
      <c r="AY150" s="13" t="s">
        <v>121</v>
      </c>
      <c r="BE150" s="136">
        <f t="shared" si="4"/>
        <v>0</v>
      </c>
      <c r="BF150" s="136">
        <f t="shared" si="5"/>
        <v>0</v>
      </c>
      <c r="BG150" s="136">
        <f t="shared" si="6"/>
        <v>0</v>
      </c>
      <c r="BH150" s="136">
        <f t="shared" si="7"/>
        <v>0</v>
      </c>
      <c r="BI150" s="136">
        <f t="shared" si="8"/>
        <v>0</v>
      </c>
      <c r="BJ150" s="13" t="s">
        <v>78</v>
      </c>
      <c r="BK150" s="136">
        <f t="shared" si="9"/>
        <v>0</v>
      </c>
      <c r="BL150" s="13" t="s">
        <v>172</v>
      </c>
      <c r="BM150" s="135" t="s">
        <v>786</v>
      </c>
    </row>
    <row r="151" spans="2:65" s="1" customFormat="1" ht="16.5" customHeight="1">
      <c r="B151" s="124"/>
      <c r="C151" s="125" t="s">
        <v>229</v>
      </c>
      <c r="D151" s="125" t="s">
        <v>124</v>
      </c>
      <c r="E151" s="126" t="s">
        <v>787</v>
      </c>
      <c r="F151" s="127" t="s">
        <v>656</v>
      </c>
      <c r="G151" s="128" t="s">
        <v>158</v>
      </c>
      <c r="H151" s="129">
        <v>44</v>
      </c>
      <c r="I151" s="130"/>
      <c r="J151" s="130">
        <f t="shared" si="0"/>
        <v>0</v>
      </c>
      <c r="K151" s="127" t="s">
        <v>1</v>
      </c>
      <c r="L151" s="25"/>
      <c r="M151" s="131" t="s">
        <v>1</v>
      </c>
      <c r="N151" s="132" t="s">
        <v>36</v>
      </c>
      <c r="O151" s="133">
        <v>0</v>
      </c>
      <c r="P151" s="133">
        <f t="shared" si="1"/>
        <v>0</v>
      </c>
      <c r="Q151" s="133">
        <v>0</v>
      </c>
      <c r="R151" s="133">
        <f t="shared" si="2"/>
        <v>0</v>
      </c>
      <c r="S151" s="133">
        <v>0</v>
      </c>
      <c r="T151" s="134">
        <f t="shared" si="3"/>
        <v>0</v>
      </c>
      <c r="AR151" s="135" t="s">
        <v>172</v>
      </c>
      <c r="AT151" s="135" t="s">
        <v>124</v>
      </c>
      <c r="AU151" s="135" t="s">
        <v>80</v>
      </c>
      <c r="AY151" s="13" t="s">
        <v>121</v>
      </c>
      <c r="BE151" s="136">
        <f t="shared" si="4"/>
        <v>0</v>
      </c>
      <c r="BF151" s="136">
        <f t="shared" si="5"/>
        <v>0</v>
      </c>
      <c r="BG151" s="136">
        <f t="shared" si="6"/>
        <v>0</v>
      </c>
      <c r="BH151" s="136">
        <f t="shared" si="7"/>
        <v>0</v>
      </c>
      <c r="BI151" s="136">
        <f t="shared" si="8"/>
        <v>0</v>
      </c>
      <c r="BJ151" s="13" t="s">
        <v>78</v>
      </c>
      <c r="BK151" s="136">
        <f t="shared" si="9"/>
        <v>0</v>
      </c>
      <c r="BL151" s="13" t="s">
        <v>172</v>
      </c>
      <c r="BM151" s="135" t="s">
        <v>788</v>
      </c>
    </row>
    <row r="152" spans="2:65" s="1" customFormat="1" ht="16.5" customHeight="1">
      <c r="B152" s="124"/>
      <c r="C152" s="137" t="s">
        <v>233</v>
      </c>
      <c r="D152" s="137" t="s">
        <v>165</v>
      </c>
      <c r="E152" s="138" t="s">
        <v>659</v>
      </c>
      <c r="F152" s="139" t="s">
        <v>660</v>
      </c>
      <c r="G152" s="140" t="s">
        <v>158</v>
      </c>
      <c r="H152" s="141">
        <v>11</v>
      </c>
      <c r="I152" s="142"/>
      <c r="J152" s="142">
        <f t="shared" si="0"/>
        <v>0</v>
      </c>
      <c r="K152" s="139" t="s">
        <v>1</v>
      </c>
      <c r="L152" s="143"/>
      <c r="M152" s="144" t="s">
        <v>1</v>
      </c>
      <c r="N152" s="145" t="s">
        <v>36</v>
      </c>
      <c r="O152" s="133">
        <v>0</v>
      </c>
      <c r="P152" s="133">
        <f t="shared" si="1"/>
        <v>0</v>
      </c>
      <c r="Q152" s="133">
        <v>0</v>
      </c>
      <c r="R152" s="133">
        <f t="shared" si="2"/>
        <v>0</v>
      </c>
      <c r="S152" s="133">
        <v>0</v>
      </c>
      <c r="T152" s="134">
        <f t="shared" si="3"/>
        <v>0</v>
      </c>
      <c r="AR152" s="135" t="s">
        <v>177</v>
      </c>
      <c r="AT152" s="135" t="s">
        <v>165</v>
      </c>
      <c r="AU152" s="135" t="s">
        <v>80</v>
      </c>
      <c r="AY152" s="13" t="s">
        <v>121</v>
      </c>
      <c r="BE152" s="136">
        <f t="shared" si="4"/>
        <v>0</v>
      </c>
      <c r="BF152" s="136">
        <f t="shared" si="5"/>
        <v>0</v>
      </c>
      <c r="BG152" s="136">
        <f t="shared" si="6"/>
        <v>0</v>
      </c>
      <c r="BH152" s="136">
        <f t="shared" si="7"/>
        <v>0</v>
      </c>
      <c r="BI152" s="136">
        <f t="shared" si="8"/>
        <v>0</v>
      </c>
      <c r="BJ152" s="13" t="s">
        <v>78</v>
      </c>
      <c r="BK152" s="136">
        <f t="shared" si="9"/>
        <v>0</v>
      </c>
      <c r="BL152" s="13" t="s">
        <v>172</v>
      </c>
      <c r="BM152" s="135" t="s">
        <v>789</v>
      </c>
    </row>
    <row r="153" spans="2:65" s="11" customFormat="1" ht="25.9" customHeight="1">
      <c r="B153" s="113"/>
      <c r="D153" s="114" t="s">
        <v>70</v>
      </c>
      <c r="E153" s="115" t="s">
        <v>707</v>
      </c>
      <c r="F153" s="115" t="s">
        <v>708</v>
      </c>
      <c r="J153" s="116">
        <f>BK153</f>
        <v>0</v>
      </c>
      <c r="L153" s="113"/>
      <c r="M153" s="117"/>
      <c r="P153" s="118">
        <f>P154+P161</f>
        <v>4.0999999999999996</v>
      </c>
      <c r="R153" s="118">
        <f>R154+R161</f>
        <v>8.8000000000000005E-3</v>
      </c>
      <c r="T153" s="119">
        <f>T154+T161</f>
        <v>0</v>
      </c>
      <c r="AR153" s="114" t="s">
        <v>709</v>
      </c>
      <c r="AT153" s="120" t="s">
        <v>70</v>
      </c>
      <c r="AU153" s="120" t="s">
        <v>71</v>
      </c>
      <c r="AY153" s="114" t="s">
        <v>121</v>
      </c>
      <c r="BK153" s="121">
        <f>BK154+BK161</f>
        <v>0</v>
      </c>
    </row>
    <row r="154" spans="2:65" s="11" customFormat="1" ht="22.9" customHeight="1">
      <c r="B154" s="113"/>
      <c r="D154" s="114" t="s">
        <v>70</v>
      </c>
      <c r="E154" s="122" t="s">
        <v>710</v>
      </c>
      <c r="F154" s="122" t="s">
        <v>711</v>
      </c>
      <c r="J154" s="123">
        <f>BK154</f>
        <v>0</v>
      </c>
      <c r="L154" s="113"/>
      <c r="M154" s="117"/>
      <c r="P154" s="118">
        <f>SUM(P155:P160)</f>
        <v>4.0999999999999996</v>
      </c>
      <c r="R154" s="118">
        <f>SUM(R155:R160)</f>
        <v>8.8000000000000005E-3</v>
      </c>
      <c r="T154" s="119">
        <f>SUM(T155:T160)</f>
        <v>0</v>
      </c>
      <c r="AR154" s="114" t="s">
        <v>709</v>
      </c>
      <c r="AT154" s="120" t="s">
        <v>70</v>
      </c>
      <c r="AU154" s="120" t="s">
        <v>78</v>
      </c>
      <c r="AY154" s="114" t="s">
        <v>121</v>
      </c>
      <c r="BK154" s="121">
        <f>SUM(BK155:BK160)</f>
        <v>0</v>
      </c>
    </row>
    <row r="155" spans="2:65" s="1" customFormat="1" ht="16.5" customHeight="1">
      <c r="B155" s="124"/>
      <c r="C155" s="125" t="s">
        <v>237</v>
      </c>
      <c r="D155" s="125" t="s">
        <v>124</v>
      </c>
      <c r="E155" s="126" t="s">
        <v>713</v>
      </c>
      <c r="F155" s="127" t="s">
        <v>714</v>
      </c>
      <c r="G155" s="128" t="s">
        <v>158</v>
      </c>
      <c r="H155" s="129">
        <v>1</v>
      </c>
      <c r="I155" s="130"/>
      <c r="J155" s="130">
        <f t="shared" ref="J155:J160" si="10">ROUND(I155*H155,2)</f>
        <v>0</v>
      </c>
      <c r="K155" s="127" t="s">
        <v>1</v>
      </c>
      <c r="L155" s="25"/>
      <c r="M155" s="131" t="s">
        <v>1</v>
      </c>
      <c r="N155" s="132" t="s">
        <v>36</v>
      </c>
      <c r="O155" s="133">
        <v>0</v>
      </c>
      <c r="P155" s="133">
        <f t="shared" ref="P155:P160" si="11">O155*H155</f>
        <v>0</v>
      </c>
      <c r="Q155" s="133">
        <v>0</v>
      </c>
      <c r="R155" s="133">
        <f t="shared" ref="R155:R160" si="12">Q155*H155</f>
        <v>0</v>
      </c>
      <c r="S155" s="133">
        <v>0</v>
      </c>
      <c r="T155" s="134">
        <f t="shared" ref="T155:T160" si="13">S155*H155</f>
        <v>0</v>
      </c>
      <c r="AR155" s="135" t="s">
        <v>128</v>
      </c>
      <c r="AT155" s="135" t="s">
        <v>124</v>
      </c>
      <c r="AU155" s="135" t="s">
        <v>80</v>
      </c>
      <c r="AY155" s="13" t="s">
        <v>121</v>
      </c>
      <c r="BE155" s="136">
        <f t="shared" ref="BE155:BE160" si="14">IF(N155="základní",J155,0)</f>
        <v>0</v>
      </c>
      <c r="BF155" s="136">
        <f t="shared" ref="BF155:BF160" si="15">IF(N155="snížená",J155,0)</f>
        <v>0</v>
      </c>
      <c r="BG155" s="136">
        <f t="shared" ref="BG155:BG160" si="16">IF(N155="zákl. přenesená",J155,0)</f>
        <v>0</v>
      </c>
      <c r="BH155" s="136">
        <f t="shared" ref="BH155:BH160" si="17">IF(N155="sníž. přenesená",J155,0)</f>
        <v>0</v>
      </c>
      <c r="BI155" s="136">
        <f t="shared" ref="BI155:BI160" si="18">IF(N155="nulová",J155,0)</f>
        <v>0</v>
      </c>
      <c r="BJ155" s="13" t="s">
        <v>78</v>
      </c>
      <c r="BK155" s="136">
        <f t="shared" ref="BK155:BK160" si="19">ROUND(I155*H155,2)</f>
        <v>0</v>
      </c>
      <c r="BL155" s="13" t="s">
        <v>128</v>
      </c>
      <c r="BM155" s="135" t="s">
        <v>790</v>
      </c>
    </row>
    <row r="156" spans="2:65" s="1" customFormat="1" ht="24.2" customHeight="1">
      <c r="B156" s="124"/>
      <c r="C156" s="125" t="s">
        <v>241</v>
      </c>
      <c r="D156" s="125" t="s">
        <v>124</v>
      </c>
      <c r="E156" s="126" t="s">
        <v>717</v>
      </c>
      <c r="F156" s="127" t="s">
        <v>718</v>
      </c>
      <c r="G156" s="128" t="s">
        <v>719</v>
      </c>
      <c r="H156" s="129">
        <v>1</v>
      </c>
      <c r="I156" s="130"/>
      <c r="J156" s="130">
        <f t="shared" si="10"/>
        <v>0</v>
      </c>
      <c r="K156" s="127" t="s">
        <v>1</v>
      </c>
      <c r="L156" s="25"/>
      <c r="M156" s="131" t="s">
        <v>1</v>
      </c>
      <c r="N156" s="132" t="s">
        <v>36</v>
      </c>
      <c r="O156" s="133">
        <v>4.0999999999999996</v>
      </c>
      <c r="P156" s="133">
        <f t="shared" si="11"/>
        <v>4.0999999999999996</v>
      </c>
      <c r="Q156" s="133">
        <v>8.8000000000000005E-3</v>
      </c>
      <c r="R156" s="133">
        <f t="shared" si="12"/>
        <v>8.8000000000000005E-3</v>
      </c>
      <c r="S156" s="133">
        <v>0</v>
      </c>
      <c r="T156" s="134">
        <f t="shared" si="13"/>
        <v>0</v>
      </c>
      <c r="AR156" s="135" t="s">
        <v>128</v>
      </c>
      <c r="AT156" s="135" t="s">
        <v>124</v>
      </c>
      <c r="AU156" s="135" t="s">
        <v>80</v>
      </c>
      <c r="AY156" s="13" t="s">
        <v>121</v>
      </c>
      <c r="BE156" s="136">
        <f t="shared" si="14"/>
        <v>0</v>
      </c>
      <c r="BF156" s="136">
        <f t="shared" si="15"/>
        <v>0</v>
      </c>
      <c r="BG156" s="136">
        <f t="shared" si="16"/>
        <v>0</v>
      </c>
      <c r="BH156" s="136">
        <f t="shared" si="17"/>
        <v>0</v>
      </c>
      <c r="BI156" s="136">
        <f t="shared" si="18"/>
        <v>0</v>
      </c>
      <c r="BJ156" s="13" t="s">
        <v>78</v>
      </c>
      <c r="BK156" s="136">
        <f t="shared" si="19"/>
        <v>0</v>
      </c>
      <c r="BL156" s="13" t="s">
        <v>128</v>
      </c>
      <c r="BM156" s="135" t="s">
        <v>791</v>
      </c>
    </row>
    <row r="157" spans="2:65" s="1" customFormat="1" ht="16.5" customHeight="1">
      <c r="B157" s="124"/>
      <c r="C157" s="125" t="s">
        <v>245</v>
      </c>
      <c r="D157" s="125" t="s">
        <v>124</v>
      </c>
      <c r="E157" s="126" t="s">
        <v>722</v>
      </c>
      <c r="F157" s="127" t="s">
        <v>723</v>
      </c>
      <c r="G157" s="128" t="s">
        <v>158</v>
      </c>
      <c r="H157" s="129">
        <v>1</v>
      </c>
      <c r="I157" s="130"/>
      <c r="J157" s="130">
        <f t="shared" si="10"/>
        <v>0</v>
      </c>
      <c r="K157" s="127" t="s">
        <v>1</v>
      </c>
      <c r="L157" s="25"/>
      <c r="M157" s="131" t="s">
        <v>1</v>
      </c>
      <c r="N157" s="132" t="s">
        <v>36</v>
      </c>
      <c r="O157" s="133">
        <v>0</v>
      </c>
      <c r="P157" s="133">
        <f t="shared" si="11"/>
        <v>0</v>
      </c>
      <c r="Q157" s="133">
        <v>0</v>
      </c>
      <c r="R157" s="133">
        <f t="shared" si="12"/>
        <v>0</v>
      </c>
      <c r="S157" s="133">
        <v>0</v>
      </c>
      <c r="T157" s="134">
        <f t="shared" si="13"/>
        <v>0</v>
      </c>
      <c r="AR157" s="135" t="s">
        <v>128</v>
      </c>
      <c r="AT157" s="135" t="s">
        <v>124</v>
      </c>
      <c r="AU157" s="135" t="s">
        <v>80</v>
      </c>
      <c r="AY157" s="13" t="s">
        <v>121</v>
      </c>
      <c r="BE157" s="136">
        <f t="shared" si="14"/>
        <v>0</v>
      </c>
      <c r="BF157" s="136">
        <f t="shared" si="15"/>
        <v>0</v>
      </c>
      <c r="BG157" s="136">
        <f t="shared" si="16"/>
        <v>0</v>
      </c>
      <c r="BH157" s="136">
        <f t="shared" si="17"/>
        <v>0</v>
      </c>
      <c r="BI157" s="136">
        <f t="shared" si="18"/>
        <v>0</v>
      </c>
      <c r="BJ157" s="13" t="s">
        <v>78</v>
      </c>
      <c r="BK157" s="136">
        <f t="shared" si="19"/>
        <v>0</v>
      </c>
      <c r="BL157" s="13" t="s">
        <v>128</v>
      </c>
      <c r="BM157" s="135" t="s">
        <v>792</v>
      </c>
    </row>
    <row r="158" spans="2:65" s="1" customFormat="1" ht="16.5" customHeight="1">
      <c r="B158" s="124"/>
      <c r="C158" s="125" t="s">
        <v>249</v>
      </c>
      <c r="D158" s="125" t="s">
        <v>124</v>
      </c>
      <c r="E158" s="126" t="s">
        <v>726</v>
      </c>
      <c r="F158" s="127" t="s">
        <v>727</v>
      </c>
      <c r="G158" s="128" t="s">
        <v>719</v>
      </c>
      <c r="H158" s="129">
        <v>1</v>
      </c>
      <c r="I158" s="130"/>
      <c r="J158" s="130">
        <f t="shared" si="10"/>
        <v>0</v>
      </c>
      <c r="K158" s="127" t="s">
        <v>1</v>
      </c>
      <c r="L158" s="25"/>
      <c r="M158" s="131" t="s">
        <v>1</v>
      </c>
      <c r="N158" s="132" t="s">
        <v>36</v>
      </c>
      <c r="O158" s="133">
        <v>0</v>
      </c>
      <c r="P158" s="133">
        <f t="shared" si="11"/>
        <v>0</v>
      </c>
      <c r="Q158" s="133">
        <v>0</v>
      </c>
      <c r="R158" s="133">
        <f t="shared" si="12"/>
        <v>0</v>
      </c>
      <c r="S158" s="133">
        <v>0</v>
      </c>
      <c r="T158" s="134">
        <f t="shared" si="13"/>
        <v>0</v>
      </c>
      <c r="AR158" s="135" t="s">
        <v>128</v>
      </c>
      <c r="AT158" s="135" t="s">
        <v>124</v>
      </c>
      <c r="AU158" s="135" t="s">
        <v>80</v>
      </c>
      <c r="AY158" s="13" t="s">
        <v>121</v>
      </c>
      <c r="BE158" s="136">
        <f t="shared" si="14"/>
        <v>0</v>
      </c>
      <c r="BF158" s="136">
        <f t="shared" si="15"/>
        <v>0</v>
      </c>
      <c r="BG158" s="136">
        <f t="shared" si="16"/>
        <v>0</v>
      </c>
      <c r="BH158" s="136">
        <f t="shared" si="17"/>
        <v>0</v>
      </c>
      <c r="BI158" s="136">
        <f t="shared" si="18"/>
        <v>0</v>
      </c>
      <c r="BJ158" s="13" t="s">
        <v>78</v>
      </c>
      <c r="BK158" s="136">
        <f t="shared" si="19"/>
        <v>0</v>
      </c>
      <c r="BL158" s="13" t="s">
        <v>128</v>
      </c>
      <c r="BM158" s="135" t="s">
        <v>793</v>
      </c>
    </row>
    <row r="159" spans="2:65" s="1" customFormat="1" ht="16.5" customHeight="1">
      <c r="B159" s="124"/>
      <c r="C159" s="125" t="s">
        <v>253</v>
      </c>
      <c r="D159" s="125" t="s">
        <v>124</v>
      </c>
      <c r="E159" s="126" t="s">
        <v>730</v>
      </c>
      <c r="F159" s="127" t="s">
        <v>731</v>
      </c>
      <c r="G159" s="128" t="s">
        <v>158</v>
      </c>
      <c r="H159" s="129">
        <v>1</v>
      </c>
      <c r="I159" s="130"/>
      <c r="J159" s="130">
        <f t="shared" si="10"/>
        <v>0</v>
      </c>
      <c r="K159" s="127" t="s">
        <v>1</v>
      </c>
      <c r="L159" s="25"/>
      <c r="M159" s="131" t="s">
        <v>1</v>
      </c>
      <c r="N159" s="132" t="s">
        <v>36</v>
      </c>
      <c r="O159" s="133">
        <v>0</v>
      </c>
      <c r="P159" s="133">
        <f t="shared" si="11"/>
        <v>0</v>
      </c>
      <c r="Q159" s="133">
        <v>0</v>
      </c>
      <c r="R159" s="133">
        <f t="shared" si="12"/>
        <v>0</v>
      </c>
      <c r="S159" s="133">
        <v>0</v>
      </c>
      <c r="T159" s="134">
        <f t="shared" si="13"/>
        <v>0</v>
      </c>
      <c r="AR159" s="135" t="s">
        <v>128</v>
      </c>
      <c r="AT159" s="135" t="s">
        <v>124</v>
      </c>
      <c r="AU159" s="135" t="s">
        <v>80</v>
      </c>
      <c r="AY159" s="13" t="s">
        <v>121</v>
      </c>
      <c r="BE159" s="136">
        <f t="shared" si="14"/>
        <v>0</v>
      </c>
      <c r="BF159" s="136">
        <f t="shared" si="15"/>
        <v>0</v>
      </c>
      <c r="BG159" s="136">
        <f t="shared" si="16"/>
        <v>0</v>
      </c>
      <c r="BH159" s="136">
        <f t="shared" si="17"/>
        <v>0</v>
      </c>
      <c r="BI159" s="136">
        <f t="shared" si="18"/>
        <v>0</v>
      </c>
      <c r="BJ159" s="13" t="s">
        <v>78</v>
      </c>
      <c r="BK159" s="136">
        <f t="shared" si="19"/>
        <v>0</v>
      </c>
      <c r="BL159" s="13" t="s">
        <v>128</v>
      </c>
      <c r="BM159" s="135" t="s">
        <v>794</v>
      </c>
    </row>
    <row r="160" spans="2:65" s="1" customFormat="1" ht="16.5" customHeight="1">
      <c r="B160" s="124"/>
      <c r="C160" s="125" t="s">
        <v>257</v>
      </c>
      <c r="D160" s="125" t="s">
        <v>124</v>
      </c>
      <c r="E160" s="126" t="s">
        <v>738</v>
      </c>
      <c r="F160" s="127" t="s">
        <v>739</v>
      </c>
      <c r="G160" s="128" t="s">
        <v>673</v>
      </c>
      <c r="H160" s="129">
        <v>2</v>
      </c>
      <c r="I160" s="130"/>
      <c r="J160" s="130">
        <f t="shared" si="10"/>
        <v>0</v>
      </c>
      <c r="K160" s="127" t="s">
        <v>1</v>
      </c>
      <c r="L160" s="25"/>
      <c r="M160" s="131" t="s">
        <v>1</v>
      </c>
      <c r="N160" s="132" t="s">
        <v>36</v>
      </c>
      <c r="O160" s="133">
        <v>0</v>
      </c>
      <c r="P160" s="133">
        <f t="shared" si="11"/>
        <v>0</v>
      </c>
      <c r="Q160" s="133">
        <v>0</v>
      </c>
      <c r="R160" s="133">
        <f t="shared" si="12"/>
        <v>0</v>
      </c>
      <c r="S160" s="133">
        <v>0</v>
      </c>
      <c r="T160" s="134">
        <f t="shared" si="13"/>
        <v>0</v>
      </c>
      <c r="AR160" s="135" t="s">
        <v>128</v>
      </c>
      <c r="AT160" s="135" t="s">
        <v>124</v>
      </c>
      <c r="AU160" s="135" t="s">
        <v>80</v>
      </c>
      <c r="AY160" s="13" t="s">
        <v>121</v>
      </c>
      <c r="BE160" s="136">
        <f t="shared" si="14"/>
        <v>0</v>
      </c>
      <c r="BF160" s="136">
        <f t="shared" si="15"/>
        <v>0</v>
      </c>
      <c r="BG160" s="136">
        <f t="shared" si="16"/>
        <v>0</v>
      </c>
      <c r="BH160" s="136">
        <f t="shared" si="17"/>
        <v>0</v>
      </c>
      <c r="BI160" s="136">
        <f t="shared" si="18"/>
        <v>0</v>
      </c>
      <c r="BJ160" s="13" t="s">
        <v>78</v>
      </c>
      <c r="BK160" s="136">
        <f t="shared" si="19"/>
        <v>0</v>
      </c>
      <c r="BL160" s="13" t="s">
        <v>128</v>
      </c>
      <c r="BM160" s="135" t="s">
        <v>795</v>
      </c>
    </row>
    <row r="161" spans="2:65" s="11" customFormat="1" ht="22.9" customHeight="1">
      <c r="B161" s="113"/>
      <c r="D161" s="114" t="s">
        <v>70</v>
      </c>
      <c r="E161" s="122" t="s">
        <v>745</v>
      </c>
      <c r="F161" s="122" t="s">
        <v>746</v>
      </c>
      <c r="J161" s="123">
        <f>BK161</f>
        <v>0</v>
      </c>
      <c r="L161" s="113"/>
      <c r="M161" s="117"/>
      <c r="P161" s="118">
        <f>SUM(P162:P163)</f>
        <v>0</v>
      </c>
      <c r="R161" s="118">
        <f>SUM(R162:R163)</f>
        <v>0</v>
      </c>
      <c r="T161" s="119">
        <f>SUM(T162:T163)</f>
        <v>0</v>
      </c>
      <c r="AR161" s="114" t="s">
        <v>709</v>
      </c>
      <c r="AT161" s="120" t="s">
        <v>70</v>
      </c>
      <c r="AU161" s="120" t="s">
        <v>78</v>
      </c>
      <c r="AY161" s="114" t="s">
        <v>121</v>
      </c>
      <c r="BK161" s="121">
        <f>SUM(BK162:BK163)</f>
        <v>0</v>
      </c>
    </row>
    <row r="162" spans="2:65" s="1" customFormat="1" ht="16.5" customHeight="1">
      <c r="B162" s="124"/>
      <c r="C162" s="125" t="s">
        <v>261</v>
      </c>
      <c r="D162" s="125" t="s">
        <v>124</v>
      </c>
      <c r="E162" s="126" t="s">
        <v>748</v>
      </c>
      <c r="F162" s="127" t="s">
        <v>749</v>
      </c>
      <c r="G162" s="128" t="s">
        <v>719</v>
      </c>
      <c r="H162" s="129">
        <v>1</v>
      </c>
      <c r="I162" s="130"/>
      <c r="J162" s="130">
        <f>ROUND(I162*H162,2)</f>
        <v>0</v>
      </c>
      <c r="K162" s="127" t="s">
        <v>1</v>
      </c>
      <c r="L162" s="25"/>
      <c r="M162" s="131" t="s">
        <v>1</v>
      </c>
      <c r="N162" s="132" t="s">
        <v>36</v>
      </c>
      <c r="O162" s="133">
        <v>0</v>
      </c>
      <c r="P162" s="133">
        <f>O162*H162</f>
        <v>0</v>
      </c>
      <c r="Q162" s="133">
        <v>0</v>
      </c>
      <c r="R162" s="133">
        <f>Q162*H162</f>
        <v>0</v>
      </c>
      <c r="S162" s="133">
        <v>0</v>
      </c>
      <c r="T162" s="134">
        <f>S162*H162</f>
        <v>0</v>
      </c>
      <c r="AR162" s="135" t="s">
        <v>128</v>
      </c>
      <c r="AT162" s="135" t="s">
        <v>124</v>
      </c>
      <c r="AU162" s="135" t="s">
        <v>80</v>
      </c>
      <c r="AY162" s="13" t="s">
        <v>121</v>
      </c>
      <c r="BE162" s="136">
        <f>IF(N162="základní",J162,0)</f>
        <v>0</v>
      </c>
      <c r="BF162" s="136">
        <f>IF(N162="snížená",J162,0)</f>
        <v>0</v>
      </c>
      <c r="BG162" s="136">
        <f>IF(N162="zákl. přenesená",J162,0)</f>
        <v>0</v>
      </c>
      <c r="BH162" s="136">
        <f>IF(N162="sníž. přenesená",J162,0)</f>
        <v>0</v>
      </c>
      <c r="BI162" s="136">
        <f>IF(N162="nulová",J162,0)</f>
        <v>0</v>
      </c>
      <c r="BJ162" s="13" t="s">
        <v>78</v>
      </c>
      <c r="BK162" s="136">
        <f>ROUND(I162*H162,2)</f>
        <v>0</v>
      </c>
      <c r="BL162" s="13" t="s">
        <v>128</v>
      </c>
      <c r="BM162" s="135" t="s">
        <v>796</v>
      </c>
    </row>
    <row r="163" spans="2:65" s="1" customFormat="1" ht="16.5" customHeight="1">
      <c r="B163" s="124"/>
      <c r="C163" s="125" t="s">
        <v>265</v>
      </c>
      <c r="D163" s="125" t="s">
        <v>124</v>
      </c>
      <c r="E163" s="126" t="s">
        <v>756</v>
      </c>
      <c r="F163" s="127" t="s">
        <v>757</v>
      </c>
      <c r="G163" s="128" t="s">
        <v>719</v>
      </c>
      <c r="H163" s="129">
        <v>1</v>
      </c>
      <c r="I163" s="130"/>
      <c r="J163" s="130">
        <f>ROUND(I163*H163,2)</f>
        <v>0</v>
      </c>
      <c r="K163" s="127" t="s">
        <v>1</v>
      </c>
      <c r="L163" s="25"/>
      <c r="M163" s="146" t="s">
        <v>1</v>
      </c>
      <c r="N163" s="147" t="s">
        <v>36</v>
      </c>
      <c r="O163" s="148">
        <v>0</v>
      </c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AR163" s="135" t="s">
        <v>128</v>
      </c>
      <c r="AT163" s="135" t="s">
        <v>124</v>
      </c>
      <c r="AU163" s="135" t="s">
        <v>80</v>
      </c>
      <c r="AY163" s="13" t="s">
        <v>121</v>
      </c>
      <c r="BE163" s="136">
        <f>IF(N163="základní",J163,0)</f>
        <v>0</v>
      </c>
      <c r="BF163" s="136">
        <f>IF(N163="snížená",J163,0)</f>
        <v>0</v>
      </c>
      <c r="BG163" s="136">
        <f>IF(N163="zákl. přenesená",J163,0)</f>
        <v>0</v>
      </c>
      <c r="BH163" s="136">
        <f>IF(N163="sníž. přenesená",J163,0)</f>
        <v>0</v>
      </c>
      <c r="BI163" s="136">
        <f>IF(N163="nulová",J163,0)</f>
        <v>0</v>
      </c>
      <c r="BJ163" s="13" t="s">
        <v>78</v>
      </c>
      <c r="BK163" s="136">
        <f>ROUND(I163*H163,2)</f>
        <v>0</v>
      </c>
      <c r="BL163" s="13" t="s">
        <v>128</v>
      </c>
      <c r="BM163" s="135" t="s">
        <v>797</v>
      </c>
    </row>
    <row r="164" spans="2:65" s="1" customFormat="1" ht="6.95" customHeight="1">
      <c r="B164" s="37"/>
      <c r="C164" s="38"/>
      <c r="D164" s="38"/>
      <c r="E164" s="38"/>
      <c r="F164" s="38"/>
      <c r="G164" s="38"/>
      <c r="H164" s="38"/>
      <c r="I164" s="38"/>
      <c r="J164" s="38"/>
      <c r="K164" s="38"/>
      <c r="L164" s="25"/>
    </row>
  </sheetData>
  <autoFilter ref="C122:K163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3"/>
  <sheetViews>
    <sheetView showGridLines="0" workbookViewId="0">
      <selection activeCell="H168" sqref="H1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0" t="s">
        <v>5</v>
      </c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87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5" t="str">
        <f>'Rekapitulace stavby'!K6</f>
        <v>Modernizace TT při ulici Obvodová - trakční kabely DPMB</v>
      </c>
      <c r="F7" s="186"/>
      <c r="G7" s="186"/>
      <c r="H7" s="186"/>
      <c r="L7" s="16"/>
    </row>
    <row r="8" spans="2:46" s="1" customFormat="1" ht="12" customHeight="1">
      <c r="B8" s="25"/>
      <c r="D8" s="22" t="s">
        <v>88</v>
      </c>
      <c r="L8" s="25"/>
    </row>
    <row r="9" spans="2:46" s="1" customFormat="1" ht="16.5" customHeight="1">
      <c r="B9" s="25"/>
      <c r="E9" s="162" t="s">
        <v>798</v>
      </c>
      <c r="F9" s="184"/>
      <c r="G9" s="184"/>
      <c r="H9" s="184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5">
        <f>'Rekapitulace stavby'!AN8</f>
        <v>45280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IF('Rekapitulace stavby'!AN10="","",'Rekapitulace stavby'!AN10)</f>
        <v/>
      </c>
      <c r="L14" s="25"/>
    </row>
    <row r="15" spans="2:46" s="1" customFormat="1" ht="18" customHeight="1">
      <c r="B15" s="25"/>
      <c r="E15" s="20" t="str">
        <f>IF('Rekapitulace stavby'!E11="","",'Rekapitulace stavby'!E11)</f>
        <v>DPMB, a.s.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'Rekapitulace stavby'!AN13</f>
        <v/>
      </c>
      <c r="L17" s="25"/>
    </row>
    <row r="18" spans="2:12" s="1" customFormat="1" ht="18" customHeight="1">
      <c r="B18" s="25"/>
      <c r="E18" s="178" t="str">
        <f>'Rekapitulace stavby'!E14</f>
        <v xml:space="preserve"> </v>
      </c>
      <c r="F18" s="178"/>
      <c r="G18" s="178"/>
      <c r="H18" s="178"/>
      <c r="I18" s="22" t="s">
        <v>23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2"/>
      <c r="E27" s="180" t="s">
        <v>1</v>
      </c>
      <c r="F27" s="180"/>
      <c r="G27" s="180"/>
      <c r="H27" s="180"/>
      <c r="L27" s="82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31</v>
      </c>
      <c r="J30" s="59">
        <f>ROUND(J126,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48" t="s">
        <v>35</v>
      </c>
      <c r="E33" s="22" t="s">
        <v>36</v>
      </c>
      <c r="F33" s="84">
        <f>ROUND((SUM(BE126:BE172)),  2)</f>
        <v>0</v>
      </c>
      <c r="I33" s="85">
        <v>0.21</v>
      </c>
      <c r="J33" s="84">
        <f>ROUND(((SUM(BE126:BE172))*I33),  2)</f>
        <v>0</v>
      </c>
      <c r="L33" s="25"/>
    </row>
    <row r="34" spans="2:12" s="1" customFormat="1" ht="14.45" customHeight="1">
      <c r="B34" s="25"/>
      <c r="E34" s="22" t="s">
        <v>37</v>
      </c>
      <c r="F34" s="84">
        <f>ROUND((SUM(BF126:BF172)),  2)</f>
        <v>0</v>
      </c>
      <c r="I34" s="85">
        <v>0.15</v>
      </c>
      <c r="J34" s="84">
        <f>ROUND(((SUM(BF126:BF172))*I34),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84">
        <f>ROUND((SUM(BG126:BG172)),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4">
        <f>ROUND((SUM(BH126:BH172)),  2)</f>
        <v>0</v>
      </c>
      <c r="I36" s="85">
        <v>0.15</v>
      </c>
      <c r="J36" s="84">
        <f>0</f>
        <v>0</v>
      </c>
      <c r="L36" s="25"/>
    </row>
    <row r="37" spans="2:12" s="1" customFormat="1" ht="14.45" hidden="1" customHeight="1">
      <c r="B37" s="25"/>
      <c r="E37" s="22" t="s">
        <v>40</v>
      </c>
      <c r="F37" s="84">
        <f>ROUND((SUM(BI126:BI172)),  2)</f>
        <v>0</v>
      </c>
      <c r="I37" s="85">
        <v>0</v>
      </c>
      <c r="J37" s="84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6"/>
      <c r="D39" s="87" t="s">
        <v>41</v>
      </c>
      <c r="E39" s="50"/>
      <c r="F39" s="50"/>
      <c r="G39" s="88" t="s">
        <v>42</v>
      </c>
      <c r="H39" s="89" t="s">
        <v>43</v>
      </c>
      <c r="I39" s="50"/>
      <c r="J39" s="90">
        <f>SUM(J30:J37)</f>
        <v>0</v>
      </c>
      <c r="K39" s="91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44</v>
      </c>
      <c r="E50" s="35"/>
      <c r="F50" s="35"/>
      <c r="G50" s="34" t="s">
        <v>45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46</v>
      </c>
      <c r="E61" s="27"/>
      <c r="F61" s="92" t="s">
        <v>47</v>
      </c>
      <c r="G61" s="36" t="s">
        <v>46</v>
      </c>
      <c r="H61" s="27"/>
      <c r="I61" s="27"/>
      <c r="J61" s="93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48</v>
      </c>
      <c r="E65" s="35"/>
      <c r="F65" s="35"/>
      <c r="G65" s="34" t="s">
        <v>49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46</v>
      </c>
      <c r="E76" s="27"/>
      <c r="F76" s="92" t="s">
        <v>47</v>
      </c>
      <c r="G76" s="36" t="s">
        <v>46</v>
      </c>
      <c r="H76" s="27"/>
      <c r="I76" s="27"/>
      <c r="J76" s="93" t="s">
        <v>47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hidden="1" customHeight="1">
      <c r="B82" s="25"/>
      <c r="C82" s="17" t="s">
        <v>89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14</v>
      </c>
      <c r="L84" s="25"/>
    </row>
    <row r="85" spans="2:47" s="1" customFormat="1" ht="16.5" hidden="1" customHeight="1">
      <c r="B85" s="25"/>
      <c r="E85" s="185" t="str">
        <f>E7</f>
        <v>Modernizace TT při ulici Obvodová - trakční kabely DPMB</v>
      </c>
      <c r="F85" s="186"/>
      <c r="G85" s="186"/>
      <c r="H85" s="186"/>
      <c r="L85" s="25"/>
    </row>
    <row r="86" spans="2:47" s="1" customFormat="1" ht="12" hidden="1" customHeight="1">
      <c r="B86" s="25"/>
      <c r="C86" s="22" t="s">
        <v>88</v>
      </c>
      <c r="L86" s="25"/>
    </row>
    <row r="87" spans="2:47" s="1" customFormat="1" ht="16.5" hidden="1" customHeight="1">
      <c r="B87" s="25"/>
      <c r="E87" s="162" t="str">
        <f>E9</f>
        <v>03 - Ukolejnění - Kníničská x Bystrcká</v>
      </c>
      <c r="F87" s="184"/>
      <c r="G87" s="184"/>
      <c r="H87" s="184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 xml:space="preserve"> </v>
      </c>
      <c r="I89" s="22" t="s">
        <v>19</v>
      </c>
      <c r="J89" s="45">
        <f>IF(J12="","",J12)</f>
        <v>45280</v>
      </c>
      <c r="L89" s="25"/>
    </row>
    <row r="90" spans="2:47" s="1" customFormat="1" ht="6.95" hidden="1" customHeight="1">
      <c r="B90" s="25"/>
      <c r="L90" s="25"/>
    </row>
    <row r="91" spans="2:47" s="1" customFormat="1" ht="15.2" hidden="1" customHeight="1">
      <c r="B91" s="25"/>
      <c r="C91" s="22" t="s">
        <v>20</v>
      </c>
      <c r="F91" s="20" t="str">
        <f>E15</f>
        <v>DPMB, a.s.</v>
      </c>
      <c r="I91" s="22" t="s">
        <v>25</v>
      </c>
      <c r="J91" s="23" t="str">
        <f>E21</f>
        <v>Ing. Tomáš Veselý</v>
      </c>
      <c r="L91" s="25"/>
    </row>
    <row r="92" spans="2:47" s="1" customFormat="1" ht="15.2" hidden="1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Puttner, s.r.o.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4" t="s">
        <v>90</v>
      </c>
      <c r="D94" s="86"/>
      <c r="E94" s="86"/>
      <c r="F94" s="86"/>
      <c r="G94" s="86"/>
      <c r="H94" s="86"/>
      <c r="I94" s="86"/>
      <c r="J94" s="95" t="s">
        <v>91</v>
      </c>
      <c r="K94" s="86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96" t="s">
        <v>92</v>
      </c>
      <c r="J96" s="59">
        <f>J126</f>
        <v>0</v>
      </c>
      <c r="L96" s="25"/>
      <c r="AU96" s="13" t="s">
        <v>93</v>
      </c>
    </row>
    <row r="97" spans="2:12" s="8" customFormat="1" ht="24.95" hidden="1" customHeight="1">
      <c r="B97" s="97"/>
      <c r="D97" s="98" t="s">
        <v>94</v>
      </c>
      <c r="E97" s="99"/>
      <c r="F97" s="99"/>
      <c r="G97" s="99"/>
      <c r="H97" s="99"/>
      <c r="I97" s="99"/>
      <c r="J97" s="100">
        <f>J127</f>
        <v>0</v>
      </c>
      <c r="L97" s="97"/>
    </row>
    <row r="98" spans="2:12" s="9" customFormat="1" ht="19.899999999999999" hidden="1" customHeight="1">
      <c r="B98" s="101"/>
      <c r="D98" s="102" t="s">
        <v>95</v>
      </c>
      <c r="E98" s="103"/>
      <c r="F98" s="103"/>
      <c r="G98" s="103"/>
      <c r="H98" s="103"/>
      <c r="I98" s="103"/>
      <c r="J98" s="104">
        <f>J128</f>
        <v>0</v>
      </c>
      <c r="L98" s="101"/>
    </row>
    <row r="99" spans="2:12" s="8" customFormat="1" ht="24.95" hidden="1" customHeight="1">
      <c r="B99" s="97"/>
      <c r="D99" s="98" t="s">
        <v>96</v>
      </c>
      <c r="E99" s="99"/>
      <c r="F99" s="99"/>
      <c r="G99" s="99"/>
      <c r="H99" s="99"/>
      <c r="I99" s="99"/>
      <c r="J99" s="100">
        <f>J134</f>
        <v>0</v>
      </c>
      <c r="L99" s="97"/>
    </row>
    <row r="100" spans="2:12" s="9" customFormat="1" ht="19.899999999999999" hidden="1" customHeight="1">
      <c r="B100" s="101"/>
      <c r="D100" s="102" t="s">
        <v>97</v>
      </c>
      <c r="E100" s="103"/>
      <c r="F100" s="103"/>
      <c r="G100" s="103"/>
      <c r="H100" s="103"/>
      <c r="I100" s="103"/>
      <c r="J100" s="104">
        <f>J135</f>
        <v>0</v>
      </c>
      <c r="L100" s="101"/>
    </row>
    <row r="101" spans="2:12" s="8" customFormat="1" ht="24.95" hidden="1" customHeight="1">
      <c r="B101" s="97"/>
      <c r="D101" s="98" t="s">
        <v>98</v>
      </c>
      <c r="E101" s="99"/>
      <c r="F101" s="99"/>
      <c r="G101" s="99"/>
      <c r="H101" s="99"/>
      <c r="I101" s="99"/>
      <c r="J101" s="100">
        <f>J137</f>
        <v>0</v>
      </c>
      <c r="L101" s="97"/>
    </row>
    <row r="102" spans="2:12" s="9" customFormat="1" ht="19.899999999999999" hidden="1" customHeight="1">
      <c r="B102" s="101"/>
      <c r="D102" s="102" t="s">
        <v>99</v>
      </c>
      <c r="E102" s="103"/>
      <c r="F102" s="103"/>
      <c r="G102" s="103"/>
      <c r="H102" s="103"/>
      <c r="I102" s="103"/>
      <c r="J102" s="104">
        <f>J138</f>
        <v>0</v>
      </c>
      <c r="L102" s="101"/>
    </row>
    <row r="103" spans="2:12" s="9" customFormat="1" ht="19.899999999999999" hidden="1" customHeight="1">
      <c r="B103" s="101"/>
      <c r="D103" s="102" t="s">
        <v>102</v>
      </c>
      <c r="E103" s="103"/>
      <c r="F103" s="103"/>
      <c r="G103" s="103"/>
      <c r="H103" s="103"/>
      <c r="I103" s="103"/>
      <c r="J103" s="104">
        <f>J151</f>
        <v>0</v>
      </c>
      <c r="L103" s="101"/>
    </row>
    <row r="104" spans="2:12" s="8" customFormat="1" ht="24.95" hidden="1" customHeight="1">
      <c r="B104" s="97"/>
      <c r="D104" s="98" t="s">
        <v>103</v>
      </c>
      <c r="E104" s="99"/>
      <c r="F104" s="99"/>
      <c r="G104" s="99"/>
      <c r="H104" s="99"/>
      <c r="I104" s="99"/>
      <c r="J104" s="100">
        <f>J162</f>
        <v>0</v>
      </c>
      <c r="L104" s="97"/>
    </row>
    <row r="105" spans="2:12" s="9" customFormat="1" ht="19.899999999999999" hidden="1" customHeight="1">
      <c r="B105" s="101"/>
      <c r="D105" s="102" t="s">
        <v>104</v>
      </c>
      <c r="E105" s="103"/>
      <c r="F105" s="103"/>
      <c r="G105" s="103"/>
      <c r="H105" s="103"/>
      <c r="I105" s="103"/>
      <c r="J105" s="104">
        <f>J163</f>
        <v>0</v>
      </c>
      <c r="L105" s="101"/>
    </row>
    <row r="106" spans="2:12" s="9" customFormat="1" ht="19.899999999999999" hidden="1" customHeight="1">
      <c r="B106" s="101"/>
      <c r="D106" s="102" t="s">
        <v>105</v>
      </c>
      <c r="E106" s="103"/>
      <c r="F106" s="103"/>
      <c r="G106" s="103"/>
      <c r="H106" s="103"/>
      <c r="I106" s="103"/>
      <c r="J106" s="104">
        <f>J170</f>
        <v>0</v>
      </c>
      <c r="L106" s="101"/>
    </row>
    <row r="107" spans="2:12" s="1" customFormat="1" ht="21.75" hidden="1" customHeight="1">
      <c r="B107" s="25"/>
      <c r="L107" s="25"/>
    </row>
    <row r="108" spans="2:12" s="1" customFormat="1" ht="6.95" hidden="1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25"/>
    </row>
    <row r="109" spans="2:12" hidden="1"/>
    <row r="110" spans="2:12" hidden="1"/>
    <row r="111" spans="2:12" hidden="1"/>
    <row r="112" spans="2:12" s="1" customFormat="1" ht="6.95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25"/>
    </row>
    <row r="113" spans="2:63" s="1" customFormat="1" ht="24.95" customHeight="1">
      <c r="B113" s="25"/>
      <c r="C113" s="17" t="s">
        <v>106</v>
      </c>
      <c r="L113" s="25"/>
    </row>
    <row r="114" spans="2:63" s="1" customFormat="1" ht="6.95" customHeight="1">
      <c r="B114" s="25"/>
      <c r="L114" s="25"/>
    </row>
    <row r="115" spans="2:63" s="1" customFormat="1" ht="12" customHeight="1">
      <c r="B115" s="25"/>
      <c r="C115" s="22" t="s">
        <v>14</v>
      </c>
      <c r="L115" s="25"/>
    </row>
    <row r="116" spans="2:63" s="1" customFormat="1" ht="16.5" customHeight="1">
      <c r="B116" s="25"/>
      <c r="E116" s="185" t="str">
        <f>E7</f>
        <v>Modernizace TT při ulici Obvodová - trakční kabely DPMB</v>
      </c>
      <c r="F116" s="186"/>
      <c r="G116" s="186"/>
      <c r="H116" s="186"/>
      <c r="L116" s="25"/>
    </row>
    <row r="117" spans="2:63" s="1" customFormat="1" ht="12" customHeight="1">
      <c r="B117" s="25"/>
      <c r="C117" s="22" t="s">
        <v>88</v>
      </c>
      <c r="L117" s="25"/>
    </row>
    <row r="118" spans="2:63" s="1" customFormat="1" ht="16.5" customHeight="1">
      <c r="B118" s="25"/>
      <c r="E118" s="162" t="str">
        <f>E9</f>
        <v>03 - Ukolejnění - Kníničská x Bystrcká</v>
      </c>
      <c r="F118" s="184"/>
      <c r="G118" s="184"/>
      <c r="H118" s="184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17</v>
      </c>
      <c r="F120" s="20" t="str">
        <f>F12</f>
        <v xml:space="preserve"> </v>
      </c>
      <c r="I120" s="22" t="s">
        <v>19</v>
      </c>
      <c r="J120" s="45">
        <f>IF(J12="","",J12)</f>
        <v>45280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20</v>
      </c>
      <c r="F122" s="20" t="str">
        <f>E15</f>
        <v>DPMB, a.s.</v>
      </c>
      <c r="I122" s="22" t="s">
        <v>25</v>
      </c>
      <c r="J122" s="23" t="str">
        <f>E21</f>
        <v>Ing. Tomáš Veselý</v>
      </c>
      <c r="L122" s="25"/>
    </row>
    <row r="123" spans="2:63" s="1" customFormat="1" ht="15.2" customHeight="1">
      <c r="B123" s="25"/>
      <c r="C123" s="22" t="s">
        <v>24</v>
      </c>
      <c r="F123" s="20" t="str">
        <f>IF(E18="","",E18)</f>
        <v xml:space="preserve"> </v>
      </c>
      <c r="I123" s="22" t="s">
        <v>28</v>
      </c>
      <c r="J123" s="23" t="str">
        <f>E24</f>
        <v>Puttner, s.r.o.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05"/>
      <c r="C125" s="106" t="s">
        <v>107</v>
      </c>
      <c r="D125" s="107" t="s">
        <v>56</v>
      </c>
      <c r="E125" s="107" t="s">
        <v>52</v>
      </c>
      <c r="F125" s="107" t="s">
        <v>53</v>
      </c>
      <c r="G125" s="107" t="s">
        <v>108</v>
      </c>
      <c r="H125" s="107" t="s">
        <v>109</v>
      </c>
      <c r="I125" s="107" t="s">
        <v>110</v>
      </c>
      <c r="J125" s="107" t="s">
        <v>91</v>
      </c>
      <c r="K125" s="108" t="s">
        <v>111</v>
      </c>
      <c r="L125" s="105"/>
      <c r="M125" s="52" t="s">
        <v>1</v>
      </c>
      <c r="N125" s="53" t="s">
        <v>35</v>
      </c>
      <c r="O125" s="53" t="s">
        <v>112</v>
      </c>
      <c r="P125" s="53" t="s">
        <v>113</v>
      </c>
      <c r="Q125" s="53" t="s">
        <v>114</v>
      </c>
      <c r="R125" s="53" t="s">
        <v>115</v>
      </c>
      <c r="S125" s="53" t="s">
        <v>116</v>
      </c>
      <c r="T125" s="54" t="s">
        <v>117</v>
      </c>
    </row>
    <row r="126" spans="2:63" s="1" customFormat="1" ht="22.9" customHeight="1">
      <c r="B126" s="25"/>
      <c r="C126" s="57" t="s">
        <v>118</v>
      </c>
      <c r="J126" s="109">
        <f>BK126</f>
        <v>0</v>
      </c>
      <c r="L126" s="25"/>
      <c r="M126" s="55"/>
      <c r="N126" s="46"/>
      <c r="O126" s="46"/>
      <c r="P126" s="110">
        <f>P127+P134+P137+P162</f>
        <v>84.236923999999988</v>
      </c>
      <c r="Q126" s="46"/>
      <c r="R126" s="110">
        <f>R127+R134+R137+R162</f>
        <v>13.264330000000001</v>
      </c>
      <c r="S126" s="46"/>
      <c r="T126" s="111">
        <f>T127+T134+T137+T162</f>
        <v>0.15400000000000003</v>
      </c>
      <c r="AT126" s="13" t="s">
        <v>70</v>
      </c>
      <c r="AU126" s="13" t="s">
        <v>93</v>
      </c>
      <c r="BK126" s="112">
        <f>BK127+BK134+BK137+BK162</f>
        <v>0</v>
      </c>
    </row>
    <row r="127" spans="2:63" s="11" customFormat="1" ht="25.9" customHeight="1">
      <c r="B127" s="113"/>
      <c r="D127" s="114" t="s">
        <v>70</v>
      </c>
      <c r="E127" s="115" t="s">
        <v>119</v>
      </c>
      <c r="F127" s="115" t="s">
        <v>120</v>
      </c>
      <c r="J127" s="116">
        <f>BK127</f>
        <v>0</v>
      </c>
      <c r="L127" s="113"/>
      <c r="M127" s="117"/>
      <c r="P127" s="118">
        <f>P128</f>
        <v>14.726404000000002</v>
      </c>
      <c r="R127" s="118">
        <f>R128</f>
        <v>0</v>
      </c>
      <c r="T127" s="119">
        <f>T128</f>
        <v>0</v>
      </c>
      <c r="AR127" s="114" t="s">
        <v>78</v>
      </c>
      <c r="AT127" s="120" t="s">
        <v>70</v>
      </c>
      <c r="AU127" s="120" t="s">
        <v>71</v>
      </c>
      <c r="AY127" s="114" t="s">
        <v>121</v>
      </c>
      <c r="BK127" s="121">
        <f>BK128</f>
        <v>0</v>
      </c>
    </row>
    <row r="128" spans="2:63" s="11" customFormat="1" ht="22.9" customHeight="1">
      <c r="B128" s="113"/>
      <c r="D128" s="114" t="s">
        <v>70</v>
      </c>
      <c r="E128" s="122" t="s">
        <v>122</v>
      </c>
      <c r="F128" s="122" t="s">
        <v>123</v>
      </c>
      <c r="J128" s="123">
        <f>BK128</f>
        <v>0</v>
      </c>
      <c r="L128" s="113"/>
      <c r="M128" s="117"/>
      <c r="P128" s="118">
        <f>SUM(P129:P133)</f>
        <v>14.726404000000002</v>
      </c>
      <c r="R128" s="118">
        <f>SUM(R129:R133)</f>
        <v>0</v>
      </c>
      <c r="T128" s="119">
        <f>SUM(T129:T133)</f>
        <v>0</v>
      </c>
      <c r="AR128" s="114" t="s">
        <v>78</v>
      </c>
      <c r="AT128" s="120" t="s">
        <v>70</v>
      </c>
      <c r="AU128" s="120" t="s">
        <v>78</v>
      </c>
      <c r="AY128" s="114" t="s">
        <v>121</v>
      </c>
      <c r="BK128" s="121">
        <f>SUM(BK129:BK133)</f>
        <v>0</v>
      </c>
    </row>
    <row r="129" spans="2:65" s="1" customFormat="1" ht="16.5" customHeight="1">
      <c r="B129" s="124"/>
      <c r="C129" s="125" t="s">
        <v>78</v>
      </c>
      <c r="D129" s="125" t="s">
        <v>124</v>
      </c>
      <c r="E129" s="126" t="s">
        <v>125</v>
      </c>
      <c r="F129" s="127" t="s">
        <v>126</v>
      </c>
      <c r="G129" s="128" t="s">
        <v>127</v>
      </c>
      <c r="H129" s="129">
        <v>6.79</v>
      </c>
      <c r="I129" s="130"/>
      <c r="J129" s="130">
        <f>ROUND(I129*H129,2)</f>
        <v>0</v>
      </c>
      <c r="K129" s="127" t="s">
        <v>1</v>
      </c>
      <c r="L129" s="25"/>
      <c r="M129" s="131" t="s">
        <v>1</v>
      </c>
      <c r="N129" s="132" t="s">
        <v>36</v>
      </c>
      <c r="O129" s="133">
        <v>0.64600000000000002</v>
      </c>
      <c r="P129" s="133">
        <f>O129*H129</f>
        <v>4.3863400000000006</v>
      </c>
      <c r="Q129" s="133">
        <v>0</v>
      </c>
      <c r="R129" s="133">
        <f>Q129*H129</f>
        <v>0</v>
      </c>
      <c r="S129" s="133">
        <v>0</v>
      </c>
      <c r="T129" s="134">
        <f>S129*H129</f>
        <v>0</v>
      </c>
      <c r="AR129" s="135" t="s">
        <v>128</v>
      </c>
      <c r="AT129" s="135" t="s">
        <v>124</v>
      </c>
      <c r="AU129" s="135" t="s">
        <v>80</v>
      </c>
      <c r="AY129" s="13" t="s">
        <v>121</v>
      </c>
      <c r="BE129" s="136">
        <f>IF(N129="základní",J129,0)</f>
        <v>0</v>
      </c>
      <c r="BF129" s="136">
        <f>IF(N129="snížená",J129,0)</f>
        <v>0</v>
      </c>
      <c r="BG129" s="136">
        <f>IF(N129="zákl. přenesená",J129,0)</f>
        <v>0</v>
      </c>
      <c r="BH129" s="136">
        <f>IF(N129="sníž. přenesená",J129,0)</f>
        <v>0</v>
      </c>
      <c r="BI129" s="136">
        <f>IF(N129="nulová",J129,0)</f>
        <v>0</v>
      </c>
      <c r="BJ129" s="13" t="s">
        <v>78</v>
      </c>
      <c r="BK129" s="136">
        <f>ROUND(I129*H129,2)</f>
        <v>0</v>
      </c>
      <c r="BL129" s="13" t="s">
        <v>128</v>
      </c>
      <c r="BM129" s="135" t="s">
        <v>799</v>
      </c>
    </row>
    <row r="130" spans="2:65" s="1" customFormat="1" ht="16.5" customHeight="1">
      <c r="B130" s="124"/>
      <c r="C130" s="125" t="s">
        <v>80</v>
      </c>
      <c r="D130" s="125" t="s">
        <v>124</v>
      </c>
      <c r="E130" s="126" t="s">
        <v>130</v>
      </c>
      <c r="F130" s="127" t="s">
        <v>131</v>
      </c>
      <c r="G130" s="128" t="s">
        <v>132</v>
      </c>
      <c r="H130" s="129">
        <v>11.592000000000001</v>
      </c>
      <c r="I130" s="130"/>
      <c r="J130" s="130">
        <f>ROUND(I130*H130,2)</f>
        <v>0</v>
      </c>
      <c r="K130" s="127" t="s">
        <v>1</v>
      </c>
      <c r="L130" s="25"/>
      <c r="M130" s="131" t="s">
        <v>1</v>
      </c>
      <c r="N130" s="132" t="s">
        <v>36</v>
      </c>
      <c r="O130" s="133">
        <v>0.77200000000000002</v>
      </c>
      <c r="P130" s="133">
        <f>O130*H130</f>
        <v>8.9490240000000014</v>
      </c>
      <c r="Q130" s="133">
        <v>0</v>
      </c>
      <c r="R130" s="133">
        <f>Q130*H130</f>
        <v>0</v>
      </c>
      <c r="S130" s="133">
        <v>0</v>
      </c>
      <c r="T130" s="134">
        <f>S130*H130</f>
        <v>0</v>
      </c>
      <c r="AR130" s="135" t="s">
        <v>128</v>
      </c>
      <c r="AT130" s="135" t="s">
        <v>124</v>
      </c>
      <c r="AU130" s="135" t="s">
        <v>80</v>
      </c>
      <c r="AY130" s="13" t="s">
        <v>121</v>
      </c>
      <c r="BE130" s="136">
        <f>IF(N130="základní",J130,0)</f>
        <v>0</v>
      </c>
      <c r="BF130" s="136">
        <f>IF(N130="snížená",J130,0)</f>
        <v>0</v>
      </c>
      <c r="BG130" s="136">
        <f>IF(N130="zákl. přenesená",J130,0)</f>
        <v>0</v>
      </c>
      <c r="BH130" s="136">
        <f>IF(N130="sníž. přenesená",J130,0)</f>
        <v>0</v>
      </c>
      <c r="BI130" s="136">
        <f>IF(N130="nulová",J130,0)</f>
        <v>0</v>
      </c>
      <c r="BJ130" s="13" t="s">
        <v>78</v>
      </c>
      <c r="BK130" s="136">
        <f>ROUND(I130*H130,2)</f>
        <v>0</v>
      </c>
      <c r="BL130" s="13" t="s">
        <v>128</v>
      </c>
      <c r="BM130" s="135" t="s">
        <v>800</v>
      </c>
    </row>
    <row r="131" spans="2:65" s="1" customFormat="1" ht="24.2" customHeight="1">
      <c r="B131" s="124"/>
      <c r="C131" s="125" t="s">
        <v>134</v>
      </c>
      <c r="D131" s="125" t="s">
        <v>124</v>
      </c>
      <c r="E131" s="126" t="s">
        <v>135</v>
      </c>
      <c r="F131" s="127" t="s">
        <v>136</v>
      </c>
      <c r="G131" s="128" t="s">
        <v>132</v>
      </c>
      <c r="H131" s="129">
        <v>173.88</v>
      </c>
      <c r="I131" s="130"/>
      <c r="J131" s="130">
        <f>ROUND(I131*H131,2)</f>
        <v>0</v>
      </c>
      <c r="K131" s="127" t="s">
        <v>1</v>
      </c>
      <c r="L131" s="25"/>
      <c r="M131" s="131" t="s">
        <v>1</v>
      </c>
      <c r="N131" s="132" t="s">
        <v>36</v>
      </c>
      <c r="O131" s="133">
        <v>8.0000000000000002E-3</v>
      </c>
      <c r="P131" s="133">
        <f>O131*H131</f>
        <v>1.3910400000000001</v>
      </c>
      <c r="Q131" s="133">
        <v>0</v>
      </c>
      <c r="R131" s="133">
        <f>Q131*H131</f>
        <v>0</v>
      </c>
      <c r="S131" s="133">
        <v>0</v>
      </c>
      <c r="T131" s="134">
        <f>S131*H131</f>
        <v>0</v>
      </c>
      <c r="AR131" s="135" t="s">
        <v>128</v>
      </c>
      <c r="AT131" s="135" t="s">
        <v>124</v>
      </c>
      <c r="AU131" s="135" t="s">
        <v>80</v>
      </c>
      <c r="AY131" s="13" t="s">
        <v>121</v>
      </c>
      <c r="BE131" s="136">
        <f>IF(N131="základní",J131,0)</f>
        <v>0</v>
      </c>
      <c r="BF131" s="136">
        <f>IF(N131="snížená",J131,0)</f>
        <v>0</v>
      </c>
      <c r="BG131" s="136">
        <f>IF(N131="zákl. přenesená",J131,0)</f>
        <v>0</v>
      </c>
      <c r="BH131" s="136">
        <f>IF(N131="sníž. přenesená",J131,0)</f>
        <v>0</v>
      </c>
      <c r="BI131" s="136">
        <f>IF(N131="nulová",J131,0)</f>
        <v>0</v>
      </c>
      <c r="BJ131" s="13" t="s">
        <v>78</v>
      </c>
      <c r="BK131" s="136">
        <f>ROUND(I131*H131,2)</f>
        <v>0</v>
      </c>
      <c r="BL131" s="13" t="s">
        <v>128</v>
      </c>
      <c r="BM131" s="135" t="s">
        <v>801</v>
      </c>
    </row>
    <row r="132" spans="2:65" s="1" customFormat="1" ht="24.2" customHeight="1">
      <c r="B132" s="124"/>
      <c r="C132" s="125" t="s">
        <v>709</v>
      </c>
      <c r="D132" s="125" t="s">
        <v>124</v>
      </c>
      <c r="E132" s="126" t="s">
        <v>763</v>
      </c>
      <c r="F132" s="127" t="s">
        <v>764</v>
      </c>
      <c r="G132" s="128" t="s">
        <v>132</v>
      </c>
      <c r="H132" s="129">
        <v>11.423999999999999</v>
      </c>
      <c r="I132" s="130"/>
      <c r="J132" s="130">
        <f>ROUND(I132*H132,2)</f>
        <v>0</v>
      </c>
      <c r="K132" s="127" t="s">
        <v>1</v>
      </c>
      <c r="L132" s="25"/>
      <c r="M132" s="131" t="s">
        <v>1</v>
      </c>
      <c r="N132" s="132" t="s">
        <v>36</v>
      </c>
      <c r="O132" s="133">
        <v>0</v>
      </c>
      <c r="P132" s="133">
        <f>O132*H132</f>
        <v>0</v>
      </c>
      <c r="Q132" s="133">
        <v>0</v>
      </c>
      <c r="R132" s="133">
        <f>Q132*H132</f>
        <v>0</v>
      </c>
      <c r="S132" s="133">
        <v>0</v>
      </c>
      <c r="T132" s="134">
        <f>S132*H132</f>
        <v>0</v>
      </c>
      <c r="AR132" s="135" t="s">
        <v>128</v>
      </c>
      <c r="AT132" s="135" t="s">
        <v>124</v>
      </c>
      <c r="AU132" s="135" t="s">
        <v>80</v>
      </c>
      <c r="AY132" s="13" t="s">
        <v>121</v>
      </c>
      <c r="BE132" s="136">
        <f>IF(N132="základní",J132,0)</f>
        <v>0</v>
      </c>
      <c r="BF132" s="136">
        <f>IF(N132="snížená",J132,0)</f>
        <v>0</v>
      </c>
      <c r="BG132" s="136">
        <f>IF(N132="zákl. přenesená",J132,0)</f>
        <v>0</v>
      </c>
      <c r="BH132" s="136">
        <f>IF(N132="sníž. přenesená",J132,0)</f>
        <v>0</v>
      </c>
      <c r="BI132" s="136">
        <f>IF(N132="nulová",J132,0)</f>
        <v>0</v>
      </c>
      <c r="BJ132" s="13" t="s">
        <v>78</v>
      </c>
      <c r="BK132" s="136">
        <f>ROUND(I132*H132,2)</f>
        <v>0</v>
      </c>
      <c r="BL132" s="13" t="s">
        <v>128</v>
      </c>
      <c r="BM132" s="135" t="s">
        <v>802</v>
      </c>
    </row>
    <row r="133" spans="2:65" s="1" customFormat="1" ht="37.9" customHeight="1">
      <c r="B133" s="124"/>
      <c r="C133" s="125" t="s">
        <v>147</v>
      </c>
      <c r="D133" s="125" t="s">
        <v>124</v>
      </c>
      <c r="E133" s="126" t="s">
        <v>148</v>
      </c>
      <c r="F133" s="127" t="s">
        <v>149</v>
      </c>
      <c r="G133" s="128" t="s">
        <v>132</v>
      </c>
      <c r="H133" s="129">
        <v>0.16800000000000001</v>
      </c>
      <c r="I133" s="130"/>
      <c r="J133" s="130">
        <f>ROUND(I133*H133,2)</f>
        <v>0</v>
      </c>
      <c r="K133" s="127" t="s">
        <v>141</v>
      </c>
      <c r="L133" s="25"/>
      <c r="M133" s="131" t="s">
        <v>1</v>
      </c>
      <c r="N133" s="132" t="s">
        <v>36</v>
      </c>
      <c r="O133" s="133">
        <v>0</v>
      </c>
      <c r="P133" s="133">
        <f>O133*H133</f>
        <v>0</v>
      </c>
      <c r="Q133" s="133">
        <v>0</v>
      </c>
      <c r="R133" s="133">
        <f>Q133*H133</f>
        <v>0</v>
      </c>
      <c r="S133" s="133">
        <v>0</v>
      </c>
      <c r="T133" s="134">
        <f>S133*H133</f>
        <v>0</v>
      </c>
      <c r="AR133" s="135" t="s">
        <v>128</v>
      </c>
      <c r="AT133" s="135" t="s">
        <v>124</v>
      </c>
      <c r="AU133" s="135" t="s">
        <v>80</v>
      </c>
      <c r="AY133" s="13" t="s">
        <v>121</v>
      </c>
      <c r="BE133" s="136">
        <f>IF(N133="základní",J133,0)</f>
        <v>0</v>
      </c>
      <c r="BF133" s="136">
        <f>IF(N133="snížená",J133,0)</f>
        <v>0</v>
      </c>
      <c r="BG133" s="136">
        <f>IF(N133="zákl. přenesená",J133,0)</f>
        <v>0</v>
      </c>
      <c r="BH133" s="136">
        <f>IF(N133="sníž. přenesená",J133,0)</f>
        <v>0</v>
      </c>
      <c r="BI133" s="136">
        <f>IF(N133="nulová",J133,0)</f>
        <v>0</v>
      </c>
      <c r="BJ133" s="13" t="s">
        <v>78</v>
      </c>
      <c r="BK133" s="136">
        <f>ROUND(I133*H133,2)</f>
        <v>0</v>
      </c>
      <c r="BL133" s="13" t="s">
        <v>128</v>
      </c>
      <c r="BM133" s="135" t="s">
        <v>803</v>
      </c>
    </row>
    <row r="134" spans="2:65" s="11" customFormat="1" ht="25.9" customHeight="1">
      <c r="B134" s="113"/>
      <c r="D134" s="114" t="s">
        <v>70</v>
      </c>
      <c r="E134" s="115" t="s">
        <v>151</v>
      </c>
      <c r="F134" s="115" t="s">
        <v>152</v>
      </c>
      <c r="J134" s="116">
        <f>BK134</f>
        <v>0</v>
      </c>
      <c r="L134" s="113"/>
      <c r="M134" s="117"/>
      <c r="P134" s="118">
        <f>P135</f>
        <v>12.398</v>
      </c>
      <c r="R134" s="118">
        <f>R135</f>
        <v>0</v>
      </c>
      <c r="T134" s="119">
        <f>T135</f>
        <v>0</v>
      </c>
      <c r="AR134" s="114" t="s">
        <v>80</v>
      </c>
      <c r="AT134" s="120" t="s">
        <v>70</v>
      </c>
      <c r="AU134" s="120" t="s">
        <v>71</v>
      </c>
      <c r="AY134" s="114" t="s">
        <v>121</v>
      </c>
      <c r="BK134" s="121">
        <f>BK135</f>
        <v>0</v>
      </c>
    </row>
    <row r="135" spans="2:65" s="11" customFormat="1" ht="22.9" customHeight="1">
      <c r="B135" s="113"/>
      <c r="D135" s="114" t="s">
        <v>70</v>
      </c>
      <c r="E135" s="122" t="s">
        <v>153</v>
      </c>
      <c r="F135" s="122" t="s">
        <v>154</v>
      </c>
      <c r="J135" s="123">
        <f>BK135</f>
        <v>0</v>
      </c>
      <c r="L135" s="113"/>
      <c r="M135" s="117"/>
      <c r="P135" s="118">
        <f>P136</f>
        <v>12.398</v>
      </c>
      <c r="R135" s="118">
        <f>R136</f>
        <v>0</v>
      </c>
      <c r="T135" s="119">
        <f>T136</f>
        <v>0</v>
      </c>
      <c r="AR135" s="114" t="s">
        <v>80</v>
      </c>
      <c r="AT135" s="120" t="s">
        <v>70</v>
      </c>
      <c r="AU135" s="120" t="s">
        <v>78</v>
      </c>
      <c r="AY135" s="114" t="s">
        <v>121</v>
      </c>
      <c r="BK135" s="121">
        <f>BK136</f>
        <v>0</v>
      </c>
    </row>
    <row r="136" spans="2:65" s="1" customFormat="1" ht="24.2" customHeight="1">
      <c r="B136" s="124"/>
      <c r="C136" s="125" t="s">
        <v>328</v>
      </c>
      <c r="D136" s="125" t="s">
        <v>124</v>
      </c>
      <c r="E136" s="126" t="s">
        <v>804</v>
      </c>
      <c r="F136" s="127" t="s">
        <v>805</v>
      </c>
      <c r="G136" s="128" t="s">
        <v>158</v>
      </c>
      <c r="H136" s="129">
        <v>1</v>
      </c>
      <c r="I136" s="130"/>
      <c r="J136" s="130">
        <f>ROUND(I136*H136,2)</f>
        <v>0</v>
      </c>
      <c r="K136" s="127" t="s">
        <v>141</v>
      </c>
      <c r="L136" s="25"/>
      <c r="M136" s="131" t="s">
        <v>1</v>
      </c>
      <c r="N136" s="132" t="s">
        <v>36</v>
      </c>
      <c r="O136" s="133">
        <v>12.398</v>
      </c>
      <c r="P136" s="133">
        <f>O136*H136</f>
        <v>12.398</v>
      </c>
      <c r="Q136" s="133">
        <v>0</v>
      </c>
      <c r="R136" s="133">
        <f>Q136*H136</f>
        <v>0</v>
      </c>
      <c r="S136" s="133">
        <v>0</v>
      </c>
      <c r="T136" s="134">
        <f>S136*H136</f>
        <v>0</v>
      </c>
      <c r="AR136" s="135" t="s">
        <v>159</v>
      </c>
      <c r="AT136" s="135" t="s">
        <v>124</v>
      </c>
      <c r="AU136" s="135" t="s">
        <v>80</v>
      </c>
      <c r="AY136" s="13" t="s">
        <v>121</v>
      </c>
      <c r="BE136" s="136">
        <f>IF(N136="základní",J136,0)</f>
        <v>0</v>
      </c>
      <c r="BF136" s="136">
        <f>IF(N136="snížená",J136,0)</f>
        <v>0</v>
      </c>
      <c r="BG136" s="136">
        <f>IF(N136="zákl. přenesená",J136,0)</f>
        <v>0</v>
      </c>
      <c r="BH136" s="136">
        <f>IF(N136="sníž. přenesená",J136,0)</f>
        <v>0</v>
      </c>
      <c r="BI136" s="136">
        <f>IF(N136="nulová",J136,0)</f>
        <v>0</v>
      </c>
      <c r="BJ136" s="13" t="s">
        <v>78</v>
      </c>
      <c r="BK136" s="136">
        <f>ROUND(I136*H136,2)</f>
        <v>0</v>
      </c>
      <c r="BL136" s="13" t="s">
        <v>159</v>
      </c>
      <c r="BM136" s="135" t="s">
        <v>806</v>
      </c>
    </row>
    <row r="137" spans="2:65" s="11" customFormat="1" ht="25.9" customHeight="1">
      <c r="B137" s="113"/>
      <c r="D137" s="114" t="s">
        <v>70</v>
      </c>
      <c r="E137" s="115" t="s">
        <v>165</v>
      </c>
      <c r="F137" s="115" t="s">
        <v>166</v>
      </c>
      <c r="J137" s="116">
        <f>BK137</f>
        <v>0</v>
      </c>
      <c r="L137" s="113"/>
      <c r="M137" s="117"/>
      <c r="P137" s="118">
        <f>P138+P151</f>
        <v>53.012519999999995</v>
      </c>
      <c r="R137" s="118">
        <f>R138+R151</f>
        <v>13.25553</v>
      </c>
      <c r="T137" s="119">
        <f>T138+T151</f>
        <v>0.15400000000000003</v>
      </c>
      <c r="AR137" s="114" t="s">
        <v>134</v>
      </c>
      <c r="AT137" s="120" t="s">
        <v>70</v>
      </c>
      <c r="AU137" s="120" t="s">
        <v>71</v>
      </c>
      <c r="AY137" s="114" t="s">
        <v>121</v>
      </c>
      <c r="BK137" s="121">
        <f>BK138+BK151</f>
        <v>0</v>
      </c>
    </row>
    <row r="138" spans="2:65" s="11" customFormat="1" ht="22.9" customHeight="1">
      <c r="B138" s="113"/>
      <c r="D138" s="114" t="s">
        <v>70</v>
      </c>
      <c r="E138" s="122" t="s">
        <v>167</v>
      </c>
      <c r="F138" s="122" t="s">
        <v>168</v>
      </c>
      <c r="J138" s="123">
        <f>BK138</f>
        <v>0</v>
      </c>
      <c r="L138" s="113"/>
      <c r="M138" s="117"/>
      <c r="P138" s="118">
        <f>SUM(P139:P150)</f>
        <v>15.096000000000002</v>
      </c>
      <c r="R138" s="118">
        <f>SUM(R139:R150)</f>
        <v>0</v>
      </c>
      <c r="T138" s="119">
        <f>SUM(T139:T150)</f>
        <v>0</v>
      </c>
      <c r="AR138" s="114" t="s">
        <v>134</v>
      </c>
      <c r="AT138" s="120" t="s">
        <v>70</v>
      </c>
      <c r="AU138" s="120" t="s">
        <v>78</v>
      </c>
      <c r="AY138" s="114" t="s">
        <v>121</v>
      </c>
      <c r="BK138" s="121">
        <f>SUM(BK139:BK150)</f>
        <v>0</v>
      </c>
    </row>
    <row r="139" spans="2:65" s="1" customFormat="1" ht="33" customHeight="1">
      <c r="B139" s="124"/>
      <c r="C139" s="125" t="s">
        <v>169</v>
      </c>
      <c r="D139" s="125" t="s">
        <v>124</v>
      </c>
      <c r="E139" s="126" t="s">
        <v>211</v>
      </c>
      <c r="F139" s="127" t="s">
        <v>212</v>
      </c>
      <c r="G139" s="128" t="s">
        <v>158</v>
      </c>
      <c r="H139" s="129">
        <v>4</v>
      </c>
      <c r="I139" s="130"/>
      <c r="J139" s="130">
        <f t="shared" ref="J139:J150" si="0">ROUND(I139*H139,2)</f>
        <v>0</v>
      </c>
      <c r="K139" s="127" t="s">
        <v>141</v>
      </c>
      <c r="L139" s="25"/>
      <c r="M139" s="131" t="s">
        <v>1</v>
      </c>
      <c r="N139" s="132" t="s">
        <v>36</v>
      </c>
      <c r="O139" s="133">
        <v>1.0580000000000001</v>
      </c>
      <c r="P139" s="133">
        <f t="shared" ref="P139:P150" si="1">O139*H139</f>
        <v>4.2320000000000002</v>
      </c>
      <c r="Q139" s="133">
        <v>0</v>
      </c>
      <c r="R139" s="133">
        <f t="shared" ref="R139:R150" si="2">Q139*H139</f>
        <v>0</v>
      </c>
      <c r="S139" s="133">
        <v>0</v>
      </c>
      <c r="T139" s="134">
        <f t="shared" ref="T139:T150" si="3">S139*H139</f>
        <v>0</v>
      </c>
      <c r="AR139" s="135" t="s">
        <v>172</v>
      </c>
      <c r="AT139" s="135" t="s">
        <v>124</v>
      </c>
      <c r="AU139" s="135" t="s">
        <v>80</v>
      </c>
      <c r="AY139" s="13" t="s">
        <v>121</v>
      </c>
      <c r="BE139" s="136">
        <f t="shared" ref="BE139:BE150" si="4">IF(N139="základní",J139,0)</f>
        <v>0</v>
      </c>
      <c r="BF139" s="136">
        <f t="shared" ref="BF139:BF150" si="5">IF(N139="snížená",J139,0)</f>
        <v>0</v>
      </c>
      <c r="BG139" s="136">
        <f t="shared" ref="BG139:BG150" si="6">IF(N139="zákl. přenesená",J139,0)</f>
        <v>0</v>
      </c>
      <c r="BH139" s="136">
        <f t="shared" ref="BH139:BH150" si="7">IF(N139="sníž. přenesená",J139,0)</f>
        <v>0</v>
      </c>
      <c r="BI139" s="136">
        <f t="shared" ref="BI139:BI150" si="8">IF(N139="nulová",J139,0)</f>
        <v>0</v>
      </c>
      <c r="BJ139" s="13" t="s">
        <v>78</v>
      </c>
      <c r="BK139" s="136">
        <f t="shared" ref="BK139:BK150" si="9">ROUND(I139*H139,2)</f>
        <v>0</v>
      </c>
      <c r="BL139" s="13" t="s">
        <v>172</v>
      </c>
      <c r="BM139" s="135" t="s">
        <v>807</v>
      </c>
    </row>
    <row r="140" spans="2:65" s="1" customFormat="1" ht="16.5" customHeight="1">
      <c r="B140" s="124"/>
      <c r="C140" s="137" t="s">
        <v>174</v>
      </c>
      <c r="D140" s="137" t="s">
        <v>165</v>
      </c>
      <c r="E140" s="138" t="s">
        <v>215</v>
      </c>
      <c r="F140" s="139" t="s">
        <v>216</v>
      </c>
      <c r="G140" s="140" t="s">
        <v>158</v>
      </c>
      <c r="H140" s="141">
        <v>4</v>
      </c>
      <c r="I140" s="142"/>
      <c r="J140" s="142">
        <f t="shared" si="0"/>
        <v>0</v>
      </c>
      <c r="K140" s="139" t="s">
        <v>1</v>
      </c>
      <c r="L140" s="143"/>
      <c r="M140" s="144" t="s">
        <v>1</v>
      </c>
      <c r="N140" s="145" t="s">
        <v>36</v>
      </c>
      <c r="O140" s="133">
        <v>0</v>
      </c>
      <c r="P140" s="133">
        <f t="shared" si="1"/>
        <v>0</v>
      </c>
      <c r="Q140" s="133">
        <v>0</v>
      </c>
      <c r="R140" s="133">
        <f t="shared" si="2"/>
        <v>0</v>
      </c>
      <c r="S140" s="133">
        <v>0</v>
      </c>
      <c r="T140" s="134">
        <f t="shared" si="3"/>
        <v>0</v>
      </c>
      <c r="AR140" s="135" t="s">
        <v>177</v>
      </c>
      <c r="AT140" s="135" t="s">
        <v>165</v>
      </c>
      <c r="AU140" s="135" t="s">
        <v>80</v>
      </c>
      <c r="AY140" s="13" t="s">
        <v>121</v>
      </c>
      <c r="BE140" s="136">
        <f t="shared" si="4"/>
        <v>0</v>
      </c>
      <c r="BF140" s="136">
        <f t="shared" si="5"/>
        <v>0</v>
      </c>
      <c r="BG140" s="136">
        <f t="shared" si="6"/>
        <v>0</v>
      </c>
      <c r="BH140" s="136">
        <f t="shared" si="7"/>
        <v>0</v>
      </c>
      <c r="BI140" s="136">
        <f t="shared" si="8"/>
        <v>0</v>
      </c>
      <c r="BJ140" s="13" t="s">
        <v>78</v>
      </c>
      <c r="BK140" s="136">
        <f t="shared" si="9"/>
        <v>0</v>
      </c>
      <c r="BL140" s="13" t="s">
        <v>172</v>
      </c>
      <c r="BM140" s="135" t="s">
        <v>808</v>
      </c>
    </row>
    <row r="141" spans="2:65" s="1" customFormat="1" ht="37.9" customHeight="1">
      <c r="B141" s="124"/>
      <c r="C141" s="125" t="s">
        <v>179</v>
      </c>
      <c r="D141" s="125" t="s">
        <v>124</v>
      </c>
      <c r="E141" s="126" t="s">
        <v>218</v>
      </c>
      <c r="F141" s="127" t="s">
        <v>219</v>
      </c>
      <c r="G141" s="128" t="s">
        <v>190</v>
      </c>
      <c r="H141" s="129">
        <v>10</v>
      </c>
      <c r="I141" s="130"/>
      <c r="J141" s="130">
        <f t="shared" si="0"/>
        <v>0</v>
      </c>
      <c r="K141" s="127" t="s">
        <v>141</v>
      </c>
      <c r="L141" s="25"/>
      <c r="M141" s="131" t="s">
        <v>1</v>
      </c>
      <c r="N141" s="132" t="s">
        <v>36</v>
      </c>
      <c r="O141" s="133">
        <v>0.14799999999999999</v>
      </c>
      <c r="P141" s="133">
        <f t="shared" si="1"/>
        <v>1.48</v>
      </c>
      <c r="Q141" s="133">
        <v>0</v>
      </c>
      <c r="R141" s="133">
        <f t="shared" si="2"/>
        <v>0</v>
      </c>
      <c r="S141" s="133">
        <v>0</v>
      </c>
      <c r="T141" s="134">
        <f t="shared" si="3"/>
        <v>0</v>
      </c>
      <c r="AR141" s="135" t="s">
        <v>172</v>
      </c>
      <c r="AT141" s="135" t="s">
        <v>124</v>
      </c>
      <c r="AU141" s="135" t="s">
        <v>80</v>
      </c>
      <c r="AY141" s="13" t="s">
        <v>121</v>
      </c>
      <c r="BE141" s="136">
        <f t="shared" si="4"/>
        <v>0</v>
      </c>
      <c r="BF141" s="136">
        <f t="shared" si="5"/>
        <v>0</v>
      </c>
      <c r="BG141" s="136">
        <f t="shared" si="6"/>
        <v>0</v>
      </c>
      <c r="BH141" s="136">
        <f t="shared" si="7"/>
        <v>0</v>
      </c>
      <c r="BI141" s="136">
        <f t="shared" si="8"/>
        <v>0</v>
      </c>
      <c r="BJ141" s="13" t="s">
        <v>78</v>
      </c>
      <c r="BK141" s="136">
        <f t="shared" si="9"/>
        <v>0</v>
      </c>
      <c r="BL141" s="13" t="s">
        <v>172</v>
      </c>
      <c r="BM141" s="135" t="s">
        <v>809</v>
      </c>
    </row>
    <row r="142" spans="2:65" s="1" customFormat="1" ht="44.25" customHeight="1">
      <c r="B142" s="124"/>
      <c r="C142" s="125" t="s">
        <v>183</v>
      </c>
      <c r="D142" s="125" t="s">
        <v>124</v>
      </c>
      <c r="E142" s="126" t="s">
        <v>222</v>
      </c>
      <c r="F142" s="127" t="s">
        <v>223</v>
      </c>
      <c r="G142" s="128" t="s">
        <v>190</v>
      </c>
      <c r="H142" s="129">
        <v>4</v>
      </c>
      <c r="I142" s="130"/>
      <c r="J142" s="130">
        <f t="shared" si="0"/>
        <v>0</v>
      </c>
      <c r="K142" s="127" t="s">
        <v>141</v>
      </c>
      <c r="L142" s="25"/>
      <c r="M142" s="131" t="s">
        <v>1</v>
      </c>
      <c r="N142" s="132" t="s">
        <v>36</v>
      </c>
      <c r="O142" s="133">
        <v>0.114</v>
      </c>
      <c r="P142" s="133">
        <f t="shared" si="1"/>
        <v>0.45600000000000002</v>
      </c>
      <c r="Q142" s="133">
        <v>0</v>
      </c>
      <c r="R142" s="133">
        <f t="shared" si="2"/>
        <v>0</v>
      </c>
      <c r="S142" s="133">
        <v>0</v>
      </c>
      <c r="T142" s="134">
        <f t="shared" si="3"/>
        <v>0</v>
      </c>
      <c r="AR142" s="135" t="s">
        <v>172</v>
      </c>
      <c r="AT142" s="135" t="s">
        <v>124</v>
      </c>
      <c r="AU142" s="135" t="s">
        <v>80</v>
      </c>
      <c r="AY142" s="13" t="s">
        <v>121</v>
      </c>
      <c r="BE142" s="136">
        <f t="shared" si="4"/>
        <v>0</v>
      </c>
      <c r="BF142" s="136">
        <f t="shared" si="5"/>
        <v>0</v>
      </c>
      <c r="BG142" s="136">
        <f t="shared" si="6"/>
        <v>0</v>
      </c>
      <c r="BH142" s="136">
        <f t="shared" si="7"/>
        <v>0</v>
      </c>
      <c r="BI142" s="136">
        <f t="shared" si="8"/>
        <v>0</v>
      </c>
      <c r="BJ142" s="13" t="s">
        <v>78</v>
      </c>
      <c r="BK142" s="136">
        <f t="shared" si="9"/>
        <v>0</v>
      </c>
      <c r="BL142" s="13" t="s">
        <v>172</v>
      </c>
      <c r="BM142" s="135" t="s">
        <v>810</v>
      </c>
    </row>
    <row r="143" spans="2:65" s="1" customFormat="1" ht="16.5" customHeight="1">
      <c r="B143" s="124"/>
      <c r="C143" s="137" t="s">
        <v>187</v>
      </c>
      <c r="D143" s="137" t="s">
        <v>165</v>
      </c>
      <c r="E143" s="138" t="s">
        <v>226</v>
      </c>
      <c r="F143" s="139" t="s">
        <v>227</v>
      </c>
      <c r="G143" s="140" t="s">
        <v>190</v>
      </c>
      <c r="H143" s="141">
        <v>14</v>
      </c>
      <c r="I143" s="142"/>
      <c r="J143" s="142">
        <f t="shared" si="0"/>
        <v>0</v>
      </c>
      <c r="K143" s="139" t="s">
        <v>1</v>
      </c>
      <c r="L143" s="143"/>
      <c r="M143" s="144" t="s">
        <v>1</v>
      </c>
      <c r="N143" s="145" t="s">
        <v>36</v>
      </c>
      <c r="O143" s="133">
        <v>0</v>
      </c>
      <c r="P143" s="133">
        <f t="shared" si="1"/>
        <v>0</v>
      </c>
      <c r="Q143" s="133">
        <v>0</v>
      </c>
      <c r="R143" s="133">
        <f t="shared" si="2"/>
        <v>0</v>
      </c>
      <c r="S143" s="133">
        <v>0</v>
      </c>
      <c r="T143" s="134">
        <f t="shared" si="3"/>
        <v>0</v>
      </c>
      <c r="AR143" s="135" t="s">
        <v>177</v>
      </c>
      <c r="AT143" s="135" t="s">
        <v>165</v>
      </c>
      <c r="AU143" s="135" t="s">
        <v>80</v>
      </c>
      <c r="AY143" s="13" t="s">
        <v>121</v>
      </c>
      <c r="BE143" s="136">
        <f t="shared" si="4"/>
        <v>0</v>
      </c>
      <c r="BF143" s="136">
        <f t="shared" si="5"/>
        <v>0</v>
      </c>
      <c r="BG143" s="136">
        <f t="shared" si="6"/>
        <v>0</v>
      </c>
      <c r="BH143" s="136">
        <f t="shared" si="7"/>
        <v>0</v>
      </c>
      <c r="BI143" s="136">
        <f t="shared" si="8"/>
        <v>0</v>
      </c>
      <c r="BJ143" s="13" t="s">
        <v>78</v>
      </c>
      <c r="BK143" s="136">
        <f t="shared" si="9"/>
        <v>0</v>
      </c>
      <c r="BL143" s="13" t="s">
        <v>172</v>
      </c>
      <c r="BM143" s="135" t="s">
        <v>811</v>
      </c>
    </row>
    <row r="144" spans="2:65" s="1" customFormat="1" ht="33" customHeight="1">
      <c r="B144" s="124"/>
      <c r="C144" s="125" t="s">
        <v>332</v>
      </c>
      <c r="D144" s="125" t="s">
        <v>124</v>
      </c>
      <c r="E144" s="126" t="s">
        <v>230</v>
      </c>
      <c r="F144" s="127" t="s">
        <v>231</v>
      </c>
      <c r="G144" s="128" t="s">
        <v>158</v>
      </c>
      <c r="H144" s="129">
        <v>4</v>
      </c>
      <c r="I144" s="130"/>
      <c r="J144" s="130">
        <f t="shared" si="0"/>
        <v>0</v>
      </c>
      <c r="K144" s="127" t="s">
        <v>1</v>
      </c>
      <c r="L144" s="25"/>
      <c r="M144" s="131" t="s">
        <v>1</v>
      </c>
      <c r="N144" s="132" t="s">
        <v>36</v>
      </c>
      <c r="O144" s="133">
        <v>1.0580000000000001</v>
      </c>
      <c r="P144" s="133">
        <f t="shared" si="1"/>
        <v>4.2320000000000002</v>
      </c>
      <c r="Q144" s="133">
        <v>0</v>
      </c>
      <c r="R144" s="133">
        <f t="shared" si="2"/>
        <v>0</v>
      </c>
      <c r="S144" s="133">
        <v>0</v>
      </c>
      <c r="T144" s="134">
        <f t="shared" si="3"/>
        <v>0</v>
      </c>
      <c r="AR144" s="135" t="s">
        <v>172</v>
      </c>
      <c r="AT144" s="135" t="s">
        <v>124</v>
      </c>
      <c r="AU144" s="135" t="s">
        <v>80</v>
      </c>
      <c r="AY144" s="13" t="s">
        <v>121</v>
      </c>
      <c r="BE144" s="136">
        <f t="shared" si="4"/>
        <v>0</v>
      </c>
      <c r="BF144" s="136">
        <f t="shared" si="5"/>
        <v>0</v>
      </c>
      <c r="BG144" s="136">
        <f t="shared" si="6"/>
        <v>0</v>
      </c>
      <c r="BH144" s="136">
        <f t="shared" si="7"/>
        <v>0</v>
      </c>
      <c r="BI144" s="136">
        <f t="shared" si="8"/>
        <v>0</v>
      </c>
      <c r="BJ144" s="13" t="s">
        <v>78</v>
      </c>
      <c r="BK144" s="136">
        <f t="shared" si="9"/>
        <v>0</v>
      </c>
      <c r="BL144" s="13" t="s">
        <v>172</v>
      </c>
      <c r="BM144" s="135" t="s">
        <v>812</v>
      </c>
    </row>
    <row r="145" spans="2:65" s="1" customFormat="1" ht="37.9" customHeight="1">
      <c r="B145" s="124"/>
      <c r="C145" s="125" t="s">
        <v>192</v>
      </c>
      <c r="D145" s="125" t="s">
        <v>124</v>
      </c>
      <c r="E145" s="126" t="s">
        <v>234</v>
      </c>
      <c r="F145" s="127" t="s">
        <v>235</v>
      </c>
      <c r="G145" s="128" t="s">
        <v>190</v>
      </c>
      <c r="H145" s="129">
        <v>10</v>
      </c>
      <c r="I145" s="130"/>
      <c r="J145" s="130">
        <f t="shared" si="0"/>
        <v>0</v>
      </c>
      <c r="K145" s="127" t="s">
        <v>1</v>
      </c>
      <c r="L145" s="25"/>
      <c r="M145" s="131" t="s">
        <v>1</v>
      </c>
      <c r="N145" s="132" t="s">
        <v>36</v>
      </c>
      <c r="O145" s="133">
        <v>0.14799999999999999</v>
      </c>
      <c r="P145" s="133">
        <f t="shared" si="1"/>
        <v>1.48</v>
      </c>
      <c r="Q145" s="133">
        <v>0</v>
      </c>
      <c r="R145" s="133">
        <f t="shared" si="2"/>
        <v>0</v>
      </c>
      <c r="S145" s="133">
        <v>0</v>
      </c>
      <c r="T145" s="134">
        <f t="shared" si="3"/>
        <v>0</v>
      </c>
      <c r="AR145" s="135" t="s">
        <v>172</v>
      </c>
      <c r="AT145" s="135" t="s">
        <v>124</v>
      </c>
      <c r="AU145" s="135" t="s">
        <v>80</v>
      </c>
      <c r="AY145" s="13" t="s">
        <v>121</v>
      </c>
      <c r="BE145" s="136">
        <f t="shared" si="4"/>
        <v>0</v>
      </c>
      <c r="BF145" s="136">
        <f t="shared" si="5"/>
        <v>0</v>
      </c>
      <c r="BG145" s="136">
        <f t="shared" si="6"/>
        <v>0</v>
      </c>
      <c r="BH145" s="136">
        <f t="shared" si="7"/>
        <v>0</v>
      </c>
      <c r="BI145" s="136">
        <f t="shared" si="8"/>
        <v>0</v>
      </c>
      <c r="BJ145" s="13" t="s">
        <v>78</v>
      </c>
      <c r="BK145" s="136">
        <f t="shared" si="9"/>
        <v>0</v>
      </c>
      <c r="BL145" s="13" t="s">
        <v>172</v>
      </c>
      <c r="BM145" s="135" t="s">
        <v>813</v>
      </c>
    </row>
    <row r="146" spans="2:65" s="1" customFormat="1" ht="44.25" customHeight="1">
      <c r="B146" s="124"/>
      <c r="C146" s="125" t="s">
        <v>8</v>
      </c>
      <c r="D146" s="125" t="s">
        <v>124</v>
      </c>
      <c r="E146" s="126" t="s">
        <v>238</v>
      </c>
      <c r="F146" s="127" t="s">
        <v>239</v>
      </c>
      <c r="G146" s="128" t="s">
        <v>190</v>
      </c>
      <c r="H146" s="129">
        <v>4</v>
      </c>
      <c r="I146" s="130"/>
      <c r="J146" s="130">
        <f t="shared" si="0"/>
        <v>0</v>
      </c>
      <c r="K146" s="127" t="s">
        <v>1</v>
      </c>
      <c r="L146" s="25"/>
      <c r="M146" s="131" t="s">
        <v>1</v>
      </c>
      <c r="N146" s="132" t="s">
        <v>36</v>
      </c>
      <c r="O146" s="133">
        <v>0.114</v>
      </c>
      <c r="P146" s="133">
        <f t="shared" si="1"/>
        <v>0.45600000000000002</v>
      </c>
      <c r="Q146" s="133">
        <v>0</v>
      </c>
      <c r="R146" s="133">
        <f t="shared" si="2"/>
        <v>0</v>
      </c>
      <c r="S146" s="133">
        <v>0</v>
      </c>
      <c r="T146" s="134">
        <f t="shared" si="3"/>
        <v>0</v>
      </c>
      <c r="AR146" s="135" t="s">
        <v>172</v>
      </c>
      <c r="AT146" s="135" t="s">
        <v>124</v>
      </c>
      <c r="AU146" s="135" t="s">
        <v>80</v>
      </c>
      <c r="AY146" s="13" t="s">
        <v>121</v>
      </c>
      <c r="BE146" s="136">
        <f t="shared" si="4"/>
        <v>0</v>
      </c>
      <c r="BF146" s="136">
        <f t="shared" si="5"/>
        <v>0</v>
      </c>
      <c r="BG146" s="136">
        <f t="shared" si="6"/>
        <v>0</v>
      </c>
      <c r="BH146" s="136">
        <f t="shared" si="7"/>
        <v>0</v>
      </c>
      <c r="BI146" s="136">
        <f t="shared" si="8"/>
        <v>0</v>
      </c>
      <c r="BJ146" s="13" t="s">
        <v>78</v>
      </c>
      <c r="BK146" s="136">
        <f t="shared" si="9"/>
        <v>0</v>
      </c>
      <c r="BL146" s="13" t="s">
        <v>172</v>
      </c>
      <c r="BM146" s="135" t="s">
        <v>814</v>
      </c>
    </row>
    <row r="147" spans="2:65" s="1" customFormat="1" ht="24.2" customHeight="1">
      <c r="B147" s="124"/>
      <c r="C147" s="125" t="s">
        <v>159</v>
      </c>
      <c r="D147" s="125" t="s">
        <v>124</v>
      </c>
      <c r="E147" s="126" t="s">
        <v>242</v>
      </c>
      <c r="F147" s="127" t="s">
        <v>243</v>
      </c>
      <c r="G147" s="128" t="s">
        <v>190</v>
      </c>
      <c r="H147" s="129">
        <v>10</v>
      </c>
      <c r="I147" s="130"/>
      <c r="J147" s="130">
        <f t="shared" si="0"/>
        <v>0</v>
      </c>
      <c r="K147" s="127" t="s">
        <v>141</v>
      </c>
      <c r="L147" s="25"/>
      <c r="M147" s="131" t="s">
        <v>1</v>
      </c>
      <c r="N147" s="132" t="s">
        <v>36</v>
      </c>
      <c r="O147" s="133">
        <v>0.13800000000000001</v>
      </c>
      <c r="P147" s="133">
        <f t="shared" si="1"/>
        <v>1.3800000000000001</v>
      </c>
      <c r="Q147" s="133">
        <v>0</v>
      </c>
      <c r="R147" s="133">
        <f t="shared" si="2"/>
        <v>0</v>
      </c>
      <c r="S147" s="133">
        <v>0</v>
      </c>
      <c r="T147" s="134">
        <f t="shared" si="3"/>
        <v>0</v>
      </c>
      <c r="AR147" s="135" t="s">
        <v>172</v>
      </c>
      <c r="AT147" s="135" t="s">
        <v>124</v>
      </c>
      <c r="AU147" s="135" t="s">
        <v>80</v>
      </c>
      <c r="AY147" s="13" t="s">
        <v>121</v>
      </c>
      <c r="BE147" s="136">
        <f t="shared" si="4"/>
        <v>0</v>
      </c>
      <c r="BF147" s="136">
        <f t="shared" si="5"/>
        <v>0</v>
      </c>
      <c r="BG147" s="136">
        <f t="shared" si="6"/>
        <v>0</v>
      </c>
      <c r="BH147" s="136">
        <f t="shared" si="7"/>
        <v>0</v>
      </c>
      <c r="BI147" s="136">
        <f t="shared" si="8"/>
        <v>0</v>
      </c>
      <c r="BJ147" s="13" t="s">
        <v>78</v>
      </c>
      <c r="BK147" s="136">
        <f t="shared" si="9"/>
        <v>0</v>
      </c>
      <c r="BL147" s="13" t="s">
        <v>172</v>
      </c>
      <c r="BM147" s="135" t="s">
        <v>815</v>
      </c>
    </row>
    <row r="148" spans="2:65" s="1" customFormat="1" ht="24.2" customHeight="1">
      <c r="B148" s="124"/>
      <c r="C148" s="125" t="s">
        <v>202</v>
      </c>
      <c r="D148" s="125" t="s">
        <v>124</v>
      </c>
      <c r="E148" s="126" t="s">
        <v>246</v>
      </c>
      <c r="F148" s="127" t="s">
        <v>247</v>
      </c>
      <c r="G148" s="128" t="s">
        <v>190</v>
      </c>
      <c r="H148" s="129">
        <v>10</v>
      </c>
      <c r="I148" s="130"/>
      <c r="J148" s="130">
        <f t="shared" si="0"/>
        <v>0</v>
      </c>
      <c r="K148" s="127" t="s">
        <v>1</v>
      </c>
      <c r="L148" s="25"/>
      <c r="M148" s="131" t="s">
        <v>1</v>
      </c>
      <c r="N148" s="132" t="s">
        <v>36</v>
      </c>
      <c r="O148" s="133">
        <v>0.13800000000000001</v>
      </c>
      <c r="P148" s="133">
        <f t="shared" si="1"/>
        <v>1.3800000000000001</v>
      </c>
      <c r="Q148" s="133">
        <v>0</v>
      </c>
      <c r="R148" s="133">
        <f t="shared" si="2"/>
        <v>0</v>
      </c>
      <c r="S148" s="133">
        <v>0</v>
      </c>
      <c r="T148" s="134">
        <f t="shared" si="3"/>
        <v>0</v>
      </c>
      <c r="AR148" s="135" t="s">
        <v>172</v>
      </c>
      <c r="AT148" s="135" t="s">
        <v>124</v>
      </c>
      <c r="AU148" s="135" t="s">
        <v>80</v>
      </c>
      <c r="AY148" s="13" t="s">
        <v>121</v>
      </c>
      <c r="BE148" s="136">
        <f t="shared" si="4"/>
        <v>0</v>
      </c>
      <c r="BF148" s="136">
        <f t="shared" si="5"/>
        <v>0</v>
      </c>
      <c r="BG148" s="136">
        <f t="shared" si="6"/>
        <v>0</v>
      </c>
      <c r="BH148" s="136">
        <f t="shared" si="7"/>
        <v>0</v>
      </c>
      <c r="BI148" s="136">
        <f t="shared" si="8"/>
        <v>0</v>
      </c>
      <c r="BJ148" s="13" t="s">
        <v>78</v>
      </c>
      <c r="BK148" s="136">
        <f t="shared" si="9"/>
        <v>0</v>
      </c>
      <c r="BL148" s="13" t="s">
        <v>172</v>
      </c>
      <c r="BM148" s="135" t="s">
        <v>816</v>
      </c>
    </row>
    <row r="149" spans="2:65" s="1" customFormat="1" ht="16.5" customHeight="1">
      <c r="B149" s="124"/>
      <c r="C149" s="125" t="s">
        <v>206</v>
      </c>
      <c r="D149" s="125" t="s">
        <v>124</v>
      </c>
      <c r="E149" s="126" t="s">
        <v>270</v>
      </c>
      <c r="F149" s="127" t="s">
        <v>271</v>
      </c>
      <c r="G149" s="128" t="s">
        <v>158</v>
      </c>
      <c r="H149" s="129">
        <v>2</v>
      </c>
      <c r="I149" s="130"/>
      <c r="J149" s="130">
        <f t="shared" si="0"/>
        <v>0</v>
      </c>
      <c r="K149" s="127" t="s">
        <v>1</v>
      </c>
      <c r="L149" s="25"/>
      <c r="M149" s="131" t="s">
        <v>1</v>
      </c>
      <c r="N149" s="132" t="s">
        <v>36</v>
      </c>
      <c r="O149" s="133">
        <v>0</v>
      </c>
      <c r="P149" s="133">
        <f t="shared" si="1"/>
        <v>0</v>
      </c>
      <c r="Q149" s="133">
        <v>0</v>
      </c>
      <c r="R149" s="133">
        <f t="shared" si="2"/>
        <v>0</v>
      </c>
      <c r="S149" s="133">
        <v>0</v>
      </c>
      <c r="T149" s="134">
        <f t="shared" si="3"/>
        <v>0</v>
      </c>
      <c r="AR149" s="135" t="s">
        <v>172</v>
      </c>
      <c r="AT149" s="135" t="s">
        <v>124</v>
      </c>
      <c r="AU149" s="135" t="s">
        <v>80</v>
      </c>
      <c r="AY149" s="13" t="s">
        <v>121</v>
      </c>
      <c r="BE149" s="136">
        <f t="shared" si="4"/>
        <v>0</v>
      </c>
      <c r="BF149" s="136">
        <f t="shared" si="5"/>
        <v>0</v>
      </c>
      <c r="BG149" s="136">
        <f t="shared" si="6"/>
        <v>0</v>
      </c>
      <c r="BH149" s="136">
        <f t="shared" si="7"/>
        <v>0</v>
      </c>
      <c r="BI149" s="136">
        <f t="shared" si="8"/>
        <v>0</v>
      </c>
      <c r="BJ149" s="13" t="s">
        <v>78</v>
      </c>
      <c r="BK149" s="136">
        <f t="shared" si="9"/>
        <v>0</v>
      </c>
      <c r="BL149" s="13" t="s">
        <v>172</v>
      </c>
      <c r="BM149" s="135" t="s">
        <v>817</v>
      </c>
    </row>
    <row r="150" spans="2:65" s="1" customFormat="1" ht="16.5" customHeight="1">
      <c r="B150" s="124"/>
      <c r="C150" s="125" t="s">
        <v>210</v>
      </c>
      <c r="D150" s="125" t="s">
        <v>124</v>
      </c>
      <c r="E150" s="126" t="s">
        <v>274</v>
      </c>
      <c r="F150" s="127" t="s">
        <v>275</v>
      </c>
      <c r="G150" s="128" t="s">
        <v>276</v>
      </c>
      <c r="H150" s="129">
        <v>8</v>
      </c>
      <c r="I150" s="130"/>
      <c r="J150" s="130">
        <f t="shared" si="0"/>
        <v>0</v>
      </c>
      <c r="K150" s="127" t="s">
        <v>1</v>
      </c>
      <c r="L150" s="25"/>
      <c r="M150" s="131" t="s">
        <v>1</v>
      </c>
      <c r="N150" s="132" t="s">
        <v>36</v>
      </c>
      <c r="O150" s="133">
        <v>0</v>
      </c>
      <c r="P150" s="133">
        <f t="shared" si="1"/>
        <v>0</v>
      </c>
      <c r="Q150" s="133">
        <v>0</v>
      </c>
      <c r="R150" s="133">
        <f t="shared" si="2"/>
        <v>0</v>
      </c>
      <c r="S150" s="133">
        <v>0</v>
      </c>
      <c r="T150" s="134">
        <f t="shared" si="3"/>
        <v>0</v>
      </c>
      <c r="AR150" s="135" t="s">
        <v>172</v>
      </c>
      <c r="AT150" s="135" t="s">
        <v>124</v>
      </c>
      <c r="AU150" s="135" t="s">
        <v>80</v>
      </c>
      <c r="AY150" s="13" t="s">
        <v>121</v>
      </c>
      <c r="BE150" s="136">
        <f t="shared" si="4"/>
        <v>0</v>
      </c>
      <c r="BF150" s="136">
        <f t="shared" si="5"/>
        <v>0</v>
      </c>
      <c r="BG150" s="136">
        <f t="shared" si="6"/>
        <v>0</v>
      </c>
      <c r="BH150" s="136">
        <f t="shared" si="7"/>
        <v>0</v>
      </c>
      <c r="BI150" s="136">
        <f t="shared" si="8"/>
        <v>0</v>
      </c>
      <c r="BJ150" s="13" t="s">
        <v>78</v>
      </c>
      <c r="BK150" s="136">
        <f t="shared" si="9"/>
        <v>0</v>
      </c>
      <c r="BL150" s="13" t="s">
        <v>172</v>
      </c>
      <c r="BM150" s="135" t="s">
        <v>818</v>
      </c>
    </row>
    <row r="151" spans="2:65" s="11" customFormat="1" ht="22.9" customHeight="1">
      <c r="B151" s="113"/>
      <c r="D151" s="114" t="s">
        <v>70</v>
      </c>
      <c r="E151" s="122" t="s">
        <v>417</v>
      </c>
      <c r="F151" s="122" t="s">
        <v>418</v>
      </c>
      <c r="J151" s="123">
        <f>BK151</f>
        <v>0</v>
      </c>
      <c r="L151" s="113"/>
      <c r="M151" s="117"/>
      <c r="P151" s="118">
        <f>SUM(P152:P161)</f>
        <v>37.916519999999991</v>
      </c>
      <c r="R151" s="118">
        <f>SUM(R152:R161)</f>
        <v>13.25553</v>
      </c>
      <c r="T151" s="119">
        <f>SUM(T152:T161)</f>
        <v>0.15400000000000003</v>
      </c>
      <c r="AR151" s="114" t="s">
        <v>134</v>
      </c>
      <c r="AT151" s="120" t="s">
        <v>70</v>
      </c>
      <c r="AU151" s="120" t="s">
        <v>78</v>
      </c>
      <c r="AY151" s="114" t="s">
        <v>121</v>
      </c>
      <c r="BK151" s="121">
        <f>SUM(BK152:BK161)</f>
        <v>0</v>
      </c>
    </row>
    <row r="152" spans="2:65" s="1" customFormat="1" ht="24.2" customHeight="1">
      <c r="B152" s="124"/>
      <c r="C152" s="125" t="s">
        <v>214</v>
      </c>
      <c r="D152" s="125" t="s">
        <v>124</v>
      </c>
      <c r="E152" s="126" t="s">
        <v>471</v>
      </c>
      <c r="F152" s="127" t="s">
        <v>472</v>
      </c>
      <c r="G152" s="128" t="s">
        <v>190</v>
      </c>
      <c r="H152" s="129">
        <v>7</v>
      </c>
      <c r="I152" s="130"/>
      <c r="J152" s="130">
        <f t="shared" ref="J152:J161" si="10">ROUND(I152*H152,2)</f>
        <v>0</v>
      </c>
      <c r="K152" s="127" t="s">
        <v>141</v>
      </c>
      <c r="L152" s="25"/>
      <c r="M152" s="131" t="s">
        <v>1</v>
      </c>
      <c r="N152" s="132" t="s">
        <v>36</v>
      </c>
      <c r="O152" s="133">
        <v>4.056</v>
      </c>
      <c r="P152" s="133">
        <f t="shared" ref="P152:P161" si="11">O152*H152</f>
        <v>28.391999999999999</v>
      </c>
      <c r="Q152" s="133">
        <v>0</v>
      </c>
      <c r="R152" s="133">
        <f t="shared" ref="R152:R161" si="12">Q152*H152</f>
        <v>0</v>
      </c>
      <c r="S152" s="133">
        <v>0</v>
      </c>
      <c r="T152" s="134">
        <f t="shared" ref="T152:T161" si="13">S152*H152</f>
        <v>0</v>
      </c>
      <c r="AR152" s="135" t="s">
        <v>172</v>
      </c>
      <c r="AT152" s="135" t="s">
        <v>124</v>
      </c>
      <c r="AU152" s="135" t="s">
        <v>80</v>
      </c>
      <c r="AY152" s="13" t="s">
        <v>121</v>
      </c>
      <c r="BE152" s="136">
        <f t="shared" ref="BE152:BE161" si="14">IF(N152="základní",J152,0)</f>
        <v>0</v>
      </c>
      <c r="BF152" s="136">
        <f t="shared" ref="BF152:BF161" si="15">IF(N152="snížená",J152,0)</f>
        <v>0</v>
      </c>
      <c r="BG152" s="136">
        <f t="shared" ref="BG152:BG161" si="16">IF(N152="zákl. přenesená",J152,0)</f>
        <v>0</v>
      </c>
      <c r="BH152" s="136">
        <f t="shared" ref="BH152:BH161" si="17">IF(N152="sníž. přenesená",J152,0)</f>
        <v>0</v>
      </c>
      <c r="BI152" s="136">
        <f t="shared" ref="BI152:BI161" si="18">IF(N152="nulová",J152,0)</f>
        <v>0</v>
      </c>
      <c r="BJ152" s="13" t="s">
        <v>78</v>
      </c>
      <c r="BK152" s="136">
        <f t="shared" ref="BK152:BK161" si="19">ROUND(I152*H152,2)</f>
        <v>0</v>
      </c>
      <c r="BL152" s="13" t="s">
        <v>172</v>
      </c>
      <c r="BM152" s="135" t="s">
        <v>819</v>
      </c>
    </row>
    <row r="153" spans="2:65" s="1" customFormat="1" ht="24.2" customHeight="1">
      <c r="B153" s="124"/>
      <c r="C153" s="125" t="s">
        <v>7</v>
      </c>
      <c r="D153" s="125" t="s">
        <v>124</v>
      </c>
      <c r="E153" s="126" t="s">
        <v>523</v>
      </c>
      <c r="F153" s="127" t="s">
        <v>524</v>
      </c>
      <c r="G153" s="128" t="s">
        <v>190</v>
      </c>
      <c r="H153" s="129">
        <v>7</v>
      </c>
      <c r="I153" s="130"/>
      <c r="J153" s="130">
        <f t="shared" si="10"/>
        <v>0</v>
      </c>
      <c r="K153" s="127" t="s">
        <v>141</v>
      </c>
      <c r="L153" s="25"/>
      <c r="M153" s="131" t="s">
        <v>1</v>
      </c>
      <c r="N153" s="132" t="s">
        <v>36</v>
      </c>
      <c r="O153" s="133">
        <v>0.749</v>
      </c>
      <c r="P153" s="133">
        <f t="shared" si="11"/>
        <v>5.2430000000000003</v>
      </c>
      <c r="Q153" s="133">
        <v>0</v>
      </c>
      <c r="R153" s="133">
        <f t="shared" si="12"/>
        <v>0</v>
      </c>
      <c r="S153" s="133">
        <v>0</v>
      </c>
      <c r="T153" s="134">
        <f t="shared" si="13"/>
        <v>0</v>
      </c>
      <c r="AR153" s="135" t="s">
        <v>172</v>
      </c>
      <c r="AT153" s="135" t="s">
        <v>124</v>
      </c>
      <c r="AU153" s="135" t="s">
        <v>80</v>
      </c>
      <c r="AY153" s="13" t="s">
        <v>121</v>
      </c>
      <c r="BE153" s="136">
        <f t="shared" si="14"/>
        <v>0</v>
      </c>
      <c r="BF153" s="136">
        <f t="shared" si="15"/>
        <v>0</v>
      </c>
      <c r="BG153" s="136">
        <f t="shared" si="16"/>
        <v>0</v>
      </c>
      <c r="BH153" s="136">
        <f t="shared" si="17"/>
        <v>0</v>
      </c>
      <c r="BI153" s="136">
        <f t="shared" si="18"/>
        <v>0</v>
      </c>
      <c r="BJ153" s="13" t="s">
        <v>78</v>
      </c>
      <c r="BK153" s="136">
        <f t="shared" si="19"/>
        <v>0</v>
      </c>
      <c r="BL153" s="13" t="s">
        <v>172</v>
      </c>
      <c r="BM153" s="135" t="s">
        <v>820</v>
      </c>
    </row>
    <row r="154" spans="2:65" s="1" customFormat="1" ht="24.2" customHeight="1">
      <c r="B154" s="124"/>
      <c r="C154" s="125" t="s">
        <v>337</v>
      </c>
      <c r="D154" s="125" t="s">
        <v>124</v>
      </c>
      <c r="E154" s="126" t="s">
        <v>459</v>
      </c>
      <c r="F154" s="127" t="s">
        <v>460</v>
      </c>
      <c r="G154" s="128" t="s">
        <v>127</v>
      </c>
      <c r="H154" s="129">
        <v>7.0000000000000007E-2</v>
      </c>
      <c r="I154" s="130"/>
      <c r="J154" s="130">
        <f t="shared" si="10"/>
        <v>0</v>
      </c>
      <c r="K154" s="127" t="s">
        <v>1</v>
      </c>
      <c r="L154" s="25"/>
      <c r="M154" s="131" t="s">
        <v>1</v>
      </c>
      <c r="N154" s="132" t="s">
        <v>36</v>
      </c>
      <c r="O154" s="133">
        <v>6.4359999999999999</v>
      </c>
      <c r="P154" s="133">
        <f t="shared" si="11"/>
        <v>0.45052000000000003</v>
      </c>
      <c r="Q154" s="133">
        <v>0</v>
      </c>
      <c r="R154" s="133">
        <f t="shared" si="12"/>
        <v>0</v>
      </c>
      <c r="S154" s="133">
        <v>2.2000000000000002</v>
      </c>
      <c r="T154" s="134">
        <f t="shared" si="13"/>
        <v>0.15400000000000003</v>
      </c>
      <c r="AR154" s="135" t="s">
        <v>172</v>
      </c>
      <c r="AT154" s="135" t="s">
        <v>124</v>
      </c>
      <c r="AU154" s="135" t="s">
        <v>80</v>
      </c>
      <c r="AY154" s="13" t="s">
        <v>121</v>
      </c>
      <c r="BE154" s="136">
        <f t="shared" si="14"/>
        <v>0</v>
      </c>
      <c r="BF154" s="136">
        <f t="shared" si="15"/>
        <v>0</v>
      </c>
      <c r="BG154" s="136">
        <f t="shared" si="16"/>
        <v>0</v>
      </c>
      <c r="BH154" s="136">
        <f t="shared" si="17"/>
        <v>0</v>
      </c>
      <c r="BI154" s="136">
        <f t="shared" si="18"/>
        <v>0</v>
      </c>
      <c r="BJ154" s="13" t="s">
        <v>78</v>
      </c>
      <c r="BK154" s="136">
        <f t="shared" si="19"/>
        <v>0</v>
      </c>
      <c r="BL154" s="13" t="s">
        <v>172</v>
      </c>
      <c r="BM154" s="135" t="s">
        <v>821</v>
      </c>
    </row>
    <row r="155" spans="2:65" s="1" customFormat="1" ht="16.5" customHeight="1">
      <c r="B155" s="124"/>
      <c r="C155" s="125" t="s">
        <v>229</v>
      </c>
      <c r="D155" s="125" t="s">
        <v>124</v>
      </c>
      <c r="E155" s="126" t="s">
        <v>575</v>
      </c>
      <c r="F155" s="127" t="s">
        <v>576</v>
      </c>
      <c r="G155" s="128" t="s">
        <v>190</v>
      </c>
      <c r="H155" s="129">
        <v>7</v>
      </c>
      <c r="I155" s="130"/>
      <c r="J155" s="130">
        <f t="shared" si="10"/>
        <v>0</v>
      </c>
      <c r="K155" s="127" t="s">
        <v>1</v>
      </c>
      <c r="L155" s="25"/>
      <c r="M155" s="131" t="s">
        <v>1</v>
      </c>
      <c r="N155" s="132" t="s">
        <v>36</v>
      </c>
      <c r="O155" s="133">
        <v>2.5000000000000001E-2</v>
      </c>
      <c r="P155" s="133">
        <f t="shared" si="11"/>
        <v>0.17500000000000002</v>
      </c>
      <c r="Q155" s="133">
        <v>9.0000000000000006E-5</v>
      </c>
      <c r="R155" s="133">
        <f t="shared" si="12"/>
        <v>6.3000000000000003E-4</v>
      </c>
      <c r="S155" s="133">
        <v>0</v>
      </c>
      <c r="T155" s="134">
        <f t="shared" si="13"/>
        <v>0</v>
      </c>
      <c r="AR155" s="135" t="s">
        <v>172</v>
      </c>
      <c r="AT155" s="135" t="s">
        <v>124</v>
      </c>
      <c r="AU155" s="135" t="s">
        <v>80</v>
      </c>
      <c r="AY155" s="13" t="s">
        <v>121</v>
      </c>
      <c r="BE155" s="136">
        <f t="shared" si="14"/>
        <v>0</v>
      </c>
      <c r="BF155" s="136">
        <f t="shared" si="15"/>
        <v>0</v>
      </c>
      <c r="BG155" s="136">
        <f t="shared" si="16"/>
        <v>0</v>
      </c>
      <c r="BH155" s="136">
        <f t="shared" si="17"/>
        <v>0</v>
      </c>
      <c r="BI155" s="136">
        <f t="shared" si="18"/>
        <v>0</v>
      </c>
      <c r="BJ155" s="13" t="s">
        <v>78</v>
      </c>
      <c r="BK155" s="136">
        <f t="shared" si="19"/>
        <v>0</v>
      </c>
      <c r="BL155" s="13" t="s">
        <v>172</v>
      </c>
      <c r="BM155" s="135" t="s">
        <v>822</v>
      </c>
    </row>
    <row r="156" spans="2:65" s="1" customFormat="1" ht="24.2" customHeight="1">
      <c r="B156" s="124"/>
      <c r="C156" s="137" t="s">
        <v>233</v>
      </c>
      <c r="D156" s="137" t="s">
        <v>165</v>
      </c>
      <c r="E156" s="138" t="s">
        <v>579</v>
      </c>
      <c r="F156" s="139" t="s">
        <v>580</v>
      </c>
      <c r="G156" s="140" t="s">
        <v>190</v>
      </c>
      <c r="H156" s="141">
        <v>10</v>
      </c>
      <c r="I156" s="142"/>
      <c r="J156" s="142">
        <f t="shared" si="10"/>
        <v>0</v>
      </c>
      <c r="K156" s="139" t="s">
        <v>141</v>
      </c>
      <c r="L156" s="143"/>
      <c r="M156" s="144" t="s">
        <v>1</v>
      </c>
      <c r="N156" s="145" t="s">
        <v>36</v>
      </c>
      <c r="O156" s="133">
        <v>0</v>
      </c>
      <c r="P156" s="133">
        <f t="shared" si="11"/>
        <v>0</v>
      </c>
      <c r="Q156" s="133">
        <v>6.8999999999999997E-4</v>
      </c>
      <c r="R156" s="133">
        <f t="shared" si="12"/>
        <v>6.8999999999999999E-3</v>
      </c>
      <c r="S156" s="133">
        <v>0</v>
      </c>
      <c r="T156" s="134">
        <f t="shared" si="13"/>
        <v>0</v>
      </c>
      <c r="AR156" s="135" t="s">
        <v>177</v>
      </c>
      <c r="AT156" s="135" t="s">
        <v>165</v>
      </c>
      <c r="AU156" s="135" t="s">
        <v>80</v>
      </c>
      <c r="AY156" s="13" t="s">
        <v>121</v>
      </c>
      <c r="BE156" s="136">
        <f t="shared" si="14"/>
        <v>0</v>
      </c>
      <c r="BF156" s="136">
        <f t="shared" si="15"/>
        <v>0</v>
      </c>
      <c r="BG156" s="136">
        <f t="shared" si="16"/>
        <v>0</v>
      </c>
      <c r="BH156" s="136">
        <f t="shared" si="17"/>
        <v>0</v>
      </c>
      <c r="BI156" s="136">
        <f t="shared" si="18"/>
        <v>0</v>
      </c>
      <c r="BJ156" s="13" t="s">
        <v>78</v>
      </c>
      <c r="BK156" s="136">
        <f t="shared" si="19"/>
        <v>0</v>
      </c>
      <c r="BL156" s="13" t="s">
        <v>172</v>
      </c>
      <c r="BM156" s="135" t="s">
        <v>823</v>
      </c>
    </row>
    <row r="157" spans="2:65" s="1" customFormat="1" ht="24.2" customHeight="1">
      <c r="B157" s="124"/>
      <c r="C157" s="125" t="s">
        <v>241</v>
      </c>
      <c r="D157" s="125" t="s">
        <v>124</v>
      </c>
      <c r="E157" s="126" t="s">
        <v>587</v>
      </c>
      <c r="F157" s="127" t="s">
        <v>588</v>
      </c>
      <c r="G157" s="128" t="s">
        <v>190</v>
      </c>
      <c r="H157" s="129">
        <v>10</v>
      </c>
      <c r="I157" s="130"/>
      <c r="J157" s="130">
        <f t="shared" si="10"/>
        <v>0</v>
      </c>
      <c r="K157" s="127" t="s">
        <v>1</v>
      </c>
      <c r="L157" s="25"/>
      <c r="M157" s="131" t="s">
        <v>1</v>
      </c>
      <c r="N157" s="132" t="s">
        <v>36</v>
      </c>
      <c r="O157" s="133">
        <v>0.30399999999999999</v>
      </c>
      <c r="P157" s="133">
        <f t="shared" si="11"/>
        <v>3.04</v>
      </c>
      <c r="Q157" s="133">
        <v>0.216</v>
      </c>
      <c r="R157" s="133">
        <f t="shared" si="12"/>
        <v>2.16</v>
      </c>
      <c r="S157" s="133">
        <v>0</v>
      </c>
      <c r="T157" s="134">
        <f t="shared" si="13"/>
        <v>0</v>
      </c>
      <c r="AR157" s="135" t="s">
        <v>172</v>
      </c>
      <c r="AT157" s="135" t="s">
        <v>124</v>
      </c>
      <c r="AU157" s="135" t="s">
        <v>80</v>
      </c>
      <c r="AY157" s="13" t="s">
        <v>121</v>
      </c>
      <c r="BE157" s="136">
        <f t="shared" si="14"/>
        <v>0</v>
      </c>
      <c r="BF157" s="136">
        <f t="shared" si="15"/>
        <v>0</v>
      </c>
      <c r="BG157" s="136">
        <f t="shared" si="16"/>
        <v>0</v>
      </c>
      <c r="BH157" s="136">
        <f t="shared" si="17"/>
        <v>0</v>
      </c>
      <c r="BI157" s="136">
        <f t="shared" si="18"/>
        <v>0</v>
      </c>
      <c r="BJ157" s="13" t="s">
        <v>78</v>
      </c>
      <c r="BK157" s="136">
        <f t="shared" si="19"/>
        <v>0</v>
      </c>
      <c r="BL157" s="13" t="s">
        <v>172</v>
      </c>
      <c r="BM157" s="135" t="s">
        <v>824</v>
      </c>
    </row>
    <row r="158" spans="2:65" s="1" customFormat="1" ht="24.2" customHeight="1">
      <c r="B158" s="124"/>
      <c r="C158" s="125" t="s">
        <v>221</v>
      </c>
      <c r="D158" s="125" t="s">
        <v>124</v>
      </c>
      <c r="E158" s="126" t="s">
        <v>559</v>
      </c>
      <c r="F158" s="127" t="s">
        <v>560</v>
      </c>
      <c r="G158" s="128" t="s">
        <v>190</v>
      </c>
      <c r="H158" s="129">
        <v>7</v>
      </c>
      <c r="I158" s="130"/>
      <c r="J158" s="130">
        <f t="shared" si="10"/>
        <v>0</v>
      </c>
      <c r="K158" s="127" t="s">
        <v>141</v>
      </c>
      <c r="L158" s="25"/>
      <c r="M158" s="131" t="s">
        <v>1</v>
      </c>
      <c r="N158" s="132" t="s">
        <v>36</v>
      </c>
      <c r="O158" s="133">
        <v>8.7999999999999995E-2</v>
      </c>
      <c r="P158" s="133">
        <f t="shared" si="11"/>
        <v>0.61599999999999999</v>
      </c>
      <c r="Q158" s="133">
        <v>0</v>
      </c>
      <c r="R158" s="133">
        <f t="shared" si="12"/>
        <v>0</v>
      </c>
      <c r="S158" s="133">
        <v>0</v>
      </c>
      <c r="T158" s="134">
        <f t="shared" si="13"/>
        <v>0</v>
      </c>
      <c r="AR158" s="135" t="s">
        <v>172</v>
      </c>
      <c r="AT158" s="135" t="s">
        <v>124</v>
      </c>
      <c r="AU158" s="135" t="s">
        <v>80</v>
      </c>
      <c r="AY158" s="13" t="s">
        <v>121</v>
      </c>
      <c r="BE158" s="136">
        <f t="shared" si="14"/>
        <v>0</v>
      </c>
      <c r="BF158" s="136">
        <f t="shared" si="15"/>
        <v>0</v>
      </c>
      <c r="BG158" s="136">
        <f t="shared" si="16"/>
        <v>0</v>
      </c>
      <c r="BH158" s="136">
        <f t="shared" si="17"/>
        <v>0</v>
      </c>
      <c r="BI158" s="136">
        <f t="shared" si="18"/>
        <v>0</v>
      </c>
      <c r="BJ158" s="13" t="s">
        <v>78</v>
      </c>
      <c r="BK158" s="136">
        <f t="shared" si="19"/>
        <v>0</v>
      </c>
      <c r="BL158" s="13" t="s">
        <v>172</v>
      </c>
      <c r="BM158" s="135" t="s">
        <v>825</v>
      </c>
    </row>
    <row r="159" spans="2:65" s="1" customFormat="1" ht="16.5" customHeight="1">
      <c r="B159" s="124"/>
      <c r="C159" s="137" t="s">
        <v>225</v>
      </c>
      <c r="D159" s="137" t="s">
        <v>165</v>
      </c>
      <c r="E159" s="138" t="s">
        <v>571</v>
      </c>
      <c r="F159" s="139" t="s">
        <v>572</v>
      </c>
      <c r="G159" s="140" t="s">
        <v>132</v>
      </c>
      <c r="H159" s="141">
        <v>11.087999999999999</v>
      </c>
      <c r="I159" s="142"/>
      <c r="J159" s="142">
        <f t="shared" si="10"/>
        <v>0</v>
      </c>
      <c r="K159" s="139" t="s">
        <v>1</v>
      </c>
      <c r="L159" s="143"/>
      <c r="M159" s="144" t="s">
        <v>1</v>
      </c>
      <c r="N159" s="145" t="s">
        <v>36</v>
      </c>
      <c r="O159" s="133">
        <v>0</v>
      </c>
      <c r="P159" s="133">
        <f t="shared" si="11"/>
        <v>0</v>
      </c>
      <c r="Q159" s="133">
        <v>1</v>
      </c>
      <c r="R159" s="133">
        <f t="shared" si="12"/>
        <v>11.087999999999999</v>
      </c>
      <c r="S159" s="133">
        <v>0</v>
      </c>
      <c r="T159" s="134">
        <f t="shared" si="13"/>
        <v>0</v>
      </c>
      <c r="AR159" s="135" t="s">
        <v>177</v>
      </c>
      <c r="AT159" s="135" t="s">
        <v>165</v>
      </c>
      <c r="AU159" s="135" t="s">
        <v>80</v>
      </c>
      <c r="AY159" s="13" t="s">
        <v>121</v>
      </c>
      <c r="BE159" s="136">
        <f t="shared" si="14"/>
        <v>0</v>
      </c>
      <c r="BF159" s="136">
        <f t="shared" si="15"/>
        <v>0</v>
      </c>
      <c r="BG159" s="136">
        <f t="shared" si="16"/>
        <v>0</v>
      </c>
      <c r="BH159" s="136">
        <f t="shared" si="17"/>
        <v>0</v>
      </c>
      <c r="BI159" s="136">
        <f t="shared" si="18"/>
        <v>0</v>
      </c>
      <c r="BJ159" s="13" t="s">
        <v>78</v>
      </c>
      <c r="BK159" s="136">
        <f t="shared" si="19"/>
        <v>0</v>
      </c>
      <c r="BL159" s="13" t="s">
        <v>172</v>
      </c>
      <c r="BM159" s="135" t="s">
        <v>826</v>
      </c>
    </row>
    <row r="160" spans="2:65" s="1" customFormat="1" ht="16.5" customHeight="1">
      <c r="B160" s="124"/>
      <c r="C160" s="125" t="s">
        <v>245</v>
      </c>
      <c r="D160" s="125" t="s">
        <v>124</v>
      </c>
      <c r="E160" s="126" t="s">
        <v>655</v>
      </c>
      <c r="F160" s="127" t="s">
        <v>656</v>
      </c>
      <c r="G160" s="128" t="s">
        <v>158</v>
      </c>
      <c r="H160" s="129">
        <v>4</v>
      </c>
      <c r="I160" s="130"/>
      <c r="J160" s="130">
        <f t="shared" si="10"/>
        <v>0</v>
      </c>
      <c r="K160" s="127" t="s">
        <v>1</v>
      </c>
      <c r="L160" s="25"/>
      <c r="M160" s="131" t="s">
        <v>1</v>
      </c>
      <c r="N160" s="132" t="s">
        <v>36</v>
      </c>
      <c r="O160" s="133">
        <v>0</v>
      </c>
      <c r="P160" s="133">
        <f t="shared" si="11"/>
        <v>0</v>
      </c>
      <c r="Q160" s="133">
        <v>0</v>
      </c>
      <c r="R160" s="133">
        <f t="shared" si="12"/>
        <v>0</v>
      </c>
      <c r="S160" s="133">
        <v>0</v>
      </c>
      <c r="T160" s="134">
        <f t="shared" si="13"/>
        <v>0</v>
      </c>
      <c r="AR160" s="135" t="s">
        <v>172</v>
      </c>
      <c r="AT160" s="135" t="s">
        <v>124</v>
      </c>
      <c r="AU160" s="135" t="s">
        <v>80</v>
      </c>
      <c r="AY160" s="13" t="s">
        <v>121</v>
      </c>
      <c r="BE160" s="136">
        <f t="shared" si="14"/>
        <v>0</v>
      </c>
      <c r="BF160" s="136">
        <f t="shared" si="15"/>
        <v>0</v>
      </c>
      <c r="BG160" s="136">
        <f t="shared" si="16"/>
        <v>0</v>
      </c>
      <c r="BH160" s="136">
        <f t="shared" si="17"/>
        <v>0</v>
      </c>
      <c r="BI160" s="136">
        <f t="shared" si="18"/>
        <v>0</v>
      </c>
      <c r="BJ160" s="13" t="s">
        <v>78</v>
      </c>
      <c r="BK160" s="136">
        <f t="shared" si="19"/>
        <v>0</v>
      </c>
      <c r="BL160" s="13" t="s">
        <v>172</v>
      </c>
      <c r="BM160" s="135" t="s">
        <v>827</v>
      </c>
    </row>
    <row r="161" spans="2:65" s="1" customFormat="1" ht="16.5" customHeight="1">
      <c r="B161" s="124"/>
      <c r="C161" s="137" t="s">
        <v>249</v>
      </c>
      <c r="D161" s="137" t="s">
        <v>165</v>
      </c>
      <c r="E161" s="138" t="s">
        <v>659</v>
      </c>
      <c r="F161" s="139" t="s">
        <v>660</v>
      </c>
      <c r="G161" s="140" t="s">
        <v>158</v>
      </c>
      <c r="H161" s="141">
        <v>1</v>
      </c>
      <c r="I161" s="142"/>
      <c r="J161" s="142">
        <f t="shared" si="10"/>
        <v>0</v>
      </c>
      <c r="K161" s="139" t="s">
        <v>1</v>
      </c>
      <c r="L161" s="143"/>
      <c r="M161" s="144" t="s">
        <v>1</v>
      </c>
      <c r="N161" s="145" t="s">
        <v>36</v>
      </c>
      <c r="O161" s="133">
        <v>0</v>
      </c>
      <c r="P161" s="133">
        <f t="shared" si="11"/>
        <v>0</v>
      </c>
      <c r="Q161" s="133">
        <v>0</v>
      </c>
      <c r="R161" s="133">
        <f t="shared" si="12"/>
        <v>0</v>
      </c>
      <c r="S161" s="133">
        <v>0</v>
      </c>
      <c r="T161" s="134">
        <f t="shared" si="13"/>
        <v>0</v>
      </c>
      <c r="AR161" s="135" t="s">
        <v>177</v>
      </c>
      <c r="AT161" s="135" t="s">
        <v>165</v>
      </c>
      <c r="AU161" s="135" t="s">
        <v>80</v>
      </c>
      <c r="AY161" s="13" t="s">
        <v>121</v>
      </c>
      <c r="BE161" s="136">
        <f t="shared" si="14"/>
        <v>0</v>
      </c>
      <c r="BF161" s="136">
        <f t="shared" si="15"/>
        <v>0</v>
      </c>
      <c r="BG161" s="136">
        <f t="shared" si="16"/>
        <v>0</v>
      </c>
      <c r="BH161" s="136">
        <f t="shared" si="17"/>
        <v>0</v>
      </c>
      <c r="BI161" s="136">
        <f t="shared" si="18"/>
        <v>0</v>
      </c>
      <c r="BJ161" s="13" t="s">
        <v>78</v>
      </c>
      <c r="BK161" s="136">
        <f t="shared" si="19"/>
        <v>0</v>
      </c>
      <c r="BL161" s="13" t="s">
        <v>172</v>
      </c>
      <c r="BM161" s="135" t="s">
        <v>828</v>
      </c>
    </row>
    <row r="162" spans="2:65" s="11" customFormat="1" ht="25.9" customHeight="1">
      <c r="B162" s="113"/>
      <c r="D162" s="114" t="s">
        <v>70</v>
      </c>
      <c r="E162" s="115" t="s">
        <v>707</v>
      </c>
      <c r="F162" s="115" t="s">
        <v>708</v>
      </c>
      <c r="J162" s="116">
        <f>BK162</f>
        <v>0</v>
      </c>
      <c r="L162" s="113"/>
      <c r="M162" s="117"/>
      <c r="P162" s="118">
        <f>P163+P170</f>
        <v>4.0999999999999996</v>
      </c>
      <c r="R162" s="118">
        <f>R163+R170</f>
        <v>8.8000000000000005E-3</v>
      </c>
      <c r="T162" s="119">
        <f>T163+T170</f>
        <v>0</v>
      </c>
      <c r="AR162" s="114" t="s">
        <v>709</v>
      </c>
      <c r="AT162" s="120" t="s">
        <v>70</v>
      </c>
      <c r="AU162" s="120" t="s">
        <v>71</v>
      </c>
      <c r="AY162" s="114" t="s">
        <v>121</v>
      </c>
      <c r="BK162" s="121">
        <f>BK163+BK170</f>
        <v>0</v>
      </c>
    </row>
    <row r="163" spans="2:65" s="11" customFormat="1" ht="22.9" customHeight="1">
      <c r="B163" s="113"/>
      <c r="D163" s="114" t="s">
        <v>70</v>
      </c>
      <c r="E163" s="122" t="s">
        <v>710</v>
      </c>
      <c r="F163" s="122" t="s">
        <v>711</v>
      </c>
      <c r="J163" s="123">
        <f>BK163</f>
        <v>0</v>
      </c>
      <c r="L163" s="113"/>
      <c r="M163" s="117"/>
      <c r="P163" s="118">
        <f>SUM(P164:P169)</f>
        <v>4.0999999999999996</v>
      </c>
      <c r="R163" s="118">
        <f>SUM(R164:R169)</f>
        <v>8.8000000000000005E-3</v>
      </c>
      <c r="T163" s="119">
        <f>SUM(T164:T169)</f>
        <v>0</v>
      </c>
      <c r="AR163" s="114" t="s">
        <v>709</v>
      </c>
      <c r="AT163" s="120" t="s">
        <v>70</v>
      </c>
      <c r="AU163" s="120" t="s">
        <v>78</v>
      </c>
      <c r="AY163" s="114" t="s">
        <v>121</v>
      </c>
      <c r="BK163" s="121">
        <f>SUM(BK164:BK169)</f>
        <v>0</v>
      </c>
    </row>
    <row r="164" spans="2:65" s="1" customFormat="1" ht="16.5" customHeight="1">
      <c r="B164" s="124"/>
      <c r="C164" s="125" t="s">
        <v>253</v>
      </c>
      <c r="D164" s="125" t="s">
        <v>124</v>
      </c>
      <c r="E164" s="126" t="s">
        <v>713</v>
      </c>
      <c r="F164" s="127" t="s">
        <v>714</v>
      </c>
      <c r="G164" s="128" t="s">
        <v>158</v>
      </c>
      <c r="H164" s="129">
        <v>1</v>
      </c>
      <c r="I164" s="130"/>
      <c r="J164" s="130">
        <f t="shared" ref="J164:J169" si="20">ROUND(I164*H164,2)</f>
        <v>0</v>
      </c>
      <c r="K164" s="127" t="s">
        <v>1</v>
      </c>
      <c r="L164" s="25"/>
      <c r="M164" s="131" t="s">
        <v>1</v>
      </c>
      <c r="N164" s="132" t="s">
        <v>36</v>
      </c>
      <c r="O164" s="133">
        <v>0</v>
      </c>
      <c r="P164" s="133">
        <f t="shared" ref="P164:P169" si="21">O164*H164</f>
        <v>0</v>
      </c>
      <c r="Q164" s="133">
        <v>0</v>
      </c>
      <c r="R164" s="133">
        <f t="shared" ref="R164:R169" si="22">Q164*H164</f>
        <v>0</v>
      </c>
      <c r="S164" s="133">
        <v>0</v>
      </c>
      <c r="T164" s="134">
        <f t="shared" ref="T164:T169" si="23">S164*H164</f>
        <v>0</v>
      </c>
      <c r="AR164" s="135" t="s">
        <v>128</v>
      </c>
      <c r="AT164" s="135" t="s">
        <v>124</v>
      </c>
      <c r="AU164" s="135" t="s">
        <v>80</v>
      </c>
      <c r="AY164" s="13" t="s">
        <v>121</v>
      </c>
      <c r="BE164" s="136">
        <f t="shared" ref="BE164:BE169" si="24">IF(N164="základní",J164,0)</f>
        <v>0</v>
      </c>
      <c r="BF164" s="136">
        <f t="shared" ref="BF164:BF169" si="25">IF(N164="snížená",J164,0)</f>
        <v>0</v>
      </c>
      <c r="BG164" s="136">
        <f t="shared" ref="BG164:BG169" si="26">IF(N164="zákl. přenesená",J164,0)</f>
        <v>0</v>
      </c>
      <c r="BH164" s="136">
        <f t="shared" ref="BH164:BH169" si="27">IF(N164="sníž. přenesená",J164,0)</f>
        <v>0</v>
      </c>
      <c r="BI164" s="136">
        <f t="shared" ref="BI164:BI169" si="28">IF(N164="nulová",J164,0)</f>
        <v>0</v>
      </c>
      <c r="BJ164" s="13" t="s">
        <v>78</v>
      </c>
      <c r="BK164" s="136">
        <f t="shared" ref="BK164:BK169" si="29">ROUND(I164*H164,2)</f>
        <v>0</v>
      </c>
      <c r="BL164" s="13" t="s">
        <v>128</v>
      </c>
      <c r="BM164" s="135" t="s">
        <v>829</v>
      </c>
    </row>
    <row r="165" spans="2:65" s="1" customFormat="1" ht="24.2" customHeight="1">
      <c r="B165" s="124"/>
      <c r="C165" s="125" t="s">
        <v>257</v>
      </c>
      <c r="D165" s="125" t="s">
        <v>124</v>
      </c>
      <c r="E165" s="126" t="s">
        <v>717</v>
      </c>
      <c r="F165" s="127" t="s">
        <v>718</v>
      </c>
      <c r="G165" s="128" t="s">
        <v>719</v>
      </c>
      <c r="H165" s="129">
        <v>1</v>
      </c>
      <c r="I165" s="130"/>
      <c r="J165" s="130">
        <f t="shared" si="20"/>
        <v>0</v>
      </c>
      <c r="K165" s="127" t="s">
        <v>1</v>
      </c>
      <c r="L165" s="25"/>
      <c r="M165" s="131" t="s">
        <v>1</v>
      </c>
      <c r="N165" s="132" t="s">
        <v>36</v>
      </c>
      <c r="O165" s="133">
        <v>4.0999999999999996</v>
      </c>
      <c r="P165" s="133">
        <f t="shared" si="21"/>
        <v>4.0999999999999996</v>
      </c>
      <c r="Q165" s="133">
        <v>8.8000000000000005E-3</v>
      </c>
      <c r="R165" s="133">
        <f t="shared" si="22"/>
        <v>8.8000000000000005E-3</v>
      </c>
      <c r="S165" s="133">
        <v>0</v>
      </c>
      <c r="T165" s="134">
        <f t="shared" si="23"/>
        <v>0</v>
      </c>
      <c r="AR165" s="135" t="s">
        <v>128</v>
      </c>
      <c r="AT165" s="135" t="s">
        <v>124</v>
      </c>
      <c r="AU165" s="135" t="s">
        <v>80</v>
      </c>
      <c r="AY165" s="13" t="s">
        <v>121</v>
      </c>
      <c r="BE165" s="136">
        <f t="shared" si="24"/>
        <v>0</v>
      </c>
      <c r="BF165" s="136">
        <f t="shared" si="25"/>
        <v>0</v>
      </c>
      <c r="BG165" s="136">
        <f t="shared" si="26"/>
        <v>0</v>
      </c>
      <c r="BH165" s="136">
        <f t="shared" si="27"/>
        <v>0</v>
      </c>
      <c r="BI165" s="136">
        <f t="shared" si="28"/>
        <v>0</v>
      </c>
      <c r="BJ165" s="13" t="s">
        <v>78</v>
      </c>
      <c r="BK165" s="136">
        <f t="shared" si="29"/>
        <v>0</v>
      </c>
      <c r="BL165" s="13" t="s">
        <v>128</v>
      </c>
      <c r="BM165" s="135" t="s">
        <v>830</v>
      </c>
    </row>
    <row r="166" spans="2:65" s="1" customFormat="1" ht="16.5" customHeight="1">
      <c r="B166" s="124"/>
      <c r="C166" s="125" t="s">
        <v>261</v>
      </c>
      <c r="D166" s="125" t="s">
        <v>124</v>
      </c>
      <c r="E166" s="126" t="s">
        <v>722</v>
      </c>
      <c r="F166" s="127" t="s">
        <v>723</v>
      </c>
      <c r="G166" s="128" t="s">
        <v>158</v>
      </c>
      <c r="H166" s="129">
        <v>1</v>
      </c>
      <c r="I166" s="130"/>
      <c r="J166" s="130">
        <f t="shared" si="20"/>
        <v>0</v>
      </c>
      <c r="K166" s="127" t="s">
        <v>1</v>
      </c>
      <c r="L166" s="25"/>
      <c r="M166" s="131" t="s">
        <v>1</v>
      </c>
      <c r="N166" s="132" t="s">
        <v>36</v>
      </c>
      <c r="O166" s="133">
        <v>0</v>
      </c>
      <c r="P166" s="133">
        <f t="shared" si="21"/>
        <v>0</v>
      </c>
      <c r="Q166" s="133">
        <v>0</v>
      </c>
      <c r="R166" s="133">
        <f t="shared" si="22"/>
        <v>0</v>
      </c>
      <c r="S166" s="133">
        <v>0</v>
      </c>
      <c r="T166" s="134">
        <f t="shared" si="23"/>
        <v>0</v>
      </c>
      <c r="AR166" s="135" t="s">
        <v>128</v>
      </c>
      <c r="AT166" s="135" t="s">
        <v>124</v>
      </c>
      <c r="AU166" s="135" t="s">
        <v>80</v>
      </c>
      <c r="AY166" s="13" t="s">
        <v>121</v>
      </c>
      <c r="BE166" s="136">
        <f t="shared" si="24"/>
        <v>0</v>
      </c>
      <c r="BF166" s="136">
        <f t="shared" si="25"/>
        <v>0</v>
      </c>
      <c r="BG166" s="136">
        <f t="shared" si="26"/>
        <v>0</v>
      </c>
      <c r="BH166" s="136">
        <f t="shared" si="27"/>
        <v>0</v>
      </c>
      <c r="BI166" s="136">
        <f t="shared" si="28"/>
        <v>0</v>
      </c>
      <c r="BJ166" s="13" t="s">
        <v>78</v>
      </c>
      <c r="BK166" s="136">
        <f t="shared" si="29"/>
        <v>0</v>
      </c>
      <c r="BL166" s="13" t="s">
        <v>128</v>
      </c>
      <c r="BM166" s="135" t="s">
        <v>831</v>
      </c>
    </row>
    <row r="167" spans="2:65" s="1" customFormat="1" ht="16.5" customHeight="1">
      <c r="B167" s="124"/>
      <c r="C167" s="125" t="s">
        <v>265</v>
      </c>
      <c r="D167" s="125" t="s">
        <v>124</v>
      </c>
      <c r="E167" s="126" t="s">
        <v>726</v>
      </c>
      <c r="F167" s="127" t="s">
        <v>727</v>
      </c>
      <c r="G167" s="128" t="s">
        <v>719</v>
      </c>
      <c r="H167" s="129">
        <v>1</v>
      </c>
      <c r="I167" s="130"/>
      <c r="J167" s="130">
        <f t="shared" si="20"/>
        <v>0</v>
      </c>
      <c r="K167" s="127" t="s">
        <v>1</v>
      </c>
      <c r="L167" s="25"/>
      <c r="M167" s="131" t="s">
        <v>1</v>
      </c>
      <c r="N167" s="132" t="s">
        <v>36</v>
      </c>
      <c r="O167" s="133">
        <v>0</v>
      </c>
      <c r="P167" s="133">
        <f t="shared" si="21"/>
        <v>0</v>
      </c>
      <c r="Q167" s="133">
        <v>0</v>
      </c>
      <c r="R167" s="133">
        <f t="shared" si="22"/>
        <v>0</v>
      </c>
      <c r="S167" s="133">
        <v>0</v>
      </c>
      <c r="T167" s="134">
        <f t="shared" si="23"/>
        <v>0</v>
      </c>
      <c r="AR167" s="135" t="s">
        <v>128</v>
      </c>
      <c r="AT167" s="135" t="s">
        <v>124</v>
      </c>
      <c r="AU167" s="135" t="s">
        <v>80</v>
      </c>
      <c r="AY167" s="13" t="s">
        <v>121</v>
      </c>
      <c r="BE167" s="136">
        <f t="shared" si="24"/>
        <v>0</v>
      </c>
      <c r="BF167" s="136">
        <f t="shared" si="25"/>
        <v>0</v>
      </c>
      <c r="BG167" s="136">
        <f t="shared" si="26"/>
        <v>0</v>
      </c>
      <c r="BH167" s="136">
        <f t="shared" si="27"/>
        <v>0</v>
      </c>
      <c r="BI167" s="136">
        <f t="shared" si="28"/>
        <v>0</v>
      </c>
      <c r="BJ167" s="13" t="s">
        <v>78</v>
      </c>
      <c r="BK167" s="136">
        <f t="shared" si="29"/>
        <v>0</v>
      </c>
      <c r="BL167" s="13" t="s">
        <v>128</v>
      </c>
      <c r="BM167" s="135" t="s">
        <v>832</v>
      </c>
    </row>
    <row r="168" spans="2:65" s="1" customFormat="1" ht="16.5" customHeight="1">
      <c r="B168" s="124"/>
      <c r="C168" s="125" t="s">
        <v>269</v>
      </c>
      <c r="D168" s="125" t="s">
        <v>124</v>
      </c>
      <c r="E168" s="126" t="s">
        <v>730</v>
      </c>
      <c r="F168" s="127" t="s">
        <v>731</v>
      </c>
      <c r="G168" s="128" t="s">
        <v>158</v>
      </c>
      <c r="H168" s="129">
        <v>1</v>
      </c>
      <c r="I168" s="130"/>
      <c r="J168" s="130">
        <f t="shared" si="20"/>
        <v>0</v>
      </c>
      <c r="K168" s="127" t="s">
        <v>1</v>
      </c>
      <c r="L168" s="25"/>
      <c r="M168" s="131" t="s">
        <v>1</v>
      </c>
      <c r="N168" s="132" t="s">
        <v>36</v>
      </c>
      <c r="O168" s="133">
        <v>0</v>
      </c>
      <c r="P168" s="133">
        <f t="shared" si="21"/>
        <v>0</v>
      </c>
      <c r="Q168" s="133">
        <v>0</v>
      </c>
      <c r="R168" s="133">
        <f t="shared" si="22"/>
        <v>0</v>
      </c>
      <c r="S168" s="133">
        <v>0</v>
      </c>
      <c r="T168" s="134">
        <f t="shared" si="23"/>
        <v>0</v>
      </c>
      <c r="AR168" s="135" t="s">
        <v>128</v>
      </c>
      <c r="AT168" s="135" t="s">
        <v>124</v>
      </c>
      <c r="AU168" s="135" t="s">
        <v>80</v>
      </c>
      <c r="AY168" s="13" t="s">
        <v>121</v>
      </c>
      <c r="BE168" s="136">
        <f t="shared" si="24"/>
        <v>0</v>
      </c>
      <c r="BF168" s="136">
        <f t="shared" si="25"/>
        <v>0</v>
      </c>
      <c r="BG168" s="136">
        <f t="shared" si="26"/>
        <v>0</v>
      </c>
      <c r="BH168" s="136">
        <f t="shared" si="27"/>
        <v>0</v>
      </c>
      <c r="BI168" s="136">
        <f t="shared" si="28"/>
        <v>0</v>
      </c>
      <c r="BJ168" s="13" t="s">
        <v>78</v>
      </c>
      <c r="BK168" s="136">
        <f t="shared" si="29"/>
        <v>0</v>
      </c>
      <c r="BL168" s="13" t="s">
        <v>128</v>
      </c>
      <c r="BM168" s="135" t="s">
        <v>833</v>
      </c>
    </row>
    <row r="169" spans="2:65" s="1" customFormat="1" ht="16.5" customHeight="1">
      <c r="B169" s="124"/>
      <c r="C169" s="125" t="s">
        <v>278</v>
      </c>
      <c r="D169" s="125" t="s">
        <v>124</v>
      </c>
      <c r="E169" s="126" t="s">
        <v>738</v>
      </c>
      <c r="F169" s="127" t="s">
        <v>739</v>
      </c>
      <c r="G169" s="128" t="s">
        <v>673</v>
      </c>
      <c r="H169" s="129">
        <v>1</v>
      </c>
      <c r="I169" s="130"/>
      <c r="J169" s="130">
        <f t="shared" si="20"/>
        <v>0</v>
      </c>
      <c r="K169" s="127" t="s">
        <v>1</v>
      </c>
      <c r="L169" s="25"/>
      <c r="M169" s="131" t="s">
        <v>1</v>
      </c>
      <c r="N169" s="132" t="s">
        <v>36</v>
      </c>
      <c r="O169" s="133">
        <v>0</v>
      </c>
      <c r="P169" s="133">
        <f t="shared" si="21"/>
        <v>0</v>
      </c>
      <c r="Q169" s="133">
        <v>0</v>
      </c>
      <c r="R169" s="133">
        <f t="shared" si="22"/>
        <v>0</v>
      </c>
      <c r="S169" s="133">
        <v>0</v>
      </c>
      <c r="T169" s="134">
        <f t="shared" si="23"/>
        <v>0</v>
      </c>
      <c r="AR169" s="135" t="s">
        <v>128</v>
      </c>
      <c r="AT169" s="135" t="s">
        <v>124</v>
      </c>
      <c r="AU169" s="135" t="s">
        <v>80</v>
      </c>
      <c r="AY169" s="13" t="s">
        <v>121</v>
      </c>
      <c r="BE169" s="136">
        <f t="shared" si="24"/>
        <v>0</v>
      </c>
      <c r="BF169" s="136">
        <f t="shared" si="25"/>
        <v>0</v>
      </c>
      <c r="BG169" s="136">
        <f t="shared" si="26"/>
        <v>0</v>
      </c>
      <c r="BH169" s="136">
        <f t="shared" si="27"/>
        <v>0</v>
      </c>
      <c r="BI169" s="136">
        <f t="shared" si="28"/>
        <v>0</v>
      </c>
      <c r="BJ169" s="13" t="s">
        <v>78</v>
      </c>
      <c r="BK169" s="136">
        <f t="shared" si="29"/>
        <v>0</v>
      </c>
      <c r="BL169" s="13" t="s">
        <v>128</v>
      </c>
      <c r="BM169" s="135" t="s">
        <v>834</v>
      </c>
    </row>
    <row r="170" spans="2:65" s="11" customFormat="1" ht="22.9" customHeight="1">
      <c r="B170" s="113"/>
      <c r="D170" s="114" t="s">
        <v>70</v>
      </c>
      <c r="E170" s="122" t="s">
        <v>745</v>
      </c>
      <c r="F170" s="122" t="s">
        <v>746</v>
      </c>
      <c r="J170" s="123">
        <f>BK170</f>
        <v>0</v>
      </c>
      <c r="L170" s="113"/>
      <c r="M170" s="117"/>
      <c r="P170" s="118">
        <f>SUM(P171:P172)</f>
        <v>0</v>
      </c>
      <c r="R170" s="118">
        <f>SUM(R171:R172)</f>
        <v>0</v>
      </c>
      <c r="T170" s="119">
        <f>SUM(T171:T172)</f>
        <v>0</v>
      </c>
      <c r="AR170" s="114" t="s">
        <v>709</v>
      </c>
      <c r="AT170" s="120" t="s">
        <v>70</v>
      </c>
      <c r="AU170" s="120" t="s">
        <v>78</v>
      </c>
      <c r="AY170" s="114" t="s">
        <v>121</v>
      </c>
      <c r="BK170" s="121">
        <f>SUM(BK171:BK172)</f>
        <v>0</v>
      </c>
    </row>
    <row r="171" spans="2:65" s="1" customFormat="1" ht="16.5" customHeight="1">
      <c r="B171" s="124"/>
      <c r="C171" s="125" t="s">
        <v>316</v>
      </c>
      <c r="D171" s="125" t="s">
        <v>124</v>
      </c>
      <c r="E171" s="126" t="s">
        <v>748</v>
      </c>
      <c r="F171" s="127" t="s">
        <v>749</v>
      </c>
      <c r="G171" s="128" t="s">
        <v>719</v>
      </c>
      <c r="H171" s="129">
        <v>1</v>
      </c>
      <c r="I171" s="130"/>
      <c r="J171" s="130">
        <f>ROUND(I171*H171,2)</f>
        <v>0</v>
      </c>
      <c r="K171" s="127" t="s">
        <v>1</v>
      </c>
      <c r="L171" s="25"/>
      <c r="M171" s="131" t="s">
        <v>1</v>
      </c>
      <c r="N171" s="132" t="s">
        <v>36</v>
      </c>
      <c r="O171" s="133">
        <v>0</v>
      </c>
      <c r="P171" s="133">
        <f>O171*H171</f>
        <v>0</v>
      </c>
      <c r="Q171" s="133">
        <v>0</v>
      </c>
      <c r="R171" s="133">
        <f>Q171*H171</f>
        <v>0</v>
      </c>
      <c r="S171" s="133">
        <v>0</v>
      </c>
      <c r="T171" s="134">
        <f>S171*H171</f>
        <v>0</v>
      </c>
      <c r="AR171" s="135" t="s">
        <v>128</v>
      </c>
      <c r="AT171" s="135" t="s">
        <v>124</v>
      </c>
      <c r="AU171" s="135" t="s">
        <v>80</v>
      </c>
      <c r="AY171" s="13" t="s">
        <v>121</v>
      </c>
      <c r="BE171" s="136">
        <f>IF(N171="základní",J171,0)</f>
        <v>0</v>
      </c>
      <c r="BF171" s="136">
        <f>IF(N171="snížená",J171,0)</f>
        <v>0</v>
      </c>
      <c r="BG171" s="136">
        <f>IF(N171="zákl. přenesená",J171,0)</f>
        <v>0</v>
      </c>
      <c r="BH171" s="136">
        <f>IF(N171="sníž. přenesená",J171,0)</f>
        <v>0</v>
      </c>
      <c r="BI171" s="136">
        <f>IF(N171="nulová",J171,0)</f>
        <v>0</v>
      </c>
      <c r="BJ171" s="13" t="s">
        <v>78</v>
      </c>
      <c r="BK171" s="136">
        <f>ROUND(I171*H171,2)</f>
        <v>0</v>
      </c>
      <c r="BL171" s="13" t="s">
        <v>128</v>
      </c>
      <c r="BM171" s="135" t="s">
        <v>835</v>
      </c>
    </row>
    <row r="172" spans="2:65" s="1" customFormat="1" ht="16.5" customHeight="1">
      <c r="B172" s="124"/>
      <c r="C172" s="125" t="s">
        <v>324</v>
      </c>
      <c r="D172" s="125" t="s">
        <v>124</v>
      </c>
      <c r="E172" s="126" t="s">
        <v>756</v>
      </c>
      <c r="F172" s="127" t="s">
        <v>757</v>
      </c>
      <c r="G172" s="128" t="s">
        <v>719</v>
      </c>
      <c r="H172" s="129">
        <v>1</v>
      </c>
      <c r="I172" s="130"/>
      <c r="J172" s="130">
        <f>ROUND(I172*H172,2)</f>
        <v>0</v>
      </c>
      <c r="K172" s="127" t="s">
        <v>1</v>
      </c>
      <c r="L172" s="25"/>
      <c r="M172" s="146" t="s">
        <v>1</v>
      </c>
      <c r="N172" s="147" t="s">
        <v>36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AR172" s="135" t="s">
        <v>128</v>
      </c>
      <c r="AT172" s="135" t="s">
        <v>124</v>
      </c>
      <c r="AU172" s="135" t="s">
        <v>80</v>
      </c>
      <c r="AY172" s="13" t="s">
        <v>121</v>
      </c>
      <c r="BE172" s="136">
        <f>IF(N172="základní",J172,0)</f>
        <v>0</v>
      </c>
      <c r="BF172" s="136">
        <f>IF(N172="snížená",J172,0)</f>
        <v>0</v>
      </c>
      <c r="BG172" s="136">
        <f>IF(N172="zákl. přenesená",J172,0)</f>
        <v>0</v>
      </c>
      <c r="BH172" s="136">
        <f>IF(N172="sníž. přenesená",J172,0)</f>
        <v>0</v>
      </c>
      <c r="BI172" s="136">
        <f>IF(N172="nulová",J172,0)</f>
        <v>0</v>
      </c>
      <c r="BJ172" s="13" t="s">
        <v>78</v>
      </c>
      <c r="BK172" s="136">
        <f>ROUND(I172*H172,2)</f>
        <v>0</v>
      </c>
      <c r="BL172" s="13" t="s">
        <v>128</v>
      </c>
      <c r="BM172" s="135" t="s">
        <v>836</v>
      </c>
    </row>
    <row r="173" spans="2:65" s="1" customFormat="1" ht="6.95" customHeight="1">
      <c r="B173" s="37"/>
      <c r="C173" s="38"/>
      <c r="D173" s="38"/>
      <c r="E173" s="38"/>
      <c r="F173" s="38"/>
      <c r="G173" s="38"/>
      <c r="H173" s="38"/>
      <c r="I173" s="38"/>
      <c r="J173" s="38"/>
      <c r="K173" s="38"/>
      <c r="L173" s="25"/>
    </row>
  </sheetData>
  <autoFilter ref="C125:K172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Modernizace  trakční...</vt:lpstr>
      <vt:lpstr>02 - Multikanál - most př...</vt:lpstr>
      <vt:lpstr>03 - Ukolejnění - Kníničs...</vt:lpstr>
      <vt:lpstr>'01 - Modernizace  trakční...'!Názvy_tisku</vt:lpstr>
      <vt:lpstr>'02 - Multikanál - most př...'!Názvy_tisku</vt:lpstr>
      <vt:lpstr>'03 - Ukolejnění - Kníničs...'!Názvy_tisku</vt:lpstr>
      <vt:lpstr>'Rekapitulace stavby'!Názvy_tisku</vt:lpstr>
      <vt:lpstr>'01 - Modernizace  trakční...'!Oblast_tisku</vt:lpstr>
      <vt:lpstr>'02 - Multikanál - most př...'!Oblast_tisku</vt:lpstr>
      <vt:lpstr>'03 - Ukolejnění - Kníničs...'!Oblast_tisku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Sedláček Ivan</cp:lastModifiedBy>
  <dcterms:created xsi:type="dcterms:W3CDTF">2023-12-21T09:36:42Z</dcterms:created>
  <dcterms:modified xsi:type="dcterms:W3CDTF">2024-02-06T10:52:00Z</dcterms:modified>
</cp:coreProperties>
</file>