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sedlaceki\Desktop\stavby\Obvodová\PD do soutěže TT Obvodová 2024\PD Obvodová vč rozpočtů a rekapitulace\"/>
    </mc:Choice>
  </mc:AlternateContent>
  <xr:revisionPtr revIDLastSave="0" documentId="13_ncr:1_{46B94CDB-18BF-474E-A585-4E35EBE96C47}" xr6:coauthVersionLast="47" xr6:coauthVersionMax="47" xr10:uidLastSave="{00000000-0000-0000-0000-000000000000}"/>
  <bookViews>
    <workbookView xWindow="-120" yWindow="-120" windowWidth="29040" windowHeight="15720" firstSheet="4" activeTab="7" xr2:uid="{00000000-000D-0000-FFFF-FFFF00000000}"/>
  </bookViews>
  <sheets>
    <sheet name="Rekapitulace stavby" sheetId="1" r:id="rId1"/>
    <sheet name="SO 00 - SO 00 Vedlejší ro..." sheetId="2" r:id="rId2"/>
    <sheet name="SO 01 - SO 01 Tramvajová ..." sheetId="3" r:id="rId3"/>
    <sheet name="SO 02 - SO 02 Nástupiště ..." sheetId="4" r:id="rId4"/>
    <sheet name="SO 03 - SO 03 Nástupiště ..." sheetId="5" r:id="rId5"/>
    <sheet name="SO 04 - SO 04 Přechod pře..." sheetId="6" r:id="rId6"/>
    <sheet name="SO 05 - SO 05 Nakolejovac..." sheetId="7" r:id="rId7"/>
    <sheet name="SO 06 - SO 03 Nízká proti..." sheetId="8" r:id="rId8"/>
    <sheet name="SO 07 - SO 07 Oplocení" sheetId="9" r:id="rId9"/>
    <sheet name="List2" sheetId="10" r:id="rId10"/>
  </sheets>
  <definedNames>
    <definedName name="_xlnm._FilterDatabase" localSheetId="1" hidden="1">'SO 00 - SO 00 Vedlejší ro...'!$C$124:$K$167</definedName>
    <definedName name="_xlnm._FilterDatabase" localSheetId="2" hidden="1">'SO 01 - SO 01 Tramvajová ...'!$C$139:$K$677</definedName>
    <definedName name="_xlnm._FilterDatabase" localSheetId="3" hidden="1">'SO 02 - SO 02 Nástupiště ...'!$C$135:$K$598</definedName>
    <definedName name="_xlnm._FilterDatabase" localSheetId="4" hidden="1">'SO 03 - SO 03 Nástupiště ...'!$C$133:$K$479</definedName>
    <definedName name="_xlnm._FilterDatabase" localSheetId="5" hidden="1">'SO 04 - SO 04 Přechod pře...'!$C$134:$K$193</definedName>
    <definedName name="_xlnm._FilterDatabase" localSheetId="6" hidden="1">'SO 05 - SO 05 Nakolejovac...'!$C$132:$K$220</definedName>
    <definedName name="_xlnm._FilterDatabase" localSheetId="7" hidden="1">'SO 06 - SO 03 Nízká proti...'!$C$125:$K$130</definedName>
    <definedName name="_xlnm._FilterDatabase" localSheetId="8" hidden="1">'SO 07 - SO 07 Oplocení'!$C$128:$K$153</definedName>
    <definedName name="_xlnm.Print_Titles" localSheetId="0">'Rekapitulace stavby'!$92:$92</definedName>
    <definedName name="_xlnm.Print_Titles" localSheetId="1">'SO 00 - SO 00 Vedlejší ro...'!$124:$124</definedName>
    <definedName name="_xlnm.Print_Titles" localSheetId="2">'SO 01 - SO 01 Tramvajová ...'!$139:$139</definedName>
    <definedName name="_xlnm.Print_Titles" localSheetId="3">'SO 02 - SO 02 Nástupiště ...'!$135:$135</definedName>
    <definedName name="_xlnm.Print_Titles" localSheetId="4">'SO 03 - SO 03 Nástupiště ...'!$133:$133</definedName>
    <definedName name="_xlnm.Print_Titles" localSheetId="5">'SO 04 - SO 04 Přechod pře...'!$134:$134</definedName>
    <definedName name="_xlnm.Print_Titles" localSheetId="6">'SO 05 - SO 05 Nakolejovac...'!$132:$132</definedName>
    <definedName name="_xlnm.Print_Titles" localSheetId="7">'SO 06 - SO 03 Nízká proti...'!$125:$125</definedName>
    <definedName name="_xlnm.Print_Titles" localSheetId="8">'SO 07 - SO 07 Oplocení'!$128:$128</definedName>
    <definedName name="_xlnm.Print_Area" localSheetId="0">'Rekapitulace stavby'!$D$4:$AO$76,'Rekapitulace stavby'!$C$82:$AQ$104</definedName>
    <definedName name="_xlnm.Print_Area" localSheetId="1">'SO 00 - SO 00 Vedlejší ro...'!$C$82:$J$102,'SO 00 - SO 00 Vedlejší ro...'!$C$108:$K$167</definedName>
    <definedName name="_xlnm.Print_Area" localSheetId="2">'SO 01 - SO 01 Tramvajová ...'!$C$82:$J$117,'SO 01 - SO 01 Tramvajová ...'!$C$123:$K$677</definedName>
    <definedName name="_xlnm.Print_Area" localSheetId="3">'SO 02 - SO 02 Nástupiště ...'!$C$82:$J$113,'SO 02 - SO 02 Nástupiště ...'!$C$119:$K$598</definedName>
    <definedName name="_xlnm.Print_Area" localSheetId="4">'SO 03 - SO 03 Nástupiště ...'!$C$82:$J$111,'SO 03 - SO 03 Nástupiště ...'!$C$117:$K$479</definedName>
    <definedName name="_xlnm.Print_Area" localSheetId="5">'SO 04 - SO 04 Přechod pře...'!$C$82:$J$112,'SO 04 - SO 04 Přechod pře...'!$C$118:$K$193</definedName>
    <definedName name="_xlnm.Print_Area" localSheetId="6">'SO 05 - SO 05 Nakolejovac...'!$C$82:$J$110,'SO 05 - SO 05 Nakolejovac...'!$C$116:$K$220</definedName>
    <definedName name="_xlnm.Print_Area" localSheetId="7">'SO 06 - SO 03 Nízká proti...'!$C$82:$J$103,'SO 06 - SO 03 Nízká proti...'!$C$109:$K$130</definedName>
    <definedName name="_xlnm.Print_Area" localSheetId="8">'SO 07 - SO 07 Oplocení'!$C$82:$J$106,'SO 07 - SO 07 Oplocení'!$C$112:$K$153</definedName>
  </definedNames>
  <calcPr calcId="181029"/>
</workbook>
</file>

<file path=xl/calcChain.xml><?xml version="1.0" encoding="utf-8"?>
<calcChain xmlns="http://schemas.openxmlformats.org/spreadsheetml/2006/main">
  <c r="BK152" i="9" l="1"/>
  <c r="BI152" i="9"/>
  <c r="BH152" i="9"/>
  <c r="BG152" i="9"/>
  <c r="BF152" i="9"/>
  <c r="T152" i="9"/>
  <c r="T151" i="9" s="1"/>
  <c r="R152" i="9"/>
  <c r="R151" i="9" s="1"/>
  <c r="P152" i="9"/>
  <c r="P151" i="9" s="1"/>
  <c r="J152" i="9"/>
  <c r="BE152" i="9" s="1"/>
  <c r="BK151" i="9"/>
  <c r="J151" i="9" s="1"/>
  <c r="J105" i="9" s="1"/>
  <c r="BK148" i="9"/>
  <c r="BI148" i="9"/>
  <c r="BH148" i="9"/>
  <c r="BG148" i="9"/>
  <c r="BF148" i="9"/>
  <c r="T148" i="9"/>
  <c r="R148" i="9"/>
  <c r="P148" i="9"/>
  <c r="J148" i="9"/>
  <c r="BE148" i="9" s="1"/>
  <c r="BK146" i="9"/>
  <c r="BI146" i="9"/>
  <c r="BH146" i="9"/>
  <c r="BG146" i="9"/>
  <c r="BF146" i="9"/>
  <c r="T146" i="9"/>
  <c r="R146" i="9"/>
  <c r="P146" i="9"/>
  <c r="J146" i="9"/>
  <c r="BE146" i="9" s="1"/>
  <c r="BK144" i="9"/>
  <c r="BI144" i="9"/>
  <c r="BH144" i="9"/>
  <c r="BG144" i="9"/>
  <c r="BF144" i="9"/>
  <c r="T144" i="9"/>
  <c r="R144" i="9"/>
  <c r="P144" i="9"/>
  <c r="J144" i="9"/>
  <c r="BE144" i="9" s="1"/>
  <c r="BK142" i="9"/>
  <c r="BI142" i="9"/>
  <c r="BH142" i="9"/>
  <c r="BG142" i="9"/>
  <c r="BF142" i="9"/>
  <c r="T142" i="9"/>
  <c r="R142" i="9"/>
  <c r="R141" i="9" s="1"/>
  <c r="P142" i="9"/>
  <c r="J142" i="9"/>
  <c r="BE142" i="9" s="1"/>
  <c r="BK139" i="9"/>
  <c r="BK138" i="9" s="1"/>
  <c r="J138" i="9" s="1"/>
  <c r="J103" i="9" s="1"/>
  <c r="BI139" i="9"/>
  <c r="BH139" i="9"/>
  <c r="BG139" i="9"/>
  <c r="BF139" i="9"/>
  <c r="T139" i="9"/>
  <c r="T138" i="9" s="1"/>
  <c r="R139" i="9"/>
  <c r="P139" i="9"/>
  <c r="J139" i="9"/>
  <c r="BE139" i="9" s="1"/>
  <c r="R138" i="9"/>
  <c r="P138" i="9"/>
  <c r="BK136" i="9"/>
  <c r="BK131" i="9" s="1"/>
  <c r="J131" i="9" s="1"/>
  <c r="J102" i="9" s="1"/>
  <c r="BI136" i="9"/>
  <c r="BH136" i="9"/>
  <c r="BG136" i="9"/>
  <c r="BF136" i="9"/>
  <c r="T136" i="9"/>
  <c r="R136" i="9"/>
  <c r="P136" i="9"/>
  <c r="J136" i="9"/>
  <c r="BE136" i="9" s="1"/>
  <c r="BK134" i="9"/>
  <c r="BI134" i="9"/>
  <c r="BH134" i="9"/>
  <c r="BG134" i="9"/>
  <c r="BF134" i="9"/>
  <c r="T134" i="9"/>
  <c r="R134" i="9"/>
  <c r="P134" i="9"/>
  <c r="J134" i="9"/>
  <c r="BE134" i="9" s="1"/>
  <c r="BK132" i="9"/>
  <c r="BI132" i="9"/>
  <c r="BH132" i="9"/>
  <c r="BG132" i="9"/>
  <c r="BF132" i="9"/>
  <c r="T132" i="9"/>
  <c r="R132" i="9"/>
  <c r="R131" i="9" s="1"/>
  <c r="P132" i="9"/>
  <c r="J132" i="9"/>
  <c r="BE132" i="9" s="1"/>
  <c r="J126" i="9"/>
  <c r="J125" i="9"/>
  <c r="F125" i="9"/>
  <c r="F123" i="9"/>
  <c r="E121" i="9"/>
  <c r="F93" i="9"/>
  <c r="E91" i="9"/>
  <c r="J41" i="9"/>
  <c r="J40" i="9"/>
  <c r="J39" i="9"/>
  <c r="J22" i="9"/>
  <c r="J21" i="9"/>
  <c r="J16" i="9"/>
  <c r="P131" i="9" l="1"/>
  <c r="T131" i="9"/>
  <c r="F41" i="9"/>
  <c r="P141" i="9"/>
  <c r="T141" i="9"/>
  <c r="F39" i="9"/>
  <c r="J38" i="9"/>
  <c r="BK141" i="9"/>
  <c r="J141" i="9" s="1"/>
  <c r="J104" i="9" s="1"/>
  <c r="F40" i="9"/>
  <c r="R130" i="9"/>
  <c r="R129" i="9" s="1"/>
  <c r="F37" i="9"/>
  <c r="J37" i="9"/>
  <c r="F38" i="9"/>
  <c r="P130" i="9" l="1"/>
  <c r="P129" i="9" s="1"/>
  <c r="T130" i="9"/>
  <c r="T129" i="9" s="1"/>
  <c r="BK130" i="9"/>
  <c r="J130" i="9" s="1"/>
  <c r="J101" i="9" s="1"/>
  <c r="BK129" i="9" l="1"/>
  <c r="J129" i="9" s="1"/>
  <c r="J100" i="9" s="1"/>
  <c r="F129" i="7"/>
  <c r="F95" i="5"/>
  <c r="F95" i="4"/>
  <c r="F95" i="3"/>
  <c r="J34" i="9" l="1"/>
  <c r="J43" i="9" s="1"/>
  <c r="AN104" i="1" s="1"/>
  <c r="J41" i="8"/>
  <c r="J40" i="8"/>
  <c r="AY103" i="1" s="1"/>
  <c r="J39" i="8"/>
  <c r="AX103" i="1" s="1"/>
  <c r="BI129" i="8"/>
  <c r="F41" i="8" s="1"/>
  <c r="BD103" i="1" s="1"/>
  <c r="BH129" i="8"/>
  <c r="F40" i="8" s="1"/>
  <c r="BC103" i="1" s="1"/>
  <c r="BG129" i="8"/>
  <c r="F39" i="8" s="1"/>
  <c r="BB103" i="1" s="1"/>
  <c r="BF129" i="8"/>
  <c r="F38" i="8" s="1"/>
  <c r="BA103" i="1" s="1"/>
  <c r="T129" i="8"/>
  <c r="T128" i="8" s="1"/>
  <c r="T127" i="8" s="1"/>
  <c r="T126" i="8" s="1"/>
  <c r="R129" i="8"/>
  <c r="R128" i="8" s="1"/>
  <c r="R127" i="8" s="1"/>
  <c r="R126" i="8" s="1"/>
  <c r="P129" i="8"/>
  <c r="P128" i="8" s="1"/>
  <c r="P127" i="8" s="1"/>
  <c r="P126" i="8" s="1"/>
  <c r="AU103" i="1" s="1"/>
  <c r="F120" i="8"/>
  <c r="E118" i="8"/>
  <c r="F95" i="8"/>
  <c r="F93" i="8"/>
  <c r="E91" i="8"/>
  <c r="J22" i="8"/>
  <c r="E22" i="8"/>
  <c r="J21" i="8"/>
  <c r="J16" i="8"/>
  <c r="J93" i="8" s="1"/>
  <c r="E7" i="8"/>
  <c r="E85" i="8" s="1"/>
  <c r="J41" i="7"/>
  <c r="J40" i="7"/>
  <c r="AY102" i="1" s="1"/>
  <c r="J39" i="7"/>
  <c r="AX102" i="1" s="1"/>
  <c r="BI219" i="7"/>
  <c r="BH219" i="7"/>
  <c r="BG219" i="7"/>
  <c r="BF219" i="7"/>
  <c r="T219" i="7"/>
  <c r="T218" i="7" s="1"/>
  <c r="R219" i="7"/>
  <c r="R218" i="7" s="1"/>
  <c r="P219" i="7"/>
  <c r="P218" i="7" s="1"/>
  <c r="BI215" i="7"/>
  <c r="BH215" i="7"/>
  <c r="BG215" i="7"/>
  <c r="BF215" i="7"/>
  <c r="T215" i="7"/>
  <c r="R215" i="7"/>
  <c r="P215" i="7"/>
  <c r="BI210" i="7"/>
  <c r="BH210" i="7"/>
  <c r="BG210" i="7"/>
  <c r="BF210" i="7"/>
  <c r="T210" i="7"/>
  <c r="R210" i="7"/>
  <c r="P210" i="7"/>
  <c r="BI208" i="7"/>
  <c r="BH208" i="7"/>
  <c r="BG208" i="7"/>
  <c r="BF208" i="7"/>
  <c r="T208" i="7"/>
  <c r="R208" i="7"/>
  <c r="P208" i="7"/>
  <c r="BI205" i="7"/>
  <c r="BH205" i="7"/>
  <c r="BG205" i="7"/>
  <c r="BF205" i="7"/>
  <c r="T205" i="7"/>
  <c r="R205" i="7"/>
  <c r="P205" i="7"/>
  <c r="BI202" i="7"/>
  <c r="BH202" i="7"/>
  <c r="BG202" i="7"/>
  <c r="BF202" i="7"/>
  <c r="T202" i="7"/>
  <c r="R202" i="7"/>
  <c r="P202" i="7"/>
  <c r="BI199" i="7"/>
  <c r="BH199" i="7"/>
  <c r="BG199" i="7"/>
  <c r="BF199" i="7"/>
  <c r="T199" i="7"/>
  <c r="R199" i="7"/>
  <c r="P199" i="7"/>
  <c r="BI196" i="7"/>
  <c r="BH196" i="7"/>
  <c r="BG196" i="7"/>
  <c r="BF196" i="7"/>
  <c r="T196" i="7"/>
  <c r="R196" i="7"/>
  <c r="P196" i="7"/>
  <c r="BI184" i="7"/>
  <c r="BH184" i="7"/>
  <c r="BG184" i="7"/>
  <c r="BF184" i="7"/>
  <c r="T184" i="7"/>
  <c r="T183" i="7" s="1"/>
  <c r="T182" i="7" s="1"/>
  <c r="R184" i="7"/>
  <c r="R183" i="7" s="1"/>
  <c r="R182" i="7" s="1"/>
  <c r="P184" i="7"/>
  <c r="P183" i="7" s="1"/>
  <c r="P182" i="7" s="1"/>
  <c r="BI178" i="7"/>
  <c r="BH178" i="7"/>
  <c r="BG178" i="7"/>
  <c r="BF178" i="7"/>
  <c r="T178" i="7"/>
  <c r="T177" i="7" s="1"/>
  <c r="R178" i="7"/>
  <c r="R177" i="7" s="1"/>
  <c r="P178" i="7"/>
  <c r="P177" i="7" s="1"/>
  <c r="BI168" i="7"/>
  <c r="BH168" i="7"/>
  <c r="BG168" i="7"/>
  <c r="BF168" i="7"/>
  <c r="T168" i="7"/>
  <c r="T167" i="7" s="1"/>
  <c r="R168" i="7"/>
  <c r="R167" i="7" s="1"/>
  <c r="P168" i="7"/>
  <c r="P167" i="7" s="1"/>
  <c r="BI163" i="7"/>
  <c r="BH163" i="7"/>
  <c r="BG163" i="7"/>
  <c r="BF163" i="7"/>
  <c r="T163" i="7"/>
  <c r="R163" i="7"/>
  <c r="P163" i="7"/>
  <c r="BI160" i="7"/>
  <c r="BH160" i="7"/>
  <c r="BG160" i="7"/>
  <c r="BF160" i="7"/>
  <c r="T160" i="7"/>
  <c r="R160" i="7"/>
  <c r="P160" i="7"/>
  <c r="BI157" i="7"/>
  <c r="BH157" i="7"/>
  <c r="BG157" i="7"/>
  <c r="BF157" i="7"/>
  <c r="T157" i="7"/>
  <c r="R157" i="7"/>
  <c r="P157" i="7"/>
  <c r="BI148" i="7"/>
  <c r="BH148" i="7"/>
  <c r="BG148" i="7"/>
  <c r="BF148" i="7"/>
  <c r="T148" i="7"/>
  <c r="R148" i="7"/>
  <c r="P148" i="7"/>
  <c r="BI139" i="7"/>
  <c r="BH139" i="7"/>
  <c r="BG139" i="7"/>
  <c r="BF139" i="7"/>
  <c r="T139" i="7"/>
  <c r="R139" i="7"/>
  <c r="P139" i="7"/>
  <c r="BI136" i="7"/>
  <c r="BH136" i="7"/>
  <c r="BG136" i="7"/>
  <c r="BF136" i="7"/>
  <c r="T136" i="7"/>
  <c r="R136" i="7"/>
  <c r="P136" i="7"/>
  <c r="F127" i="7"/>
  <c r="E125" i="7"/>
  <c r="F93" i="7"/>
  <c r="E91" i="7"/>
  <c r="J22" i="7"/>
  <c r="E22" i="7"/>
  <c r="F130" i="7" s="1"/>
  <c r="J21" i="7"/>
  <c r="J16" i="7"/>
  <c r="J127" i="7" s="1"/>
  <c r="E7" i="7"/>
  <c r="E119" i="7" s="1"/>
  <c r="J41" i="6"/>
  <c r="J40" i="6"/>
  <c r="AY101" i="1" s="1"/>
  <c r="J39" i="6"/>
  <c r="AX101" i="1" s="1"/>
  <c r="BI191" i="6"/>
  <c r="BH191" i="6"/>
  <c r="BG191" i="6"/>
  <c r="BF191" i="6"/>
  <c r="T191" i="6"/>
  <c r="T190" i="6" s="1"/>
  <c r="T189" i="6" s="1"/>
  <c r="R191" i="6"/>
  <c r="R190" i="6" s="1"/>
  <c r="R189" i="6" s="1"/>
  <c r="P191" i="6"/>
  <c r="P190" i="6" s="1"/>
  <c r="P189" i="6" s="1"/>
  <c r="BI187" i="6"/>
  <c r="BH187" i="6"/>
  <c r="BG187" i="6"/>
  <c r="BF187" i="6"/>
  <c r="T187" i="6"/>
  <c r="T186" i="6" s="1"/>
  <c r="R187" i="6"/>
  <c r="R186" i="6" s="1"/>
  <c r="P187" i="6"/>
  <c r="P186" i="6" s="1"/>
  <c r="BI184" i="6"/>
  <c r="BH184" i="6"/>
  <c r="BG184" i="6"/>
  <c r="BF184" i="6"/>
  <c r="T184" i="6"/>
  <c r="R184" i="6"/>
  <c r="P184" i="6"/>
  <c r="BI181" i="6"/>
  <c r="BH181" i="6"/>
  <c r="BG181" i="6"/>
  <c r="BF181" i="6"/>
  <c r="T181" i="6"/>
  <c r="R181" i="6"/>
  <c r="P181" i="6"/>
  <c r="BI176" i="6"/>
  <c r="BH176" i="6"/>
  <c r="BG176" i="6"/>
  <c r="BF176" i="6"/>
  <c r="T176" i="6"/>
  <c r="R176" i="6"/>
  <c r="P176" i="6"/>
  <c r="BI172" i="6"/>
  <c r="BH172" i="6"/>
  <c r="BG172" i="6"/>
  <c r="BF172" i="6"/>
  <c r="T172" i="6"/>
  <c r="T171" i="6" s="1"/>
  <c r="R172" i="6"/>
  <c r="R171" i="6" s="1"/>
  <c r="P172" i="6"/>
  <c r="P171" i="6" s="1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5" i="6"/>
  <c r="BH155" i="6"/>
  <c r="BG155" i="6"/>
  <c r="BF155" i="6"/>
  <c r="T155" i="6"/>
  <c r="T154" i="6" s="1"/>
  <c r="T153" i="6" s="1"/>
  <c r="R155" i="6"/>
  <c r="R154" i="6" s="1"/>
  <c r="R153" i="6" s="1"/>
  <c r="P155" i="6"/>
  <c r="P154" i="6" s="1"/>
  <c r="P153" i="6" s="1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F129" i="6"/>
  <c r="E127" i="6"/>
  <c r="F95" i="6"/>
  <c r="F93" i="6"/>
  <c r="E91" i="6"/>
  <c r="J22" i="6"/>
  <c r="E22" i="6"/>
  <c r="J21" i="6"/>
  <c r="J16" i="6"/>
  <c r="J129" i="6" s="1"/>
  <c r="E7" i="6"/>
  <c r="E121" i="6" s="1"/>
  <c r="J41" i="5"/>
  <c r="J40" i="5"/>
  <c r="AY100" i="1" s="1"/>
  <c r="J39" i="5"/>
  <c r="AX100" i="1" s="1"/>
  <c r="BI478" i="5"/>
  <c r="BH478" i="5"/>
  <c r="BG478" i="5"/>
  <c r="BF478" i="5"/>
  <c r="T478" i="5"/>
  <c r="T477" i="5" s="1"/>
  <c r="R478" i="5"/>
  <c r="R477" i="5" s="1"/>
  <c r="P478" i="5"/>
  <c r="P477" i="5" s="1"/>
  <c r="BI474" i="5"/>
  <c r="BH474" i="5"/>
  <c r="BG474" i="5"/>
  <c r="BF474" i="5"/>
  <c r="T474" i="5"/>
  <c r="R474" i="5"/>
  <c r="P474" i="5"/>
  <c r="BI471" i="5"/>
  <c r="BH471" i="5"/>
  <c r="BG471" i="5"/>
  <c r="BF471" i="5"/>
  <c r="T471" i="5"/>
  <c r="R471" i="5"/>
  <c r="P471" i="5"/>
  <c r="BI466" i="5"/>
  <c r="BH466" i="5"/>
  <c r="BG466" i="5"/>
  <c r="BF466" i="5"/>
  <c r="T466" i="5"/>
  <c r="R466" i="5"/>
  <c r="P466" i="5"/>
  <c r="BI463" i="5"/>
  <c r="BH463" i="5"/>
  <c r="BG463" i="5"/>
  <c r="BF463" i="5"/>
  <c r="T463" i="5"/>
  <c r="R463" i="5"/>
  <c r="P463" i="5"/>
  <c r="BI456" i="5"/>
  <c r="BH456" i="5"/>
  <c r="BG456" i="5"/>
  <c r="BF456" i="5"/>
  <c r="T456" i="5"/>
  <c r="R456" i="5"/>
  <c r="P456" i="5"/>
  <c r="BI453" i="5"/>
  <c r="BH453" i="5"/>
  <c r="BG453" i="5"/>
  <c r="BF453" i="5"/>
  <c r="T453" i="5"/>
  <c r="R453" i="5"/>
  <c r="P453" i="5"/>
  <c r="BI450" i="5"/>
  <c r="BH450" i="5"/>
  <c r="BG450" i="5"/>
  <c r="BF450" i="5"/>
  <c r="T450" i="5"/>
  <c r="R450" i="5"/>
  <c r="P450" i="5"/>
  <c r="BI443" i="5"/>
  <c r="BH443" i="5"/>
  <c r="BG443" i="5"/>
  <c r="BF443" i="5"/>
  <c r="T443" i="5"/>
  <c r="R443" i="5"/>
  <c r="P443" i="5"/>
  <c r="BI440" i="5"/>
  <c r="BH440" i="5"/>
  <c r="BG440" i="5"/>
  <c r="BF440" i="5"/>
  <c r="T440" i="5"/>
  <c r="R440" i="5"/>
  <c r="P440" i="5"/>
  <c r="BI437" i="5"/>
  <c r="BH437" i="5"/>
  <c r="BG437" i="5"/>
  <c r="BF437" i="5"/>
  <c r="T437" i="5"/>
  <c r="R437" i="5"/>
  <c r="P437" i="5"/>
  <c r="BI434" i="5"/>
  <c r="BH434" i="5"/>
  <c r="BG434" i="5"/>
  <c r="BF434" i="5"/>
  <c r="T434" i="5"/>
  <c r="R434" i="5"/>
  <c r="P434" i="5"/>
  <c r="BI431" i="5"/>
  <c r="BH431" i="5"/>
  <c r="BG431" i="5"/>
  <c r="BF431" i="5"/>
  <c r="T431" i="5"/>
  <c r="R431" i="5"/>
  <c r="P431" i="5"/>
  <c r="BI427" i="5"/>
  <c r="BH427" i="5"/>
  <c r="BG427" i="5"/>
  <c r="BF427" i="5"/>
  <c r="T427" i="5"/>
  <c r="R427" i="5"/>
  <c r="P427" i="5"/>
  <c r="BI425" i="5"/>
  <c r="BH425" i="5"/>
  <c r="BG425" i="5"/>
  <c r="BF425" i="5"/>
  <c r="T425" i="5"/>
  <c r="R425" i="5"/>
  <c r="P425" i="5"/>
  <c r="BI421" i="5"/>
  <c r="BH421" i="5"/>
  <c r="BG421" i="5"/>
  <c r="BF421" i="5"/>
  <c r="T421" i="5"/>
  <c r="R421" i="5"/>
  <c r="P421" i="5"/>
  <c r="BI415" i="5"/>
  <c r="BH415" i="5"/>
  <c r="BG415" i="5"/>
  <c r="BF415" i="5"/>
  <c r="T415" i="5"/>
  <c r="R415" i="5"/>
  <c r="P415" i="5"/>
  <c r="BI411" i="5"/>
  <c r="BH411" i="5"/>
  <c r="BG411" i="5"/>
  <c r="BF411" i="5"/>
  <c r="T411" i="5"/>
  <c r="R411" i="5"/>
  <c r="P411" i="5"/>
  <c r="BI405" i="5"/>
  <c r="BH405" i="5"/>
  <c r="BG405" i="5"/>
  <c r="BF405" i="5"/>
  <c r="T405" i="5"/>
  <c r="R405" i="5"/>
  <c r="P405" i="5"/>
  <c r="BI398" i="5"/>
  <c r="BH398" i="5"/>
  <c r="BG398" i="5"/>
  <c r="BF398" i="5"/>
  <c r="T398" i="5"/>
  <c r="R398" i="5"/>
  <c r="P398" i="5"/>
  <c r="BI392" i="5"/>
  <c r="BH392" i="5"/>
  <c r="BG392" i="5"/>
  <c r="BF392" i="5"/>
  <c r="T392" i="5"/>
  <c r="R392" i="5"/>
  <c r="P392" i="5"/>
  <c r="BI386" i="5"/>
  <c r="BH386" i="5"/>
  <c r="BG386" i="5"/>
  <c r="BF386" i="5"/>
  <c r="T386" i="5"/>
  <c r="R386" i="5"/>
  <c r="P386" i="5"/>
  <c r="BI380" i="5"/>
  <c r="BH380" i="5"/>
  <c r="BG380" i="5"/>
  <c r="BF380" i="5"/>
  <c r="T380" i="5"/>
  <c r="R380" i="5"/>
  <c r="P380" i="5"/>
  <c r="BI373" i="5"/>
  <c r="BH373" i="5"/>
  <c r="BG373" i="5"/>
  <c r="BF373" i="5"/>
  <c r="T373" i="5"/>
  <c r="R373" i="5"/>
  <c r="P373" i="5"/>
  <c r="BI363" i="5"/>
  <c r="BH363" i="5"/>
  <c r="BG363" i="5"/>
  <c r="BF363" i="5"/>
  <c r="T363" i="5"/>
  <c r="R363" i="5"/>
  <c r="P363" i="5"/>
  <c r="BI356" i="5"/>
  <c r="BH356" i="5"/>
  <c r="BG356" i="5"/>
  <c r="BF356" i="5"/>
  <c r="T356" i="5"/>
  <c r="R356" i="5"/>
  <c r="P356" i="5"/>
  <c r="BI350" i="5"/>
  <c r="BH350" i="5"/>
  <c r="BG350" i="5"/>
  <c r="BF350" i="5"/>
  <c r="T350" i="5"/>
  <c r="R350" i="5"/>
  <c r="P350" i="5"/>
  <c r="BI344" i="5"/>
  <c r="BH344" i="5"/>
  <c r="BG344" i="5"/>
  <c r="BF344" i="5"/>
  <c r="T344" i="5"/>
  <c r="T343" i="5" s="1"/>
  <c r="R344" i="5"/>
  <c r="R343" i="5" s="1"/>
  <c r="P344" i="5"/>
  <c r="P343" i="5" s="1"/>
  <c r="BI340" i="5"/>
  <c r="BH340" i="5"/>
  <c r="BG340" i="5"/>
  <c r="BF340" i="5"/>
  <c r="T340" i="5"/>
  <c r="R340" i="5"/>
  <c r="P340" i="5"/>
  <c r="BI337" i="5"/>
  <c r="BH337" i="5"/>
  <c r="BG337" i="5"/>
  <c r="BF337" i="5"/>
  <c r="T337" i="5"/>
  <c r="R337" i="5"/>
  <c r="P337" i="5"/>
  <c r="BI334" i="5"/>
  <c r="BH334" i="5"/>
  <c r="BG334" i="5"/>
  <c r="BF334" i="5"/>
  <c r="T334" i="5"/>
  <c r="R334" i="5"/>
  <c r="P334" i="5"/>
  <c r="BI331" i="5"/>
  <c r="BH331" i="5"/>
  <c r="BG331" i="5"/>
  <c r="BF331" i="5"/>
  <c r="T331" i="5"/>
  <c r="R331" i="5"/>
  <c r="P331" i="5"/>
  <c r="BI311" i="5"/>
  <c r="BH311" i="5"/>
  <c r="BG311" i="5"/>
  <c r="BF311" i="5"/>
  <c r="T311" i="5"/>
  <c r="R311" i="5"/>
  <c r="P311" i="5"/>
  <c r="BI309" i="5"/>
  <c r="BH309" i="5"/>
  <c r="BG309" i="5"/>
  <c r="BF309" i="5"/>
  <c r="T309" i="5"/>
  <c r="R309" i="5"/>
  <c r="P309" i="5"/>
  <c r="BI303" i="5"/>
  <c r="BH303" i="5"/>
  <c r="BG303" i="5"/>
  <c r="BF303" i="5"/>
  <c r="T303" i="5"/>
  <c r="R303" i="5"/>
  <c r="P303" i="5"/>
  <c r="BI294" i="5"/>
  <c r="BH294" i="5"/>
  <c r="BG294" i="5"/>
  <c r="BF294" i="5"/>
  <c r="T294" i="5"/>
  <c r="R294" i="5"/>
  <c r="P294" i="5"/>
  <c r="BI290" i="5"/>
  <c r="BH290" i="5"/>
  <c r="BG290" i="5"/>
  <c r="BF290" i="5"/>
  <c r="T290" i="5"/>
  <c r="R290" i="5"/>
  <c r="P290" i="5"/>
  <c r="BI283" i="5"/>
  <c r="BH283" i="5"/>
  <c r="BG283" i="5"/>
  <c r="BF283" i="5"/>
  <c r="T283" i="5"/>
  <c r="R283" i="5"/>
  <c r="P283" i="5"/>
  <c r="BI278" i="5"/>
  <c r="BH278" i="5"/>
  <c r="BG278" i="5"/>
  <c r="BF278" i="5"/>
  <c r="T278" i="5"/>
  <c r="R278" i="5"/>
  <c r="P278" i="5"/>
  <c r="BI272" i="5"/>
  <c r="BH272" i="5"/>
  <c r="BG272" i="5"/>
  <c r="BF272" i="5"/>
  <c r="T272" i="5"/>
  <c r="R272" i="5"/>
  <c r="P272" i="5"/>
  <c r="BI266" i="5"/>
  <c r="BH266" i="5"/>
  <c r="BG266" i="5"/>
  <c r="BF266" i="5"/>
  <c r="T266" i="5"/>
  <c r="R266" i="5"/>
  <c r="P266" i="5"/>
  <c r="BI263" i="5"/>
  <c r="BH263" i="5"/>
  <c r="BG263" i="5"/>
  <c r="BF263" i="5"/>
  <c r="T263" i="5"/>
  <c r="R263" i="5"/>
  <c r="P263" i="5"/>
  <c r="BI260" i="5"/>
  <c r="BH260" i="5"/>
  <c r="BG260" i="5"/>
  <c r="BF260" i="5"/>
  <c r="T260" i="5"/>
  <c r="R260" i="5"/>
  <c r="P260" i="5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3" i="5"/>
  <c r="BH253" i="5"/>
  <c r="BG253" i="5"/>
  <c r="BF253" i="5"/>
  <c r="T253" i="5"/>
  <c r="R253" i="5"/>
  <c r="P253" i="5"/>
  <c r="BI251" i="5"/>
  <c r="BH251" i="5"/>
  <c r="BG251" i="5"/>
  <c r="BF251" i="5"/>
  <c r="T251" i="5"/>
  <c r="R251" i="5"/>
  <c r="P251" i="5"/>
  <c r="BI247" i="5"/>
  <c r="BH247" i="5"/>
  <c r="BG247" i="5"/>
  <c r="BF247" i="5"/>
  <c r="T247" i="5"/>
  <c r="R247" i="5"/>
  <c r="P247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2" i="5"/>
  <c r="BH232" i="5"/>
  <c r="BG232" i="5"/>
  <c r="BF232" i="5"/>
  <c r="T232" i="5"/>
  <c r="R232" i="5"/>
  <c r="P232" i="5"/>
  <c r="BI226" i="5"/>
  <c r="BH226" i="5"/>
  <c r="BG226" i="5"/>
  <c r="BF226" i="5"/>
  <c r="T226" i="5"/>
  <c r="R226" i="5"/>
  <c r="P226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R212" i="5"/>
  <c r="P212" i="5"/>
  <c r="BI197" i="5"/>
  <c r="BH197" i="5"/>
  <c r="BG197" i="5"/>
  <c r="BF197" i="5"/>
  <c r="T197" i="5"/>
  <c r="R197" i="5"/>
  <c r="P197" i="5"/>
  <c r="BI191" i="5"/>
  <c r="BH191" i="5"/>
  <c r="BG191" i="5"/>
  <c r="BF191" i="5"/>
  <c r="T191" i="5"/>
  <c r="R191" i="5"/>
  <c r="P191" i="5"/>
  <c r="BI187" i="5"/>
  <c r="BH187" i="5"/>
  <c r="BG187" i="5"/>
  <c r="BF187" i="5"/>
  <c r="T187" i="5"/>
  <c r="R187" i="5"/>
  <c r="P187" i="5"/>
  <c r="BI181" i="5"/>
  <c r="BH181" i="5"/>
  <c r="BG181" i="5"/>
  <c r="BF181" i="5"/>
  <c r="T181" i="5"/>
  <c r="R181" i="5"/>
  <c r="P181" i="5"/>
  <c r="BI173" i="5"/>
  <c r="BH173" i="5"/>
  <c r="BG173" i="5"/>
  <c r="BF173" i="5"/>
  <c r="T173" i="5"/>
  <c r="R173" i="5"/>
  <c r="P173" i="5"/>
  <c r="BI167" i="5"/>
  <c r="BH167" i="5"/>
  <c r="BG167" i="5"/>
  <c r="BF167" i="5"/>
  <c r="T167" i="5"/>
  <c r="R167" i="5"/>
  <c r="P167" i="5"/>
  <c r="BI161" i="5"/>
  <c r="BH161" i="5"/>
  <c r="BG161" i="5"/>
  <c r="BF161" i="5"/>
  <c r="T161" i="5"/>
  <c r="R161" i="5"/>
  <c r="P161" i="5"/>
  <c r="BI155" i="5"/>
  <c r="BH155" i="5"/>
  <c r="BG155" i="5"/>
  <c r="BF155" i="5"/>
  <c r="T155" i="5"/>
  <c r="R155" i="5"/>
  <c r="P155" i="5"/>
  <c r="BI149" i="5"/>
  <c r="BH149" i="5"/>
  <c r="BG149" i="5"/>
  <c r="BF149" i="5"/>
  <c r="T149" i="5"/>
  <c r="R149" i="5"/>
  <c r="P149" i="5"/>
  <c r="BI143" i="5"/>
  <c r="BH143" i="5"/>
  <c r="BG143" i="5"/>
  <c r="BF143" i="5"/>
  <c r="T143" i="5"/>
  <c r="R143" i="5"/>
  <c r="P143" i="5"/>
  <c r="BI137" i="5"/>
  <c r="BH137" i="5"/>
  <c r="BG137" i="5"/>
  <c r="BF137" i="5"/>
  <c r="T137" i="5"/>
  <c r="R137" i="5"/>
  <c r="P137" i="5"/>
  <c r="F130" i="5"/>
  <c r="F128" i="5"/>
  <c r="E126" i="5"/>
  <c r="F93" i="5"/>
  <c r="E91" i="5"/>
  <c r="J22" i="5"/>
  <c r="E22" i="5"/>
  <c r="F131" i="5" s="1"/>
  <c r="J21" i="5"/>
  <c r="J16" i="5"/>
  <c r="J128" i="5" s="1"/>
  <c r="E7" i="5"/>
  <c r="E85" i="5" s="1"/>
  <c r="J41" i="4"/>
  <c r="J40" i="4"/>
  <c r="AY99" i="1" s="1"/>
  <c r="J39" i="4"/>
  <c r="AX99" i="1" s="1"/>
  <c r="BI597" i="4"/>
  <c r="BH597" i="4"/>
  <c r="BG597" i="4"/>
  <c r="BF597" i="4"/>
  <c r="T597" i="4"/>
  <c r="T596" i="4" s="1"/>
  <c r="R597" i="4"/>
  <c r="R596" i="4" s="1"/>
  <c r="P597" i="4"/>
  <c r="P596" i="4" s="1"/>
  <c r="BI593" i="4"/>
  <c r="BH593" i="4"/>
  <c r="BG593" i="4"/>
  <c r="BF593" i="4"/>
  <c r="T593" i="4"/>
  <c r="R593" i="4"/>
  <c r="P593" i="4"/>
  <c r="BI590" i="4"/>
  <c r="BH590" i="4"/>
  <c r="BG590" i="4"/>
  <c r="BF590" i="4"/>
  <c r="T590" i="4"/>
  <c r="R590" i="4"/>
  <c r="P590" i="4"/>
  <c r="BI587" i="4"/>
  <c r="BH587" i="4"/>
  <c r="BG587" i="4"/>
  <c r="BF587" i="4"/>
  <c r="T587" i="4"/>
  <c r="R587" i="4"/>
  <c r="P587" i="4"/>
  <c r="BI578" i="4"/>
  <c r="BH578" i="4"/>
  <c r="BG578" i="4"/>
  <c r="BF578" i="4"/>
  <c r="T578" i="4"/>
  <c r="R578" i="4"/>
  <c r="P578" i="4"/>
  <c r="BI575" i="4"/>
  <c r="BH575" i="4"/>
  <c r="BG575" i="4"/>
  <c r="BF575" i="4"/>
  <c r="T575" i="4"/>
  <c r="R575" i="4"/>
  <c r="P575" i="4"/>
  <c r="BI561" i="4"/>
  <c r="BH561" i="4"/>
  <c r="BG561" i="4"/>
  <c r="BF561" i="4"/>
  <c r="T561" i="4"/>
  <c r="R561" i="4"/>
  <c r="P561" i="4"/>
  <c r="BI556" i="4"/>
  <c r="BH556" i="4"/>
  <c r="BG556" i="4"/>
  <c r="BF556" i="4"/>
  <c r="T556" i="4"/>
  <c r="R556" i="4"/>
  <c r="P556" i="4"/>
  <c r="BI553" i="4"/>
  <c r="BH553" i="4"/>
  <c r="BG553" i="4"/>
  <c r="BF553" i="4"/>
  <c r="T553" i="4"/>
  <c r="R553" i="4"/>
  <c r="P553" i="4"/>
  <c r="BI541" i="4"/>
  <c r="BH541" i="4"/>
  <c r="BG541" i="4"/>
  <c r="BF541" i="4"/>
  <c r="T541" i="4"/>
  <c r="R541" i="4"/>
  <c r="P541" i="4"/>
  <c r="BI538" i="4"/>
  <c r="BH538" i="4"/>
  <c r="BG538" i="4"/>
  <c r="BF538" i="4"/>
  <c r="T538" i="4"/>
  <c r="R538" i="4"/>
  <c r="P538" i="4"/>
  <c r="BI535" i="4"/>
  <c r="BH535" i="4"/>
  <c r="BG535" i="4"/>
  <c r="BF535" i="4"/>
  <c r="T535" i="4"/>
  <c r="R535" i="4"/>
  <c r="P535" i="4"/>
  <c r="BI532" i="4"/>
  <c r="BH532" i="4"/>
  <c r="BG532" i="4"/>
  <c r="BF532" i="4"/>
  <c r="T532" i="4"/>
  <c r="R532" i="4"/>
  <c r="P532" i="4"/>
  <c r="BI527" i="4"/>
  <c r="BH527" i="4"/>
  <c r="BG527" i="4"/>
  <c r="BF527" i="4"/>
  <c r="T527" i="4"/>
  <c r="R527" i="4"/>
  <c r="P527" i="4"/>
  <c r="BI523" i="4"/>
  <c r="BH523" i="4"/>
  <c r="BG523" i="4"/>
  <c r="BF523" i="4"/>
  <c r="T523" i="4"/>
  <c r="R523" i="4"/>
  <c r="P523" i="4"/>
  <c r="BI520" i="4"/>
  <c r="BH520" i="4"/>
  <c r="BG520" i="4"/>
  <c r="BF520" i="4"/>
  <c r="T520" i="4"/>
  <c r="R520" i="4"/>
  <c r="P520" i="4"/>
  <c r="BI514" i="4"/>
  <c r="BH514" i="4"/>
  <c r="BG514" i="4"/>
  <c r="BF514" i="4"/>
  <c r="T514" i="4"/>
  <c r="R514" i="4"/>
  <c r="P514" i="4"/>
  <c r="BI511" i="4"/>
  <c r="BH511" i="4"/>
  <c r="BG511" i="4"/>
  <c r="BF511" i="4"/>
  <c r="T511" i="4"/>
  <c r="R511" i="4"/>
  <c r="P511" i="4"/>
  <c r="BI509" i="4"/>
  <c r="BH509" i="4"/>
  <c r="BG509" i="4"/>
  <c r="BF509" i="4"/>
  <c r="T509" i="4"/>
  <c r="R509" i="4"/>
  <c r="P509" i="4"/>
  <c r="BI503" i="4"/>
  <c r="BH503" i="4"/>
  <c r="BG503" i="4"/>
  <c r="BF503" i="4"/>
  <c r="T503" i="4"/>
  <c r="R503" i="4"/>
  <c r="P503" i="4"/>
  <c r="BI500" i="4"/>
  <c r="BH500" i="4"/>
  <c r="BG500" i="4"/>
  <c r="BF500" i="4"/>
  <c r="T500" i="4"/>
  <c r="R500" i="4"/>
  <c r="P500" i="4"/>
  <c r="BI493" i="4"/>
  <c r="BH493" i="4"/>
  <c r="BG493" i="4"/>
  <c r="BF493" i="4"/>
  <c r="T493" i="4"/>
  <c r="R493" i="4"/>
  <c r="P493" i="4"/>
  <c r="BI487" i="4"/>
  <c r="BH487" i="4"/>
  <c r="BG487" i="4"/>
  <c r="BF487" i="4"/>
  <c r="T487" i="4"/>
  <c r="R487" i="4"/>
  <c r="P487" i="4"/>
  <c r="BI480" i="4"/>
  <c r="BH480" i="4"/>
  <c r="BG480" i="4"/>
  <c r="BF480" i="4"/>
  <c r="T480" i="4"/>
  <c r="R480" i="4"/>
  <c r="P480" i="4"/>
  <c r="BI470" i="4"/>
  <c r="BH470" i="4"/>
  <c r="BG470" i="4"/>
  <c r="BF470" i="4"/>
  <c r="T470" i="4"/>
  <c r="R470" i="4"/>
  <c r="P470" i="4"/>
  <c r="BI463" i="4"/>
  <c r="BH463" i="4"/>
  <c r="BG463" i="4"/>
  <c r="BF463" i="4"/>
  <c r="T463" i="4"/>
  <c r="R463" i="4"/>
  <c r="P463" i="4"/>
  <c r="BI460" i="4"/>
  <c r="BH460" i="4"/>
  <c r="BG460" i="4"/>
  <c r="BF460" i="4"/>
  <c r="T460" i="4"/>
  <c r="R460" i="4"/>
  <c r="P460" i="4"/>
  <c r="BI456" i="4"/>
  <c r="BH456" i="4"/>
  <c r="BG456" i="4"/>
  <c r="BF456" i="4"/>
  <c r="T456" i="4"/>
  <c r="R456" i="4"/>
  <c r="P456" i="4"/>
  <c r="BI450" i="4"/>
  <c r="BH450" i="4"/>
  <c r="BG450" i="4"/>
  <c r="BF450" i="4"/>
  <c r="T450" i="4"/>
  <c r="R450" i="4"/>
  <c r="P450" i="4"/>
  <c r="BI444" i="4"/>
  <c r="BH444" i="4"/>
  <c r="BG444" i="4"/>
  <c r="BF444" i="4"/>
  <c r="T444" i="4"/>
  <c r="R444" i="4"/>
  <c r="P444" i="4"/>
  <c r="BI434" i="4"/>
  <c r="BH434" i="4"/>
  <c r="BG434" i="4"/>
  <c r="BF434" i="4"/>
  <c r="T434" i="4"/>
  <c r="R434" i="4"/>
  <c r="P434" i="4"/>
  <c r="BI427" i="4"/>
  <c r="BH427" i="4"/>
  <c r="BG427" i="4"/>
  <c r="BF427" i="4"/>
  <c r="T427" i="4"/>
  <c r="R427" i="4"/>
  <c r="P427" i="4"/>
  <c r="BI421" i="4"/>
  <c r="BH421" i="4"/>
  <c r="BG421" i="4"/>
  <c r="BF421" i="4"/>
  <c r="T421" i="4"/>
  <c r="R421" i="4"/>
  <c r="P421" i="4"/>
  <c r="BI418" i="4"/>
  <c r="BH418" i="4"/>
  <c r="BG418" i="4"/>
  <c r="BF418" i="4"/>
  <c r="T418" i="4"/>
  <c r="R418" i="4"/>
  <c r="P418" i="4"/>
  <c r="BI415" i="4"/>
  <c r="BH415" i="4"/>
  <c r="BG415" i="4"/>
  <c r="BF415" i="4"/>
  <c r="T415" i="4"/>
  <c r="R415" i="4"/>
  <c r="P415" i="4"/>
  <c r="BI412" i="4"/>
  <c r="BH412" i="4"/>
  <c r="BG412" i="4"/>
  <c r="BF412" i="4"/>
  <c r="T412" i="4"/>
  <c r="R412" i="4"/>
  <c r="P412" i="4"/>
  <c r="BI406" i="4"/>
  <c r="BH406" i="4"/>
  <c r="BG406" i="4"/>
  <c r="BF406" i="4"/>
  <c r="T406" i="4"/>
  <c r="R406" i="4"/>
  <c r="P406" i="4"/>
  <c r="BI403" i="4"/>
  <c r="BH403" i="4"/>
  <c r="BG403" i="4"/>
  <c r="BF403" i="4"/>
  <c r="T403" i="4"/>
  <c r="R403" i="4"/>
  <c r="P403" i="4"/>
  <c r="BI400" i="4"/>
  <c r="BH400" i="4"/>
  <c r="BG400" i="4"/>
  <c r="BF400" i="4"/>
  <c r="T400" i="4"/>
  <c r="R400" i="4"/>
  <c r="P400" i="4"/>
  <c r="BI398" i="4"/>
  <c r="BH398" i="4"/>
  <c r="BG398" i="4"/>
  <c r="BF398" i="4"/>
  <c r="T398" i="4"/>
  <c r="R398" i="4"/>
  <c r="P398" i="4"/>
  <c r="BI396" i="4"/>
  <c r="BH396" i="4"/>
  <c r="BG396" i="4"/>
  <c r="BF396" i="4"/>
  <c r="T396" i="4"/>
  <c r="R396" i="4"/>
  <c r="P396" i="4"/>
  <c r="BI394" i="4"/>
  <c r="BH394" i="4"/>
  <c r="BG394" i="4"/>
  <c r="BF394" i="4"/>
  <c r="T394" i="4"/>
  <c r="R394" i="4"/>
  <c r="P394" i="4"/>
  <c r="BI392" i="4"/>
  <c r="BH392" i="4"/>
  <c r="BG392" i="4"/>
  <c r="BF392" i="4"/>
  <c r="T392" i="4"/>
  <c r="R392" i="4"/>
  <c r="P392" i="4"/>
  <c r="BI389" i="4"/>
  <c r="BH389" i="4"/>
  <c r="BG389" i="4"/>
  <c r="BF389" i="4"/>
  <c r="T389" i="4"/>
  <c r="R389" i="4"/>
  <c r="P389" i="4"/>
  <c r="BI386" i="4"/>
  <c r="BH386" i="4"/>
  <c r="BG386" i="4"/>
  <c r="BF386" i="4"/>
  <c r="T386" i="4"/>
  <c r="R386" i="4"/>
  <c r="P386" i="4"/>
  <c r="BI380" i="4"/>
  <c r="BH380" i="4"/>
  <c r="BG380" i="4"/>
  <c r="BF380" i="4"/>
  <c r="T380" i="4"/>
  <c r="R380" i="4"/>
  <c r="P380" i="4"/>
  <c r="BI374" i="4"/>
  <c r="BH374" i="4"/>
  <c r="BG374" i="4"/>
  <c r="BF374" i="4"/>
  <c r="T374" i="4"/>
  <c r="R374" i="4"/>
  <c r="P374" i="4"/>
  <c r="BI368" i="4"/>
  <c r="BH368" i="4"/>
  <c r="BG368" i="4"/>
  <c r="BF368" i="4"/>
  <c r="T368" i="4"/>
  <c r="T367" i="4" s="1"/>
  <c r="R368" i="4"/>
  <c r="R367" i="4" s="1"/>
  <c r="P368" i="4"/>
  <c r="P367" i="4" s="1"/>
  <c r="BI364" i="4"/>
  <c r="BH364" i="4"/>
  <c r="BG364" i="4"/>
  <c r="BF364" i="4"/>
  <c r="T364" i="4"/>
  <c r="R364" i="4"/>
  <c r="P364" i="4"/>
  <c r="BI361" i="4"/>
  <c r="BH361" i="4"/>
  <c r="BG361" i="4"/>
  <c r="BF361" i="4"/>
  <c r="T361" i="4"/>
  <c r="R361" i="4"/>
  <c r="P361" i="4"/>
  <c r="BI358" i="4"/>
  <c r="BH358" i="4"/>
  <c r="BG358" i="4"/>
  <c r="BF358" i="4"/>
  <c r="T358" i="4"/>
  <c r="R358" i="4"/>
  <c r="P358" i="4"/>
  <c r="BI355" i="4"/>
  <c r="BH355" i="4"/>
  <c r="BG355" i="4"/>
  <c r="BF355" i="4"/>
  <c r="T355" i="4"/>
  <c r="R355" i="4"/>
  <c r="P355" i="4"/>
  <c r="BI337" i="4"/>
  <c r="BH337" i="4"/>
  <c r="BG337" i="4"/>
  <c r="BF337" i="4"/>
  <c r="T337" i="4"/>
  <c r="R337" i="4"/>
  <c r="P337" i="4"/>
  <c r="BI334" i="4"/>
  <c r="BH334" i="4"/>
  <c r="BG334" i="4"/>
  <c r="BF334" i="4"/>
  <c r="T334" i="4"/>
  <c r="R334" i="4"/>
  <c r="P334" i="4"/>
  <c r="BI332" i="4"/>
  <c r="BH332" i="4"/>
  <c r="BG332" i="4"/>
  <c r="BF332" i="4"/>
  <c r="T332" i="4"/>
  <c r="R332" i="4"/>
  <c r="P332" i="4"/>
  <c r="BI324" i="4"/>
  <c r="BH324" i="4"/>
  <c r="BG324" i="4"/>
  <c r="BF324" i="4"/>
  <c r="T324" i="4"/>
  <c r="R324" i="4"/>
  <c r="P324" i="4"/>
  <c r="BI318" i="4"/>
  <c r="BH318" i="4"/>
  <c r="BG318" i="4"/>
  <c r="BF318" i="4"/>
  <c r="T318" i="4"/>
  <c r="R318" i="4"/>
  <c r="P318" i="4"/>
  <c r="BI311" i="4"/>
  <c r="BH311" i="4"/>
  <c r="BG311" i="4"/>
  <c r="BF311" i="4"/>
  <c r="T311" i="4"/>
  <c r="R311" i="4"/>
  <c r="P311" i="4"/>
  <c r="BI307" i="4"/>
  <c r="BH307" i="4"/>
  <c r="BG307" i="4"/>
  <c r="BF307" i="4"/>
  <c r="T307" i="4"/>
  <c r="T306" i="4" s="1"/>
  <c r="R307" i="4"/>
  <c r="R306" i="4" s="1"/>
  <c r="P307" i="4"/>
  <c r="P306" i="4" s="1"/>
  <c r="BI298" i="4"/>
  <c r="BH298" i="4"/>
  <c r="BG298" i="4"/>
  <c r="BF298" i="4"/>
  <c r="T298" i="4"/>
  <c r="R298" i="4"/>
  <c r="P298" i="4"/>
  <c r="BI292" i="4"/>
  <c r="BH292" i="4"/>
  <c r="BG292" i="4"/>
  <c r="BF292" i="4"/>
  <c r="T292" i="4"/>
  <c r="R292" i="4"/>
  <c r="P292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71" i="4"/>
  <c r="BH271" i="4"/>
  <c r="BG271" i="4"/>
  <c r="BF271" i="4"/>
  <c r="T271" i="4"/>
  <c r="R271" i="4"/>
  <c r="P271" i="4"/>
  <c r="BI265" i="4"/>
  <c r="BH265" i="4"/>
  <c r="BG265" i="4"/>
  <c r="BF265" i="4"/>
  <c r="T265" i="4"/>
  <c r="R265" i="4"/>
  <c r="P265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20" i="4"/>
  <c r="BH220" i="4"/>
  <c r="BG220" i="4"/>
  <c r="BF220" i="4"/>
  <c r="T220" i="4"/>
  <c r="R220" i="4"/>
  <c r="P220" i="4"/>
  <c r="BI214" i="4"/>
  <c r="BH214" i="4"/>
  <c r="BG214" i="4"/>
  <c r="BF214" i="4"/>
  <c r="T214" i="4"/>
  <c r="R214" i="4"/>
  <c r="P214" i="4"/>
  <c r="BI206" i="4"/>
  <c r="BH206" i="4"/>
  <c r="BG206" i="4"/>
  <c r="BF206" i="4"/>
  <c r="T206" i="4"/>
  <c r="R206" i="4"/>
  <c r="P206" i="4"/>
  <c r="BI200" i="4"/>
  <c r="BH200" i="4"/>
  <c r="BG200" i="4"/>
  <c r="BF200" i="4"/>
  <c r="T200" i="4"/>
  <c r="R200" i="4"/>
  <c r="P200" i="4"/>
  <c r="BI190" i="4"/>
  <c r="BH190" i="4"/>
  <c r="BG190" i="4"/>
  <c r="BF190" i="4"/>
  <c r="T190" i="4"/>
  <c r="R190" i="4"/>
  <c r="P190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5" i="4"/>
  <c r="BH145" i="4"/>
  <c r="BG145" i="4"/>
  <c r="BF145" i="4"/>
  <c r="T145" i="4"/>
  <c r="R145" i="4"/>
  <c r="P145" i="4"/>
  <c r="BI139" i="4"/>
  <c r="BH139" i="4"/>
  <c r="BG139" i="4"/>
  <c r="BF139" i="4"/>
  <c r="T139" i="4"/>
  <c r="R139" i="4"/>
  <c r="P139" i="4"/>
  <c r="F132" i="4"/>
  <c r="F130" i="4"/>
  <c r="E128" i="4"/>
  <c r="F93" i="4"/>
  <c r="E91" i="4"/>
  <c r="J22" i="4"/>
  <c r="E22" i="4"/>
  <c r="J21" i="4"/>
  <c r="J16" i="4"/>
  <c r="J130" i="4" s="1"/>
  <c r="E7" i="4"/>
  <c r="E85" i="4" s="1"/>
  <c r="J41" i="3"/>
  <c r="J40" i="3"/>
  <c r="AY98" i="1" s="1"/>
  <c r="J39" i="3"/>
  <c r="AX98" i="1" s="1"/>
  <c r="BI676" i="3"/>
  <c r="BH676" i="3"/>
  <c r="BG676" i="3"/>
  <c r="BF676" i="3"/>
  <c r="T676" i="3"/>
  <c r="T675" i="3" s="1"/>
  <c r="R676" i="3"/>
  <c r="R675" i="3" s="1"/>
  <c r="P676" i="3"/>
  <c r="P675" i="3" s="1"/>
  <c r="BI664" i="3"/>
  <c r="BH664" i="3"/>
  <c r="BG664" i="3"/>
  <c r="BF664" i="3"/>
  <c r="T664" i="3"/>
  <c r="R664" i="3"/>
  <c r="P664" i="3"/>
  <c r="BI658" i="3"/>
  <c r="BH658" i="3"/>
  <c r="BG658" i="3"/>
  <c r="BF658" i="3"/>
  <c r="T658" i="3"/>
  <c r="R658" i="3"/>
  <c r="P658" i="3"/>
  <c r="BI655" i="3"/>
  <c r="BH655" i="3"/>
  <c r="BG655" i="3"/>
  <c r="BF655" i="3"/>
  <c r="T655" i="3"/>
  <c r="R655" i="3"/>
  <c r="P655" i="3"/>
  <c r="BI652" i="3"/>
  <c r="BH652" i="3"/>
  <c r="BG652" i="3"/>
  <c r="BF652" i="3"/>
  <c r="T652" i="3"/>
  <c r="R652" i="3"/>
  <c r="P652" i="3"/>
  <c r="BI647" i="3"/>
  <c r="BH647" i="3"/>
  <c r="BG647" i="3"/>
  <c r="BF647" i="3"/>
  <c r="T647" i="3"/>
  <c r="R647" i="3"/>
  <c r="P647" i="3"/>
  <c r="BI642" i="3"/>
  <c r="BH642" i="3"/>
  <c r="BG642" i="3"/>
  <c r="BF642" i="3"/>
  <c r="T642" i="3"/>
  <c r="R642" i="3"/>
  <c r="P642" i="3"/>
  <c r="BI637" i="3"/>
  <c r="BH637" i="3"/>
  <c r="BG637" i="3"/>
  <c r="BF637" i="3"/>
  <c r="T637" i="3"/>
  <c r="R637" i="3"/>
  <c r="P637" i="3"/>
  <c r="BI631" i="3"/>
  <c r="BH631" i="3"/>
  <c r="BG631" i="3"/>
  <c r="BF631" i="3"/>
  <c r="T631" i="3"/>
  <c r="R631" i="3"/>
  <c r="P631" i="3"/>
  <c r="BI628" i="3"/>
  <c r="BH628" i="3"/>
  <c r="BG628" i="3"/>
  <c r="BF628" i="3"/>
  <c r="T628" i="3"/>
  <c r="R628" i="3"/>
  <c r="P628" i="3"/>
  <c r="BI621" i="3"/>
  <c r="BH621" i="3"/>
  <c r="BG621" i="3"/>
  <c r="BF621" i="3"/>
  <c r="T621" i="3"/>
  <c r="R621" i="3"/>
  <c r="P621" i="3"/>
  <c r="BI618" i="3"/>
  <c r="BH618" i="3"/>
  <c r="BG618" i="3"/>
  <c r="BF618" i="3"/>
  <c r="T618" i="3"/>
  <c r="R618" i="3"/>
  <c r="P618" i="3"/>
  <c r="BI615" i="3"/>
  <c r="BH615" i="3"/>
  <c r="BG615" i="3"/>
  <c r="BF615" i="3"/>
  <c r="T615" i="3"/>
  <c r="R615" i="3"/>
  <c r="P615" i="3"/>
  <c r="BI611" i="3"/>
  <c r="BH611" i="3"/>
  <c r="BG611" i="3"/>
  <c r="BF611" i="3"/>
  <c r="T611" i="3"/>
  <c r="R611" i="3"/>
  <c r="P611" i="3"/>
  <c r="BI607" i="3"/>
  <c r="BH607" i="3"/>
  <c r="BG607" i="3"/>
  <c r="BF607" i="3"/>
  <c r="T607" i="3"/>
  <c r="R607" i="3"/>
  <c r="P607" i="3"/>
  <c r="BI601" i="3"/>
  <c r="BH601" i="3"/>
  <c r="BG601" i="3"/>
  <c r="BF601" i="3"/>
  <c r="T601" i="3"/>
  <c r="R601" i="3"/>
  <c r="P601" i="3"/>
  <c r="BI595" i="3"/>
  <c r="BH595" i="3"/>
  <c r="BG595" i="3"/>
  <c r="BF595" i="3"/>
  <c r="T595" i="3"/>
  <c r="R595" i="3"/>
  <c r="P595" i="3"/>
  <c r="BI589" i="3"/>
  <c r="BH589" i="3"/>
  <c r="BG589" i="3"/>
  <c r="BF589" i="3"/>
  <c r="T589" i="3"/>
  <c r="R589" i="3"/>
  <c r="P589" i="3"/>
  <c r="BI583" i="3"/>
  <c r="BH583" i="3"/>
  <c r="BG583" i="3"/>
  <c r="BF583" i="3"/>
  <c r="T583" i="3"/>
  <c r="R583" i="3"/>
  <c r="P583" i="3"/>
  <c r="BI577" i="3"/>
  <c r="BH577" i="3"/>
  <c r="BG577" i="3"/>
  <c r="BF577" i="3"/>
  <c r="T577" i="3"/>
  <c r="R577" i="3"/>
  <c r="P577" i="3"/>
  <c r="BI568" i="3"/>
  <c r="BH568" i="3"/>
  <c r="BG568" i="3"/>
  <c r="BF568" i="3"/>
  <c r="T568" i="3"/>
  <c r="R568" i="3"/>
  <c r="P568" i="3"/>
  <c r="BI561" i="3"/>
  <c r="BH561" i="3"/>
  <c r="BG561" i="3"/>
  <c r="BF561" i="3"/>
  <c r="T561" i="3"/>
  <c r="R561" i="3"/>
  <c r="P561" i="3"/>
  <c r="BI555" i="3"/>
  <c r="BH555" i="3"/>
  <c r="BG555" i="3"/>
  <c r="BF555" i="3"/>
  <c r="T555" i="3"/>
  <c r="R555" i="3"/>
  <c r="P555" i="3"/>
  <c r="BI544" i="3"/>
  <c r="BH544" i="3"/>
  <c r="BG544" i="3"/>
  <c r="BF544" i="3"/>
  <c r="T544" i="3"/>
  <c r="R544" i="3"/>
  <c r="P544" i="3"/>
  <c r="BI530" i="3"/>
  <c r="BH530" i="3"/>
  <c r="BG530" i="3"/>
  <c r="BF530" i="3"/>
  <c r="T530" i="3"/>
  <c r="R530" i="3"/>
  <c r="P530" i="3"/>
  <c r="BI527" i="3"/>
  <c r="BH527" i="3"/>
  <c r="BG527" i="3"/>
  <c r="BF527" i="3"/>
  <c r="T527" i="3"/>
  <c r="R527" i="3"/>
  <c r="P527" i="3"/>
  <c r="BI524" i="3"/>
  <c r="BH524" i="3"/>
  <c r="BG524" i="3"/>
  <c r="BF524" i="3"/>
  <c r="T524" i="3"/>
  <c r="R524" i="3"/>
  <c r="P524" i="3"/>
  <c r="BI517" i="3"/>
  <c r="BH517" i="3"/>
  <c r="BG517" i="3"/>
  <c r="BF517" i="3"/>
  <c r="T517" i="3"/>
  <c r="R517" i="3"/>
  <c r="P517" i="3"/>
  <c r="BI513" i="3"/>
  <c r="BH513" i="3"/>
  <c r="BG513" i="3"/>
  <c r="BF513" i="3"/>
  <c r="T513" i="3"/>
  <c r="R513" i="3"/>
  <c r="P513" i="3"/>
  <c r="BI501" i="3"/>
  <c r="BH501" i="3"/>
  <c r="BG501" i="3"/>
  <c r="BF501" i="3"/>
  <c r="T501" i="3"/>
  <c r="R501" i="3"/>
  <c r="P501" i="3"/>
  <c r="BI494" i="3"/>
  <c r="BH494" i="3"/>
  <c r="BG494" i="3"/>
  <c r="BF494" i="3"/>
  <c r="T494" i="3"/>
  <c r="R494" i="3"/>
  <c r="P494" i="3"/>
  <c r="BI488" i="3"/>
  <c r="BH488" i="3"/>
  <c r="BG488" i="3"/>
  <c r="BF488" i="3"/>
  <c r="T488" i="3"/>
  <c r="R488" i="3"/>
  <c r="P488" i="3"/>
  <c r="BI482" i="3"/>
  <c r="BH482" i="3"/>
  <c r="BG482" i="3"/>
  <c r="BF482" i="3"/>
  <c r="T482" i="3"/>
  <c r="R482" i="3"/>
  <c r="P482" i="3"/>
  <c r="BI476" i="3"/>
  <c r="BH476" i="3"/>
  <c r="BG476" i="3"/>
  <c r="BF476" i="3"/>
  <c r="T476" i="3"/>
  <c r="R476" i="3"/>
  <c r="P476" i="3"/>
  <c r="BI474" i="3"/>
  <c r="BH474" i="3"/>
  <c r="BG474" i="3"/>
  <c r="BF474" i="3"/>
  <c r="T474" i="3"/>
  <c r="R474" i="3"/>
  <c r="P474" i="3"/>
  <c r="BI471" i="3"/>
  <c r="BH471" i="3"/>
  <c r="BG471" i="3"/>
  <c r="BF471" i="3"/>
  <c r="T471" i="3"/>
  <c r="R471" i="3"/>
  <c r="P471" i="3"/>
  <c r="BI465" i="3"/>
  <c r="BH465" i="3"/>
  <c r="BG465" i="3"/>
  <c r="BF465" i="3"/>
  <c r="T465" i="3"/>
  <c r="R465" i="3"/>
  <c r="P465" i="3"/>
  <c r="BI462" i="3"/>
  <c r="BH462" i="3"/>
  <c r="BG462" i="3"/>
  <c r="BF462" i="3"/>
  <c r="T462" i="3"/>
  <c r="R462" i="3"/>
  <c r="P462" i="3"/>
  <c r="BI456" i="3"/>
  <c r="BH456" i="3"/>
  <c r="BG456" i="3"/>
  <c r="BF456" i="3"/>
  <c r="T456" i="3"/>
  <c r="R456" i="3"/>
  <c r="P456" i="3"/>
  <c r="BI449" i="3"/>
  <c r="BH449" i="3"/>
  <c r="BG449" i="3"/>
  <c r="BF449" i="3"/>
  <c r="T449" i="3"/>
  <c r="R449" i="3"/>
  <c r="P449" i="3"/>
  <c r="BI443" i="3"/>
  <c r="BH443" i="3"/>
  <c r="BG443" i="3"/>
  <c r="BF443" i="3"/>
  <c r="T443" i="3"/>
  <c r="R443" i="3"/>
  <c r="P443" i="3"/>
  <c r="BI434" i="3"/>
  <c r="BH434" i="3"/>
  <c r="BG434" i="3"/>
  <c r="BF434" i="3"/>
  <c r="T434" i="3"/>
  <c r="R434" i="3"/>
  <c r="P434" i="3"/>
  <c r="BI432" i="3"/>
  <c r="BH432" i="3"/>
  <c r="BG432" i="3"/>
  <c r="BF432" i="3"/>
  <c r="T432" i="3"/>
  <c r="R432" i="3"/>
  <c r="P432" i="3"/>
  <c r="BI428" i="3"/>
  <c r="BH428" i="3"/>
  <c r="BG428" i="3"/>
  <c r="BF428" i="3"/>
  <c r="T428" i="3"/>
  <c r="R428" i="3"/>
  <c r="P428" i="3"/>
  <c r="BI425" i="3"/>
  <c r="BH425" i="3"/>
  <c r="BG425" i="3"/>
  <c r="BF425" i="3"/>
  <c r="T425" i="3"/>
  <c r="R425" i="3"/>
  <c r="P425" i="3"/>
  <c r="BI419" i="3"/>
  <c r="BH419" i="3"/>
  <c r="BG419" i="3"/>
  <c r="BF419" i="3"/>
  <c r="T419" i="3"/>
  <c r="R419" i="3"/>
  <c r="P419" i="3"/>
  <c r="BI413" i="3"/>
  <c r="BH413" i="3"/>
  <c r="BG413" i="3"/>
  <c r="BF413" i="3"/>
  <c r="T413" i="3"/>
  <c r="R413" i="3"/>
  <c r="P413" i="3"/>
  <c r="BI407" i="3"/>
  <c r="BH407" i="3"/>
  <c r="BG407" i="3"/>
  <c r="BF407" i="3"/>
  <c r="T407" i="3"/>
  <c r="R407" i="3"/>
  <c r="P407" i="3"/>
  <c r="BI399" i="3"/>
  <c r="BH399" i="3"/>
  <c r="BG399" i="3"/>
  <c r="BF399" i="3"/>
  <c r="T399" i="3"/>
  <c r="R399" i="3"/>
  <c r="P399" i="3"/>
  <c r="BI392" i="3"/>
  <c r="BH392" i="3"/>
  <c r="BG392" i="3"/>
  <c r="BF392" i="3"/>
  <c r="T392" i="3"/>
  <c r="R392" i="3"/>
  <c r="P392" i="3"/>
  <c r="BI386" i="3"/>
  <c r="BH386" i="3"/>
  <c r="BG386" i="3"/>
  <c r="BF386" i="3"/>
  <c r="T386" i="3"/>
  <c r="R386" i="3"/>
  <c r="P386" i="3"/>
  <c r="BI376" i="3"/>
  <c r="BH376" i="3"/>
  <c r="BG376" i="3"/>
  <c r="BF376" i="3"/>
  <c r="T376" i="3"/>
  <c r="R376" i="3"/>
  <c r="P376" i="3"/>
  <c r="BI370" i="3"/>
  <c r="BH370" i="3"/>
  <c r="BG370" i="3"/>
  <c r="BF370" i="3"/>
  <c r="T370" i="3"/>
  <c r="R370" i="3"/>
  <c r="P370" i="3"/>
  <c r="BI358" i="3"/>
  <c r="BH358" i="3"/>
  <c r="BG358" i="3"/>
  <c r="BF358" i="3"/>
  <c r="T358" i="3"/>
  <c r="R358" i="3"/>
  <c r="P358" i="3"/>
  <c r="BI355" i="3"/>
  <c r="BH355" i="3"/>
  <c r="BG355" i="3"/>
  <c r="BF355" i="3"/>
  <c r="T355" i="3"/>
  <c r="R355" i="3"/>
  <c r="P355" i="3"/>
  <c r="BI352" i="3"/>
  <c r="BH352" i="3"/>
  <c r="BG352" i="3"/>
  <c r="BF352" i="3"/>
  <c r="T352" i="3"/>
  <c r="R352" i="3"/>
  <c r="P352" i="3"/>
  <c r="BI349" i="3"/>
  <c r="BH349" i="3"/>
  <c r="BG349" i="3"/>
  <c r="BF349" i="3"/>
  <c r="T349" i="3"/>
  <c r="R349" i="3"/>
  <c r="P349" i="3"/>
  <c r="BI346" i="3"/>
  <c r="BH346" i="3"/>
  <c r="BG346" i="3"/>
  <c r="BF346" i="3"/>
  <c r="T346" i="3"/>
  <c r="R346" i="3"/>
  <c r="P346" i="3"/>
  <c r="BI340" i="3"/>
  <c r="BH340" i="3"/>
  <c r="BG340" i="3"/>
  <c r="BF340" i="3"/>
  <c r="T340" i="3"/>
  <c r="R340" i="3"/>
  <c r="P340" i="3"/>
  <c r="BI334" i="3"/>
  <c r="BH334" i="3"/>
  <c r="BG334" i="3"/>
  <c r="BF334" i="3"/>
  <c r="T334" i="3"/>
  <c r="R334" i="3"/>
  <c r="P334" i="3"/>
  <c r="BI325" i="3"/>
  <c r="BH325" i="3"/>
  <c r="BG325" i="3"/>
  <c r="BF325" i="3"/>
  <c r="T325" i="3"/>
  <c r="R325" i="3"/>
  <c r="P325" i="3"/>
  <c r="BI312" i="3"/>
  <c r="BH312" i="3"/>
  <c r="BG312" i="3"/>
  <c r="BF312" i="3"/>
  <c r="T312" i="3"/>
  <c r="R312" i="3"/>
  <c r="P312" i="3"/>
  <c r="BI306" i="3"/>
  <c r="BH306" i="3"/>
  <c r="BG306" i="3"/>
  <c r="BF306" i="3"/>
  <c r="T306" i="3"/>
  <c r="R306" i="3"/>
  <c r="P306" i="3"/>
  <c r="BI300" i="3"/>
  <c r="BH300" i="3"/>
  <c r="BG300" i="3"/>
  <c r="BF300" i="3"/>
  <c r="T300" i="3"/>
  <c r="R300" i="3"/>
  <c r="P300" i="3"/>
  <c r="BI296" i="3"/>
  <c r="BH296" i="3"/>
  <c r="BG296" i="3"/>
  <c r="BF296" i="3"/>
  <c r="T296" i="3"/>
  <c r="R296" i="3"/>
  <c r="P296" i="3"/>
  <c r="BI292" i="3"/>
  <c r="BH292" i="3"/>
  <c r="BG292" i="3"/>
  <c r="BF292" i="3"/>
  <c r="T292" i="3"/>
  <c r="R292" i="3"/>
  <c r="P292" i="3"/>
  <c r="BI287" i="3"/>
  <c r="BH287" i="3"/>
  <c r="BG287" i="3"/>
  <c r="BF287" i="3"/>
  <c r="T287" i="3"/>
  <c r="R287" i="3"/>
  <c r="P287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69" i="3"/>
  <c r="BH269" i="3"/>
  <c r="BG269" i="3"/>
  <c r="BF269" i="3"/>
  <c r="T269" i="3"/>
  <c r="R269" i="3"/>
  <c r="P269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87" i="3"/>
  <c r="BH187" i="3"/>
  <c r="BG187" i="3"/>
  <c r="BF187" i="3"/>
  <c r="T187" i="3"/>
  <c r="R187" i="3"/>
  <c r="P187" i="3"/>
  <c r="BI176" i="3"/>
  <c r="BH176" i="3"/>
  <c r="BG176" i="3"/>
  <c r="BF176" i="3"/>
  <c r="T176" i="3"/>
  <c r="R176" i="3"/>
  <c r="P176" i="3"/>
  <c r="BI170" i="3"/>
  <c r="BH170" i="3"/>
  <c r="BG170" i="3"/>
  <c r="BF170" i="3"/>
  <c r="T170" i="3"/>
  <c r="R170" i="3"/>
  <c r="P170" i="3"/>
  <c r="BI163" i="3"/>
  <c r="BH163" i="3"/>
  <c r="BG163" i="3"/>
  <c r="BF163" i="3"/>
  <c r="T163" i="3"/>
  <c r="R163" i="3"/>
  <c r="P163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3" i="3"/>
  <c r="BH143" i="3"/>
  <c r="BG143" i="3"/>
  <c r="BF143" i="3"/>
  <c r="T143" i="3"/>
  <c r="R143" i="3"/>
  <c r="P143" i="3"/>
  <c r="F136" i="3"/>
  <c r="F134" i="3"/>
  <c r="E132" i="3"/>
  <c r="F93" i="3"/>
  <c r="E91" i="3"/>
  <c r="J22" i="3"/>
  <c r="E22" i="3"/>
  <c r="F137" i="3" s="1"/>
  <c r="J21" i="3"/>
  <c r="J16" i="3"/>
  <c r="J134" i="3" s="1"/>
  <c r="E7" i="3"/>
  <c r="E85" i="3" s="1"/>
  <c r="J41" i="2"/>
  <c r="J40" i="2"/>
  <c r="AY97" i="1" s="1"/>
  <c r="J39" i="2"/>
  <c r="AX97" i="1" s="1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27" i="2"/>
  <c r="BH127" i="2"/>
  <c r="BG127" i="2"/>
  <c r="BF127" i="2"/>
  <c r="T127" i="2"/>
  <c r="R127" i="2"/>
  <c r="P127" i="2"/>
  <c r="F121" i="2"/>
  <c r="F119" i="2"/>
  <c r="E117" i="2"/>
  <c r="F95" i="2"/>
  <c r="F93" i="2"/>
  <c r="E91" i="2"/>
  <c r="J22" i="2"/>
  <c r="E22" i="2"/>
  <c r="J21" i="2"/>
  <c r="J16" i="2"/>
  <c r="J119" i="2" s="1"/>
  <c r="E7" i="2"/>
  <c r="E111" i="2" s="1"/>
  <c r="AM90" i="1"/>
  <c r="L89" i="1"/>
  <c r="AM87" i="1"/>
  <c r="L87" i="1"/>
  <c r="L85" i="1"/>
  <c r="L84" i="1"/>
  <c r="J153" i="2"/>
  <c r="J147" i="2"/>
  <c r="J141" i="2"/>
  <c r="AS96" i="1"/>
  <c r="J137" i="2"/>
  <c r="BK162" i="2"/>
  <c r="BK147" i="2"/>
  <c r="J135" i="2"/>
  <c r="BK160" i="2"/>
  <c r="BK642" i="3"/>
  <c r="J618" i="3"/>
  <c r="J607" i="3"/>
  <c r="BK583" i="3"/>
  <c r="BK561" i="3"/>
  <c r="BK501" i="3"/>
  <c r="BK476" i="3"/>
  <c r="J465" i="3"/>
  <c r="BK449" i="3"/>
  <c r="J419" i="3"/>
  <c r="J392" i="3"/>
  <c r="BK340" i="3"/>
  <c r="BK300" i="3"/>
  <c r="BK287" i="3"/>
  <c r="J259" i="3"/>
  <c r="J249" i="3"/>
  <c r="BK243" i="3"/>
  <c r="J212" i="3"/>
  <c r="J203" i="3"/>
  <c r="J152" i="3"/>
  <c r="BK621" i="3"/>
  <c r="BK589" i="3"/>
  <c r="J561" i="3"/>
  <c r="J517" i="3"/>
  <c r="J425" i="3"/>
  <c r="J386" i="3"/>
  <c r="BK358" i="3"/>
  <c r="J325" i="3"/>
  <c r="BK284" i="3"/>
  <c r="J273" i="3"/>
  <c r="J257" i="3"/>
  <c r="BK234" i="3"/>
  <c r="BK215" i="3"/>
  <c r="BK206" i="3"/>
  <c r="J187" i="3"/>
  <c r="BK163" i="3"/>
  <c r="J652" i="3"/>
  <c r="BK631" i="3"/>
  <c r="J568" i="3"/>
  <c r="BK517" i="3"/>
  <c r="J488" i="3"/>
  <c r="BK471" i="3"/>
  <c r="J434" i="3"/>
  <c r="BK413" i="3"/>
  <c r="J358" i="3"/>
  <c r="J340" i="3"/>
  <c r="J306" i="3"/>
  <c r="J281" i="3"/>
  <c r="BK273" i="3"/>
  <c r="J261" i="3"/>
  <c r="J243" i="3"/>
  <c r="BK224" i="3"/>
  <c r="BK676" i="3"/>
  <c r="J664" i="3"/>
  <c r="J658" i="3"/>
  <c r="J637" i="3"/>
  <c r="J583" i="3"/>
  <c r="J544" i="3"/>
  <c r="J524" i="3"/>
  <c r="J476" i="3"/>
  <c r="J432" i="3"/>
  <c r="BK419" i="3"/>
  <c r="BK349" i="3"/>
  <c r="J296" i="3"/>
  <c r="BK269" i="3"/>
  <c r="BK249" i="3"/>
  <c r="J232" i="3"/>
  <c r="BK203" i="3"/>
  <c r="J163" i="3"/>
  <c r="BK149" i="3"/>
  <c r="BK535" i="4"/>
  <c r="J520" i="4"/>
  <c r="J503" i="4"/>
  <c r="J480" i="4"/>
  <c r="J456" i="4"/>
  <c r="BK421" i="4"/>
  <c r="J389" i="4"/>
  <c r="J374" i="4"/>
  <c r="J355" i="4"/>
  <c r="BK324" i="4"/>
  <c r="BK277" i="4"/>
  <c r="J271" i="4"/>
  <c r="BK259" i="4"/>
  <c r="BK241" i="4"/>
  <c r="BK181" i="4"/>
  <c r="BK139" i="4"/>
  <c r="BK470" i="4"/>
  <c r="J444" i="4"/>
  <c r="J418" i="4"/>
  <c r="BK396" i="4"/>
  <c r="BK389" i="4"/>
  <c r="J332" i="4"/>
  <c r="J292" i="4"/>
  <c r="J259" i="4"/>
  <c r="J249" i="4"/>
  <c r="J200" i="4"/>
  <c r="BK145" i="4"/>
  <c r="J532" i="4"/>
  <c r="J509" i="4"/>
  <c r="BK450" i="4"/>
  <c r="BK406" i="4"/>
  <c r="J396" i="4"/>
  <c r="BK380" i="4"/>
  <c r="J364" i="4"/>
  <c r="BK337" i="4"/>
  <c r="BK298" i="4"/>
  <c r="BK273" i="4"/>
  <c r="BK262" i="4"/>
  <c r="BK214" i="4"/>
  <c r="J190" i="4"/>
  <c r="J159" i="4"/>
  <c r="J145" i="4"/>
  <c r="BK593" i="4"/>
  <c r="J590" i="4"/>
  <c r="J587" i="4"/>
  <c r="BK575" i="4"/>
  <c r="J561" i="4"/>
  <c r="BK553" i="4"/>
  <c r="J541" i="4"/>
  <c r="BK532" i="4"/>
  <c r="BK514" i="4"/>
  <c r="J460" i="4"/>
  <c r="J421" i="4"/>
  <c r="BK412" i="4"/>
  <c r="J394" i="4"/>
  <c r="J334" i="4"/>
  <c r="J307" i="4"/>
  <c r="BK286" i="4"/>
  <c r="BK256" i="4"/>
  <c r="J241" i="4"/>
  <c r="BK165" i="4"/>
  <c r="J463" i="5"/>
  <c r="BK431" i="5"/>
  <c r="BK415" i="5"/>
  <c r="BK356" i="5"/>
  <c r="BK283" i="5"/>
  <c r="BK263" i="5"/>
  <c r="J226" i="5"/>
  <c r="BK191" i="5"/>
  <c r="J155" i="5"/>
  <c r="BK463" i="5"/>
  <c r="J440" i="5"/>
  <c r="BK380" i="5"/>
  <c r="J309" i="5"/>
  <c r="J283" i="5"/>
  <c r="BK266" i="5"/>
  <c r="J255" i="5"/>
  <c r="BK220" i="5"/>
  <c r="BK212" i="5"/>
  <c r="BK167" i="5"/>
  <c r="J474" i="5"/>
  <c r="BK466" i="5"/>
  <c r="J443" i="5"/>
  <c r="J434" i="5"/>
  <c r="J421" i="5"/>
  <c r="BK392" i="5"/>
  <c r="BK344" i="5"/>
  <c r="BK331" i="5"/>
  <c r="J290" i="5"/>
  <c r="J232" i="5"/>
  <c r="J197" i="5"/>
  <c r="J143" i="5"/>
  <c r="J453" i="5"/>
  <c r="J431" i="5"/>
  <c r="J411" i="5"/>
  <c r="J398" i="5"/>
  <c r="J356" i="5"/>
  <c r="J331" i="5"/>
  <c r="J303" i="5"/>
  <c r="BK255" i="5"/>
  <c r="BK251" i="5"/>
  <c r="J238" i="5"/>
  <c r="J191" i="5"/>
  <c r="BK149" i="5"/>
  <c r="J181" i="6"/>
  <c r="BK164" i="6"/>
  <c r="J138" i="6"/>
  <c r="J164" i="6"/>
  <c r="BK144" i="6"/>
  <c r="BK187" i="6"/>
  <c r="J155" i="6"/>
  <c r="J161" i="6"/>
  <c r="BK202" i="7"/>
  <c r="J163" i="7"/>
  <c r="BK160" i="7"/>
  <c r="J157" i="7"/>
  <c r="BK136" i="7"/>
  <c r="BK219" i="7"/>
  <c r="J215" i="7"/>
  <c r="J210" i="7"/>
  <c r="BK208" i="7"/>
  <c r="J202" i="7"/>
  <c r="BK184" i="7"/>
  <c r="BK148" i="7"/>
  <c r="BK210" i="7"/>
  <c r="J196" i="7"/>
  <c r="BK168" i="7"/>
  <c r="J219" i="7"/>
  <c r="BK178" i="7"/>
  <c r="J139" i="7"/>
  <c r="BK166" i="2"/>
  <c r="J151" i="2"/>
  <c r="J145" i="2"/>
  <c r="J139" i="2"/>
  <c r="J166" i="2"/>
  <c r="J164" i="2"/>
  <c r="BK151" i="2"/>
  <c r="BK145" i="2"/>
  <c r="BK135" i="2"/>
  <c r="J160" i="2"/>
  <c r="J143" i="2"/>
  <c r="J127" i="2"/>
  <c r="BK157" i="2"/>
  <c r="BK647" i="3"/>
  <c r="BK628" i="3"/>
  <c r="J615" i="3"/>
  <c r="BK595" i="3"/>
  <c r="BK577" i="3"/>
  <c r="BK527" i="3"/>
  <c r="BK488" i="3"/>
  <c r="BK474" i="3"/>
  <c r="J462" i="3"/>
  <c r="BK434" i="3"/>
  <c r="BK407" i="3"/>
  <c r="J370" i="3"/>
  <c r="J312" i="3"/>
  <c r="BK292" i="3"/>
  <c r="J263" i="3"/>
  <c r="J253" i="3"/>
  <c r="J234" i="3"/>
  <c r="J209" i="3"/>
  <c r="BK187" i="3"/>
  <c r="BK156" i="3"/>
  <c r="J628" i="3"/>
  <c r="J595" i="3"/>
  <c r="J530" i="3"/>
  <c r="BK428" i="3"/>
  <c r="J407" i="3"/>
  <c r="BK392" i="3"/>
  <c r="BK352" i="3"/>
  <c r="J300" i="3"/>
  <c r="BK278" i="3"/>
  <c r="BK259" i="3"/>
  <c r="BK246" i="3"/>
  <c r="J221" i="3"/>
  <c r="BK209" i="3"/>
  <c r="J194" i="3"/>
  <c r="BK170" i="3"/>
  <c r="BK655" i="3"/>
  <c r="BK637" i="3"/>
  <c r="BK611" i="3"/>
  <c r="BK544" i="3"/>
  <c r="J501" i="3"/>
  <c r="J474" i="3"/>
  <c r="BK462" i="3"/>
  <c r="BK425" i="3"/>
  <c r="BK370" i="3"/>
  <c r="J352" i="3"/>
  <c r="BK334" i="3"/>
  <c r="J278" i="3"/>
  <c r="BK265" i="3"/>
  <c r="BK257" i="3"/>
  <c r="BK237" i="3"/>
  <c r="BK143" i="3"/>
  <c r="BK664" i="3"/>
  <c r="J655" i="3"/>
  <c r="BK618" i="3"/>
  <c r="J577" i="3"/>
  <c r="BK530" i="3"/>
  <c r="J513" i="3"/>
  <c r="BK456" i="3"/>
  <c r="J428" i="3"/>
  <c r="BK355" i="3"/>
  <c r="J334" i="3"/>
  <c r="J287" i="3"/>
  <c r="J265" i="3"/>
  <c r="J237" i="3"/>
  <c r="BK221" i="3"/>
  <c r="J170" i="3"/>
  <c r="BK152" i="3"/>
  <c r="J527" i="4"/>
  <c r="J514" i="4"/>
  <c r="J500" i="4"/>
  <c r="J470" i="4"/>
  <c r="J450" i="4"/>
  <c r="BK403" i="4"/>
  <c r="BK386" i="4"/>
  <c r="BK361" i="4"/>
  <c r="BK332" i="4"/>
  <c r="J286" i="4"/>
  <c r="J273" i="4"/>
  <c r="J262" i="4"/>
  <c r="J244" i="4"/>
  <c r="BK206" i="4"/>
  <c r="J151" i="4"/>
  <c r="BK500" i="4"/>
  <c r="J463" i="4"/>
  <c r="BK434" i="4"/>
  <c r="J412" i="4"/>
  <c r="BK394" i="4"/>
  <c r="J361" i="4"/>
  <c r="J318" i="4"/>
  <c r="J277" i="4"/>
  <c r="BK252" i="4"/>
  <c r="BK244" i="4"/>
  <c r="BK168" i="4"/>
  <c r="BK159" i="4"/>
  <c r="BK538" i="4"/>
  <c r="BK511" i="4"/>
  <c r="BK487" i="4"/>
  <c r="J415" i="4"/>
  <c r="J398" i="4"/>
  <c r="J386" i="4"/>
  <c r="J368" i="4"/>
  <c r="BK355" i="4"/>
  <c r="BK318" i="4"/>
  <c r="J283" i="4"/>
  <c r="J265" i="4"/>
  <c r="J220" i="4"/>
  <c r="J206" i="4"/>
  <c r="J181" i="4"/>
  <c r="BK151" i="4"/>
  <c r="J597" i="4"/>
  <c r="BK590" i="4"/>
  <c r="BK578" i="4"/>
  <c r="J575" i="4"/>
  <c r="BK556" i="4"/>
  <c r="J553" i="4"/>
  <c r="J538" i="4"/>
  <c r="J523" i="4"/>
  <c r="J511" i="4"/>
  <c r="BK456" i="4"/>
  <c r="BK418" i="4"/>
  <c r="J406" i="4"/>
  <c r="BK368" i="4"/>
  <c r="J324" i="4"/>
  <c r="J298" i="4"/>
  <c r="BK283" i="4"/>
  <c r="BK249" i="4"/>
  <c r="J184" i="4"/>
  <c r="J466" i="5"/>
  <c r="BK434" i="5"/>
  <c r="BK425" i="5"/>
  <c r="J386" i="5"/>
  <c r="J340" i="5"/>
  <c r="J278" i="5"/>
  <c r="BK241" i="5"/>
  <c r="J220" i="5"/>
  <c r="BK187" i="5"/>
  <c r="J149" i="5"/>
  <c r="J450" i="5"/>
  <c r="BK386" i="5"/>
  <c r="BK340" i="5"/>
  <c r="BK303" i="5"/>
  <c r="BK278" i="5"/>
  <c r="J263" i="5"/>
  <c r="J257" i="5"/>
  <c r="J251" i="5"/>
  <c r="J215" i="5"/>
  <c r="BK161" i="5"/>
  <c r="BK143" i="5"/>
  <c r="BK478" i="5"/>
  <c r="J456" i="5"/>
  <c r="J425" i="5"/>
  <c r="BK398" i="5"/>
  <c r="BK363" i="5"/>
  <c r="BK337" i="5"/>
  <c r="J311" i="5"/>
  <c r="J247" i="5"/>
  <c r="J212" i="5"/>
  <c r="J161" i="5"/>
  <c r="J471" i="5"/>
  <c r="BK443" i="5"/>
  <c r="BK437" i="5"/>
  <c r="BK421" i="5"/>
  <c r="BK405" i="5"/>
  <c r="J363" i="5"/>
  <c r="J344" i="5"/>
  <c r="BK311" i="5"/>
  <c r="BK272" i="5"/>
  <c r="BK257" i="5"/>
  <c r="BK247" i="5"/>
  <c r="BK226" i="5"/>
  <c r="J187" i="5"/>
  <c r="J167" i="5"/>
  <c r="BK184" i="6"/>
  <c r="BK172" i="6"/>
  <c r="J187" i="6"/>
  <c r="BK155" i="6"/>
  <c r="J141" i="6"/>
  <c r="BK176" i="6"/>
  <c r="BK150" i="6"/>
  <c r="BK141" i="6"/>
  <c r="BK147" i="6"/>
  <c r="J144" i="6"/>
  <c r="J205" i="7"/>
  <c r="BK196" i="7"/>
  <c r="BK157" i="7"/>
  <c r="BK215" i="7"/>
  <c r="J184" i="7"/>
  <c r="J148" i="7"/>
  <c r="BK205" i="7"/>
  <c r="J168" i="7"/>
  <c r="J129" i="8"/>
  <c r="BK129" i="8"/>
  <c r="J157" i="2"/>
  <c r="J149" i="2"/>
  <c r="BK143" i="2"/>
  <c r="BK137" i="2"/>
  <c r="BK164" i="2"/>
  <c r="J155" i="2"/>
  <c r="BK149" i="2"/>
  <c r="BK141" i="2"/>
  <c r="BK127" i="2"/>
  <c r="BK153" i="2"/>
  <c r="BK139" i="2"/>
  <c r="J162" i="2"/>
  <c r="BK155" i="2"/>
  <c r="J631" i="3"/>
  <c r="J621" i="3"/>
  <c r="J611" i="3"/>
  <c r="J589" i="3"/>
  <c r="BK568" i="3"/>
  <c r="BK513" i="3"/>
  <c r="BK482" i="3"/>
  <c r="J471" i="3"/>
  <c r="J456" i="3"/>
  <c r="J443" i="3"/>
  <c r="J399" i="3"/>
  <c r="BK346" i="3"/>
  <c r="BK306" i="3"/>
  <c r="BK296" i="3"/>
  <c r="BK276" i="3"/>
  <c r="BK255" i="3"/>
  <c r="J246" i="3"/>
  <c r="J215" i="3"/>
  <c r="J206" i="3"/>
  <c r="J176" i="3"/>
  <c r="BK652" i="3"/>
  <c r="BK601" i="3"/>
  <c r="J555" i="3"/>
  <c r="J449" i="3"/>
  <c r="J413" i="3"/>
  <c r="BK399" i="3"/>
  <c r="J376" i="3"/>
  <c r="J349" i="3"/>
  <c r="BK281" i="3"/>
  <c r="J269" i="3"/>
  <c r="BK253" i="3"/>
  <c r="BK232" i="3"/>
  <c r="BK212" i="3"/>
  <c r="BK197" i="3"/>
  <c r="BK176" i="3"/>
  <c r="J149" i="3"/>
  <c r="J647" i="3"/>
  <c r="BK615" i="3"/>
  <c r="BK607" i="3"/>
  <c r="BK524" i="3"/>
  <c r="BK494" i="3"/>
  <c r="J482" i="3"/>
  <c r="BK465" i="3"/>
  <c r="BK432" i="3"/>
  <c r="BK386" i="3"/>
  <c r="J355" i="3"/>
  <c r="BK312" i="3"/>
  <c r="J292" i="3"/>
  <c r="J276" i="3"/>
  <c r="BK263" i="3"/>
  <c r="J255" i="3"/>
  <c r="J197" i="3"/>
  <c r="J676" i="3"/>
  <c r="BK658" i="3"/>
  <c r="J642" i="3"/>
  <c r="J601" i="3"/>
  <c r="BK555" i="3"/>
  <c r="J527" i="3"/>
  <c r="J494" i="3"/>
  <c r="BK443" i="3"/>
  <c r="BK376" i="3"/>
  <c r="J346" i="3"/>
  <c r="BK325" i="3"/>
  <c r="J284" i="3"/>
  <c r="BK261" i="3"/>
  <c r="J224" i="3"/>
  <c r="BK194" i="3"/>
  <c r="J156" i="3"/>
  <c r="J143" i="3"/>
  <c r="BK523" i="4"/>
  <c r="BK509" i="4"/>
  <c r="J487" i="4"/>
  <c r="BK463" i="4"/>
  <c r="BK427" i="4"/>
  <c r="BK398" i="4"/>
  <c r="J380" i="4"/>
  <c r="BK358" i="4"/>
  <c r="BK307" i="4"/>
  <c r="J275" i="4"/>
  <c r="BK265" i="4"/>
  <c r="J252" i="4"/>
  <c r="BK220" i="4"/>
  <c r="J168" i="4"/>
  <c r="BK503" i="4"/>
  <c r="J493" i="4"/>
  <c r="BK460" i="4"/>
  <c r="J427" i="4"/>
  <c r="BK400" i="4"/>
  <c r="BK392" i="4"/>
  <c r="J337" i="4"/>
  <c r="BK311" i="4"/>
  <c r="BK280" i="4"/>
  <c r="J256" i="4"/>
  <c r="J214" i="4"/>
  <c r="J165" i="4"/>
  <c r="J139" i="4"/>
  <c r="BK527" i="4"/>
  <c r="BK493" i="4"/>
  <c r="J434" i="4"/>
  <c r="J400" i="4"/>
  <c r="J392" i="4"/>
  <c r="BK374" i="4"/>
  <c r="J358" i="4"/>
  <c r="BK334" i="4"/>
  <c r="BK275" i="4"/>
  <c r="BK271" i="4"/>
  <c r="J246" i="4"/>
  <c r="BK200" i="4"/>
  <c r="BK184" i="4"/>
  <c r="BK155" i="4"/>
  <c r="BK597" i="4"/>
  <c r="J593" i="4"/>
  <c r="BK587" i="4"/>
  <c r="J578" i="4"/>
  <c r="BK561" i="4"/>
  <c r="J556" i="4"/>
  <c r="BK541" i="4"/>
  <c r="J535" i="4"/>
  <c r="BK520" i="4"/>
  <c r="BK480" i="4"/>
  <c r="BK444" i="4"/>
  <c r="BK415" i="4"/>
  <c r="J403" i="4"/>
  <c r="BK364" i="4"/>
  <c r="J311" i="4"/>
  <c r="BK292" i="4"/>
  <c r="J280" i="4"/>
  <c r="BK246" i="4"/>
  <c r="BK190" i="4"/>
  <c r="J155" i="4"/>
  <c r="BK450" i="5"/>
  <c r="J427" i="5"/>
  <c r="BK411" i="5"/>
  <c r="BK373" i="5"/>
  <c r="BK290" i="5"/>
  <c r="J266" i="5"/>
  <c r="BK232" i="5"/>
  <c r="BK197" i="5"/>
  <c r="BK173" i="5"/>
  <c r="J137" i="5"/>
  <c r="J415" i="5"/>
  <c r="J373" i="5"/>
  <c r="J337" i="5"/>
  <c r="J294" i="5"/>
  <c r="J272" i="5"/>
  <c r="J260" i="5"/>
  <c r="J253" i="5"/>
  <c r="J218" i="5"/>
  <c r="J173" i="5"/>
  <c r="BK155" i="5"/>
  <c r="BK137" i="5"/>
  <c r="J478" i="5"/>
  <c r="BK474" i="5"/>
  <c r="BK471" i="5"/>
  <c r="BK453" i="5"/>
  <c r="J437" i="5"/>
  <c r="J405" i="5"/>
  <c r="J380" i="5"/>
  <c r="J350" i="5"/>
  <c r="BK334" i="5"/>
  <c r="BK294" i="5"/>
  <c r="BK238" i="5"/>
  <c r="BK215" i="5"/>
  <c r="J181" i="5"/>
  <c r="BK456" i="5"/>
  <c r="BK440" i="5"/>
  <c r="BK427" i="5"/>
  <c r="J392" i="5"/>
  <c r="BK350" i="5"/>
  <c r="J334" i="5"/>
  <c r="BK309" i="5"/>
  <c r="BK260" i="5"/>
  <c r="BK253" i="5"/>
  <c r="J241" i="5"/>
  <c r="BK218" i="5"/>
  <c r="BK181" i="5"/>
  <c r="J191" i="6"/>
  <c r="J176" i="6"/>
  <c r="BK161" i="6"/>
  <c r="J184" i="6"/>
  <c r="J150" i="6"/>
  <c r="BK191" i="6"/>
  <c r="J172" i="6"/>
  <c r="J147" i="6"/>
  <c r="BK181" i="6"/>
  <c r="BK138" i="6"/>
  <c r="BK199" i="7"/>
  <c r="J160" i="7"/>
  <c r="J136" i="7"/>
  <c r="J208" i="7"/>
  <c r="J178" i="7"/>
  <c r="BK139" i="7"/>
  <c r="J199" i="7"/>
  <c r="BK163" i="7"/>
  <c r="AG104" i="1" l="1"/>
  <c r="P166" i="7"/>
  <c r="R481" i="3"/>
  <c r="R166" i="7"/>
  <c r="P481" i="3"/>
  <c r="T481" i="3"/>
  <c r="P265" i="5"/>
  <c r="R265" i="5"/>
  <c r="T265" i="5"/>
  <c r="T166" i="7"/>
  <c r="BK136" i="5"/>
  <c r="J136" i="5" s="1"/>
  <c r="J102" i="5" s="1"/>
  <c r="P282" i="5"/>
  <c r="P349" i="5"/>
  <c r="P404" i="5"/>
  <c r="T430" i="5"/>
  <c r="BK137" i="6"/>
  <c r="J137" i="6" s="1"/>
  <c r="J102" i="6" s="1"/>
  <c r="BK160" i="6"/>
  <c r="J160" i="6" s="1"/>
  <c r="J106" i="6" s="1"/>
  <c r="R175" i="6"/>
  <c r="T135" i="7"/>
  <c r="BK195" i="7"/>
  <c r="J195" i="7" s="1"/>
  <c r="J108" i="7" s="1"/>
  <c r="BK126" i="2"/>
  <c r="J126" i="2" s="1"/>
  <c r="J101" i="2" s="1"/>
  <c r="R126" i="2"/>
  <c r="R125" i="2" s="1"/>
  <c r="T142" i="3"/>
  <c r="BK299" i="3"/>
  <c r="J299" i="3" s="1"/>
  <c r="J106" i="3" s="1"/>
  <c r="T299" i="3"/>
  <c r="P398" i="3"/>
  <c r="BK442" i="3"/>
  <c r="J442" i="3" s="1"/>
  <c r="J108" i="3" s="1"/>
  <c r="R442" i="3"/>
  <c r="P455" i="3"/>
  <c r="T500" i="3"/>
  <c r="R136" i="5"/>
  <c r="BK282" i="5"/>
  <c r="J282" i="5" s="1"/>
  <c r="J104" i="5" s="1"/>
  <c r="BK349" i="5"/>
  <c r="J349" i="5" s="1"/>
  <c r="J107" i="5" s="1"/>
  <c r="BK404" i="5"/>
  <c r="J404" i="5" s="1"/>
  <c r="J108" i="5" s="1"/>
  <c r="BK430" i="5"/>
  <c r="J430" i="5" s="1"/>
  <c r="J109" i="5" s="1"/>
  <c r="R137" i="6"/>
  <c r="T160" i="6"/>
  <c r="T159" i="6" s="1"/>
  <c r="T175" i="6"/>
  <c r="BK135" i="7"/>
  <c r="J135" i="7" s="1"/>
  <c r="J102" i="7" s="1"/>
  <c r="T195" i="7"/>
  <c r="T126" i="2"/>
  <c r="T125" i="2" s="1"/>
  <c r="P142" i="3"/>
  <c r="BK280" i="3"/>
  <c r="J280" i="3" s="1"/>
  <c r="J103" i="3" s="1"/>
  <c r="R280" i="3"/>
  <c r="BK291" i="3"/>
  <c r="J291" i="3" s="1"/>
  <c r="J105" i="3" s="1"/>
  <c r="R291" i="3"/>
  <c r="P299" i="3"/>
  <c r="BK398" i="3"/>
  <c r="J398" i="3" s="1"/>
  <c r="J107" i="3" s="1"/>
  <c r="R398" i="3"/>
  <c r="P442" i="3"/>
  <c r="T442" i="3"/>
  <c r="R455" i="3"/>
  <c r="BK500" i="3"/>
  <c r="J500" i="3" s="1"/>
  <c r="J112" i="3" s="1"/>
  <c r="R500" i="3"/>
  <c r="P516" i="3"/>
  <c r="T516" i="3"/>
  <c r="P543" i="3"/>
  <c r="R543" i="3"/>
  <c r="BK614" i="3"/>
  <c r="J614" i="3" s="1"/>
  <c r="J115" i="3" s="1"/>
  <c r="T614" i="3"/>
  <c r="P138" i="4"/>
  <c r="T138" i="4"/>
  <c r="P285" i="4"/>
  <c r="T285" i="4"/>
  <c r="P310" i="4"/>
  <c r="R310" i="4"/>
  <c r="BK373" i="4"/>
  <c r="J373" i="4" s="1"/>
  <c r="J108" i="4" s="1"/>
  <c r="R373" i="4"/>
  <c r="BK492" i="4"/>
  <c r="J492" i="4" s="1"/>
  <c r="J109" i="4" s="1"/>
  <c r="R492" i="4"/>
  <c r="BK519" i="4"/>
  <c r="J519" i="4" s="1"/>
  <c r="J110" i="4" s="1"/>
  <c r="R519" i="4"/>
  <c r="T519" i="4"/>
  <c r="P526" i="4"/>
  <c r="T526" i="4"/>
  <c r="P136" i="5"/>
  <c r="R282" i="5"/>
  <c r="T349" i="5"/>
  <c r="R404" i="5"/>
  <c r="R430" i="5"/>
  <c r="T137" i="6"/>
  <c r="P160" i="6"/>
  <c r="P159" i="6" s="1"/>
  <c r="BK175" i="6"/>
  <c r="J175" i="6" s="1"/>
  <c r="J108" i="6" s="1"/>
  <c r="R135" i="7"/>
  <c r="P195" i="7"/>
  <c r="P126" i="2"/>
  <c r="P125" i="2" s="1"/>
  <c r="AU97" i="1" s="1"/>
  <c r="BK142" i="3"/>
  <c r="J142" i="3" s="1"/>
  <c r="J102" i="3" s="1"/>
  <c r="R142" i="3"/>
  <c r="P280" i="3"/>
  <c r="T280" i="3"/>
  <c r="P291" i="3"/>
  <c r="T291" i="3"/>
  <c r="R299" i="3"/>
  <c r="T398" i="3"/>
  <c r="BK455" i="3"/>
  <c r="J455" i="3" s="1"/>
  <c r="J109" i="3" s="1"/>
  <c r="T455" i="3"/>
  <c r="P500" i="3"/>
  <c r="BK516" i="3"/>
  <c r="J516" i="3" s="1"/>
  <c r="J113" i="3" s="1"/>
  <c r="R516" i="3"/>
  <c r="BK543" i="3"/>
  <c r="J543" i="3" s="1"/>
  <c r="J114" i="3" s="1"/>
  <c r="T543" i="3"/>
  <c r="P614" i="3"/>
  <c r="R614" i="3"/>
  <c r="BK138" i="4"/>
  <c r="J138" i="4" s="1"/>
  <c r="J102" i="4" s="1"/>
  <c r="R138" i="4"/>
  <c r="BK285" i="4"/>
  <c r="J285" i="4" s="1"/>
  <c r="J103" i="4" s="1"/>
  <c r="R285" i="4"/>
  <c r="BK310" i="4"/>
  <c r="J310" i="4" s="1"/>
  <c r="J105" i="4" s="1"/>
  <c r="T310" i="4"/>
  <c r="P373" i="4"/>
  <c r="T373" i="4"/>
  <c r="P492" i="4"/>
  <c r="T492" i="4"/>
  <c r="P519" i="4"/>
  <c r="BK526" i="4"/>
  <c r="J526" i="4" s="1"/>
  <c r="J111" i="4" s="1"/>
  <c r="R526" i="4"/>
  <c r="T136" i="5"/>
  <c r="T282" i="5"/>
  <c r="R349" i="5"/>
  <c r="T404" i="5"/>
  <c r="P430" i="5"/>
  <c r="P137" i="6"/>
  <c r="R160" i="6"/>
  <c r="R159" i="6" s="1"/>
  <c r="P175" i="6"/>
  <c r="P135" i="7"/>
  <c r="R195" i="7"/>
  <c r="BK265" i="5"/>
  <c r="J265" i="5" s="1"/>
  <c r="J103" i="5" s="1"/>
  <c r="BK343" i="5"/>
  <c r="J343" i="5" s="1"/>
  <c r="J105" i="5" s="1"/>
  <c r="BK171" i="6"/>
  <c r="J171" i="6" s="1"/>
  <c r="J107" i="6" s="1"/>
  <c r="BK186" i="6"/>
  <c r="J186" i="6" s="1"/>
  <c r="J109" i="6" s="1"/>
  <c r="BK183" i="7"/>
  <c r="J183" i="7" s="1"/>
  <c r="J107" i="7" s="1"/>
  <c r="BK167" i="7"/>
  <c r="J167" i="7" s="1"/>
  <c r="J104" i="7" s="1"/>
  <c r="BK177" i="7"/>
  <c r="J177" i="7" s="1"/>
  <c r="J105" i="7" s="1"/>
  <c r="BK128" i="8"/>
  <c r="J128" i="8" s="1"/>
  <c r="J102" i="8" s="1"/>
  <c r="BK367" i="4"/>
  <c r="J367" i="4" s="1"/>
  <c r="J106" i="4" s="1"/>
  <c r="BK477" i="5"/>
  <c r="J477" i="5" s="1"/>
  <c r="J110" i="5" s="1"/>
  <c r="BK154" i="6"/>
  <c r="BK153" i="6" s="1"/>
  <c r="J153" i="6" s="1"/>
  <c r="J103" i="6" s="1"/>
  <c r="BK481" i="3"/>
  <c r="J481" i="3" s="1"/>
  <c r="J111" i="3" s="1"/>
  <c r="BK675" i="3"/>
  <c r="J675" i="3" s="1"/>
  <c r="J116" i="3" s="1"/>
  <c r="BK306" i="4"/>
  <c r="J306" i="4" s="1"/>
  <c r="J104" i="4" s="1"/>
  <c r="BK596" i="4"/>
  <c r="J596" i="4" s="1"/>
  <c r="J112" i="4" s="1"/>
  <c r="BK190" i="6"/>
  <c r="J190" i="6" s="1"/>
  <c r="J111" i="6" s="1"/>
  <c r="BK218" i="7"/>
  <c r="J218" i="7" s="1"/>
  <c r="J109" i="7" s="1"/>
  <c r="E112" i="8"/>
  <c r="J120" i="8"/>
  <c r="BE129" i="8"/>
  <c r="F37" i="8" s="1"/>
  <c r="AZ103" i="1" s="1"/>
  <c r="E85" i="7"/>
  <c r="BE148" i="7"/>
  <c r="BE168" i="7"/>
  <c r="BE184" i="7"/>
  <c r="BE202" i="7"/>
  <c r="BE208" i="7"/>
  <c r="J93" i="7"/>
  <c r="BE157" i="7"/>
  <c r="BE199" i="7"/>
  <c r="BE163" i="7"/>
  <c r="BE219" i="7"/>
  <c r="BE136" i="7"/>
  <c r="BE139" i="7"/>
  <c r="BE160" i="7"/>
  <c r="BE178" i="7"/>
  <c r="BE196" i="7"/>
  <c r="BE205" i="7"/>
  <c r="BE210" i="7"/>
  <c r="BE215" i="7"/>
  <c r="J93" i="6"/>
  <c r="BE141" i="6"/>
  <c r="BE164" i="6"/>
  <c r="BE176" i="6"/>
  <c r="BE184" i="6"/>
  <c r="E85" i="6"/>
  <c r="BE161" i="6"/>
  <c r="BE181" i="6"/>
  <c r="BE172" i="6"/>
  <c r="BE187" i="6"/>
  <c r="BE191" i="6"/>
  <c r="BE138" i="6"/>
  <c r="BE144" i="6"/>
  <c r="BE147" i="6"/>
  <c r="BE150" i="6"/>
  <c r="BE155" i="6"/>
  <c r="E120" i="5"/>
  <c r="BE149" i="5"/>
  <c r="BE197" i="5"/>
  <c r="BE212" i="5"/>
  <c r="BE283" i="5"/>
  <c r="BE294" i="5"/>
  <c r="BE337" i="5"/>
  <c r="BE344" i="5"/>
  <c r="BE356" i="5"/>
  <c r="BE363" i="5"/>
  <c r="BE380" i="5"/>
  <c r="BE411" i="5"/>
  <c r="BE431" i="5"/>
  <c r="BE450" i="5"/>
  <c r="BE466" i="5"/>
  <c r="J93" i="5"/>
  <c r="BE137" i="5"/>
  <c r="BE143" i="5"/>
  <c r="BE155" i="5"/>
  <c r="BE167" i="5"/>
  <c r="BE181" i="5"/>
  <c r="BE220" i="5"/>
  <c r="BE251" i="5"/>
  <c r="BE257" i="5"/>
  <c r="BE263" i="5"/>
  <c r="BE272" i="5"/>
  <c r="BE278" i="5"/>
  <c r="BE290" i="5"/>
  <c r="BE350" i="5"/>
  <c r="BE421" i="5"/>
  <c r="BE427" i="5"/>
  <c r="BE463" i="5"/>
  <c r="BE471" i="5"/>
  <c r="BE474" i="5"/>
  <c r="BE478" i="5"/>
  <c r="BE173" i="5"/>
  <c r="BE187" i="5"/>
  <c r="BE191" i="5"/>
  <c r="BE226" i="5"/>
  <c r="BE232" i="5"/>
  <c r="BE238" i="5"/>
  <c r="BE241" i="5"/>
  <c r="BE255" i="5"/>
  <c r="BE260" i="5"/>
  <c r="BE303" i="5"/>
  <c r="BE309" i="5"/>
  <c r="BE331" i="5"/>
  <c r="BE386" i="5"/>
  <c r="BE392" i="5"/>
  <c r="BE405" i="5"/>
  <c r="BE415" i="5"/>
  <c r="BE425" i="5"/>
  <c r="BE434" i="5"/>
  <c r="BE440" i="5"/>
  <c r="BE456" i="5"/>
  <c r="BE161" i="5"/>
  <c r="BE215" i="5"/>
  <c r="BE218" i="5"/>
  <c r="BE247" i="5"/>
  <c r="BE253" i="5"/>
  <c r="BE266" i="5"/>
  <c r="BE311" i="5"/>
  <c r="BE334" i="5"/>
  <c r="BE340" i="5"/>
  <c r="BE373" i="5"/>
  <c r="BE398" i="5"/>
  <c r="BE437" i="5"/>
  <c r="BE443" i="5"/>
  <c r="BE453" i="5"/>
  <c r="E122" i="4"/>
  <c r="BE139" i="4"/>
  <c r="BE151" i="4"/>
  <c r="BE214" i="4"/>
  <c r="BE241" i="4"/>
  <c r="BE259" i="4"/>
  <c r="BE265" i="4"/>
  <c r="BE273" i="4"/>
  <c r="BE311" i="4"/>
  <c r="BE337" i="4"/>
  <c r="BE355" i="4"/>
  <c r="BE361" i="4"/>
  <c r="BE386" i="4"/>
  <c r="BE392" i="4"/>
  <c r="BE396" i="4"/>
  <c r="BE427" i="4"/>
  <c r="BE463" i="4"/>
  <c r="BE480" i="4"/>
  <c r="BE500" i="4"/>
  <c r="BE503" i="4"/>
  <c r="BE527" i="4"/>
  <c r="BE535" i="4"/>
  <c r="BE538" i="4"/>
  <c r="BE541" i="4"/>
  <c r="BE553" i="4"/>
  <c r="BE556" i="4"/>
  <c r="BE561" i="4"/>
  <c r="BE575" i="4"/>
  <c r="BE578" i="4"/>
  <c r="BE587" i="4"/>
  <c r="BE590" i="4"/>
  <c r="BE593" i="4"/>
  <c r="BE597" i="4"/>
  <c r="BE159" i="4"/>
  <c r="BE168" i="4"/>
  <c r="BE244" i="4"/>
  <c r="BE249" i="4"/>
  <c r="BE252" i="4"/>
  <c r="BE256" i="4"/>
  <c r="BE277" i="4"/>
  <c r="BE280" i="4"/>
  <c r="BE292" i="4"/>
  <c r="BE307" i="4"/>
  <c r="BE324" i="4"/>
  <c r="BE398" i="4"/>
  <c r="BE412" i="4"/>
  <c r="BE421" i="4"/>
  <c r="BE456" i="4"/>
  <c r="BE460" i="4"/>
  <c r="BE470" i="4"/>
  <c r="BE514" i="4"/>
  <c r="BE532" i="4"/>
  <c r="J93" i="4"/>
  <c r="F133" i="4"/>
  <c r="BE165" i="4"/>
  <c r="BE181" i="4"/>
  <c r="BE200" i="4"/>
  <c r="BE206" i="4"/>
  <c r="BE220" i="4"/>
  <c r="BE262" i="4"/>
  <c r="BE271" i="4"/>
  <c r="BE275" i="4"/>
  <c r="BE283" i="4"/>
  <c r="BE298" i="4"/>
  <c r="BE332" i="4"/>
  <c r="BE358" i="4"/>
  <c r="BE380" i="4"/>
  <c r="BE406" i="4"/>
  <c r="BE415" i="4"/>
  <c r="BE418" i="4"/>
  <c r="BE450" i="4"/>
  <c r="BE509" i="4"/>
  <c r="BE520" i="4"/>
  <c r="BE145" i="4"/>
  <c r="BE155" i="4"/>
  <c r="BE184" i="4"/>
  <c r="BE190" i="4"/>
  <c r="BE246" i="4"/>
  <c r="BE286" i="4"/>
  <c r="BE318" i="4"/>
  <c r="BE334" i="4"/>
  <c r="BE364" i="4"/>
  <c r="BE368" i="4"/>
  <c r="BE374" i="4"/>
  <c r="BE389" i="4"/>
  <c r="BE394" i="4"/>
  <c r="BE400" i="4"/>
  <c r="BE403" i="4"/>
  <c r="BE434" i="4"/>
  <c r="BE444" i="4"/>
  <c r="BE487" i="4"/>
  <c r="BE493" i="4"/>
  <c r="BE511" i="4"/>
  <c r="BE523" i="4"/>
  <c r="J93" i="3"/>
  <c r="BE176" i="3"/>
  <c r="BE206" i="3"/>
  <c r="BE209" i="3"/>
  <c r="BE243" i="3"/>
  <c r="BE257" i="3"/>
  <c r="BE273" i="3"/>
  <c r="BE276" i="3"/>
  <c r="BE352" i="3"/>
  <c r="BE358" i="3"/>
  <c r="BE392" i="3"/>
  <c r="BE407" i="3"/>
  <c r="BE425" i="3"/>
  <c r="BE434" i="3"/>
  <c r="BE462" i="3"/>
  <c r="BE474" i="3"/>
  <c r="BE482" i="3"/>
  <c r="BE561" i="3"/>
  <c r="BE583" i="3"/>
  <c r="BE601" i="3"/>
  <c r="BE611" i="3"/>
  <c r="BE652" i="3"/>
  <c r="BE655" i="3"/>
  <c r="BE658" i="3"/>
  <c r="BE664" i="3"/>
  <c r="BE676" i="3"/>
  <c r="E126" i="3"/>
  <c r="BE149" i="3"/>
  <c r="BE194" i="3"/>
  <c r="BE203" i="3"/>
  <c r="BE212" i="3"/>
  <c r="BE215" i="3"/>
  <c r="BE232" i="3"/>
  <c r="BE246" i="3"/>
  <c r="BE249" i="3"/>
  <c r="BE253" i="3"/>
  <c r="BE259" i="3"/>
  <c r="BE281" i="3"/>
  <c r="BE296" i="3"/>
  <c r="BE300" i="3"/>
  <c r="BE325" i="3"/>
  <c r="BE346" i="3"/>
  <c r="BE386" i="3"/>
  <c r="BE399" i="3"/>
  <c r="BE419" i="3"/>
  <c r="BE443" i="3"/>
  <c r="BE449" i="3"/>
  <c r="BE488" i="3"/>
  <c r="BE527" i="3"/>
  <c r="BE555" i="3"/>
  <c r="BE589" i="3"/>
  <c r="BE595" i="3"/>
  <c r="BE621" i="3"/>
  <c r="BE143" i="3"/>
  <c r="BE152" i="3"/>
  <c r="BE156" i="3"/>
  <c r="BE170" i="3"/>
  <c r="BE221" i="3"/>
  <c r="BE237" i="3"/>
  <c r="BE255" i="3"/>
  <c r="BE263" i="3"/>
  <c r="BE269" i="3"/>
  <c r="BE287" i="3"/>
  <c r="BE292" i="3"/>
  <c r="BE306" i="3"/>
  <c r="BE312" i="3"/>
  <c r="BE334" i="3"/>
  <c r="BE340" i="3"/>
  <c r="BE355" i="3"/>
  <c r="BE370" i="3"/>
  <c r="BE376" i="3"/>
  <c r="BE413" i="3"/>
  <c r="BE432" i="3"/>
  <c r="BE456" i="3"/>
  <c r="BE465" i="3"/>
  <c r="BE471" i="3"/>
  <c r="BE476" i="3"/>
  <c r="BE494" i="3"/>
  <c r="BE501" i="3"/>
  <c r="BE513" i="3"/>
  <c r="BE517" i="3"/>
  <c r="BE530" i="3"/>
  <c r="BE568" i="3"/>
  <c r="BE577" i="3"/>
  <c r="BE607" i="3"/>
  <c r="BE615" i="3"/>
  <c r="BE618" i="3"/>
  <c r="BE628" i="3"/>
  <c r="BE631" i="3"/>
  <c r="BE642" i="3"/>
  <c r="BE647" i="3"/>
  <c r="BE163" i="3"/>
  <c r="BE187" i="3"/>
  <c r="BE197" i="3"/>
  <c r="BE224" i="3"/>
  <c r="BE234" i="3"/>
  <c r="BE261" i="3"/>
  <c r="BE265" i="3"/>
  <c r="BE278" i="3"/>
  <c r="BE284" i="3"/>
  <c r="BE349" i="3"/>
  <c r="BE428" i="3"/>
  <c r="BE524" i="3"/>
  <c r="BE544" i="3"/>
  <c r="BE637" i="3"/>
  <c r="BE155" i="2"/>
  <c r="E85" i="2"/>
  <c r="J93" i="2"/>
  <c r="BE127" i="2"/>
  <c r="BE135" i="2"/>
  <c r="BE137" i="2"/>
  <c r="BE157" i="2"/>
  <c r="BE160" i="2"/>
  <c r="BE162" i="2"/>
  <c r="BE139" i="2"/>
  <c r="BE141" i="2"/>
  <c r="BE143" i="2"/>
  <c r="BE147" i="2"/>
  <c r="BE149" i="2"/>
  <c r="BE153" i="2"/>
  <c r="BE164" i="2"/>
  <c r="BE145" i="2"/>
  <c r="BE151" i="2"/>
  <c r="BE166" i="2"/>
  <c r="F40" i="2"/>
  <c r="BC97" i="1" s="1"/>
  <c r="F39" i="2"/>
  <c r="BB97" i="1" s="1"/>
  <c r="F41" i="3"/>
  <c r="BD98" i="1" s="1"/>
  <c r="F39" i="3"/>
  <c r="BB98" i="1" s="1"/>
  <c r="F41" i="4"/>
  <c r="BD99" i="1" s="1"/>
  <c r="F40" i="5"/>
  <c r="BC100" i="1" s="1"/>
  <c r="J38" i="6"/>
  <c r="AW101" i="1" s="1"/>
  <c r="F38" i="7"/>
  <c r="BA102" i="1" s="1"/>
  <c r="J38" i="8"/>
  <c r="AW103" i="1" s="1"/>
  <c r="F38" i="2"/>
  <c r="BA97" i="1" s="1"/>
  <c r="J38" i="3"/>
  <c r="AW98" i="1" s="1"/>
  <c r="F38" i="4"/>
  <c r="BA99" i="1" s="1"/>
  <c r="F40" i="4"/>
  <c r="BC99" i="1" s="1"/>
  <c r="F41" i="5"/>
  <c r="BD100" i="1" s="1"/>
  <c r="F40" i="6"/>
  <c r="BC101" i="1" s="1"/>
  <c r="F41" i="7"/>
  <c r="BD102" i="1" s="1"/>
  <c r="F39" i="7"/>
  <c r="BB102" i="1" s="1"/>
  <c r="F41" i="2"/>
  <c r="BD97" i="1" s="1"/>
  <c r="AS95" i="1"/>
  <c r="AS94" i="1" s="1"/>
  <c r="F40" i="3"/>
  <c r="BC98" i="1" s="1"/>
  <c r="J38" i="4"/>
  <c r="AW99" i="1" s="1"/>
  <c r="F39" i="5"/>
  <c r="BB100" i="1" s="1"/>
  <c r="F38" i="5"/>
  <c r="BA100" i="1" s="1"/>
  <c r="F39" i="6"/>
  <c r="BB101" i="1" s="1"/>
  <c r="J38" i="7"/>
  <c r="AW102" i="1" s="1"/>
  <c r="J38" i="2"/>
  <c r="AW97" i="1" s="1"/>
  <c r="F38" i="3"/>
  <c r="BA98" i="1" s="1"/>
  <c r="F39" i="4"/>
  <c r="BB99" i="1" s="1"/>
  <c r="J38" i="5"/>
  <c r="AW100" i="1" s="1"/>
  <c r="F41" i="6"/>
  <c r="BD101" i="1" s="1"/>
  <c r="F38" i="6"/>
  <c r="BA101" i="1" s="1"/>
  <c r="F40" i="7"/>
  <c r="BC102" i="1" s="1"/>
  <c r="P134" i="7" l="1"/>
  <c r="P133" i="7" s="1"/>
  <c r="AU102" i="1" s="1"/>
  <c r="P480" i="3"/>
  <c r="BK290" i="3"/>
  <c r="J290" i="3" s="1"/>
  <c r="J104" i="3" s="1"/>
  <c r="J154" i="6"/>
  <c r="J104" i="6" s="1"/>
  <c r="T372" i="4"/>
  <c r="T137" i="4" s="1"/>
  <c r="T136" i="4" s="1"/>
  <c r="T136" i="6"/>
  <c r="T135" i="6" s="1"/>
  <c r="BK189" i="6"/>
  <c r="J189" i="6" s="1"/>
  <c r="J110" i="6" s="1"/>
  <c r="R480" i="3"/>
  <c r="P290" i="3"/>
  <c r="T480" i="3"/>
  <c r="P348" i="5"/>
  <c r="P135" i="5" s="1"/>
  <c r="P134" i="5" s="1"/>
  <c r="AU100" i="1" s="1"/>
  <c r="R372" i="4"/>
  <c r="R137" i="4" s="1"/>
  <c r="R136" i="4" s="1"/>
  <c r="P372" i="4"/>
  <c r="P137" i="4" s="1"/>
  <c r="P136" i="4" s="1"/>
  <c r="AU99" i="1" s="1"/>
  <c r="R348" i="5"/>
  <c r="R135" i="5" s="1"/>
  <c r="R134" i="5" s="1"/>
  <c r="P136" i="6"/>
  <c r="P135" i="6" s="1"/>
  <c r="AU101" i="1" s="1"/>
  <c r="T290" i="3"/>
  <c r="R134" i="7"/>
  <c r="R133" i="7" s="1"/>
  <c r="T134" i="7"/>
  <c r="T133" i="7" s="1"/>
  <c r="T348" i="5"/>
  <c r="T135" i="5" s="1"/>
  <c r="T134" i="5" s="1"/>
  <c r="R290" i="3"/>
  <c r="R136" i="6"/>
  <c r="R135" i="6" s="1"/>
  <c r="BK480" i="3"/>
  <c r="J480" i="3" s="1"/>
  <c r="J110" i="3" s="1"/>
  <c r="BK348" i="5"/>
  <c r="J348" i="5" s="1"/>
  <c r="J106" i="5" s="1"/>
  <c r="BK159" i="6"/>
  <c r="J159" i="6" s="1"/>
  <c r="J105" i="6" s="1"/>
  <c r="BK166" i="7"/>
  <c r="J166" i="7" s="1"/>
  <c r="J103" i="7" s="1"/>
  <c r="BK125" i="2"/>
  <c r="J125" i="2" s="1"/>
  <c r="J34" i="2" s="1"/>
  <c r="AG97" i="1" s="1"/>
  <c r="BK127" i="8"/>
  <c r="J127" i="8" s="1"/>
  <c r="J101" i="8" s="1"/>
  <c r="BK372" i="4"/>
  <c r="J372" i="4" s="1"/>
  <c r="J107" i="4" s="1"/>
  <c r="BK182" i="7"/>
  <c r="J182" i="7" s="1"/>
  <c r="J106" i="7" s="1"/>
  <c r="J37" i="3"/>
  <c r="AV98" i="1" s="1"/>
  <c r="AT98" i="1" s="1"/>
  <c r="J37" i="5"/>
  <c r="AV100" i="1" s="1"/>
  <c r="AT100" i="1" s="1"/>
  <c r="BB96" i="1"/>
  <c r="AX96" i="1" s="1"/>
  <c r="J37" i="2"/>
  <c r="AV97" i="1" s="1"/>
  <c r="AT97" i="1" s="1"/>
  <c r="J37" i="4"/>
  <c r="AV99" i="1" s="1"/>
  <c r="AT99" i="1" s="1"/>
  <c r="J37" i="6"/>
  <c r="AV101" i="1" s="1"/>
  <c r="AT101" i="1" s="1"/>
  <c r="F37" i="6"/>
  <c r="AZ101" i="1" s="1"/>
  <c r="J37" i="7"/>
  <c r="AV102" i="1" s="1"/>
  <c r="AT102" i="1" s="1"/>
  <c r="BA96" i="1"/>
  <c r="AW96" i="1" s="1"/>
  <c r="F37" i="3"/>
  <c r="AZ98" i="1" s="1"/>
  <c r="F37" i="5"/>
  <c r="AZ100" i="1" s="1"/>
  <c r="BD96" i="1"/>
  <c r="BD95" i="1" s="1"/>
  <c r="BD94" i="1" s="1"/>
  <c r="W33" i="1" s="1"/>
  <c r="F37" i="2"/>
  <c r="AZ97" i="1" s="1"/>
  <c r="F37" i="4"/>
  <c r="AZ99" i="1" s="1"/>
  <c r="F37" i="7"/>
  <c r="AZ102" i="1" s="1"/>
  <c r="J37" i="8"/>
  <c r="AV103" i="1" s="1"/>
  <c r="AT103" i="1" s="1"/>
  <c r="BC96" i="1"/>
  <c r="AY96" i="1" s="1"/>
  <c r="P141" i="3" l="1"/>
  <c r="P140" i="3" s="1"/>
  <c r="AU98" i="1" s="1"/>
  <c r="AU96" i="1" s="1"/>
  <c r="AU95" i="1" s="1"/>
  <c r="AU94" i="1" s="1"/>
  <c r="T141" i="3"/>
  <c r="T140" i="3" s="1"/>
  <c r="R141" i="3"/>
  <c r="R140" i="3" s="1"/>
  <c r="AN97" i="1"/>
  <c r="BK134" i="7"/>
  <c r="J134" i="7" s="1"/>
  <c r="J101" i="7" s="1"/>
  <c r="BK135" i="5"/>
  <c r="J135" i="5" s="1"/>
  <c r="J101" i="5" s="1"/>
  <c r="BK137" i="4"/>
  <c r="J137" i="4" s="1"/>
  <c r="J101" i="4" s="1"/>
  <c r="BK136" i="6"/>
  <c r="J136" i="6" s="1"/>
  <c r="J101" i="6" s="1"/>
  <c r="BK126" i="8"/>
  <c r="J126" i="8" s="1"/>
  <c r="J34" i="8" s="1"/>
  <c r="AG103" i="1" s="1"/>
  <c r="J100" i="2"/>
  <c r="BK141" i="3"/>
  <c r="BK140" i="3" s="1"/>
  <c r="J140" i="3" s="1"/>
  <c r="J100" i="3" s="1"/>
  <c r="J43" i="2"/>
  <c r="BB95" i="1"/>
  <c r="AX95" i="1" s="1"/>
  <c r="BC95" i="1"/>
  <c r="AY95" i="1" s="1"/>
  <c r="AZ96" i="1"/>
  <c r="AV96" i="1" s="1"/>
  <c r="AT96" i="1" s="1"/>
  <c r="BA95" i="1"/>
  <c r="AW95" i="1" s="1"/>
  <c r="J43" i="8" l="1"/>
  <c r="BK133" i="7"/>
  <c r="J133" i="7" s="1"/>
  <c r="J34" i="7" s="1"/>
  <c r="AG102" i="1" s="1"/>
  <c r="BK134" i="5"/>
  <c r="J134" i="5" s="1"/>
  <c r="J100" i="5" s="1"/>
  <c r="BK136" i="4"/>
  <c r="J136" i="4" s="1"/>
  <c r="J100" i="4" s="1"/>
  <c r="J100" i="8"/>
  <c r="BK135" i="6"/>
  <c r="J135" i="6" s="1"/>
  <c r="J100" i="6" s="1"/>
  <c r="J141" i="3"/>
  <c r="J101" i="3" s="1"/>
  <c r="AN103" i="1"/>
  <c r="J34" i="3"/>
  <c r="AG98" i="1" s="1"/>
  <c r="AN98" i="1" s="1"/>
  <c r="BC94" i="1"/>
  <c r="W32" i="1" s="1"/>
  <c r="AZ95" i="1"/>
  <c r="AV95" i="1" s="1"/>
  <c r="AT95" i="1" s="1"/>
  <c r="BB94" i="1"/>
  <c r="W31" i="1" s="1"/>
  <c r="BA94" i="1"/>
  <c r="W30" i="1" s="1"/>
  <c r="J100" i="7" l="1"/>
  <c r="J43" i="3"/>
  <c r="J43" i="7"/>
  <c r="AN102" i="1"/>
  <c r="J34" i="6"/>
  <c r="AG101" i="1" s="1"/>
  <c r="AN101" i="1" s="1"/>
  <c r="J34" i="5"/>
  <c r="AG100" i="1" s="1"/>
  <c r="AX94" i="1"/>
  <c r="AZ94" i="1"/>
  <c r="W29" i="1" s="1"/>
  <c r="AY94" i="1"/>
  <c r="J34" i="4"/>
  <c r="AG99" i="1" s="1"/>
  <c r="AW94" i="1"/>
  <c r="AK30" i="1" s="1"/>
  <c r="J43" i="4" l="1"/>
  <c r="J43" i="6"/>
  <c r="J43" i="5"/>
  <c r="AN100" i="1"/>
  <c r="AN99" i="1"/>
  <c r="AG96" i="1"/>
  <c r="AG95" i="1" s="1"/>
  <c r="AG94" i="1" s="1"/>
  <c r="AK26" i="1" s="1"/>
  <c r="AV94" i="1"/>
  <c r="AK29" i="1" s="1"/>
  <c r="AK35" i="1" l="1"/>
  <c r="AN96" i="1"/>
  <c r="AN95" i="1"/>
  <c r="AT94" i="1"/>
  <c r="AN94" i="1" s="1"/>
</calcChain>
</file>

<file path=xl/sharedStrings.xml><?xml version="1.0" encoding="utf-8"?>
<sst xmlns="http://schemas.openxmlformats.org/spreadsheetml/2006/main" count="15607" uniqueCount="1622">
  <si>
    <t>Export Komplet</t>
  </si>
  <si>
    <t/>
  </si>
  <si>
    <t>2.0</t>
  </si>
  <si>
    <t>False</t>
  </si>
  <si>
    <t>{22b2144a-aeda-4190-a1f8-b5f07caab797}</t>
  </si>
  <si>
    <t>&gt;&gt;  skryté sloupce  &lt;&lt;</t>
  </si>
  <si>
    <t>0,01</t>
  </si>
  <si>
    <t>20</t>
  </si>
  <si>
    <t>REKAPITULACE STAVBY</t>
  </si>
  <si>
    <t>v ---  níže se nacházejí doplnkové a pomocné údaje k sestavám  --- v</t>
  </si>
  <si>
    <t>0,001</t>
  </si>
  <si>
    <t>Kód:</t>
  </si>
  <si>
    <t>Stavba:</t>
  </si>
  <si>
    <t>0,1</t>
  </si>
  <si>
    <t>KSO:</t>
  </si>
  <si>
    <t>CC-CZ:</t>
  </si>
  <si>
    <t>1</t>
  </si>
  <si>
    <t>Místo:</t>
  </si>
  <si>
    <t xml:space="preserve"> </t>
  </si>
  <si>
    <t>Datum:</t>
  </si>
  <si>
    <t>10</t>
  </si>
  <si>
    <t>100</t>
  </si>
  <si>
    <t>Zadavatel:</t>
  </si>
  <si>
    <t>IČ:</t>
  </si>
  <si>
    <t>DIČ:</t>
  </si>
  <si>
    <t>Zhotovitel:</t>
  </si>
  <si>
    <t>True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</si>
  <si>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</si>
  <si>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</si>
  <si>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</si>
  <si>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</si>
  <si>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</si>
  <si>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</si>
  <si>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</si>
  <si>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</si>
  <si>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</si>
  <si>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</si>
  <si>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</si>
  <si>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</si>
  <si>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</si>
  <si>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</si>
  <si>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</si>
  <si>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</si>
  <si>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</si>
  <si>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</si>
  <si>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</si>
  <si>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</si>
  <si>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</si>
  <si>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</si>
  <si>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</si>
  <si>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</si>
  <si>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</si>
  <si>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</si>
  <si>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</si>
  <si>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</si>
  <si>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</si>
  <si>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</si>
  <si>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</si>
  <si>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</si>
  <si>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</si>
  <si>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</si>
  <si>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</si>
  <si>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</si>
  <si>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</si>
  <si>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</si>
  <si>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</si>
  <si>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</si>
  <si>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</si>
  <si>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</si>
  <si>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</si>
  <si>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</si>
  <si>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</si>
  <si>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</si>
  <si>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</si>
  <si>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TT</t>
  </si>
  <si>
    <t>STA</t>
  </si>
  <si>
    <t>{44511a6f-a50f-43a3-a2c5-c06c7c494b26}</t>
  </si>
  <si>
    <t>2</t>
  </si>
  <si>
    <t>Soupis</t>
  </si>
  <si>
    <t>{442ccffe-12ca-4333-941a-6583c5c3aaaf}</t>
  </si>
  <si>
    <t>/</t>
  </si>
  <si>
    <t>SO 00</t>
  </si>
  <si>
    <t>SO 00 Vedlejší rozpočtové náklady</t>
  </si>
  <si>
    <t>3</t>
  </si>
  <si>
    <t>{68f7d273-e33d-4fb9-a2e0-08265a8d80cb}</t>
  </si>
  <si>
    <t>SO 01</t>
  </si>
  <si>
    <t>SO 01 Tramvajová trať</t>
  </si>
  <si>
    <t>{57f0d70e-785d-46c3-b57e-63345185cf4c}</t>
  </si>
  <si>
    <t>SO 02</t>
  </si>
  <si>
    <t>SO 02 Nástupiště Zoologická zahrada</t>
  </si>
  <si>
    <t>{519caced-fc46-453e-bfe8-73d2e0f59de8}</t>
  </si>
  <si>
    <t>SO 03</t>
  </si>
  <si>
    <t>SO 03 Nástupiště Přístaviště</t>
  </si>
  <si>
    <t>{299f7603-ee68-42fd-9d9e-220927284933}</t>
  </si>
  <si>
    <t>SO 04</t>
  </si>
  <si>
    <t>SO 04 Přechod přes trať</t>
  </si>
  <si>
    <t>{7785bd89-990c-4f6f-9c83-83f3430a9e54}</t>
  </si>
  <si>
    <t>SO 05</t>
  </si>
  <si>
    <t>SO 05 Nakolejovací plocha</t>
  </si>
  <si>
    <t>{b18c1e40-3617-43fa-bca8-f24ed518c663}</t>
  </si>
  <si>
    <t>SO 06</t>
  </si>
  <si>
    <t>{2321fc3b-3d84-4ac0-9810-b0bdc4c93ed5}</t>
  </si>
  <si>
    <t>KRYCÍ LIST SOUPISU PRACÍ</t>
  </si>
  <si>
    <t>Objekt:</t>
  </si>
  <si>
    <t>Soupis:</t>
  </si>
  <si>
    <t>Úroveň 3:</t>
  </si>
  <si>
    <t>SO 00 - SO 00 Vedlejší rozpočtové náklady</t>
  </si>
  <si>
    <t>Dopravní podnik města Brna a. s.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</si>
  <si>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</si>
  <si>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</si>
  <si>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</si>
  <si>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</si>
  <si>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</si>
  <si>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</si>
  <si>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</si>
  <si>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</si>
  <si>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</si>
  <si>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</si>
  <si>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</si>
  <si>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</si>
  <si>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</si>
  <si>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</si>
  <si>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</si>
  <si>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</si>
  <si>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</si>
  <si>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</si>
  <si>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</si>
  <si>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</si>
  <si>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</si>
  <si>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</si>
  <si>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</si>
  <si>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</si>
  <si>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</t>
  </si>
  <si>
    <t>Zajištění správních rozhodnutí, vč. správních poplatků, nutných pro realizaci sravby (kromě stavebního povolení)</t>
  </si>
  <si>
    <t>kpl</t>
  </si>
  <si>
    <t>512</t>
  </si>
  <si>
    <t>517541923</t>
  </si>
  <si>
    <t>PP</t>
  </si>
  <si>
    <t>VV</t>
  </si>
  <si>
    <t>"kpl"  1</t>
  </si>
  <si>
    <t xml:space="preserve">"stanovení přechodné úpravy provozu" </t>
  </si>
  <si>
    <t>"zvláštní užívání pozemní komunikace pro uzavírku"</t>
  </si>
  <si>
    <t>výluka provozu tramvajové trati, obnovení provozu"</t>
  </si>
  <si>
    <t xml:space="preserve">"stanovení místní úpravy provozu"   </t>
  </si>
  <si>
    <t xml:space="preserve">"předčasné užívání, zkušební provoz"   </t>
  </si>
  <si>
    <t>02</t>
  </si>
  <si>
    <t>Dočasné dopravní značení, osazení , údržba, zrušení, (vč. zpracování dokumentce)</t>
  </si>
  <si>
    <t>4</t>
  </si>
  <si>
    <t>1276079992</t>
  </si>
  <si>
    <t>03</t>
  </si>
  <si>
    <t>Příprava staveniště, vytyčení stávajících sítí v zájmovém území, údržba po celou dobu stavby</t>
  </si>
  <si>
    <t>1892985190</t>
  </si>
  <si>
    <t>04</t>
  </si>
  <si>
    <t>Realizační dokumentace stavby</t>
  </si>
  <si>
    <t>-1920257826</t>
  </si>
  <si>
    <t>05</t>
  </si>
  <si>
    <t>Dokumentace skutečného provedení stavby</t>
  </si>
  <si>
    <t>-362160342</t>
  </si>
  <si>
    <t>6</t>
  </si>
  <si>
    <t>06</t>
  </si>
  <si>
    <t>Provizorní zastávky MHD - zřízení a odsranění</t>
  </si>
  <si>
    <t>-438298666</t>
  </si>
  <si>
    <t>7</t>
  </si>
  <si>
    <t>07</t>
  </si>
  <si>
    <t>Geodetické zaměření skutečného provedení stavby</t>
  </si>
  <si>
    <t>-642302985</t>
  </si>
  <si>
    <t>8</t>
  </si>
  <si>
    <t>08</t>
  </si>
  <si>
    <t>Zatěžovací zkoušky</t>
  </si>
  <si>
    <t>-497991505</t>
  </si>
  <si>
    <t>9</t>
  </si>
  <si>
    <t>09</t>
  </si>
  <si>
    <t>Defektoskopická zkouška svaru</t>
  </si>
  <si>
    <t>ks</t>
  </si>
  <si>
    <t>1969258841</t>
  </si>
  <si>
    <t>Fotodokumentace průběhu  stavby</t>
  </si>
  <si>
    <t>-1601359944</t>
  </si>
  <si>
    <t>11</t>
  </si>
  <si>
    <t>Zařízení staveniště</t>
  </si>
  <si>
    <t>1110365676</t>
  </si>
  <si>
    <t>12</t>
  </si>
  <si>
    <t>Úvraťová výhybka TT typ "Californien" - zřízení, pronájem, odstranění vč. úpravy trolejového vedení</t>
  </si>
  <si>
    <t>-432486667</t>
  </si>
  <si>
    <t>13</t>
  </si>
  <si>
    <t>Zabezpečení vnitřního provozu staveniště a jeho údržba (oplocení výkopů, provizorní vedení chodců, zajištění přístupu pěších k nemovitostem, zimní údržba staveniště, zajištění plnění plánu BOZP)</t>
  </si>
  <si>
    <t>-1305462160</t>
  </si>
  <si>
    <t>"po dobu 4 měsíců" 1</t>
  </si>
  <si>
    <t>14</t>
  </si>
  <si>
    <t>Zpracování kontrolních zkušebních plánů a technologických postupů stavby</t>
  </si>
  <si>
    <t>-548688458</t>
  </si>
  <si>
    <t>15</t>
  </si>
  <si>
    <t>Informační tabule - zřízení , údržba a demontáž rozměry cca 1 x 2 m m</t>
  </si>
  <si>
    <t>700156317</t>
  </si>
  <si>
    <t>16</t>
  </si>
  <si>
    <t>Kontrolní měření hluku porealizaci, 4 měřící místa, celkem 8 měření, vč. zprávy o vyhodnocení účinnosti protihlukových opatření v jednotlivých úsecích</t>
  </si>
  <si>
    <t>-1807231537</t>
  </si>
  <si>
    <t>17</t>
  </si>
  <si>
    <t>Provedení veškerých zkoušek a revizí prokazujících kvalitu díla,vyžadovaných majiteli a správci k jejich převzetí</t>
  </si>
  <si>
    <t>1730881205</t>
  </si>
  <si>
    <t>SO 01 - SO 01 Tramvajová trať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</si>
  <si>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</si>
  <si>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</si>
  <si>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</si>
  <si>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</si>
  <si>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  51 - Kolejová lože</t>
  </si>
  <si>
    <t xml:space="preserve">      52 - Kolej</t>
  </si>
  <si>
    <t xml:space="preserve">      54 - Ostatní úpravy železničního svršku</t>
  </si>
  <si>
    <t xml:space="preserve">      56 - Podkladní vrstvy komunikací, letišť a ploch</t>
  </si>
  <si>
    <t xml:space="preserve">    8 - Trubní vedení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</si>
  <si>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</si>
  <si>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</si>
  <si>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93 - Různé dokončovací konstrukce a práce inženýrských staveb</t>
  </si>
  <si>
    <t xml:space="preserve">      96 - Bourání konstrukcí</t>
  </si>
  <si>
    <t xml:space="preserve">      962 - Bourání konstrukcí železnice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</si>
  <si>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</si>
  <si>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</si>
  <si>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</si>
  <si>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</si>
  <si>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</si>
  <si>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113106132</t>
  </si>
  <si>
    <t>Rozebrání dlažeb z betonových nebo kamenných dlaždic komunikací pro pěší strojně pl do 50 m2</t>
  </si>
  <si>
    <t>m2</t>
  </si>
  <si>
    <t>CS ÚRS 2020 01</t>
  </si>
  <si>
    <t>-1346466682</t>
  </si>
  <si>
    <t>"VV pol. 82"</t>
  </si>
  <si>
    <t>"podjezd přístaviště podél kol. č. 1"   7,454</t>
  </si>
  <si>
    <t>"podjezd přístaviště podél kol. č. 2"   14,836</t>
  </si>
  <si>
    <t>Součet</t>
  </si>
  <si>
    <t>113106242</t>
  </si>
  <si>
    <t>Rozebrání vozovek ze silničních dílců se spárami zalitými cementovou maltou strojně pl přes 200 m2</t>
  </si>
  <si>
    <t>-1426128841</t>
  </si>
  <si>
    <t>"VV pol. 84, v podjezdu Rakovecká přes kanalizační šachtu" 6,00</t>
  </si>
  <si>
    <t>122211101</t>
  </si>
  <si>
    <t>Odkopávky a prokopávky v hornině třídy těžitelnosti I, skupiny 3 ručně</t>
  </si>
  <si>
    <t>m3</t>
  </si>
  <si>
    <t>-554322977</t>
  </si>
  <si>
    <t xml:space="preserve">"VV pol. 43, odtěžení sesunuté zeminy před mostem Přístaviště, dl. x š. x v. "   </t>
  </si>
  <si>
    <t>15,50*5,50*0,75</t>
  </si>
  <si>
    <t>122252501</t>
  </si>
  <si>
    <t>Odkopávky a prokopávky nezapažené pro spodní stavbu železnic v hornině třídy těžitelnosti I, skupiny 3 objem do 100 m3 strojně</t>
  </si>
  <si>
    <t>2013770074</t>
  </si>
  <si>
    <t>"VV pol. 85, pro příkopové tvárnice TZZ 4a"   562,258*0,183</t>
  </si>
  <si>
    <t xml:space="preserve">"VV pol. 86, podkl. z kam. těženého tl. 250mm"   </t>
  </si>
  <si>
    <t>"- podjezd přístaviště, pod bet. dlažbou podél kol. č. 1"   7,454*0,25</t>
  </si>
  <si>
    <t xml:space="preserve">"- podjezd přístaviště, pod bet. dlažbou podél kol. č. 2"   14,836*0,25 </t>
  </si>
  <si>
    <t>122352502</t>
  </si>
  <si>
    <t>Odkopávky a prokopávky nezapažené pro spodní stavbu železnic v hornině třídy těžitelnosti II, skupiny 4 objem do 1000 m3 strojně</t>
  </si>
  <si>
    <t>95617508</t>
  </si>
  <si>
    <t xml:space="preserve">"VV pol. 74, zásyp koleje ze žlábkových kolejnic na bet. pražcích"   </t>
  </si>
  <si>
    <t>"kol. č. 1 km 1,069 275 - km 1,319 508"   250,233*1,784</t>
  </si>
  <si>
    <t xml:space="preserve">"VV pol. 75, odstranění kolejového lože z kameniva po demontáži koleje"   </t>
  </si>
  <si>
    <t>"ZÚ - KÚ, odpočet objemu pražců"   5809,94-3772*0,10</t>
  </si>
  <si>
    <t>133212811</t>
  </si>
  <si>
    <t>Hloubení šachet v hornině třídy těžitelnosti I, skupiny 3, plocha výkopu do 4 m2 ručně</t>
  </si>
  <si>
    <t>53048809</t>
  </si>
  <si>
    <t xml:space="preserve">"VV pol. 49, pro základové patky pro zábradlí"   </t>
  </si>
  <si>
    <t>"zastávka ZOO"   34*3,140*0,15*0,15*0,80</t>
  </si>
  <si>
    <t>"zastávka Přístaviště"   46*3,140*0,15*0,15*0,80</t>
  </si>
  <si>
    <t>162351104</t>
  </si>
  <si>
    <t>Vodorovné přemístění do 1000 m výkopku/sypaniny z horniny třídy těžitelnosti I, skupiny 1 až 3</t>
  </si>
  <si>
    <t>-1359457904</t>
  </si>
  <si>
    <t>"VV pol. 9 SO 02, vytěžená zemina vhodná do násypu na meziskládku, z výkopu pro SO 01"</t>
  </si>
  <si>
    <t>"kce K3, nást. směr centrum"   (62,000 + 3,233 + 2,491)*0,348</t>
  </si>
  <si>
    <t>"kce K3, nást. směr Ečerova"   (3,233 + 62,000 + 37,715 + 0,858)*0,348</t>
  </si>
  <si>
    <t>Mezisoučet</t>
  </si>
  <si>
    <t>"VV pol. 11 SO 03, vytěžená zemina vhodná do násypu na meziskládku, z výkopu pro SO 01"</t>
  </si>
  <si>
    <t>"kce K3, nást. směr centrum"   (91,058+2*3,841)*0,348</t>
  </si>
  <si>
    <t>"kce K3, nást. směr Ečerova"   (91,377+2*1,792)*0,348</t>
  </si>
  <si>
    <t>162751117</t>
  </si>
  <si>
    <t>Vodorovné přemístění do 10000 m výkopku/sypaniny z horniny třídy těžitelnosti I, skupiny 1 až 3</t>
  </si>
  <si>
    <t>1757270997</t>
  </si>
  <si>
    <t>"VV pol. 49, z výkopu pro základové patky"   4,522</t>
  </si>
  <si>
    <t>"VV pol. 44, úprava svahu zářezu"   63,938</t>
  </si>
  <si>
    <t>"VV pol. 85, pro příkopové tvárnice TZZ 4a"   102,893</t>
  </si>
  <si>
    <t>"VV pol. 86, podkl. z kam těženého tl. 250mm"   22,29*0,25</t>
  </si>
  <si>
    <t>162751119</t>
  </si>
  <si>
    <t>Příplatek k vodorovnému přemístění výkopku/sypaniny z horniny třídy těžitelnosti I, skupiny 1 až 3 ZKD 1000 m přes 10000 m</t>
  </si>
  <si>
    <t>1573650252</t>
  </si>
  <si>
    <t>"na skládku Brno Černovice ve vzd. 15 km"   5*176,927</t>
  </si>
  <si>
    <t>162751137</t>
  </si>
  <si>
    <t>Vodorovné přemístění do 10000 m výkopku/sypaniny z horniny třídy těžitelnosti II, skupiny 4 a 5</t>
  </si>
  <si>
    <t>1846369190</t>
  </si>
  <si>
    <t>"VV pol. 74"   446,416</t>
  </si>
  <si>
    <t>"VV pol. 75"   5432,740</t>
  </si>
  <si>
    <t>"odpočet, zeminy vhodné do násypu objektů SO 02 a SO 03, na meziskládku"   -127,10</t>
  </si>
  <si>
    <t>162751139</t>
  </si>
  <si>
    <t>Příplatek k vodorovnému přemístění výkopku/sypaniny z horniny třídy těžitelnosti II, skupiny 4 a 5 ZKD 1000 m přes 10000 m</t>
  </si>
  <si>
    <t>1447275234</t>
  </si>
  <si>
    <t>"na skládku Brno Černovice ve vzd. 15 km"   5*5752,056</t>
  </si>
  <si>
    <t>171152501</t>
  </si>
  <si>
    <t>Zhutnění podloží z hornin soudržných nebo nesoudržných pod násypy</t>
  </si>
  <si>
    <t>-314766071</t>
  </si>
  <si>
    <t>"VV pol. 28, K2, km 230 000 - 0,380 000"   1098,69</t>
  </si>
  <si>
    <t>171201221</t>
  </si>
  <si>
    <t>Poplatek za uložení na skládce (skládkovné) zeminy a kamení kód odpadu 17 05 04</t>
  </si>
  <si>
    <t>t</t>
  </si>
  <si>
    <t>-1581592419</t>
  </si>
  <si>
    <t>(176,926+5752,056)*1,800</t>
  </si>
  <si>
    <t>171251201</t>
  </si>
  <si>
    <t>Uložení sypaniny na skládky nebo meziskládky</t>
  </si>
  <si>
    <t>-1337830869</t>
  </si>
  <si>
    <t>127,100+176,926+5752,056</t>
  </si>
  <si>
    <t>181351103</t>
  </si>
  <si>
    <t>Rozprostření ornice tl vrstvy do 200 mm pl do 500 m2 v rovině nebo ve svahu do 1:5 strojně</t>
  </si>
  <si>
    <t>-1429350588</t>
  </si>
  <si>
    <t xml:space="preserve">"VV pol. 35 a 37, kolem zpevněného příkopu tvárnic TZZ, odměřeno digitálně ze situace"   </t>
  </si>
  <si>
    <t>"příkop podél kol. č. 1"   115,02</t>
  </si>
  <si>
    <t>"příkop podél kol. č. 2"   118,32</t>
  </si>
  <si>
    <t>182351023</t>
  </si>
  <si>
    <t>Rozprostření ornice pl do 100 m2 ve svahu přes 1:5 tl vrstvy do 200 mm strojně</t>
  </si>
  <si>
    <t>-1088467844</t>
  </si>
  <si>
    <t>"VV pol. 45 a 45a, svah před mostem Přístaviště"   71,30</t>
  </si>
  <si>
    <t>M</t>
  </si>
  <si>
    <t>10364101</t>
  </si>
  <si>
    <t>zemina pro terénní úpravy -  ornice</t>
  </si>
  <si>
    <t>-1181717640</t>
  </si>
  <si>
    <t xml:space="preserve">"VV pol. 35 a 36, kolem zpevněného příkopu tvárnic TZZ, odměřeno digitálně ze situace"   </t>
  </si>
  <si>
    <t>"příkop podél koleje č. 1"   16,48</t>
  </si>
  <si>
    <t>"příkop podél koleje č. 2"   16,81</t>
  </si>
  <si>
    <t>"VV pol. 45, svah před mostem Přístaviště"   7,13</t>
  </si>
  <si>
    <t>(33,290+7,13)*0,947</t>
  </si>
  <si>
    <t>18</t>
  </si>
  <si>
    <t>181411131</t>
  </si>
  <si>
    <t>Založení parkového trávníku výsevem plochy do 1000 m2 v rovině a ve svahu do 1:5</t>
  </si>
  <si>
    <t>1522969347</t>
  </si>
  <si>
    <t>19</t>
  </si>
  <si>
    <t>181411132</t>
  </si>
  <si>
    <t>Založení parkového trávníku výsevem plochy do 1000 m2 ve svahu do 1:2</t>
  </si>
  <si>
    <t>-971315986</t>
  </si>
  <si>
    <t>"VV pol. 46"   71,30</t>
  </si>
  <si>
    <t>00572410</t>
  </si>
  <si>
    <t>osivo směs travní parková</t>
  </si>
  <si>
    <t>kg</t>
  </si>
  <si>
    <t>300528080</t>
  </si>
  <si>
    <t xml:space="preserve">"3 kg/m2, ztratné 5%"  </t>
  </si>
  <si>
    <t>"v rovině"   233,34*0,03*1,05</t>
  </si>
  <si>
    <t>"ve svahu"   71,30*0,03*1,05</t>
  </si>
  <si>
    <t>21</t>
  </si>
  <si>
    <t>181951111</t>
  </si>
  <si>
    <t>Úprava pláně v hornině třídy těžitelnosti I, skupiny 1 až 3 bez zhutnění</t>
  </si>
  <si>
    <t>1170032837</t>
  </si>
  <si>
    <t>233,34</t>
  </si>
  <si>
    <t>22</t>
  </si>
  <si>
    <t>181951112</t>
  </si>
  <si>
    <t>Úprava pláně v hornině třídy těžitelnosti I, skupiny 1 až 3 se zhutněním</t>
  </si>
  <si>
    <t>1555168047</t>
  </si>
  <si>
    <t>"VV pol. 26, K1, K2, ZÚ - KÚ"   10719,240</t>
  </si>
  <si>
    <t>23</t>
  </si>
  <si>
    <t>182151111</t>
  </si>
  <si>
    <t>Svahování v zářezech v hornině třídy těžitelnosti I, skupiny 1 až 3</t>
  </si>
  <si>
    <t>1154011110</t>
  </si>
  <si>
    <t xml:space="preserve">"VV pol. 44, úprava svahu zářezu do původního msvahu, před mostem Přístaviště, dl. x š. "   </t>
  </si>
  <si>
    <t>15,50*4,60</t>
  </si>
  <si>
    <t>24</t>
  </si>
  <si>
    <t>183403111</t>
  </si>
  <si>
    <t>Obdělání půdy nakopáním na hloubku do 0,1 m v rovině a svahu do 1:5</t>
  </si>
  <si>
    <t>1469468657</t>
  </si>
  <si>
    <t>25</t>
  </si>
  <si>
    <t>183403153</t>
  </si>
  <si>
    <t>Obdělání půdy hrabáním v rovině a svahu do 1:5</t>
  </si>
  <si>
    <t>1288599425</t>
  </si>
  <si>
    <t>26</t>
  </si>
  <si>
    <t>183403161</t>
  </si>
  <si>
    <t>Obdělání půdy válením v rovině a svahu do 1:5</t>
  </si>
  <si>
    <t>-261287221</t>
  </si>
  <si>
    <t>27</t>
  </si>
  <si>
    <t>183403211</t>
  </si>
  <si>
    <t>Obdělání půdy nakopáním na hloubku do 0,1 m ve svahu do 1:2</t>
  </si>
  <si>
    <t>-2042153615</t>
  </si>
  <si>
    <t>28</t>
  </si>
  <si>
    <t>183403253</t>
  </si>
  <si>
    <t>Obdělání půdy hrabáním ve svahu do 1:2</t>
  </si>
  <si>
    <t>1373216767</t>
  </si>
  <si>
    <t>29</t>
  </si>
  <si>
    <t>183403261</t>
  </si>
  <si>
    <t>Obdělání půdy válením ve svahu do 1:2</t>
  </si>
  <si>
    <t>-1098477742</t>
  </si>
  <si>
    <t>30</t>
  </si>
  <si>
    <t>185802113</t>
  </si>
  <si>
    <t>Hnojení půdy umělým hnojivem na široko v rovině a svahu do 1:5</t>
  </si>
  <si>
    <t>-323759926</t>
  </si>
  <si>
    <t>"5 kg/ha, ztratné 8%"</t>
  </si>
  <si>
    <t>"v rovině"   233,34*0,0005*1,08</t>
  </si>
  <si>
    <t>31</t>
  </si>
  <si>
    <t>185802123</t>
  </si>
  <si>
    <t>Hnojení půdy umělým hnojivem na široko ve svahu do 1:2</t>
  </si>
  <si>
    <t>1696536944</t>
  </si>
  <si>
    <t>"ve svahu"   71,30*0,0005*1,08</t>
  </si>
  <si>
    <t>32</t>
  </si>
  <si>
    <t>25191155</t>
  </si>
  <si>
    <t>hnojivo průmyslové Cererit</t>
  </si>
  <si>
    <t>194449358</t>
  </si>
  <si>
    <t>0,165*1000</t>
  </si>
  <si>
    <t>33</t>
  </si>
  <si>
    <t>185803111</t>
  </si>
  <si>
    <t>Ošetření trávníku shrabáním v rovině a svahu do 1:5</t>
  </si>
  <si>
    <t>-1492535214</t>
  </si>
  <si>
    <t>34</t>
  </si>
  <si>
    <t>185803112</t>
  </si>
  <si>
    <t>Ošetření trávníku shrabáním ve svahu do 1:2</t>
  </si>
  <si>
    <t>191869658</t>
  </si>
  <si>
    <t>Zakládání</t>
  </si>
  <si>
    <t>35</t>
  </si>
  <si>
    <t>213141112</t>
  </si>
  <si>
    <t>Zřízení vrstvy z geotextilie v rovině nebo ve sklonu do 1:5 š do 6 m</t>
  </si>
  <si>
    <t>-946367966</t>
  </si>
  <si>
    <t>"VV pol. 29, K1 a K2, ZÚ - KÚ"   10721,38</t>
  </si>
  <si>
    <t>36</t>
  </si>
  <si>
    <t>69311068</t>
  </si>
  <si>
    <t>geotextilie netkaná separační, ochranná, filtrační, drenážní PP 300g/m2</t>
  </si>
  <si>
    <t>1650969725</t>
  </si>
  <si>
    <t>"VV pol. 29, separační geotextilie na parapláň, 20% na přesahy a ztratné"   10721,38*1,20</t>
  </si>
  <si>
    <t>37</t>
  </si>
  <si>
    <t>275313711</t>
  </si>
  <si>
    <t>Základové patky z betonu tř. C 20/25</t>
  </si>
  <si>
    <t>-2000291210</t>
  </si>
  <si>
    <t>"VV pol. 49, základové patky z betonu tř. C20/25"   4,523</t>
  </si>
  <si>
    <t>Komunikace pozemní</t>
  </si>
  <si>
    <t>51</t>
  </si>
  <si>
    <t>Kolejová lože</t>
  </si>
  <si>
    <t>38</t>
  </si>
  <si>
    <t>511501255</t>
  </si>
  <si>
    <t>Zřízení kolejového lože z drceného kameniva</t>
  </si>
  <si>
    <t>CS ÚRS 2023 02</t>
  </si>
  <si>
    <t>-1772605889</t>
  </si>
  <si>
    <t>Zřízení kolejového lože z hrubého drceného kameniva</t>
  </si>
  <si>
    <t xml:space="preserve">"VV pol. 25, 1, K2, ZÚ - KÚ, kolejové lože kam. drc. fr. 32/63mm tl. 300mm"   </t>
  </si>
  <si>
    <t>5788,68-(0,088*(561+3838+14))</t>
  </si>
  <si>
    <t>39</t>
  </si>
  <si>
    <t>511501111</t>
  </si>
  <si>
    <t>Konstrukční vrstva tělesa železničního spodku ze štěrkodrti</t>
  </si>
  <si>
    <t>1969922759</t>
  </si>
  <si>
    <t>Podkladní konstrukční vrstvy pro kolej jakékoliv tloušťky a šířky pruhu s dodáním hmot ze štěrkodrti</t>
  </si>
  <si>
    <t>"VV pol. 27, k2, KM 0,230 000 - 0,380 000, ŠDA fr. 0/32mm, tl. 100mm"   109,930</t>
  </si>
  <si>
    <t>52</t>
  </si>
  <si>
    <t>Kolej</t>
  </si>
  <si>
    <t>40</t>
  </si>
  <si>
    <t>546391216</t>
  </si>
  <si>
    <t>Montáž roštu koleje na pražcích betonových typ koleje S49 rozdělení u</t>
  </si>
  <si>
    <t>m</t>
  </si>
  <si>
    <t>293418796</t>
  </si>
  <si>
    <t>Montáž kolejového roštu na pražcích betonových typ koleje S49 rozdělení u</t>
  </si>
  <si>
    <t xml:space="preserve">"VV pol. 1, bezstyková kolej, kolejnice E1, bet. pražce B03, pružné svěrky Vossloh Skl 14"   </t>
  </si>
  <si>
    <t>"kolej č.1: km 0,000 (ZÚ)-1,315 508"   1315,508</t>
  </si>
  <si>
    <t>"kolej č.2: km 0,000 (ZÚ)-1,321 978"   1321,978</t>
  </si>
  <si>
    <t>41</t>
  </si>
  <si>
    <t>43765101</t>
  </si>
  <si>
    <t>kolejnice železniční širokopatní tvaru 49 E1 (S49)</t>
  </si>
  <si>
    <t>-336685091</t>
  </si>
  <si>
    <t xml:space="preserve">"VV pol. 3"   </t>
  </si>
  <si>
    <t>"kol. č. 1, km 0,000 (ZÚ) - 1,315 508"   2*1315,508*49,39/1000</t>
  </si>
  <si>
    <t>"kol. č. 2, km 0,000 (ZÚ) - 1,321 978"   2*1321,978*49,39/1000</t>
  </si>
  <si>
    <t>42</t>
  </si>
  <si>
    <t>59211207</t>
  </si>
  <si>
    <t>pražec z předpjatého betonu příčný, vystrojení pružné bezpodkladnicové vč. kompletů pro kolejnici S 49, 2415x240x205mm</t>
  </si>
  <si>
    <t>kus</t>
  </si>
  <si>
    <t>542841009</t>
  </si>
  <si>
    <t xml:space="preserve">"VV pol. 4, s antikorozní úpravou"   </t>
  </si>
  <si>
    <t>"kol. č. 1 - zast. ZOO vč. přechodu přes trať, s přesahem 2 pražce na každou stranu, km 0,279 768 - 0,350 406"   118+1+4</t>
  </si>
  <si>
    <t>"kol. č. 2 - zast. ZOO vč. přechodu přes trať, s přesahem 2 pražce na každou stranu, km 0,212 980 - 0,283 699"   118+1+4</t>
  </si>
  <si>
    <t>"kol. č. 1 - zast. Přístaviště s přesahem 2 pražce na každou stranu, km 1,051 684 - 1,142 819"   152+1+4</t>
  </si>
  <si>
    <t>"kol. č. 1 - zast. Přístaviště s přesahem 2 pražce na každou stranu, km 1,056 570 - 1,147 867"   153+1+4</t>
  </si>
  <si>
    <t xml:space="preserve">"VV pol. 5"   </t>
  </si>
  <si>
    <t>"kol. č. 1, km 0,000 000 (ZÚ) - 1,315 508, bez zastávkových úseků"   2194-123-157</t>
  </si>
  <si>
    <t>"kol. č. 2, km 0,000 000 (ZÚ) - 1,321 978, bez zastávkových úseků"   2205-123-158</t>
  </si>
  <si>
    <t>43</t>
  </si>
  <si>
    <t>31198230</t>
  </si>
  <si>
    <t>komplet pro upevnění Skl14 (svěrka Skl14, vrtule R1, podložka Uls7) s antikorozní úpravou</t>
  </si>
  <si>
    <t>-463976906</t>
  </si>
  <si>
    <t xml:space="preserve">"na pražec čtyři komplety" 561*4 </t>
  </si>
  <si>
    <t>44</t>
  </si>
  <si>
    <t>R-přechod</t>
  </si>
  <si>
    <t>Kolejnice přechodové 49E1/NT1 dl. 4m, pár, montáž a dodávka</t>
  </si>
  <si>
    <t>-217470242</t>
  </si>
  <si>
    <t>"VV pol. 2, 6 a 7"</t>
  </si>
  <si>
    <t>"kol. č. 1, km 1,315 508 - 1,319 508 (KÚ), 4 m, 1 pár"   1</t>
  </si>
  <si>
    <t>"kol. č. 2, km 1,321 978 - 1,325 978 (KÚ), 4 m, 1 pár"   1</t>
  </si>
  <si>
    <t>45</t>
  </si>
  <si>
    <t>60811009</t>
  </si>
  <si>
    <t>pražec dřevěný příčný nevystrojený buk 2600x260x150mm</t>
  </si>
  <si>
    <t>1822438238</t>
  </si>
  <si>
    <t xml:space="preserve">"VV pol. 8"  </t>
  </si>
  <si>
    <t>"kol. č. 1, pod přechodové kolejnice, 4,00/0,6"   6+1</t>
  </si>
  <si>
    <t>"kol. č. 2, pod přechodové kolejnice, 4,00/0,6"   6+1</t>
  </si>
  <si>
    <t>46</t>
  </si>
  <si>
    <t>523991111</t>
  </si>
  <si>
    <t>Podložka pod podkladnici tl 3-5 mm</t>
  </si>
  <si>
    <t>360460977</t>
  </si>
  <si>
    <t>"VV pol. 10, na dřevěné pražce pod přechodové kolejnice"   2*14</t>
  </si>
  <si>
    <t>47</t>
  </si>
  <si>
    <t>523991112</t>
  </si>
  <si>
    <t>Podložka mezi podklad a patu kolejnice tl 3-5 mm</t>
  </si>
  <si>
    <t>1204513115</t>
  </si>
  <si>
    <t>"VV pol. 9, na dřevěné pražce pod přechodové kolejnice"   2*14</t>
  </si>
  <si>
    <t>48</t>
  </si>
  <si>
    <t>523997013</t>
  </si>
  <si>
    <t>Podkladnice na pražcích</t>
  </si>
  <si>
    <t>-2021966632</t>
  </si>
  <si>
    <t>"VV pol. 11, na pražce pod přechodové kolejnice"   2*14</t>
  </si>
  <si>
    <t>49</t>
  </si>
  <si>
    <t>31198234</t>
  </si>
  <si>
    <t>komplet pro upevnění Skl24 (šroub RS0, matice M22, podložka Uls6)</t>
  </si>
  <si>
    <t>-1374335602</t>
  </si>
  <si>
    <t>"VV pol. 12, na podkladnice dřevěných pražců pod přechodové kolejnice"   2*28</t>
  </si>
  <si>
    <t>50</t>
  </si>
  <si>
    <t>R-kotva</t>
  </si>
  <si>
    <t>Pražcová kotva dl. 160 mm</t>
  </si>
  <si>
    <t>-1055960582</t>
  </si>
  <si>
    <t xml:space="preserve">"VV pol. 13"   </t>
  </si>
  <si>
    <t>"kol. č. 1, každý pražec km 0,075 000 - 0,253 895, t.j. 178,895/0,60 + 1"   300</t>
  </si>
  <si>
    <t>"kol. č. 1, každý 3. pražec km 0,327 944 - 0,677 528, t.j. 349,584/(3 x 0,60) + 1"   196</t>
  </si>
  <si>
    <t>"kol. č. 1, každý 3. pražec km 0,919 771 - 1,071 556 t.j. 151,785/(3 x 0,60) + 1"   86</t>
  </si>
  <si>
    <t>"kol. č. 1, každý pražec km 1,245 513 - 1,319 508, t.j. 73,995/0,60 + 1"   125</t>
  </si>
  <si>
    <t>"kol. č. 2, každý pražec km 0,075 708 - 0,256 959, t.j. 181,251/0,60 + 1"   304</t>
  </si>
  <si>
    <t>"kol. č. 2, každý 3. pražec km 0,327 592 - 0,680 126, t.j. 352,534/(3 x 0,60) + 1"   197</t>
  </si>
  <si>
    <t>"kol. č. 2, každý 3. pražec km 0,923 125 - 1,076 969 t.j. 153,844/(3 x 0,60) + 1"   87</t>
  </si>
  <si>
    <t>"kol. č. 2, každý pražec km 1,251 151 - 1,325 949, t.j. 74,798/0,60 + 1"   126</t>
  </si>
  <si>
    <t>R-prop</t>
  </si>
  <si>
    <t>-1412029070</t>
  </si>
  <si>
    <t xml:space="preserve">"VV pol. 14"   </t>
  </si>
  <si>
    <t>"standardní"   13</t>
  </si>
  <si>
    <t>"zdvojené - zpětné odsávání"   2*3</t>
  </si>
  <si>
    <t>R-bok1</t>
  </si>
  <si>
    <t>Odhlučnění koleje-pryžová bokovnice s výstuhou, montáž pomocí spony, M+D</t>
  </si>
  <si>
    <t>680592682</t>
  </si>
  <si>
    <t xml:space="preserve">"VV pol. 92 pro profil kolejnic 49E1, cena pro délku kolejnice (z obou stran stojny)"   </t>
  </si>
  <si>
    <t xml:space="preserve">"kol. č. 1, km 0,000 000 (ZÚ) - 0,279 768"   </t>
  </si>
  <si>
    <t xml:space="preserve">"kol. č. 1, km 0,285 268 - 0,816 000; - 150 m jiný výrobce"   </t>
  </si>
  <si>
    <t>2*279,768+2*530,732-2*150,000</t>
  </si>
  <si>
    <t xml:space="preserve">"kol. č. 2, km 0,000 000 - 0,278 199"   </t>
  </si>
  <si>
    <t xml:space="preserve">"kol. č. 2, km 0,283 699 - 0,819 164; - 150 m jiný výrobce"   </t>
  </si>
  <si>
    <t>2*278,199+2*535,465-2*150,000</t>
  </si>
  <si>
    <t>53</t>
  </si>
  <si>
    <t>R-bok2</t>
  </si>
  <si>
    <t>Odhlučnění koleje-pryžová bokovnice, montáž lepením, M+D</t>
  </si>
  <si>
    <t>-788397933</t>
  </si>
  <si>
    <t xml:space="preserve">"VV pol. 93 pro profil kolejnic 49E1, cena pro délku kolejnice (z obou stran stojny)"   </t>
  </si>
  <si>
    <t>"kol. č. 1"   2*150,000</t>
  </si>
  <si>
    <t>"kol. č. 2"   2*150,000</t>
  </si>
  <si>
    <t>54</t>
  </si>
  <si>
    <t>R-maz</t>
  </si>
  <si>
    <t>Kolejnicový mazník vč. příslušenství M+D</t>
  </si>
  <si>
    <t>928860455</t>
  </si>
  <si>
    <t xml:space="preserve">"VV pol. 92, dle technické specifikace PD, umístění v koleji sle PD"  </t>
  </si>
  <si>
    <t>"kol. č. 1"   1</t>
  </si>
  <si>
    <t>"kol. č. 2"   1</t>
  </si>
  <si>
    <t>Ostatní úpravy železničního svršku</t>
  </si>
  <si>
    <t>55</t>
  </si>
  <si>
    <t>543141111</t>
  </si>
  <si>
    <t>Směrové a výškové vyrovnání koleje na pražcích z betonu</t>
  </si>
  <si>
    <t>784960223</t>
  </si>
  <si>
    <t xml:space="preserve">"VV pol. 16"   </t>
  </si>
  <si>
    <t>"kol. č. 1 nový svršek, km 0,000 000 (ZÚ) - 1,319 508 (KÚ), 3x"   1319,508*3</t>
  </si>
  <si>
    <t>"kol. č. 2 nový svršek, km 0,000 000 (ZÚ) - 1,325 978 (KÚ), 3x"   1325,978*3</t>
  </si>
  <si>
    <t>"kol. č. 1 část oblouku před ZÚ, km -0,197 368 - 0,000 000 (ZÚ), 3x"   197,368*3</t>
  </si>
  <si>
    <t>"kol. č. 12 část oblouku před ZÚ, km -0,200 000 - 0,000 000 (ZÚ), 3x"   200,000*3</t>
  </si>
  <si>
    <t>56</t>
  </si>
  <si>
    <t>548111111</t>
  </si>
  <si>
    <t>Svár žlábkových kolejnic elektrický bez příložky</t>
  </si>
  <si>
    <t>-920781487</t>
  </si>
  <si>
    <t xml:space="preserve">"VV pol. 18" </t>
  </si>
  <si>
    <t>"kol. č. 1, km 1,319 508 (KÚ) - přechodová kolejnice na stáv. stav"   2</t>
  </si>
  <si>
    <t>"kol. č. , km 1,325 978 (KÚ) - přechodová kolejnice na stáv. stav"   2</t>
  </si>
  <si>
    <t>57</t>
  </si>
  <si>
    <t>548132111</t>
  </si>
  <si>
    <t>Vrtání otvoru ve stojině kolejnice D od 20 do 40 mm</t>
  </si>
  <si>
    <t>-1285888839</t>
  </si>
  <si>
    <t xml:space="preserve">"VV pol. 19"   </t>
  </si>
  <si>
    <t>"vodivé propojení kolejnic - standardní, 13 lan x 6 děr"   13*6</t>
  </si>
  <si>
    <t>"vodivé propojení kolejnic - zdvojené, 6 lan x 6 děr"   6*6</t>
  </si>
  <si>
    <t>58</t>
  </si>
  <si>
    <t>548121521</t>
  </si>
  <si>
    <t>Odtavovací stykové svařování mobilní svařovnou kolejnic soustavy S49</t>
  </si>
  <si>
    <t>-940906646</t>
  </si>
  <si>
    <t>"VV pol. 17, kolejnice 49E1"</t>
  </si>
  <si>
    <t>"kol. č. 1, km 0,000 000 (ZÚ) - 1,315 508 (začátek přechodové kolejnice) (1315,508/25+1) x 2"    108</t>
  </si>
  <si>
    <t>"kol. č. 2, km 0,000 000 (ZÚ) - 1,321 978 (začátek přechodové kolejnice) (1321,978/25+1) x 2"    108</t>
  </si>
  <si>
    <t>59</t>
  </si>
  <si>
    <t>548133111</t>
  </si>
  <si>
    <t>Řez příčný žlábkové kolejnice pilou</t>
  </si>
  <si>
    <t>1443374842</t>
  </si>
  <si>
    <t>"VV pol. 22, KÚ"   1*4</t>
  </si>
  <si>
    <t>60</t>
  </si>
  <si>
    <t>548133121</t>
  </si>
  <si>
    <t>Řez příčný žlábkové koleje plamenem</t>
  </si>
  <si>
    <t>2115981186</t>
  </si>
  <si>
    <t xml:space="preserve">"VV pol. 24"   </t>
  </si>
  <si>
    <t>"žlábková kolejnice na bet. pražcích, 2 x 502,013/5"   202</t>
  </si>
  <si>
    <t>61</t>
  </si>
  <si>
    <t>548131121</t>
  </si>
  <si>
    <t>Dělení kolejnic všech soustav řezáním nebo rozbroušením</t>
  </si>
  <si>
    <t>-1504112503</t>
  </si>
  <si>
    <t>548131122</t>
  </si>
  <si>
    <t>Dělení kolejnic všech soustav řezáním kyslíkem</t>
  </si>
  <si>
    <t>-61797123</t>
  </si>
  <si>
    <t xml:space="preserve">"VV pol. 23h"   </t>
  </si>
  <si>
    <t>"S49 na dřevěných pražcích, 2 x 2000,303/5"   800</t>
  </si>
  <si>
    <t>"S49 na betonových pražcích, 2 x 143,170/5"   58</t>
  </si>
  <si>
    <t>"kolejnice přídržnice po 5 m, 899,274/5"   180</t>
  </si>
  <si>
    <t>Podkladní vrstvy komunikací, letišť a ploch</t>
  </si>
  <si>
    <t>63</t>
  </si>
  <si>
    <t>564730111</t>
  </si>
  <si>
    <t>Podklad z kameniva hrubého drceného vel. 16-32 mm tl 100 mm</t>
  </si>
  <si>
    <t>-219328767</t>
  </si>
  <si>
    <t xml:space="preserve">"VV pol. 41, úprava svahu před opěrami nadjezdu Přístavní"   </t>
  </si>
  <si>
    <t>"podél koleje č. 1"   13,63*0,102/0,10</t>
  </si>
  <si>
    <t>"podél koleje č. 2"   14,08*0,114/0,10</t>
  </si>
  <si>
    <t>64</t>
  </si>
  <si>
    <t>564871111</t>
  </si>
  <si>
    <t>Podklad ze štěrkodrtě ŠD tl 250 mm</t>
  </si>
  <si>
    <t>-374983633</t>
  </si>
  <si>
    <t xml:space="preserve">"VV pol. 42, úprava svahu před opěrami nadjezdu Přístavní"   </t>
  </si>
  <si>
    <t>"podél koleje č. 1"   13,63*0,261/0,25</t>
  </si>
  <si>
    <t>"podél koleje č. 2"   14,08*0,295/0,25</t>
  </si>
  <si>
    <t>Trubní vedení</t>
  </si>
  <si>
    <t>65</t>
  </si>
  <si>
    <t>894414211</t>
  </si>
  <si>
    <t>Osazení betonových nebo železobetonových dílců pro šachty desek zákrytových</t>
  </si>
  <si>
    <t>-1833719997</t>
  </si>
  <si>
    <t xml:space="preserve">"VV pol. 39, montáž revizního nástavce k šachtám ŽPSV AZX 13-19 na vyrovnávací VPC maltu"   </t>
  </si>
  <si>
    <t>"jako nový zákryt odvod. žlabu v podjezdu Rakovecká - podél koleje č. 1"   100,10/0,35</t>
  </si>
  <si>
    <t>"jako nový zákryt odvod. žlabu v podjezdu Rakovecká - podél koleje č. 2"   102,55/0,35</t>
  </si>
  <si>
    <t>66</t>
  </si>
  <si>
    <t>592poklop</t>
  </si>
  <si>
    <t>poklop revizního nástavce k šachtám ŽPSV AZX 13-19</t>
  </si>
  <si>
    <t>624739549</t>
  </si>
  <si>
    <t>"VV pol. 38, ztratné 1%"   579*1,01</t>
  </si>
  <si>
    <t>67</t>
  </si>
  <si>
    <t>895931111.1</t>
  </si>
  <si>
    <t>Vpusti kanalizačních horské z betonu prostého C12/15 - vyčištění a kompletní sanace</t>
  </si>
  <si>
    <t>748232359</t>
  </si>
  <si>
    <t xml:space="preserve">"VV pol. 30"   </t>
  </si>
  <si>
    <t>"2 x u nakolejovacího místa km cca 0,830 000"   2</t>
  </si>
  <si>
    <t>"2 x za zastávkou Přístaviště km cca 1,150 000"   2</t>
  </si>
  <si>
    <t>68</t>
  </si>
  <si>
    <t>899104112</t>
  </si>
  <si>
    <t>Osazení poklopů litinových nebo ocelových včetně rámů pro třídu zatížení D400, E600</t>
  </si>
  <si>
    <t>1360520764</t>
  </si>
  <si>
    <t>"VV pol. 40, podjezd Rakovecká - náhrada za ŽB panel"   1</t>
  </si>
  <si>
    <t>69</t>
  </si>
  <si>
    <t>28661935</t>
  </si>
  <si>
    <t>poklop šachtový litinový dno DN 600 pro třídu zatížení D400</t>
  </si>
  <si>
    <t>588930072</t>
  </si>
  <si>
    <t>70</t>
  </si>
  <si>
    <t>899133211</t>
  </si>
  <si>
    <t>Výměna vtokové mříže uliční vpusti s použitím betonových vyrovnávacích prvků</t>
  </si>
  <si>
    <t>-341072442</t>
  </si>
  <si>
    <t>Výměna vtokové mříže uliční vpusti na betonové skruži s použitím betonových vyrovnávacích prvků</t>
  </si>
  <si>
    <t>"VV pol. 52"   5</t>
  </si>
  <si>
    <t>Ostatní konstrukce a práce, bourání</t>
  </si>
  <si>
    <t>91</t>
  </si>
  <si>
    <t>Doplňující konstrukce a práce pozemních komunikací, letišť a ploch</t>
  </si>
  <si>
    <t>71</t>
  </si>
  <si>
    <t>911111111</t>
  </si>
  <si>
    <t>Montáž zábradlí ocelového zabetonovaného</t>
  </si>
  <si>
    <t>-837195880</t>
  </si>
  <si>
    <t>"VV pol. 47, odměřeno digitálně ze situace"</t>
  </si>
  <si>
    <t>"- zast. ZOO"   71,84</t>
  </si>
  <si>
    <t>72</t>
  </si>
  <si>
    <t>553zábradlí</t>
  </si>
  <si>
    <t xml:space="preserve">silniční zábradlí výška 1,00 m se zarážkou pro slepeckou hůl, žárově zinkované </t>
  </si>
  <si>
    <t>-135117786</t>
  </si>
  <si>
    <t>"VV pol. 48, odměřeno digitálně ze situace"</t>
  </si>
  <si>
    <t>73</t>
  </si>
  <si>
    <t>938902206.1</t>
  </si>
  <si>
    <t>Vyčištění stávajícího odvodňovacího žlabu vč. kompletní sanace stěn a dna</t>
  </si>
  <si>
    <t>561481103</t>
  </si>
  <si>
    <t xml:space="preserve">"VV pol. 31"   </t>
  </si>
  <si>
    <t>"podél koleje č. 1 v podjezdu Rakovecká, délka v ose žlabu"   113,95</t>
  </si>
  <si>
    <t>"podél koleje č.  v podjezdu Rakovecká, délka v ose žlabu"   117,00</t>
  </si>
  <si>
    <t>93</t>
  </si>
  <si>
    <t>Různé dokončovací konstrukce a práce inženýrských staveb</t>
  </si>
  <si>
    <t>74</t>
  </si>
  <si>
    <t>935111211</t>
  </si>
  <si>
    <t>Osazení příkopového žlabu do štěrkopísku tl 100 mm z betonových tvárnic š 800 mm</t>
  </si>
  <si>
    <t>-480399860</t>
  </si>
  <si>
    <t>Osazení betonového příkopového žlabu s vyplněním a zatřením spár cementovou maltou s ložem tl. 100 mm z kameniva těženého nebo štěrkopísku z betonových příkopových tvárnic šířky přes 500 do 800 mm</t>
  </si>
  <si>
    <t xml:space="preserve">"VV pol. 32 a 33"   </t>
  </si>
  <si>
    <t xml:space="preserve">"podél koleje č. 1 - konec nakolejovací plochy - začátek nást. Přístaviště, délka v ose žlabu"    </t>
  </si>
  <si>
    <t xml:space="preserve">  3,420+81,495+54,687+40,958+25,760+3,037+4,209+2,945</t>
  </si>
  <si>
    <t xml:space="preserve">"podél koleje č. 1 - horská vpust za zast. Přístaviště - vyústění odvod. žlabu před podjezdem Rakovecká, délka v ose žlabu" </t>
  </si>
  <si>
    <t>23,564+26,249+13,190</t>
  </si>
  <si>
    <t xml:space="preserve">"podél koleje č. 2 - konec nakolejovací plochy - začátek nást. Přístaviště, délka v ose žlabu" </t>
  </si>
  <si>
    <t>3,059+2,086+12,749+67,440+20,00+35,314+44,741+29,680+1,424+2,510+1,452</t>
  </si>
  <si>
    <t xml:space="preserve">"podél koleje č. 2 - horská vpust za zast. Přístaviště - vyústění odvod. žlabu před podjezdem Rakovecká, délka v ose žlabu" </t>
  </si>
  <si>
    <t>24,144+9,046+29,099</t>
  </si>
  <si>
    <t>75</t>
  </si>
  <si>
    <t>ZPS.TBM11319</t>
  </si>
  <si>
    <t>Příkopová tvárnice TZZ 4a</t>
  </si>
  <si>
    <t>995937063</t>
  </si>
  <si>
    <t>"ztratné 1%"   562,258/0,30*1,01</t>
  </si>
  <si>
    <t>96</t>
  </si>
  <si>
    <t>Bourání konstrukcí</t>
  </si>
  <si>
    <t>76</t>
  </si>
  <si>
    <t>966005111</t>
  </si>
  <si>
    <t>Rozebrání a odstranění silničního zábradlí se sloupky osazenými s betonovými patkami</t>
  </si>
  <si>
    <t>-696743165</t>
  </si>
  <si>
    <t xml:space="preserve">"VV pol. 78"   </t>
  </si>
  <si>
    <t>"mezikolejové zábradlí zast. ZOO, před nást. sm. Ečerova"   76,124</t>
  </si>
  <si>
    <t>"mezikolejové zábradlí zast. ZOO, před nást. sm. centrum"   97,450</t>
  </si>
  <si>
    <t>"mezikolejové zábradlí zast. Přístaviště"   109,265</t>
  </si>
  <si>
    <t>77</t>
  </si>
  <si>
    <t>997221571</t>
  </si>
  <si>
    <t>Vodorovná doprava vybouraných hmot do 1 km</t>
  </si>
  <si>
    <t>CS ÚRS 2019 02</t>
  </si>
  <si>
    <t>1674596526</t>
  </si>
  <si>
    <t>"VV pol. 80, demontované zábradlí na meziskládku do 1 km, zůstane v majetku zhotovitele"   282,839/2,500*18,50/1000</t>
  </si>
  <si>
    <t>78</t>
  </si>
  <si>
    <t>997221612</t>
  </si>
  <si>
    <t>Nakládání vybouraných hmot na dopravní prostředky pro vodorovnou dopravu</t>
  </si>
  <si>
    <t>1611917332</t>
  </si>
  <si>
    <t>Nakládání na dopravní prostředky pro vodorovnou dopravu vybouraných hmot</t>
  </si>
  <si>
    <t>79</t>
  </si>
  <si>
    <t>966008212</t>
  </si>
  <si>
    <t>Bourání odvodňovacího žlabu z betonových příkopových tvárnic š do 800 mm</t>
  </si>
  <si>
    <t>-1881131045</t>
  </si>
  <si>
    <t>"VV pol. 81, žlabovky"</t>
  </si>
  <si>
    <t>"podél kol. č. 1, nakolejovací plocha - zast. Přístaviště"   216,073</t>
  </si>
  <si>
    <t>"podél kol. č. 1, horská vpust za zast. Přístaviště - podjezd Rakovecká"   63,093</t>
  </si>
  <si>
    <t>"podél kol. č. 2, nakolejovací plocha - zast. Přístaviště"   220,553</t>
  </si>
  <si>
    <t>"podél kol. č. 2, horská vpust za zast. Přístaviště - podjezd Rakovecká"   62,239</t>
  </si>
  <si>
    <t xml:space="preserve">"VV pol. 83, ŽB desky tvořící zákryt odvodňovacího žlabu"  </t>
  </si>
  <si>
    <t>"podjezd Rakovecká podél kol. č. 1"   100,593</t>
  </si>
  <si>
    <t>"podjezd Rakovecká podél kol. č. 2"   102,722</t>
  </si>
  <si>
    <t>962</t>
  </si>
  <si>
    <t>Bourání konstrukcí železnice</t>
  </si>
  <si>
    <t>104</t>
  </si>
  <si>
    <t>525321112</t>
  </si>
  <si>
    <t>Demontáž koleje na pražcích dřevěných soustavy S49 rozdělení d</t>
  </si>
  <si>
    <t>935060927</t>
  </si>
  <si>
    <t xml:space="preserve">"VV pol. 53"   </t>
  </si>
  <si>
    <t>"směr centrum"</t>
  </si>
  <si>
    <t>"km 0,000 000 (ZÚ) - km 0,255 085"   255,085</t>
  </si>
  <si>
    <t>"km 0,326 681 - km 1,069 275"   742,594</t>
  </si>
  <si>
    <t>"směr Ečerova"</t>
  </si>
  <si>
    <t>"km 0,000 000 (ZÚ) - km 0,253 370"   253,370</t>
  </si>
  <si>
    <t>"km 0,324 944 - km 1,074 198"   749,254</t>
  </si>
  <si>
    <t>"vč, přídržnice v délce 899,274 m"</t>
  </si>
  <si>
    <t>81</t>
  </si>
  <si>
    <t>525341112</t>
  </si>
  <si>
    <t>Demontáž koleje na pražcích betonových soustavy S49 rozdělení d</t>
  </si>
  <si>
    <t>-1082338896</t>
  </si>
  <si>
    <t xml:space="preserve">"VV pol. 54"   </t>
  </si>
  <si>
    <t>"směr centrum, km 0,255 085 - km 0,326 681"   71,596</t>
  </si>
  <si>
    <t>"směr Ečerova, km 0,253 370 - km 0,324 944"   71,574</t>
  </si>
  <si>
    <t>82</t>
  </si>
  <si>
    <t>526001011</t>
  </si>
  <si>
    <t>Rozebrání koleje ze žlábkových kolejnic na pražcích bez výplně boků kolejnic</t>
  </si>
  <si>
    <t>-137499764</t>
  </si>
  <si>
    <t xml:space="preserve">"VV pol. 55" </t>
  </si>
  <si>
    <t>"směr centrum km 1,069 275 - km 1,319 508 (KÚ)"   250,233</t>
  </si>
  <si>
    <t>"směr Ečerova km 1,074 198 - km 1,325 978 (KÚ)"   251,780</t>
  </si>
  <si>
    <t>"vč. rozebrání pojistného úhelníku v délce 190,854"</t>
  </si>
  <si>
    <t>83</t>
  </si>
  <si>
    <t>526992111</t>
  </si>
  <si>
    <t>Odstranění podložky pod podkladnici nebo patu kolejnice</t>
  </si>
  <si>
    <t>-29677257</t>
  </si>
  <si>
    <t>"VV pol. 61, pod patou kolejnice, dřev. pražec"   2*2859</t>
  </si>
  <si>
    <t>"VV pol. 61, pod patou kolejnice, bet. pražec"   2*922</t>
  </si>
  <si>
    <t>"VV pol. 63, pod podkladnicí, dřev. pražec"   2*2859</t>
  </si>
  <si>
    <t>"VV pol. 63, pod podkladnicí, bet. pražec"   2*922</t>
  </si>
  <si>
    <t>84</t>
  </si>
  <si>
    <t>526997011</t>
  </si>
  <si>
    <t>Odstranění podkladnice</t>
  </si>
  <si>
    <t>5537352</t>
  </si>
  <si>
    <t>"VV pol. 62"</t>
  </si>
  <si>
    <t>"dřevěný pražec"   2*2859</t>
  </si>
  <si>
    <t>"betetonový pražec"   2*922</t>
  </si>
  <si>
    <t>85</t>
  </si>
  <si>
    <t>541301111</t>
  </si>
  <si>
    <t>Odstranění dřevěných pražců pod kolejí rozchod 1435 mm</t>
  </si>
  <si>
    <t>-1660710187</t>
  </si>
  <si>
    <t xml:space="preserve">"VV pol. 59"   </t>
  </si>
  <si>
    <t>"směr centrum (255,085 + 742,594)/0,70"   1426</t>
  </si>
  <si>
    <t>"směr Ečerova (253,370 + 749,254)/0,70 "   1433</t>
  </si>
  <si>
    <t>86</t>
  </si>
  <si>
    <t>541301112</t>
  </si>
  <si>
    <t>Odstranění pražců z betonu předpjatého pod kolejí rozchod 1435 mm</t>
  </si>
  <si>
    <t>-1766709505</t>
  </si>
  <si>
    <t xml:space="preserve">"VV pol. 60 "   </t>
  </si>
  <si>
    <t>"směr centrum (71,596 + 250,233)/0,70"   460</t>
  </si>
  <si>
    <t>"směr Ečerova (71,574 + 251,780)/0,70 "   462</t>
  </si>
  <si>
    <t>87</t>
  </si>
  <si>
    <t>545915111</t>
  </si>
  <si>
    <t>Demontáž a montáž stoličky přídržné kolejnice při výměně pražců</t>
  </si>
  <si>
    <t>-141150377</t>
  </si>
  <si>
    <t xml:space="preserve">"VV pol. 58, na dřevěných pražcích" </t>
  </si>
  <si>
    <t>"směr centrum, (323,579 + 125,107)m/0,70m + 1"   642</t>
  </si>
  <si>
    <t>"směr Ečerova, (325,549 + 125,039)m/0,70m + 1"   645</t>
  </si>
  <si>
    <t>88</t>
  </si>
  <si>
    <t>228850131</t>
  </si>
  <si>
    <t>Demontáž propojky stykové [č.v. 70 301]</t>
  </si>
  <si>
    <t>-1466344600</t>
  </si>
  <si>
    <t>Demontáž propojky včetně demontáže příčného nebo podélného propojení kolejnic přímých kolejí a na výhybkách, demontáže pomocných trámků mezi souběžnými kolejemi na podél koleje stykové [č.v. 70 301]</t>
  </si>
  <si>
    <t xml:space="preserve">"VV pol. 64, přes celý traťový profil"   </t>
  </si>
  <si>
    <t>"otevřený svršek"   14</t>
  </si>
  <si>
    <t>"uzavřený svršek, 251/70"   4</t>
  </si>
  <si>
    <t>89</t>
  </si>
  <si>
    <t>R- RIS</t>
  </si>
  <si>
    <t>Demontáž a montáž vlakové cesty RIS</t>
  </si>
  <si>
    <t>-55538562</t>
  </si>
  <si>
    <t>"VV pol. 76 a 77, demontáž a zpětná montáž před výhybkou č. 345 ze stávajícího svršku"   1</t>
  </si>
  <si>
    <t>"uskladnění po celou dobu výstavby"</t>
  </si>
  <si>
    <t>90</t>
  </si>
  <si>
    <t>R-plastsíť</t>
  </si>
  <si>
    <t>Demontáž a likvidace zábrany z plastové síťoviny vč. nosné kce z ocel. lanek</t>
  </si>
  <si>
    <t>-542213269</t>
  </si>
  <si>
    <t>"VV pol. 79, mezi kolejemi v zast. Přístaviště, 88,534 m" 1</t>
  </si>
  <si>
    <t>997</t>
  </si>
  <si>
    <t>Přesun sutě</t>
  </si>
  <si>
    <t>997221561</t>
  </si>
  <si>
    <t>Vodorovná doprava suti z kusových materiálů do 1 km</t>
  </si>
  <si>
    <t>-964169196</t>
  </si>
  <si>
    <t>"VV pol. 82, betonové dlaždice"   5,684</t>
  </si>
  <si>
    <t>92</t>
  </si>
  <si>
    <t>997221569</t>
  </si>
  <si>
    <t>Příplatek ZKD 1 km u vodorovné dopravy suti z kusových materiálů</t>
  </si>
  <si>
    <t>-2140623733</t>
  </si>
  <si>
    <t>"na skládku do 15 km"   14*5,684</t>
  </si>
  <si>
    <t>-240034685</t>
  </si>
  <si>
    <t>"VV pol. 80, bet. patky zábradlí"   282,839/2,50*0,30*0,30*0,60*2,200</t>
  </si>
  <si>
    <t>"VV pol. 81, odvodňovací bet. žlabovky"  561,985/0,30*0,042</t>
  </si>
  <si>
    <t>"VV pol. 83, ŽB desky zákrytu odvoňovacího žlabu"   201,315*1,02*0,08*2,200</t>
  </si>
  <si>
    <t>"VV pol. 84, ŽB panel"   0,896</t>
  </si>
  <si>
    <t>94</t>
  </si>
  <si>
    <t>997221579</t>
  </si>
  <si>
    <t>Příplatek ZKD 1 km u vodorovné dopravy vybouraných hmot</t>
  </si>
  <si>
    <t>1486402765</t>
  </si>
  <si>
    <t>"na skládku do 15 km"   14*129,155</t>
  </si>
  <si>
    <t>95</t>
  </si>
  <si>
    <t>997221861</t>
  </si>
  <si>
    <t>Poplatek za uložení stavebního odpadu na recyklační skládce (skládkovné) z prostého betonu pod kódem 17 01 01</t>
  </si>
  <si>
    <t>1076948929</t>
  </si>
  <si>
    <t>997221862</t>
  </si>
  <si>
    <t>Poplatek za uložení stavebního odpadu na recyklační skládce (skládkovné) z armovaného betonu pod kódem 17 01 01</t>
  </si>
  <si>
    <t>-2085706211</t>
  </si>
  <si>
    <t>97</t>
  </si>
  <si>
    <t>997242511</t>
  </si>
  <si>
    <t>Vodorovná doprava rozebraných pražců do 5 km</t>
  </si>
  <si>
    <t>-30802076</t>
  </si>
  <si>
    <t>"VV pol. 65, dřevěných pražců"   2859*0,085</t>
  </si>
  <si>
    <t>"VV pol. 66, betonových pražců"   922*0,260</t>
  </si>
  <si>
    <t>98</t>
  </si>
  <si>
    <t>997242519</t>
  </si>
  <si>
    <t>Příplatek ZKD 1 km vodorovné dopravy rozebraných pražců</t>
  </si>
  <si>
    <t>969501129</t>
  </si>
  <si>
    <t>"VV pol. 65, dřevěných pražců, na skládku Líšeň 17 km"   243,015*12</t>
  </si>
  <si>
    <t>"VV pol. 66, betonových pražců, na skládku Černovice 15 km"   293,72*10</t>
  </si>
  <si>
    <t>99</t>
  </si>
  <si>
    <t>997221625</t>
  </si>
  <si>
    <t>Poplatek za uložení na skládce (skládkovné) stavebního odpadu železobetonového kód odpadu 17 01 01</t>
  </si>
  <si>
    <t>514493488</t>
  </si>
  <si>
    <t>"VV pol. 66, betonových pražců"   293,72</t>
  </si>
  <si>
    <t>99722dřev</t>
  </si>
  <si>
    <t>Poplatek za uložení na skládce (skládkovné) dřevěné pražce , skládka Brno Líšeň</t>
  </si>
  <si>
    <t>619199889</t>
  </si>
  <si>
    <t>"VV pol. 65, dřevěných pražců"   243,015</t>
  </si>
  <si>
    <t>101</t>
  </si>
  <si>
    <t>997242521</t>
  </si>
  <si>
    <t>Vodorovná doprava rozebraných kolejnic nebo kolejových konstrukcí do 5 km</t>
  </si>
  <si>
    <t>826291851</t>
  </si>
  <si>
    <t>"na meziskládku do 1 km"</t>
  </si>
  <si>
    <t>"žlábkové kolejnice"   73,294</t>
  </si>
  <si>
    <t>"kolejnice S49"   622,094 + 86,475</t>
  </si>
  <si>
    <t>102</t>
  </si>
  <si>
    <t>997242531</t>
  </si>
  <si>
    <t>Vodorovná doprava rozebraného drobného kolejiva do 5 km</t>
  </si>
  <si>
    <t>-1972636515</t>
  </si>
  <si>
    <t>"podložky pod patu kolejnic"   7562*0,000170</t>
  </si>
  <si>
    <t>"podložky pod podkladnice"   7562*0,000090</t>
  </si>
  <si>
    <t>"pojistný úhelník (27,5kg/m) + 2 vrtule (0,5 kg/ks)" 2*190,854*0,0275+2*190,854/0,70*2*0,0005</t>
  </si>
  <si>
    <t>"přídržnice S49 (49,39kg/m)"   899,247*0,04939</t>
  </si>
  <si>
    <t>"stolička přídržnice (8kg/ks)"   1287*0,008</t>
  </si>
  <si>
    <t>"podkladnice (8kg/ks) + 4 vrtule (0,5 kg/ks)"   7562*0,008 + 4*0,0005</t>
  </si>
  <si>
    <t>"svěrky (0,63kg/ks) + svěrkové šrouby (0,494 kg/ks)"  2*7562*(0,00063+0,000494)</t>
  </si>
  <si>
    <t>998</t>
  </si>
  <si>
    <t>Přesun hmot</t>
  </si>
  <si>
    <t>103</t>
  </si>
  <si>
    <t>998243011</t>
  </si>
  <si>
    <t>Přesun hmot pro železniční svršek městských drah</t>
  </si>
  <si>
    <t>-501883084</t>
  </si>
  <si>
    <t>SO 02 - SO 02 Nástupiště Zoologická zahrada</t>
  </si>
  <si>
    <t xml:space="preserve">    4 - Vodorovné konstrukce</t>
  </si>
  <si>
    <t xml:space="preserve">    5 - Komunikace</t>
  </si>
  <si>
    <t xml:space="preserve">      97 - Prorážení otvorů a ostatní bourací práce</t>
  </si>
  <si>
    <t>113106142</t>
  </si>
  <si>
    <t>Rozebrání dlažeb z betonových nebo kamenných dlaždic komunikací pro pěší strojně pl přes 50 m2</t>
  </si>
  <si>
    <t>-319150164</t>
  </si>
  <si>
    <t xml:space="preserve">"VV pol. 57, BZD"  </t>
  </si>
  <si>
    <t>"nást. směr centrum"   159,435</t>
  </si>
  <si>
    <t>"nást. směr Ečerova"   139,992+79,673+12,980+14,985</t>
  </si>
  <si>
    <t>113107161</t>
  </si>
  <si>
    <t>Odstranění podkladu z kameniva drceného tl 100 mm strojně pl přes 50 do 200 m2</t>
  </si>
  <si>
    <t>1309849640</t>
  </si>
  <si>
    <t xml:space="preserve">"VV pol. 59, tl. 40mm, pod BZD"  </t>
  </si>
  <si>
    <t>113107170</t>
  </si>
  <si>
    <t>Odstranění podkladu z betonu prostého tl 100 mm strojně pl přes 50 do 200 m2</t>
  </si>
  <si>
    <t>756900451</t>
  </si>
  <si>
    <t>"VV pol. 61, tl. 50mm pod LA"</t>
  </si>
  <si>
    <t>"nást. směr Ečerova"   28,960</t>
  </si>
  <si>
    <t>113107171</t>
  </si>
  <si>
    <t>Odstranění podkladu z betonu prostého tl 150 mm strojně pl přes 50 do 200 m2</t>
  </si>
  <si>
    <t>425955867</t>
  </si>
  <si>
    <t>"VV pol. 60, pod LA"</t>
  </si>
  <si>
    <t>"nást. směr centrum"   173,203</t>
  </si>
  <si>
    <t>113107181</t>
  </si>
  <si>
    <t>Odstranění podkladu živičného tl 50 mm strojně pl přes 50 do 200 m2</t>
  </si>
  <si>
    <t>-162227392</t>
  </si>
  <si>
    <t>"VV pol. 58, LA"</t>
  </si>
  <si>
    <t>113154123</t>
  </si>
  <si>
    <t>Frézování živičného krytu tl 50 mm pruh š 1 m pl do 500 m2 bez překážek v trase</t>
  </si>
  <si>
    <t>1727478737</t>
  </si>
  <si>
    <t>"VV pol. 56, bus nást. směr přístaviště"   97,397</t>
  </si>
  <si>
    <t>113202111</t>
  </si>
  <si>
    <t>Vytrhání obrub krajníků obrubníků stojatých</t>
  </si>
  <si>
    <t>594206480</t>
  </si>
  <si>
    <t xml:space="preserve">"VV pol. 43, betonové silniční tl. 150mm stojaté"   </t>
  </si>
  <si>
    <t>"nástupiště směr centrum"   2,00+41,266+65,316</t>
  </si>
  <si>
    <t>"VV pol. 44, betonové bezbariérové stojaté"</t>
  </si>
  <si>
    <t>"nástupiště směr centrum"   4,975+6,122</t>
  </si>
  <si>
    <t>"nástupiště směr Ečerova"   6,583</t>
  </si>
  <si>
    <t>"VV pol. 46, kamnné silniční š. 150mm stojatých"</t>
  </si>
  <si>
    <t>"nástupiště směr centrum"   61,824</t>
  </si>
  <si>
    <t>"VV pol. 45, betonové silniční š. 100mm stojeté</t>
  </si>
  <si>
    <t>"nástupiště směr centrum"    6,383</t>
  </si>
  <si>
    <t>"nástupiště směr Ečerova"   80,558+2,206+3,220+2,119+5,476</t>
  </si>
  <si>
    <t>113203111</t>
  </si>
  <si>
    <t>Vytrhání obrub z dlažebních kostek</t>
  </si>
  <si>
    <t>877338924</t>
  </si>
  <si>
    <t>"VV pol. 47, nást. směr centrum - dvojřádek ke zpětnému použití po očištění"   116,426*2</t>
  </si>
  <si>
    <t>122151403</t>
  </si>
  <si>
    <t>Vykopávky v zemníku na suchu v hornině třídy těžitelnosti I, skupiny 1 a 2 objem do 100 m3 strojně</t>
  </si>
  <si>
    <t>1321474604</t>
  </si>
  <si>
    <t>"VV pol. 9, vytěžená zemina vhodná do násypu na meziskládce z výkopu pro SO 01"</t>
  </si>
  <si>
    <t>"kce K3, nást. směr centrum"   (3,233 + 62,000 + 37,715 + 0,858)*0,348</t>
  </si>
  <si>
    <t>"kce K3, nást. směr Ečerova"  (62,000 + 3,233 + 2,491)*0,348</t>
  </si>
  <si>
    <t>122252203</t>
  </si>
  <si>
    <t>Odkopávky a prokopávky nezapažené pro silnice a dálnice v hornině třídy těžitelnosti I objem do 100 m3 strojně</t>
  </si>
  <si>
    <t>-1569244719</t>
  </si>
  <si>
    <t>"VV pol. 63, hor. 3 tř. těž. I"</t>
  </si>
  <si>
    <t>"do úrovně zemní pláně sm. centrum pod BZD"</t>
  </si>
  <si>
    <t>1,027*5,50+1,111*41,246</t>
  </si>
  <si>
    <t>"do úrovně zemní pláně sm. centrum pod LA"</t>
  </si>
  <si>
    <t>0,759*36,000+0,414*28,193</t>
  </si>
  <si>
    <t>"do úrovně zemní pláně sm. Ečerova pod BZD"</t>
  </si>
  <si>
    <t>1,064*(62,000+3,14-8,570)+0,867*5,500+1,053*3,813+0,418*3,300+0,250*5,552</t>
  </si>
  <si>
    <t>132212332</t>
  </si>
  <si>
    <t>Hloubení nezapažených rýh šířky do 2000 mm v nesoudržných horninách třídy těžitelnosti I skupiny 3 ručně</t>
  </si>
  <si>
    <t>55507183</t>
  </si>
  <si>
    <t>Hloubení nezapažených rýh šířky přes 800 do 2 000 mm ručně s urovnáním dna do předepsaného profilu a spádu v hornině třídy těžitelnosti I skupiny 3 nesoudržných</t>
  </si>
  <si>
    <t>"VV pol. 62, pro nátupištní prefabrikáty"</t>
  </si>
  <si>
    <t>"směr centrum"   (3,233+62,000+37,715+0,858)*0,545</t>
  </si>
  <si>
    <t>"směr Ečerova"   (62,000+3,233+2,491)*0,545</t>
  </si>
  <si>
    <t>Hloubení nezapažených šachet v hornině třídy těžitelnosti I skupiny 3 plocha výkopu do 4 m2 ručně</t>
  </si>
  <si>
    <t>1226523611</t>
  </si>
  <si>
    <t>Hloubení nezapažených šachet ručně v horninách třídy těžitelnosti I skupiny 3, půdorysná plocha výkopu do 4 m2</t>
  </si>
  <si>
    <t>"VV pol. 38, pro základové patky z betonu tř. C20/25"</t>
  </si>
  <si>
    <t>"pro zábradlí směr centrum, dl. (67,48-2,08)m/2,18+2=32ks"   32*3,14*0,15*0,15*0,80</t>
  </si>
  <si>
    <t>"pro zábradlí směr centrum, dl. (39,20-2,08)m/2,18+2=20ks"   20*3,14*0,15*0,15*0,80</t>
  </si>
  <si>
    <t>"pro zábradlí směr Ečerova, dl. (52,30-2,08)m/2,18+2=26ks"   26*3,14*0,15*0,15*0,80</t>
  </si>
  <si>
    <t>"pro základ označníku-ELPy 2ks"   2*3,14*0,25*0,25*0,80</t>
  </si>
  <si>
    <t>-1020765728</t>
  </si>
  <si>
    <t>302611857</t>
  </si>
  <si>
    <t>"VV pol. 38, z výkopu pro základové patky"</t>
  </si>
  <si>
    <t>774289486</t>
  </si>
  <si>
    <t>"na skládku Brno Černovice ve vzd. 15 km"   5*260,417</t>
  </si>
  <si>
    <t>-212208557</t>
  </si>
  <si>
    <t>563606617</t>
  </si>
  <si>
    <t>260,417*1,800</t>
  </si>
  <si>
    <t>181351003</t>
  </si>
  <si>
    <t>Rozprostření ornice tl vrstvy do 200 mm pl do 100 m2 v rovině nebo ve svahu do 1:5 strojně</t>
  </si>
  <si>
    <t>304095141</t>
  </si>
  <si>
    <t>"VV pol. 31 a 33, zast. směr Ečerova, za obrubou ohraničující nástupiště, odměřeno digitálně ze situace"   53,777</t>
  </si>
  <si>
    <t>233726913</t>
  </si>
  <si>
    <t>"VV pol. 31, odměřeno digitálně ze situace a řezu"</t>
  </si>
  <si>
    <t>52,982*0,048*0,947</t>
  </si>
  <si>
    <t>-1569945119</t>
  </si>
  <si>
    <t>1607477152</t>
  </si>
  <si>
    <t>"3 kg/m2, ztratné 5%"   53,777*0,03*1,05</t>
  </si>
  <si>
    <t>-698522461</t>
  </si>
  <si>
    <t xml:space="preserve">"VV pol. 33, pod KTÚ, zast. směr Ečerova"   1,015*52,982   </t>
  </si>
  <si>
    <t>1093009069</t>
  </si>
  <si>
    <t>"VV pol. 10, kce K4"</t>
  </si>
  <si>
    <t>"plocha kladu zámkové dlažby"   610,195</t>
  </si>
  <si>
    <t>"odpočet zákrytové desky podchodu"   -3,00*8,50</t>
  </si>
  <si>
    <t>-296289795</t>
  </si>
  <si>
    <t>-213011375</t>
  </si>
  <si>
    <t>1912660861</t>
  </si>
  <si>
    <t>-86951400</t>
  </si>
  <si>
    <t>"5 kg/ha, ztratné 8%"   53,777*0,0005*1,08</t>
  </si>
  <si>
    <t>478961098</t>
  </si>
  <si>
    <t>0,029*1000</t>
  </si>
  <si>
    <t>-1276050054</t>
  </si>
  <si>
    <t>274123901.VL</t>
  </si>
  <si>
    <t>Montáž nástupištních obrubníků typu L 75</t>
  </si>
  <si>
    <t>2090849298</t>
  </si>
  <si>
    <t>"VV pol. 24, 25 nástupištní betonový obrubník L 75 (ŽPSV)"</t>
  </si>
  <si>
    <t>"K3, zast. směr centrum, odměřeno ze situace, 3,233+62,000+37,715+0,745"  4+62+38+1</t>
  </si>
  <si>
    <t>"K3, zast. směr Ečerova, odměřeno ze situace, 62,000+3,233+3,472"   62+4+4</t>
  </si>
  <si>
    <t>592nástup</t>
  </si>
  <si>
    <t>nástupištní obrubník</t>
  </si>
  <si>
    <t>-1956743605</t>
  </si>
  <si>
    <t>2036281876</t>
  </si>
  <si>
    <t>"VV pol. 38, základové patky z betonu tř. C20/25"</t>
  </si>
  <si>
    <t>Vodorovné konstrukce</t>
  </si>
  <si>
    <t>452471131</t>
  </si>
  <si>
    <t>Výplňová vrstva z modifikované malty cementové</t>
  </si>
  <si>
    <t>1354969492</t>
  </si>
  <si>
    <t>"VV pol. 11, cementový potěr tl. 50 mm pro vyrovnání spádu na ŽB desce podchodu v zast. směr Ečerova"   3,00*8,50*0,05</t>
  </si>
  <si>
    <t>Komunikace</t>
  </si>
  <si>
    <t>561121112</t>
  </si>
  <si>
    <t>Podklad z mechanicky zpevněné zeminy MZ tl 200 mm</t>
  </si>
  <si>
    <t>-649540021</t>
  </si>
  <si>
    <t>"VV pol. 9, z nvytěžené zeminy vhodné do násypu z meziskládky z výkopu pro SO 01, hutněno po vrstvách tl. 20 cm"</t>
  </si>
  <si>
    <t>59,692/0,20</t>
  </si>
  <si>
    <t>564851114</t>
  </si>
  <si>
    <t>Podklad ze štěrkodrtě ŠD tl 180 mm</t>
  </si>
  <si>
    <t>394894032</t>
  </si>
  <si>
    <t>"VV pol. 8, ŠDA fr. 0/32, odměřeno digitálně ze sit. a řezů, min. tl. 150 mm, prům. 180 mm"</t>
  </si>
  <si>
    <t>"kce K4, nástupiště směr centrum"   308,385 + 24,140 + 10,673 + 1,129</t>
  </si>
  <si>
    <t>"kce K4, nástupiště směr Ečerova"  239,040+18,443+8,385-(3,000*8,500)-13,500</t>
  </si>
  <si>
    <t>567114113</t>
  </si>
  <si>
    <t>Podklad ze směsi stmelené cementem SC C 12/15 (PB III) tl 100 mm</t>
  </si>
  <si>
    <t>-577848757</t>
  </si>
  <si>
    <t>"VV pol. 7, odměřeno digitálně ze sit. a řezů"</t>
  </si>
  <si>
    <t>"kce K4, pod BZD mimo zákrytovou desku podchodu"</t>
  </si>
  <si>
    <t>610,195-(3,00*8,50)</t>
  </si>
  <si>
    <t>"kce K4, pod převis nástupišť. prefabrikátu L75, přepočet na plochu"</t>
  </si>
  <si>
    <t>(65,233+102,921)*0,005/0,10</t>
  </si>
  <si>
    <t>573211111</t>
  </si>
  <si>
    <t>Postřik živičný spojovací z asfaltu v množství 0,60 kg/m2</t>
  </si>
  <si>
    <t>-1014803793</t>
  </si>
  <si>
    <t>577144211</t>
  </si>
  <si>
    <t>Asfaltový beton vrstva obrusná ACO 11 (ABS) tř. II tl 50 mm š do 3 m z nemodifikovaného asfaltu</t>
  </si>
  <si>
    <t>-1019120852</t>
  </si>
  <si>
    <t>"VV pol. 13, zast. BUS, odměřeno digitálně ze sit."   97,397</t>
  </si>
  <si>
    <t>596211110</t>
  </si>
  <si>
    <t>Kladení zámkové dlažby komunikací pro pěší tl 60 mm skupiny A pl do 50 m2</t>
  </si>
  <si>
    <t>133227360</t>
  </si>
  <si>
    <t>"VV pol. 1, BZD šedá, tvar čtverec, 200x200/60 mm vč. lože z kam. drti fr. 4/8 mm, odměřeno digitálně ze situace"</t>
  </si>
  <si>
    <t>"kce K4, nást. směr centrum"   (19,830 + 8,271 + 249,537 + 31,579 + 35,110) - (24,140 + 10,673 + 1,129)</t>
  </si>
  <si>
    <t>"kce K4, nást. směr Ečerova"    (213,001 + 23,673 + 13,500 + 15,694) - (18,443 + 8,385)</t>
  </si>
  <si>
    <t>"VV pol. 2, BZD červená, tvar obdélník 200x200/60, pro kontrastní pásy vč. lože z kam. drti fr. 4/8 mm, odměřeno digitálně ze situace"</t>
  </si>
  <si>
    <t>"kce K4, nást. směr centrum, tram+bus"   18,44+5,70</t>
  </si>
  <si>
    <t>"kce K4, nást. směr Ečerova, tram."   18,443</t>
  </si>
  <si>
    <t>"VV pol. 3, BZD červená, reliéfní, tvar obdélník 200x200/60, pro varovné a signál pásy vč. lože z kam. drti fr. 4/8 mm, odměřeno digitálně ze situace"</t>
  </si>
  <si>
    <t>"kce K4, nást. směr centrum"   6,617+2,893+1,163</t>
  </si>
  <si>
    <t>"kce K4, nást. směr Ečerova" 2,385+3,560+2,440</t>
  </si>
  <si>
    <t xml:space="preserve">"VV pol. 4, BZD červená, reliéfní - drážkovaná , tvar čtverec 200x200/60, pro umělou vodící línii" </t>
  </si>
  <si>
    <t>"vč. lože z kam. drti fr. 4/8 mm, odměřeno digitálně ze situace"</t>
  </si>
  <si>
    <t xml:space="preserve">"kce K4, nást. směr centrum"   1,129 </t>
  </si>
  <si>
    <t>59245021</t>
  </si>
  <si>
    <t>dlažba tvar čtverec betonová 200x200x60mm přírodní</t>
  </si>
  <si>
    <t>906960702</t>
  </si>
  <si>
    <t>"ztratné 1%"   547,425*1,01</t>
  </si>
  <si>
    <t>59245008</t>
  </si>
  <si>
    <t>dlažba tvar obdélník betonová 200x100x60mm barevná</t>
  </si>
  <si>
    <t>-1111170091</t>
  </si>
  <si>
    <t>"červená, ztratné 3%"   42,583*1,03</t>
  </si>
  <si>
    <t>59245006</t>
  </si>
  <si>
    <t>dlažba tvar obdélník betonová pro nevidomé 200x100x60mm barevná</t>
  </si>
  <si>
    <t>467299624</t>
  </si>
  <si>
    <t>"červená, ztratné 3%"   19,058*1,03</t>
  </si>
  <si>
    <t>59205</t>
  </si>
  <si>
    <t xml:space="preserve">dlažba drážková  - SLP s vodící límií 20x20x6 cm </t>
  </si>
  <si>
    <t>-1613900050</t>
  </si>
  <si>
    <t>"ztratné 3%" 1,129*1,03</t>
  </si>
  <si>
    <t>899331111</t>
  </si>
  <si>
    <t>Výšková úprava uličního vstupu nebo vpusti do 200 mm zvýšením poklopu</t>
  </si>
  <si>
    <t>1917115841</t>
  </si>
  <si>
    <t>"VV pol. 39a, zvýšení poklopu KŠ"</t>
  </si>
  <si>
    <t>"nástupiště směr Ečerova, v ploše + za obrubou nást."   2</t>
  </si>
  <si>
    <t>-857952733</t>
  </si>
  <si>
    <t>"VV pol. 37, odměřeno digitálně ze situace"</t>
  </si>
  <si>
    <t>"- zast. směr centrum"   106,68</t>
  </si>
  <si>
    <t>"- zast. směr Ečerova"   52,300</t>
  </si>
  <si>
    <t>640199847</t>
  </si>
  <si>
    <t>"VV pol. 36, odměřeno digitálně ze situace"</t>
  </si>
  <si>
    <t>"- zast. směr centrum"   67,480+39,200</t>
  </si>
  <si>
    <t>911331145.1</t>
  </si>
  <si>
    <t>Svodidlo ocelové jednostranné zádržnosti H2 typ KB1 RH2 se zaberaněním sloupků v rozmezí do 4 m vč. povrchové úpravy</t>
  </si>
  <si>
    <t>114253526</t>
  </si>
  <si>
    <t>"VV pol. 15, zast. BUS"   13,983</t>
  </si>
  <si>
    <t>914511111</t>
  </si>
  <si>
    <t>Montáž sloupku dopravních značek délky do 3,5 m s betonovým základem</t>
  </si>
  <si>
    <t>-1021810935</t>
  </si>
  <si>
    <t>"VV pol. 34a, bus zastávka směr Přístaviště pro označník DZ IJ4"   1</t>
  </si>
  <si>
    <t>40445230</t>
  </si>
  <si>
    <t>sloupek pro dopravní značku Zn D 70mm v 3,5m</t>
  </si>
  <si>
    <t>-731344025</t>
  </si>
  <si>
    <t>40445241</t>
  </si>
  <si>
    <t>patka pro sloupek Al D 70mm</t>
  </si>
  <si>
    <t>-1036035938</t>
  </si>
  <si>
    <t>40445257</t>
  </si>
  <si>
    <t>svorka upínací na sloupek D 70mm</t>
  </si>
  <si>
    <t>-1825387880</t>
  </si>
  <si>
    <t>40445254</t>
  </si>
  <si>
    <t>víčko plastové na sloupek D 70mm</t>
  </si>
  <si>
    <t>-1175274959</t>
  </si>
  <si>
    <t>916111122</t>
  </si>
  <si>
    <t>Osazení obruby z drobných kostek bez boční opěry do lože z betonu prostého</t>
  </si>
  <si>
    <t>1822537136</t>
  </si>
  <si>
    <t>"VV pol. 12, dvojřádek z KK (stávající po očištění), zast. bus"   18,949+11,952</t>
  </si>
  <si>
    <t>916111123</t>
  </si>
  <si>
    <t>Osazení obruby z drobných kostek s boční opěrou do lože z betonu prostého</t>
  </si>
  <si>
    <t>-1814636797</t>
  </si>
  <si>
    <t>916131213</t>
  </si>
  <si>
    <t>Osazení silničního obrubníku betonového stojatého s boční opěrou do lože z betonu prostého</t>
  </si>
  <si>
    <t>-646695377</t>
  </si>
  <si>
    <t>"VV pol. 19, 100/25/15 cm, směr centrum"   94,197</t>
  </si>
  <si>
    <t>"VV pol. 21, bezbariérový 100/15/15 cm, směr centrum"   5,40</t>
  </si>
  <si>
    <t>"VV pol. 23, náběhový 100/15/15 cm, směr centrum"   1,00</t>
  </si>
  <si>
    <t>59217031</t>
  </si>
  <si>
    <t>obrubník betonový silniční 1000x150x250mm</t>
  </si>
  <si>
    <t>925868141</t>
  </si>
  <si>
    <t>"VV pol. 18, 100/25/15 cm, směr centrum, ztratné 1%"  (59,340+22,801+12,056)*1,01</t>
  </si>
  <si>
    <t>59217029</t>
  </si>
  <si>
    <t>obrubník betonový silniční nájezdový 1000x150x150mm</t>
  </si>
  <si>
    <t>-291255280</t>
  </si>
  <si>
    <t>"VV pol. 20, bezbariérový 100/15/15 cm, směr centrum, ztratné 1%"   5,40*1,01</t>
  </si>
  <si>
    <t>59217030</t>
  </si>
  <si>
    <t>obrubník betonový silniční přechodový 1000x150x150-250mm</t>
  </si>
  <si>
    <t>-1722919056</t>
  </si>
  <si>
    <t>"VV pol. 22, náběhový 100/15/15 cm, směr centrum, ztratné 1%"   1,00*1,01</t>
  </si>
  <si>
    <t>916231213</t>
  </si>
  <si>
    <t>Osazení chodníkového obrubníku betonového stojatého s boční opěrou do lože z betonu prostého</t>
  </si>
  <si>
    <t>195010248</t>
  </si>
  <si>
    <t>"VV pol. 17"</t>
  </si>
  <si>
    <t>"- zast. směr centrum"   3,626+0,87</t>
  </si>
  <si>
    <t>"- zast. směr Ečerova"   48,682+6,278+14,334+10,722</t>
  </si>
  <si>
    <t>59217017</t>
  </si>
  <si>
    <t>obrubník betonový chodníkový 1000x100x250mm</t>
  </si>
  <si>
    <t>-940231320</t>
  </si>
  <si>
    <t>"VV pol. 17, ztratné 1%"</t>
  </si>
  <si>
    <t>"ztratné 1%"   84,512*1,01</t>
  </si>
  <si>
    <t>916431111</t>
  </si>
  <si>
    <t>Osazení bezbariérového betonového obrubníku do betonového lože tl 150 mm</t>
  </si>
  <si>
    <t>248476616</t>
  </si>
  <si>
    <t>"bezbariérový betonový obrubník Kasselského typu pro výšku nástupní hrany 20 cm"</t>
  </si>
  <si>
    <t>"VV pol. 27,  zast. bus obrubník přímý"   17,00</t>
  </si>
  <si>
    <t>"VV pol. 30. přechodový levý dl. 1,00 m, 1ks"   1,00</t>
  </si>
  <si>
    <t>"VV pol. 30. přechodový pravý dl. 1,00 m, 1ks"   1,00</t>
  </si>
  <si>
    <t>"VV pol. 30 náběhový levý dl. 1,00 m, 1ks"   1,00</t>
  </si>
  <si>
    <t>"VV pol. 30 náběhový pravý dl. 1,00 m, 1ks"   1,00</t>
  </si>
  <si>
    <t>62</t>
  </si>
  <si>
    <t>59217040</t>
  </si>
  <si>
    <t>obrubník betonový bezbariérový náběhový</t>
  </si>
  <si>
    <t>490364896</t>
  </si>
  <si>
    <t>"VV pol. 28,  přechodový levý 31-33, 330/400/1006 mm, 1ks"   1,00</t>
  </si>
  <si>
    <t>"VV pol. 28, přechodový pravý 33-31, 330/400/1006 mm,  1ks"   1,00</t>
  </si>
  <si>
    <t>2*1,01 "Přepočtené koeficientem množství</t>
  </si>
  <si>
    <t>59217040.1</t>
  </si>
  <si>
    <t>obrubník betonový bezbariérový přechodový</t>
  </si>
  <si>
    <t>785064880</t>
  </si>
  <si>
    <t>"VV pol. 29, přechodový levý 25-29, 290/150-400/1006 mm, 1ks"   1,00</t>
  </si>
  <si>
    <t>"VV pol. 29, přechodový pravý 29-25, 290/400-150/1006 mm,  1ks"   1,00</t>
  </si>
  <si>
    <t>59217041</t>
  </si>
  <si>
    <t>obrubník betonový bezbariérový přímý</t>
  </si>
  <si>
    <t>1352181747</t>
  </si>
  <si>
    <t>"VV pol. 26, nástupní hrana zas. BUS, obrubník přímý 330/400/1006 mm, 17 ks"   17,00</t>
  </si>
  <si>
    <t>17*1,01 "Přepočtené koeficientem množství</t>
  </si>
  <si>
    <t>919735111</t>
  </si>
  <si>
    <t>Řezání stávajícího živičného krytu hl do 50 mm</t>
  </si>
  <si>
    <t>-542647991</t>
  </si>
  <si>
    <t>"VV pol. 55, bus nást. směr Přístaviště"   52,403</t>
  </si>
  <si>
    <t>404označník</t>
  </si>
  <si>
    <t>označník tramvajové zastávky s DZ IJ4a  vč. odpadkového koše, dodávka a montáž</t>
  </si>
  <si>
    <t>-1177490715</t>
  </si>
  <si>
    <t xml:space="preserve">"VV pol. 34"   </t>
  </si>
  <si>
    <t>"tram. zast. směr centrum"   1</t>
  </si>
  <si>
    <t>"tram. zast. směr Ečerova"   1</t>
  </si>
  <si>
    <t>"bus zast. směr přístaviště"   1</t>
  </si>
  <si>
    <t>404elinfo</t>
  </si>
  <si>
    <t>elektronické informační zařízení ELP vč. sloupku</t>
  </si>
  <si>
    <t>442171712</t>
  </si>
  <si>
    <t xml:space="preserve">"VV pol. 35 a 35a, 54 a 54a"   </t>
  </si>
  <si>
    <t>"zast. směr centrum"   1</t>
  </si>
  <si>
    <t>"zast. směr Ečerova"   1</t>
  </si>
  <si>
    <t>"demontáž, uskladnění a zajištění proti poškození po celou dobu výstavby vč. dopravy na skládku a zpět"</t>
  </si>
  <si>
    <t>"vč. prací spojených se zapojením, napojením, revizemi"</t>
  </si>
  <si>
    <t>"vč. zemních a stavebních prací pro uložení kabelů do terénu, rozebráním a znovuzřízením přilehlých komunikačních zpevnění"</t>
  </si>
  <si>
    <t>"vč. odvozu přebytečné zeminy a suti na skládku s popl. za skladování"</t>
  </si>
  <si>
    <t>R-jízd. automat</t>
  </si>
  <si>
    <t>Jízdenkový automat</t>
  </si>
  <si>
    <t>326534898</t>
  </si>
  <si>
    <t>"VV pol. 42nást. směr centrum"   1</t>
  </si>
  <si>
    <t>91138nást</t>
  </si>
  <si>
    <t>Demontáž nástupištního prefabrikátu L 640 x 350mm</t>
  </si>
  <si>
    <t>931952369</t>
  </si>
  <si>
    <t>"V V pol. 49, nástupiště směr centrum"   39,126</t>
  </si>
  <si>
    <t>"V V pol. 49, nástupiště směr Ečerova"   65,078</t>
  </si>
  <si>
    <t>-247878663</t>
  </si>
  <si>
    <t xml:space="preserve">"VV pol. 50, zábradlí vzor Brno vč. bet. patek""   </t>
  </si>
  <si>
    <t>"nást. směr centrum"   53,334+45,552</t>
  </si>
  <si>
    <t>"nást. směr Ečerova"   57,609</t>
  </si>
  <si>
    <t>"kolem chodníku, u přechodu přes trať"   3,080+5,022</t>
  </si>
  <si>
    <t>966005311</t>
  </si>
  <si>
    <t>Rozebrání a odstranění silničního svodidla s jednou pásnicí</t>
  </si>
  <si>
    <t>1808205851</t>
  </si>
  <si>
    <t>"VV pol. 51, BUS nást. Přístaviště"   13,722</t>
  </si>
  <si>
    <t>997221571z</t>
  </si>
  <si>
    <t>Vodorovná doprava vybouraných hmot do 1 km - zábradlí</t>
  </si>
  <si>
    <t>1598471917</t>
  </si>
  <si>
    <t xml:space="preserve">"VV pol. 64, kovový materiál na meziskládku do 1 km, zůstane v majetku zhotovitele"   </t>
  </si>
  <si>
    <t>"demontované zábradlí "   164,597/2,500*18,50/1000</t>
  </si>
  <si>
    <t>"demontované svodidlo "   (13,772*18,5+5*15)/1000</t>
  </si>
  <si>
    <t>997221612z</t>
  </si>
  <si>
    <t>Nakládání vybouraných hmot na dopravní prostředky pro vodorovnou dopravu - zábradlí</t>
  </si>
  <si>
    <t>1344261473</t>
  </si>
  <si>
    <t>966006132</t>
  </si>
  <si>
    <t>Odstranění značek dopravních nebo orientačních se sloupky s betonovými patkami</t>
  </si>
  <si>
    <t>-1481434590</t>
  </si>
  <si>
    <t>"VV pol. 53, označník vč. sloupku, bus nást. směr Přístaviště"   1</t>
  </si>
  <si>
    <t>R-dem.označníku</t>
  </si>
  <si>
    <t>Odstranění tramvajového označníku - komplet</t>
  </si>
  <si>
    <t>320986286</t>
  </si>
  <si>
    <t>"VV pol. 52, tram. zast. směr Ečerova"   1</t>
  </si>
  <si>
    <t>"VV pol. 53, tram. zast. směr centrum + bus nást. směr Přístaviště"   2</t>
  </si>
  <si>
    <t>Prorážení otvorů a ostatní bourací práce</t>
  </si>
  <si>
    <t>979024443</t>
  </si>
  <si>
    <t>Očištění vybouraných obrubníků a krajníků silničních</t>
  </si>
  <si>
    <t>454967401</t>
  </si>
  <si>
    <t>"VV pol. 46, kamenné obruby š. 150 mm, zůstane v majetku zhotovitele"   61,524</t>
  </si>
  <si>
    <t>979071122</t>
  </si>
  <si>
    <t>Očištění dlažebních kostek drobných s původním spárováním živičnou směsí nebo MC</t>
  </si>
  <si>
    <t>-955561499</t>
  </si>
  <si>
    <t>"VV pol. 48, dvojřádek ke zpětnému použití"   116,426*2*0,10</t>
  </si>
  <si>
    <t>997221551</t>
  </si>
  <si>
    <t>Vodorovná doprava suti ze sypkých materiálů do 1 km</t>
  </si>
  <si>
    <t>-554702885</t>
  </si>
  <si>
    <t>"VV pol. 59, kam. drc."   407,065*0,04*1,800"</t>
  </si>
  <si>
    <t>"VV pol. 56, frézovaná živice"    97,397*0,05*2,100</t>
  </si>
  <si>
    <t>997221559</t>
  </si>
  <si>
    <t>Příplatek ZKD 1 km u vodorovné dopravy suti ze sypkých materiálů</t>
  </si>
  <si>
    <t>-2115091277</t>
  </si>
  <si>
    <t>"na skládku do 15 km"   14*39,536</t>
  </si>
  <si>
    <t>80</t>
  </si>
  <si>
    <t>-719912486</t>
  </si>
  <si>
    <t>"VV pol. 57, BZD"   407,065*0,06*2,200</t>
  </si>
  <si>
    <t>1652981838</t>
  </si>
  <si>
    <t>"na skládku do 15 km"   14*53,733</t>
  </si>
  <si>
    <t>-843682936</t>
  </si>
  <si>
    <t>"VV pol. 43, bet. obruby"   108,582*0,083</t>
  </si>
  <si>
    <t>"VV pol. 44, bet. obruby bezbariérové"   17,68*0,050</t>
  </si>
  <si>
    <t>"VV pol. 45, bet. obruby š. 100 mm"   99,962*0,059</t>
  </si>
  <si>
    <t>"VV pol. 46, kamenné obruby š. 150 mm"   61,524*0,105</t>
  </si>
  <si>
    <t>"VV pol. 49,ŽB nástupištní pref. L"   104,204*0,158*2,400</t>
  </si>
  <si>
    <t>"VV pol. 50, bet. patky zábradlí"   164,597/2,50*0,30*0,30*0,60*2,200</t>
  </si>
  <si>
    <t>"VV pol. 58, LA"   202,163*0,05*2,100</t>
  </si>
  <si>
    <t>"VV pol. 60, bet. tl. 150 mm"   173,203*0,150*2,200</t>
  </si>
  <si>
    <t>"VV pol. 61, bet. tl. 50 mm"   28,960*0,050*2,200</t>
  </si>
  <si>
    <t>1382971514</t>
  </si>
  <si>
    <t>"na skládku do 15 km"   14*151,160</t>
  </si>
  <si>
    <t>997221611</t>
  </si>
  <si>
    <t>Nakládání suti na dopravní prostředky pro vodorovnou dopravu</t>
  </si>
  <si>
    <t>-48582891</t>
  </si>
  <si>
    <t>39,536 + 53,733</t>
  </si>
  <si>
    <t>"VV pol. 47, PALETIZACE, dvojřádek KK ke zpětnému použití"   116,426*2*0,115</t>
  </si>
  <si>
    <t>-1992227057</t>
  </si>
  <si>
    <t>"VV pol. 50, bet. patky zábradlí"   204,438/2,50*0,30*0,30*0,60*2,200</t>
  </si>
  <si>
    <t>"VV pol. 46, obrubníky kamenné silniční š. 150mm PALETIZACE, majetek zhotovitele"   61,524*0,105</t>
  </si>
  <si>
    <t>997221645</t>
  </si>
  <si>
    <t>Poplatek za uložení na skládce (skládkovné) odpadu asfaltového bez dehtu kód odpadu 17 03 02</t>
  </si>
  <si>
    <t>-577436944</t>
  </si>
  <si>
    <t>1679977075</t>
  </si>
  <si>
    <t>170678431</t>
  </si>
  <si>
    <t>997221873</t>
  </si>
  <si>
    <t>Poplatek za uložení stavebního odpadu na recyklační skládce (skládkovné) zeminy a kamení zatříděného do Katalogu odpadů pod kódem 17 05 04</t>
  </si>
  <si>
    <t>-2018638927</t>
  </si>
  <si>
    <t>997221875</t>
  </si>
  <si>
    <t>Poplatek za uložení stavebního odpadu na recyklační skládce (skládkovné) asfaltového bez obsahu dehtu zatříděného do Katalogu odpadů pod kódem 17 03 02</t>
  </si>
  <si>
    <t>8846774</t>
  </si>
  <si>
    <t>998225111</t>
  </si>
  <si>
    <t>Přesun hmot pro pozemní komunikace s krytem z kamene, monolitickým betonovým nebo živičným</t>
  </si>
  <si>
    <t>192229316</t>
  </si>
  <si>
    <t>SO 03 - SO 03 Nástupiště Přístaviště</t>
  </si>
  <si>
    <t>-2097174388</t>
  </si>
  <si>
    <t xml:space="preserve">"VV pol. 36, BZD"  </t>
  </si>
  <si>
    <t>"nást. směr centrum pod přístřeškem"   10,717</t>
  </si>
  <si>
    <t>"nást. směr Ečerova pod přístřeškem"   8,000</t>
  </si>
  <si>
    <t>246783871</t>
  </si>
  <si>
    <t xml:space="preserve">"VV pol. 38, tl. 40mm, pod BZD"  </t>
  </si>
  <si>
    <t>-372960834</t>
  </si>
  <si>
    <t>"VV pol. 38a, pod LA"</t>
  </si>
  <si>
    <t>"nást. směr centrum"   434,326+13,877+12,323</t>
  </si>
  <si>
    <t>"nást. směr Ečerova"   262,916+17,467</t>
  </si>
  <si>
    <t>-907263510</t>
  </si>
  <si>
    <t>"VV pol. 37, LA"</t>
  </si>
  <si>
    <t>-1572207982</t>
  </si>
  <si>
    <t xml:space="preserve">"VV pol. 33, betonové silniční tl. 150mm stojaté"   </t>
  </si>
  <si>
    <t>"nástupiště směr centrum"   5,500+4,733+91,333+5,097</t>
  </si>
  <si>
    <t>"nástupiště směr Ečerova"   3,045+2,823+90,854+2,954</t>
  </si>
  <si>
    <t>-529764391</t>
  </si>
  <si>
    <t>"VV pol. 11, vytěžená zemina vhodná do násypu, na meziskládce z výkopu pro SO 01"</t>
  </si>
  <si>
    <t>-464627720</t>
  </si>
  <si>
    <t>"VV pol. 40, hor. 3 tř. těž. I"</t>
  </si>
  <si>
    <t>"do úrovně zemní pláně sm. centrum"</t>
  </si>
  <si>
    <t>1,220*91,058</t>
  </si>
  <si>
    <t>"do úrovně zemní pláně sm. Ečerova"</t>
  </si>
  <si>
    <t>0,890*91,377</t>
  </si>
  <si>
    <t>132212222</t>
  </si>
  <si>
    <t>Hloubení zapažených rýh šířky do 2000 mm v nesoudržných horninách třídy těžitelnosti I skupiny 3 ručně</t>
  </si>
  <si>
    <t>1704389659</t>
  </si>
  <si>
    <t>Hloubení zapažených rýh šířky přes 800 do 2 000 mm ručně s urovnáním dna do předepsaného profilu a spádu v hornině třídy těžitelnosti I skupiny 3 nesoudržných</t>
  </si>
  <si>
    <t>"VV pol. 39, pro nátupištní prefabrikáty"</t>
  </si>
  <si>
    <t>"směr centrum"   (91,058+2*3,841)*0,545</t>
  </si>
  <si>
    <t>"směr Ečerova"   (91,377+2*1,792)*0,545</t>
  </si>
  <si>
    <t>3612626</t>
  </si>
  <si>
    <t>"VV pol. 28, pro základové patky z betonu tř. C20/25"</t>
  </si>
  <si>
    <t>-1582531428</t>
  </si>
  <si>
    <t>"VV pol. 11, vytěžená zemina vhodná do násypu, z meziskládky, z výkopu pro SO 01"</t>
  </si>
  <si>
    <t>2016175848</t>
  </si>
  <si>
    <t>"VV pol. 28, z výkopu pro základové patky z betonu tř. C20/25"</t>
  </si>
  <si>
    <t>1463041867</t>
  </si>
  <si>
    <t>"na skládku Brno Černovice ve vzd. 15 km"   5*298,298</t>
  </si>
  <si>
    <t>-1420813267</t>
  </si>
  <si>
    <t>298,298*1,800</t>
  </si>
  <si>
    <t>-1739101024</t>
  </si>
  <si>
    <t>897177057</t>
  </si>
  <si>
    <t xml:space="preserve">"VV pol. 20 a 22, kolem zpevněného příkopu tvárnic TZZ, odměřeno digitálně ze situace"   </t>
  </si>
  <si>
    <t xml:space="preserve">"zast. směr centrum"   (27,138+6,259+37,299)*0,50   </t>
  </si>
  <si>
    <t xml:space="preserve">"zast. směr Ečerova"   (46,643+15,472+14,965)*0,60   </t>
  </si>
  <si>
    <t>440641274</t>
  </si>
  <si>
    <t>"VV pol. 20, odměřeno digitálně ze situace a řezu"</t>
  </si>
  <si>
    <t xml:space="preserve">"zast. směr centrum"  (27,138*0,058+(6,259+37,299)*0,068)*0,947 </t>
  </si>
  <si>
    <t xml:space="preserve">"zast. směr Ečerova"   (46,643*0,063+(15,472+14,965)*0,097)*0,947  </t>
  </si>
  <si>
    <t>-1718462902</t>
  </si>
  <si>
    <t>1485980472</t>
  </si>
  <si>
    <t>"3 kg/m2, ztratné 5%"   81,596*0,03*1,05</t>
  </si>
  <si>
    <t>-1650571553</t>
  </si>
  <si>
    <t>781759478</t>
  </si>
  <si>
    <t>"VV pol. 12, kce K4"</t>
  </si>
  <si>
    <t>"plocha kladu zámkové dlažby"   675,013</t>
  </si>
  <si>
    <t>1781370183</t>
  </si>
  <si>
    <t>1033869075</t>
  </si>
  <si>
    <t>-330018080</t>
  </si>
  <si>
    <t>-960730110</t>
  </si>
  <si>
    <t>"5 kg/ha, ztratné 8%"   81,596*0,0005*1,08</t>
  </si>
  <si>
    <t>-886100682</t>
  </si>
  <si>
    <t>0,044*1000</t>
  </si>
  <si>
    <t>168879827</t>
  </si>
  <si>
    <t>-1696641160</t>
  </si>
  <si>
    <t>"VV pol. 15, 16 nástupištní betonový obrubník L 75 (ŽPSV)"</t>
  </si>
  <si>
    <t>"K3, zast. směr centrum, odměřeno ze situace, 91,058+2*4,825"  91+5+5</t>
  </si>
  <si>
    <t>"K3, zast. směr Ečerova, odměřeno ze situace, 91,377+2*2,775"   92+3+3</t>
  </si>
  <si>
    <t>2077867719</t>
  </si>
  <si>
    <t>-193192849</t>
  </si>
  <si>
    <t>-1980604949</t>
  </si>
  <si>
    <t>67,408/0,20</t>
  </si>
  <si>
    <t>-2058214283</t>
  </si>
  <si>
    <t>"VV pol. 7 a 12, ŠDA fr. 0/32, odměřeno digitálně ze sit. a řezů, min. tl. 150 mm, prům. 180 mm"</t>
  </si>
  <si>
    <t>"kce K4, v ploše dlážby"   588,248+54,131+6,015+26,619</t>
  </si>
  <si>
    <t>-2117445511</t>
  </si>
  <si>
    <t>"kce K4, pod BZD"</t>
  </si>
  <si>
    <t>588,248+54,131+6,015+26,619</t>
  </si>
  <si>
    <t>(91,058+91,377)*0,005/0,10</t>
  </si>
  <si>
    <t>"kce K9, pod LA"   40,667</t>
  </si>
  <si>
    <t>578143113</t>
  </si>
  <si>
    <t>Litý asfalt MA 11 (LAS) tl 40 mm š do 3 m z nemodifikovaného asfaltu</t>
  </si>
  <si>
    <t>1579858341</t>
  </si>
  <si>
    <t>"VV pol. 5, odměřeno digitálně ze situace"</t>
  </si>
  <si>
    <t>"kce K9, nást. směr centrum"   12,877+11,323</t>
  </si>
  <si>
    <t>"kce K9, nást. směr Ečerova"   16,467</t>
  </si>
  <si>
    <t>578901112</t>
  </si>
  <si>
    <t>Zdrsňovací posyp litého asfaltu v množství 6 kg/m2</t>
  </si>
  <si>
    <t>-1772746065</t>
  </si>
  <si>
    <t>-671113062</t>
  </si>
  <si>
    <t>"kce K4, nást. směr centrum"   429,122-27,011-3,080-22,579</t>
  </si>
  <si>
    <t>"kce K4, nást. směr Ečerova"    244,241+1,650+0-27,120-2,935-4,04</t>
  </si>
  <si>
    <t>"kce K4, nást. směr centrum"   27,011</t>
  </si>
  <si>
    <t>"kce K4, nást. směr Ečerova, tram."   27,120</t>
  </si>
  <si>
    <t>"kce K4, nást. směr centrum"   1,200+1,880</t>
  </si>
  <si>
    <t>"kce K4, nást. směr Ečerova"    1,055+1,880</t>
  </si>
  <si>
    <t>"kce K4, nást. směr centrum"   10,319+1,170+9,760+1,330</t>
  </si>
  <si>
    <t xml:space="preserve">"kce K4, nást. směr Ečerova"   4,040 </t>
  </si>
  <si>
    <t>-1884331831</t>
  </si>
  <si>
    <t>"ztratné 1%"   588,248*1,01</t>
  </si>
  <si>
    <t>-1713481533</t>
  </si>
  <si>
    <t>"červená, ztratné 3%"   54,131*1,03</t>
  </si>
  <si>
    <t>-1705873376</t>
  </si>
  <si>
    <t>"červená, ztratné 3%"   6,015*1,03</t>
  </si>
  <si>
    <t>-763792659</t>
  </si>
  <si>
    <t>"ztratné 3%" 26,619*1,03</t>
  </si>
  <si>
    <t>1569295373</t>
  </si>
  <si>
    <t>"VV pol. 29a, zvýšení poklopu KŠ o 100 mm"</t>
  </si>
  <si>
    <t>"nástupiště směr centrum, v ploše"   2</t>
  </si>
  <si>
    <t>-390729208</t>
  </si>
  <si>
    <t>"VV pol. 13 a 14"</t>
  </si>
  <si>
    <t>"- zast. směr centrum"   27,475+10,5000+7,951+8,500+37,653</t>
  </si>
  <si>
    <t>"- zast. směr Ečerova"   46,958+9,500+16,604+15,761</t>
  </si>
  <si>
    <t>827079268</t>
  </si>
  <si>
    <t>"VV pol. 13, ztratné 1%"</t>
  </si>
  <si>
    <t>"ztratné 1%"   180,902*1,01</t>
  </si>
  <si>
    <t>elektronické informační zařízení ELP</t>
  </si>
  <si>
    <t>2081900035</t>
  </si>
  <si>
    <t xml:space="preserve">"VV pol. 26"   </t>
  </si>
  <si>
    <t>177899288</t>
  </si>
  <si>
    <t>935112211</t>
  </si>
  <si>
    <t>Osazení příkopového žlabu do betonu tl 100 mm z betonových tvárnic š 800 mm</t>
  </si>
  <si>
    <t>-1659473751</t>
  </si>
  <si>
    <t>"VV pol. 17 a 18"</t>
  </si>
  <si>
    <t>"zast., směr centrum"   27,147+7,300+37,320</t>
  </si>
  <si>
    <t>"zast., směr Ečerova"   46,635+15,469+14,954</t>
  </si>
  <si>
    <t>407781261</t>
  </si>
  <si>
    <t xml:space="preserve">"ztratné 1%"   </t>
  </si>
  <si>
    <t>"zast., směr centrum"   (27,147+7,300+37,320)/0,30*1,01</t>
  </si>
  <si>
    <t>"zast., směr Ečerova"   (46,635+15,469+14,954)/0,30*1,01</t>
  </si>
  <si>
    <t>935113212</t>
  </si>
  <si>
    <t>Osazení odvodňovacího betonového žlabu s krycím roštem šířky přes 200 mm</t>
  </si>
  <si>
    <t>-2090055396</t>
  </si>
  <si>
    <t>"VV pol. 24"</t>
  </si>
  <si>
    <t>"zast. směr centrum"   10,50+8,50</t>
  </si>
  <si>
    <t>"zast. směr Ečerova"   9,50+5,00</t>
  </si>
  <si>
    <t>59227žlab</t>
  </si>
  <si>
    <t>betonový žlab s litinovou mříží dl.500mm, š.400mm, v.300mm, tř. zatížní D400, TZZ 4a</t>
  </si>
  <si>
    <t>2142113229</t>
  </si>
  <si>
    <t>"zast. směr centrum"   (10,50+8,50)/0,50</t>
  </si>
  <si>
    <t>"zast. směr Ečerova"  ( 9,50+5,00)/0,50</t>
  </si>
  <si>
    <t>-1970644745</t>
  </si>
  <si>
    <t>"VV pol. 35, žlabovky"</t>
  </si>
  <si>
    <t>"nást. směr centrum"   90,750</t>
  </si>
  <si>
    <t>"nást. směr Ečerova"   91,500</t>
  </si>
  <si>
    <t>966008231</t>
  </si>
  <si>
    <t>Bourání plastového odvodňovacího žlabu š do 200 mm</t>
  </si>
  <si>
    <t>-559478565</t>
  </si>
  <si>
    <t xml:space="preserve">"VV pol. 35a, vč. plechového roštu"   </t>
  </si>
  <si>
    <t>"nástupiště Ečerova"   4,760</t>
  </si>
  <si>
    <t>R-oceldesek</t>
  </si>
  <si>
    <t>Demontáž ocel. desek přes odvodňovací žlab</t>
  </si>
  <si>
    <t>-1193706279</t>
  </si>
  <si>
    <t xml:space="preserve"> "VV pol. 34"</t>
  </si>
  <si>
    <t>"nást. směr centrum"   5,63+6,846</t>
  </si>
  <si>
    <t>"nást. směr Ečerova"   6,355</t>
  </si>
  <si>
    <t>-1774844698</t>
  </si>
  <si>
    <t xml:space="preserve"> "VV pol. 34, demontáž ocel desek, zůstane v majetku zhotovitele"</t>
  </si>
  <si>
    <t>18,831*0,015*7,850</t>
  </si>
  <si>
    <t>-1348014144</t>
  </si>
  <si>
    <t>-761321315</t>
  </si>
  <si>
    <t>"VV pol. 41 a 41a, tram. zast. směr centrum + Ečerova"   2</t>
  </si>
  <si>
    <t>550856765</t>
  </si>
  <si>
    <t>"VV pol. 38, kam. drc."   18,717*0,04*1,800</t>
  </si>
  <si>
    <t>-745301181</t>
  </si>
  <si>
    <t>"na skládku do 15 km"   14*1,348</t>
  </si>
  <si>
    <t>-2080394113</t>
  </si>
  <si>
    <t>"VV pol. 36, BZD"   18,717*0,06*2,200</t>
  </si>
  <si>
    <t>-1781305596</t>
  </si>
  <si>
    <t>"na skládku do 15 km"   14*2,471</t>
  </si>
  <si>
    <t>-1598400769</t>
  </si>
  <si>
    <t>"VV pol. 33, bet. obruby"   206,339*0,083</t>
  </si>
  <si>
    <t>"VV pol. 35, bet. žlabovka"   182,250/0,30*0,042</t>
  </si>
  <si>
    <t>"VV pol. 37, LA"   740,909*0,05*2,100</t>
  </si>
  <si>
    <t>"VV pol. 38a, bet. tl. 150 mm"   740,909*0,150*2,200</t>
  </si>
  <si>
    <t>-1238491675</t>
  </si>
  <si>
    <t>"na skládku do 15 km"   14*364,936</t>
  </si>
  <si>
    <t>1823797089</t>
  </si>
  <si>
    <t>1,348+2,471</t>
  </si>
  <si>
    <t>1930541289</t>
  </si>
  <si>
    <t>"VV pol. 38, bet. tl. 150 mm"   740,909*0,150*2,200</t>
  </si>
  <si>
    <t>-1888336777</t>
  </si>
  <si>
    <t>-394454378</t>
  </si>
  <si>
    <t>663198283</t>
  </si>
  <si>
    <t>-46650771</t>
  </si>
  <si>
    <t>-295188691</t>
  </si>
  <si>
    <t>SO 04 - SO 04 Přechod přes trať</t>
  </si>
  <si>
    <t xml:space="preserve">      92 - Doplňující konstrukce a práce železniční</t>
  </si>
  <si>
    <t>PSV - Práce a dodávky PSV</t>
  </si>
  <si>
    <t xml:space="preserve">    767 - Konstrukce zámečnické</t>
  </si>
  <si>
    <t>-1879539078</t>
  </si>
  <si>
    <t>"VV pol. 5, pískové lože pod zákrytovými panely"   1,324*5,428</t>
  </si>
  <si>
    <t>-2046901074</t>
  </si>
  <si>
    <t>824774320</t>
  </si>
  <si>
    <t>"na skládku Brno Černovice ve vzd. 15 km"   5*7,187</t>
  </si>
  <si>
    <t>1605398356</t>
  </si>
  <si>
    <t>7,187*1,800</t>
  </si>
  <si>
    <t>1733943926</t>
  </si>
  <si>
    <t>7,287</t>
  </si>
  <si>
    <t>Celopryžový přechod přes koleje Intertech Plus, komplet</t>
  </si>
  <si>
    <t>-1875517144</t>
  </si>
  <si>
    <t>"vč. bezpečnostní svítící lišty, vč. závěrných zídek, dodávka a montáž"</t>
  </si>
  <si>
    <t>"VV pol. 1, zast. ZOO"  5,50*7,00</t>
  </si>
  <si>
    <t>Doplňující konstrukce a práce železniční</t>
  </si>
  <si>
    <t>928126111</t>
  </si>
  <si>
    <t>Odstranění panelů mezi kolejnicí a vozovkou</t>
  </si>
  <si>
    <t>143378025</t>
  </si>
  <si>
    <t>"VV pol. 3, zákrytová deska typ B, vně kolejnic"   2*6*1,77*0,55</t>
  </si>
  <si>
    <t>928126112</t>
  </si>
  <si>
    <t>Odstranění panelu mezi kolejnicemi nebo mezi kolejemi</t>
  </si>
  <si>
    <t>1421558173</t>
  </si>
  <si>
    <t>"VV pol. 2, zákrytová deska typ A"</t>
  </si>
  <si>
    <t>"mezi kolejnicemi, 3ks pro každou kolej"   2*3</t>
  </si>
  <si>
    <t>"mezi kolejemi, 3ks "   3</t>
  </si>
  <si>
    <t>9*1,77*1,28</t>
  </si>
  <si>
    <t>997221571k</t>
  </si>
  <si>
    <t>Vodorovná doprava vybouraných hmot do 1 km - kov</t>
  </si>
  <si>
    <t>-1256511647</t>
  </si>
  <si>
    <t>"VV pol. 80, demontované L úhelníky na meziskládku do 1 km, zůstane v majetku zhotovitele"   2*17,740*5,0/1000</t>
  </si>
  <si>
    <t>-953384827</t>
  </si>
  <si>
    <t>"VV pol. 2 zákryt deska typ A"   9*0,834</t>
  </si>
  <si>
    <t>"VV pol. 3, zákryt deska typ B"   12*0,340</t>
  </si>
  <si>
    <t>997242529</t>
  </si>
  <si>
    <t>Příplatek ZKD 1 km vodorovné dopravy rozebraných kolejnic nebo kolejových konstrukcí</t>
  </si>
  <si>
    <t>1191738490</t>
  </si>
  <si>
    <t xml:space="preserve">"na skládku do Černovic 15 km"   10*11,586   </t>
  </si>
  <si>
    <t>-345061206</t>
  </si>
  <si>
    <t>551589688</t>
  </si>
  <si>
    <t>PSV</t>
  </si>
  <si>
    <t>Práce a dodávky PSV</t>
  </si>
  <si>
    <t>767</t>
  </si>
  <si>
    <t>Konstrukce zámečnické</t>
  </si>
  <si>
    <t>767996801</t>
  </si>
  <si>
    <t>Demontáž atypických zámečnických konstrukcí rozebráním hmotnosti jednotlivých dílů do 50 kg</t>
  </si>
  <si>
    <t>-1035362971</t>
  </si>
  <si>
    <t>"VV pol. 4, 5 kg/1m"   2*6*5</t>
  </si>
  <si>
    <t>SO 05 - SO 05 Nakolejovací plocha</t>
  </si>
  <si>
    <t>113107183</t>
  </si>
  <si>
    <t>Odstranění podkladu živičného tl 150 mm strojně pl přes 50 do 200 m2</t>
  </si>
  <si>
    <t>420640210</t>
  </si>
  <si>
    <t>"VV pol. 5"   40,786</t>
  </si>
  <si>
    <t>1950469593</t>
  </si>
  <si>
    <t>"VV pol. 6"</t>
  </si>
  <si>
    <t xml:space="preserve"> "pískové lože pod zákrytovými panely + štěrkový zásyp nakolej. místa mezi kolejnicemi a vně kolejnic"   </t>
  </si>
  <si>
    <t>1,304*(24,500-5,400)</t>
  </si>
  <si>
    <t>"štěrk příjezdové cesty"   0,259*8,000</t>
  </si>
  <si>
    <t>"kolej. lože pro závěrné zídky + jejich základy + beton mezi základy"</t>
  </si>
  <si>
    <t>0,958*21,600</t>
  </si>
  <si>
    <t>977448682</t>
  </si>
  <si>
    <t>420496918</t>
  </si>
  <si>
    <t>"na skládku Brno Černovice ve vzd. 15 km"   5*47,671</t>
  </si>
  <si>
    <t>-671778282</t>
  </si>
  <si>
    <t>47,671*1,800</t>
  </si>
  <si>
    <t>36458542</t>
  </si>
  <si>
    <t>47,671</t>
  </si>
  <si>
    <t>-1166463819</t>
  </si>
  <si>
    <t>"VV pol. 2, ŠDA fr. 0/32mm, tl. 150mm"</t>
  </si>
  <si>
    <t>"km 0,816 000 - km 0,822 630; km 0,830 - km 0,837 600"</t>
  </si>
  <si>
    <t>(0,098+0,123)*(6,630+6,972)</t>
  </si>
  <si>
    <t>"km 0,822 630 - km 0,830 628"</t>
  </si>
  <si>
    <t>(0,327+0,123)*7,998</t>
  </si>
  <si>
    <t>6,605*0,15</t>
  </si>
  <si>
    <t>R-nakolej.pl.</t>
  </si>
  <si>
    <t>Přejezdová konstrukce, komplet</t>
  </si>
  <si>
    <t>2026635623</t>
  </si>
  <si>
    <t xml:space="preserve">"VV pol. 1, vč. závěrných zídek, jejich základů a podkladních vrstev, dodávka a montáž "   </t>
  </si>
  <si>
    <t>"km 0,816 000 - km 0,837 600,  21,600*7,00=151,200"   1</t>
  </si>
  <si>
    <t>-471510127</t>
  </si>
  <si>
    <t xml:space="preserve">"VV pol. 3, zákrytová deska typ B, podél kolejnic"   </t>
  </si>
  <si>
    <t>"kol. č. 1"   9*1,77*0,55</t>
  </si>
  <si>
    <t>"kol. č. 2"   9*1,77*0,55</t>
  </si>
  <si>
    <t xml:space="preserve">"VV pol. 4, zákrytová deska typ C, podél kolejnic"   </t>
  </si>
  <si>
    <t>"kol. č. 1"   9*1,77*1,40</t>
  </si>
  <si>
    <t>"kol. č. 2"   9*1,77*1,40</t>
  </si>
  <si>
    <t>1872712907</t>
  </si>
  <si>
    <t>"VV pol. 5, AB"   40,786*0,150*2,100</t>
  </si>
  <si>
    <t>1268706556</t>
  </si>
  <si>
    <t>"na skládku do 15 km"   14*12,848</t>
  </si>
  <si>
    <t>-2062055959</t>
  </si>
  <si>
    <t>12,848</t>
  </si>
  <si>
    <t>973672262</t>
  </si>
  <si>
    <t>-1599423091</t>
  </si>
  <si>
    <t>1077567479</t>
  </si>
  <si>
    <t>"VV pol. 3 zákryt deska typ B"  18*0,340</t>
  </si>
  <si>
    <t>"VV pol. 4, zákryt deska typ C"   18*0,896</t>
  </si>
  <si>
    <t>-395819577</t>
  </si>
  <si>
    <t xml:space="preserve">"na skládku do Černovic 15 km"   10*22,248   </t>
  </si>
  <si>
    <t>-1619874615</t>
  </si>
  <si>
    <t xml:space="preserve">    3 - Svislé a kompletní konstrukce-Nízké městské protihlukové clony(NPC) s vegetačním pokryvem</t>
  </si>
  <si>
    <t>Svislé a kompletní konstrukce-Nízké městské protihlukové clony(NPC) s vegetačním pokryvem</t>
  </si>
  <si>
    <t>R.npc_1</t>
  </si>
  <si>
    <t>Dodávka a montáž vnější nízké protihlukové clony s vegetačním pokryvem (NPC)</t>
  </si>
  <si>
    <t>795094043</t>
  </si>
  <si>
    <t>TT - tramvajová trať</t>
  </si>
  <si>
    <t>KOLEJCONSULT &amp; servis, spol. s r.o.</t>
  </si>
  <si>
    <t>Zhotovitel rozpočtu:</t>
  </si>
  <si>
    <t>DPmB, a.s.</t>
  </si>
  <si>
    <t>Dopravní podnik města Brna, a.s.</t>
  </si>
  <si>
    <t>Dopravvní podnik města Brna, a.s.</t>
  </si>
  <si>
    <t>Modernizace TT při ulici Obvodová</t>
  </si>
  <si>
    <t>Modernizace kolejového svršku TT při ulici Obvodová</t>
  </si>
  <si>
    <t xml:space="preserve">TT </t>
  </si>
  <si>
    <t>CS ÚRS 2023 01</t>
  </si>
  <si>
    <t>Vodivé propojení kolejnic z Cu izolovaných lan dle směrnice DPMB T09 a T07</t>
  </si>
  <si>
    <t>{d4c1fa65-ec19-4782-8103-385781458ed8}</t>
  </si>
  <si>
    <t xml:space="preserve">    3 - Svislé a kompletní konstrukce</t>
  </si>
  <si>
    <t>131213701</t>
  </si>
  <si>
    <t>Hloubení nezapažených jam v soudržných horninách třídy těžitelnosti I skupiny 3 ručně</t>
  </si>
  <si>
    <t>-330361762</t>
  </si>
  <si>
    <t>Hloubení nezapažených jam ručně s urovnáním dna do předepsaného profilu a spádu v hornině třídy těžitelnosti I skupiny 3 soudržných</t>
  </si>
  <si>
    <t>131213702</t>
  </si>
  <si>
    <t>Hloubení nezapažených jam v nesoudržných horninách třídy těžitelnosti I skupiny 3 ručně</t>
  </si>
  <si>
    <t>1438366807</t>
  </si>
  <si>
    <t>Hloubení nezapažených jam ručně s urovnáním dna do předepsaného profilu a spádu v hornině třídy těžitelnosti I skupiny 3 nesoudržných</t>
  </si>
  <si>
    <t>162251101</t>
  </si>
  <si>
    <t>Vodorovné přemístění do 20 m výkopku/sypaniny z horniny třídy těžitelnosti I skupiny 1 až 3</t>
  </si>
  <si>
    <t>-2042479727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</si>
  <si>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</si>
  <si>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511311600</t>
  </si>
  <si>
    <t>Základy z betonu prostého patky a bloky z betonu kamenem neprokládaného tř. C 20/25</t>
  </si>
  <si>
    <t>Svislé a kompletní konstrukce</t>
  </si>
  <si>
    <t>338171115</t>
  </si>
  <si>
    <t>Osazování sloupků a vzpěr plotových ocelových v do 2 m ukotvením k pevnému podkladu</t>
  </si>
  <si>
    <t>1671113558</t>
  </si>
  <si>
    <t>Montáž sloupků a vzpěr plotových ocelových trubkových nebo profilovaných výšky do 2 m ukotvením k pevnému podkladu</t>
  </si>
  <si>
    <t>55342173</t>
  </si>
  <si>
    <t>1195798677</t>
  </si>
  <si>
    <t>348171146</t>
  </si>
  <si>
    <t>-2075842986</t>
  </si>
  <si>
    <t>Montáž oplocení z dílců kovových panelových svařovaných, na ocelové profilované sloupky, výšky přes 1,5 do 2,0 m</t>
  </si>
  <si>
    <t>55342417</t>
  </si>
  <si>
    <t>-428581503</t>
  </si>
  <si>
    <t>0*0,4 'Přepočtené koeficientem množství</t>
  </si>
  <si>
    <t>200029434</t>
  </si>
  <si>
    <t>Přesun hmot pro svršek kolejí nebo kolejišť pro tramvaj kromě metra jakéhokoliv rozsahu dopravní vzdálenost do 1 000 m</t>
  </si>
  <si>
    <t>SO 07</t>
  </si>
  <si>
    <t>SO 07 Oplocení Přístaviště</t>
  </si>
  <si>
    <t>SO 07 Oplocení Přístaviště - mezi kolejemi</t>
  </si>
  <si>
    <t>plotový sloupek s patkou pro svařované panely profilovaný oválný 70x100mm dl 2,0-2,5m, nevodivý nebo ukolejněný přes průrazku</t>
  </si>
  <si>
    <t>plotový sloupek s patkou pro svařované panely profilovaný oválný 70x100mm dl 2,0-2,5m , nevodivý nebo ukolejněný přes průrazku</t>
  </si>
  <si>
    <t>plotový panel svařovaný v 2,0m š do 2,5m průměru drátu 5mm oka 55x200mm s dvojitým horizontálním drátem 6mm , nevodivý nebo ukolejněný přes průrazku</t>
  </si>
  <si>
    <t>plotový panel svařovaný v 1,5-2,0m š do 2,5m průměru drátu 5mm oka 55x200mm s dvojitým horizontálním drátem 6mm, nevodivý nebo ukolejněný přes průrazku</t>
  </si>
  <si>
    <t>Montáž panelového  oplocení v přes 1,5 do 2,0 m</t>
  </si>
  <si>
    <t>SO 06 - SO 03 Nízká protihluková clona</t>
  </si>
  <si>
    <t>SO 03 Nízká protihluková clona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</si>
</sst>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7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  <family val="1"/>
      <charset val="2"/>
    </font>
    <font>
      <sz val="10"/>
      <color rgb="FF3366FF"/>
      <name val="Arial CE"/>
    </font>
    <font>
      <b/>
      <sz val="12"/>
      <color rgb="FF800000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b/>
      <sz val="11"/>
      <name val="Arial Black"/>
      <family val="2"/>
      <charset val="238"/>
    </font>
    <font>
      <sz val="8"/>
      <name val="Arial Black"/>
      <family val="2"/>
      <charset val="238"/>
    </font>
    <font>
      <sz val="10"/>
      <color rgb="FF969696"/>
      <name val="Arial Black"/>
      <family val="2"/>
      <charset val="238"/>
    </font>
    <font>
      <sz val="10"/>
      <name val="Arial Black"/>
      <family val="2"/>
      <charset val="238"/>
    </font>
    <font>
      <b/>
      <sz val="12"/>
      <color rgb="FFFF0000"/>
      <name val="Arial CE"/>
    </font>
    <font>
      <b/>
      <sz val="8"/>
      <color rgb="FFFF0000"/>
      <name val="Arial CE"/>
    </font>
    <font>
      <sz val="12"/>
      <color rgb="FFFF0000"/>
      <name val="Arial CE"/>
    </font>
    <font>
      <sz val="11"/>
      <name val="Arial Black"/>
      <family val="2"/>
      <charset val="238"/>
    </font>
    <font>
      <sz val="8"/>
      <name val="Arial CE"/>
      <family val="2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sz val="10"/>
      <color rgb="FF3366FF"/>
      <name val="Arial CE"/>
      <charset val="1"/>
    </font>
    <font>
      <sz val="10"/>
      <color rgb="FF969696"/>
      <name val="Arial CE"/>
      <charset val="1"/>
    </font>
    <font>
      <sz val="8"/>
      <color rgb="FF969696"/>
      <name val="Arial CE"/>
      <charset val="1"/>
    </font>
    <font>
      <b/>
      <sz val="11"/>
      <name val="Arial CE"/>
      <charset val="1"/>
    </font>
    <font>
      <sz val="10"/>
      <name val="Arial CE"/>
      <charset val="1"/>
    </font>
    <font>
      <b/>
      <sz val="10"/>
      <name val="Arial CE"/>
      <charset val="1"/>
    </font>
    <font>
      <b/>
      <sz val="12"/>
      <color rgb="FF960000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9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b/>
      <sz val="10"/>
      <name val="Arial CE"/>
      <charset val="238"/>
    </font>
    <font>
      <sz val="9"/>
      <color rgb="FF96969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sz val="7"/>
      <color rgb="FF969696"/>
      <name val="Arial CE"/>
      <charset val="1"/>
    </font>
    <font>
      <sz val="7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  <font>
      <sz val="8"/>
      <color rgb="FF505050"/>
      <name val="Arial CE"/>
      <charset val="1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rgb="FFD2D2D2"/>
      </patternFill>
    </fill>
    <fill>
      <patternFill patternType="solid">
        <fgColor rgb="FFD2D2D2"/>
        <bgColor rgb="FFC0C0C0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35" fillId="0" borderId="0" applyNumberFormat="0" applyFill="0" applyBorder="0" applyAlignment="0" applyProtection="0"/>
    <xf numFmtId="0" fontId="44" fillId="0" borderId="0"/>
  </cellStyleXfs>
  <cellXfs count="36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8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10" fillId="0" borderId="0" xfId="0" applyFont="1" applyAlignment="1">
      <alignment horizontal="left"/>
    </xf>
    <xf numFmtId="4" fontId="10" fillId="0" borderId="0" xfId="0" applyNumberFormat="1" applyFont="1"/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4" fontId="40" fillId="0" borderId="0" xfId="0" applyNumberFormat="1" applyFont="1"/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166" fontId="11" fillId="0" borderId="12" xfId="0" applyNumberFormat="1" applyFont="1" applyBorder="1"/>
    <xf numFmtId="166" fontId="11" fillId="0" borderId="13" xfId="0" applyNumberFormat="1" applyFont="1" applyBorder="1"/>
    <xf numFmtId="4" fontId="41" fillId="0" borderId="0" xfId="0" applyNumberFormat="1" applyFont="1" applyAlignment="1">
      <alignment vertical="center"/>
    </xf>
    <xf numFmtId="4" fontId="40" fillId="0" borderId="0" xfId="0" applyNumberFormat="1" applyFont="1" applyAlignment="1">
      <alignment vertical="center"/>
    </xf>
    <xf numFmtId="0" fontId="40" fillId="0" borderId="3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4" fontId="42" fillId="0" borderId="14" xfId="0" applyNumberFormat="1" applyFont="1" applyBorder="1" applyAlignment="1">
      <alignment vertical="center"/>
    </xf>
    <xf numFmtId="4" fontId="42" fillId="0" borderId="0" xfId="0" applyNumberFormat="1" applyFont="1" applyAlignment="1">
      <alignment vertical="center"/>
    </xf>
    <xf numFmtId="166" fontId="42" fillId="0" borderId="0" xfId="0" applyNumberFormat="1" applyFont="1" applyAlignment="1">
      <alignment vertical="center"/>
    </xf>
    <xf numFmtId="4" fontId="42" fillId="0" borderId="15" xfId="0" applyNumberFormat="1" applyFont="1" applyBorder="1" applyAlignment="1">
      <alignment vertical="center"/>
    </xf>
    <xf numFmtId="0" fontId="42" fillId="0" borderId="0" xfId="0" applyFont="1" applyAlignment="1">
      <alignment horizontal="left" vertical="center"/>
    </xf>
    <xf numFmtId="0" fontId="40" fillId="5" borderId="0" xfId="0" applyFont="1" applyFill="1" applyAlignment="1">
      <alignment horizontal="left" vertical="center"/>
    </xf>
    <xf numFmtId="0" fontId="40" fillId="5" borderId="0" xfId="0" applyFont="1" applyFill="1" applyAlignment="1">
      <alignment vertical="center"/>
    </xf>
    <xf numFmtId="0" fontId="39" fillId="0" borderId="0" xfId="0" applyFont="1"/>
    <xf numFmtId="0" fontId="43" fillId="0" borderId="0" xfId="0" applyFont="1" applyAlignment="1">
      <alignment horizontal="left" vertical="center"/>
    </xf>
    <xf numFmtId="0" fontId="44" fillId="0" borderId="0" xfId="2"/>
    <xf numFmtId="0" fontId="44" fillId="0" borderId="0" xfId="2" applyAlignment="1">
      <alignment horizontal="left" vertical="center"/>
    </xf>
    <xf numFmtId="0" fontId="44" fillId="0" borderId="23" xfId="2" applyBorder="1"/>
    <xf numFmtId="0" fontId="44" fillId="0" borderId="24" xfId="2" applyBorder="1"/>
    <xf numFmtId="0" fontId="44" fillId="0" borderId="25" xfId="2" applyBorder="1"/>
    <xf numFmtId="0" fontId="46" fillId="0" borderId="0" xfId="2" applyFont="1" applyAlignment="1">
      <alignment horizontal="left" vertical="center"/>
    </xf>
    <xf numFmtId="0" fontId="47" fillId="0" borderId="0" xfId="2" applyFont="1" applyAlignment="1">
      <alignment horizontal="left" vertical="center"/>
    </xf>
    <xf numFmtId="0" fontId="48" fillId="0" borderId="0" xfId="2" applyFont="1" applyAlignment="1">
      <alignment horizontal="left" vertical="center"/>
    </xf>
    <xf numFmtId="0" fontId="44" fillId="0" borderId="25" xfId="2" applyBorder="1" applyAlignment="1">
      <alignment vertical="center"/>
    </xf>
    <xf numFmtId="0" fontId="44" fillId="0" borderId="0" xfId="2" applyAlignment="1">
      <alignment vertical="center"/>
    </xf>
    <xf numFmtId="0" fontId="49" fillId="0" borderId="0" xfId="2" applyFont="1" applyAlignment="1">
      <alignment horizontal="left" vertical="center"/>
    </xf>
    <xf numFmtId="0" fontId="51" fillId="0" borderId="0" xfId="2" applyFont="1" applyAlignment="1">
      <alignment horizontal="left" vertical="center"/>
    </xf>
    <xf numFmtId="165" fontId="51" fillId="0" borderId="0" xfId="2" applyNumberFormat="1" applyFont="1" applyAlignment="1">
      <alignment horizontal="left" vertical="center"/>
    </xf>
    <xf numFmtId="0" fontId="44" fillId="0" borderId="25" xfId="2" applyBorder="1" applyAlignment="1">
      <alignment vertical="center" wrapText="1"/>
    </xf>
    <xf numFmtId="0" fontId="44" fillId="0" borderId="0" xfId="2" applyAlignment="1">
      <alignment vertical="center" wrapText="1"/>
    </xf>
    <xf numFmtId="0" fontId="51" fillId="0" borderId="0" xfId="2" applyFont="1" applyAlignment="1">
      <alignment horizontal="left" vertical="center" wrapText="1"/>
    </xf>
    <xf numFmtId="0" fontId="44" fillId="0" borderId="12" xfId="2" applyBorder="1" applyAlignment="1">
      <alignment vertical="center"/>
    </xf>
    <xf numFmtId="0" fontId="52" fillId="0" borderId="0" xfId="2" applyFont="1" applyAlignment="1">
      <alignment horizontal="left" vertical="center"/>
    </xf>
    <xf numFmtId="4" fontId="53" fillId="0" borderId="0" xfId="2" applyNumberFormat="1" applyFont="1" applyAlignment="1">
      <alignment vertical="center"/>
    </xf>
    <xf numFmtId="0" fontId="48" fillId="0" borderId="0" xfId="2" applyFont="1" applyAlignment="1">
      <alignment horizontal="right" vertical="center"/>
    </xf>
    <xf numFmtId="4" fontId="48" fillId="0" borderId="0" xfId="2" applyNumberFormat="1" applyFont="1" applyAlignment="1">
      <alignment vertical="center"/>
    </xf>
    <xf numFmtId="164" fontId="48" fillId="0" borderId="0" xfId="2" applyNumberFormat="1" applyFont="1" applyAlignment="1">
      <alignment horizontal="right" vertical="center"/>
    </xf>
    <xf numFmtId="0" fontId="44" fillId="7" borderId="0" xfId="2" applyFill="1" applyAlignment="1">
      <alignment vertical="center"/>
    </xf>
    <xf numFmtId="0" fontId="54" fillId="7" borderId="26" xfId="2" applyFont="1" applyFill="1" applyBorder="1" applyAlignment="1">
      <alignment horizontal="left" vertical="center"/>
    </xf>
    <xf numFmtId="0" fontId="44" fillId="7" borderId="27" xfId="2" applyFill="1" applyBorder="1" applyAlignment="1">
      <alignment vertical="center"/>
    </xf>
    <xf numFmtId="0" fontId="54" fillId="7" borderId="27" xfId="2" applyFont="1" applyFill="1" applyBorder="1" applyAlignment="1">
      <alignment horizontal="right" vertical="center"/>
    </xf>
    <xf numFmtId="0" fontId="54" fillId="7" borderId="27" xfId="2" applyFont="1" applyFill="1" applyBorder="1" applyAlignment="1">
      <alignment horizontal="center" vertical="center"/>
    </xf>
    <xf numFmtId="4" fontId="54" fillId="7" borderId="27" xfId="2" applyNumberFormat="1" applyFont="1" applyFill="1" applyBorder="1" applyAlignment="1">
      <alignment vertical="center"/>
    </xf>
    <xf numFmtId="0" fontId="44" fillId="7" borderId="28" xfId="2" applyFill="1" applyBorder="1" applyAlignment="1">
      <alignment vertical="center"/>
    </xf>
    <xf numFmtId="0" fontId="55" fillId="0" borderId="29" xfId="2" applyFont="1" applyBorder="1" applyAlignment="1">
      <alignment horizontal="left" vertical="center"/>
    </xf>
    <xf numFmtId="0" fontId="44" fillId="0" borderId="29" xfId="2" applyBorder="1" applyAlignment="1">
      <alignment vertical="center"/>
    </xf>
    <xf numFmtId="0" fontId="48" fillId="0" borderId="30" xfId="2" applyFont="1" applyBorder="1" applyAlignment="1">
      <alignment horizontal="left" vertical="center"/>
    </xf>
    <xf numFmtId="0" fontId="44" fillId="0" borderId="30" xfId="2" applyBorder="1" applyAlignment="1">
      <alignment vertical="center"/>
    </xf>
    <xf numFmtId="0" fontId="48" fillId="0" borderId="30" xfId="2" applyFont="1" applyBorder="1" applyAlignment="1">
      <alignment horizontal="center" vertical="center"/>
    </xf>
    <xf numFmtId="0" fontId="48" fillId="0" borderId="30" xfId="2" applyFont="1" applyBorder="1" applyAlignment="1">
      <alignment horizontal="right" vertical="center"/>
    </xf>
    <xf numFmtId="0" fontId="44" fillId="0" borderId="31" xfId="2" applyBorder="1" applyAlignment="1">
      <alignment vertical="center"/>
    </xf>
    <xf numFmtId="0" fontId="44" fillId="0" borderId="32" xfId="2" applyBorder="1" applyAlignment="1">
      <alignment vertical="center"/>
    </xf>
    <xf numFmtId="0" fontId="44" fillId="0" borderId="23" xfId="2" applyBorder="1" applyAlignment="1">
      <alignment vertical="center"/>
    </xf>
    <xf numFmtId="0" fontId="44" fillId="0" borderId="24" xfId="2" applyBorder="1" applyAlignment="1">
      <alignment vertical="center"/>
    </xf>
    <xf numFmtId="0" fontId="39" fillId="0" borderId="0" xfId="2" applyFont="1"/>
    <xf numFmtId="0" fontId="56" fillId="7" borderId="0" xfId="2" applyFont="1" applyFill="1" applyAlignment="1">
      <alignment horizontal="left" vertical="center"/>
    </xf>
    <xf numFmtId="0" fontId="56" fillId="7" borderId="0" xfId="2" applyFont="1" applyFill="1" applyAlignment="1">
      <alignment horizontal="right" vertical="center"/>
    </xf>
    <xf numFmtId="0" fontId="57" fillId="0" borderId="0" xfId="2" applyFont="1" applyAlignment="1">
      <alignment horizontal="left" vertical="center"/>
    </xf>
    <xf numFmtId="0" fontId="58" fillId="0" borderId="25" xfId="2" applyFont="1" applyBorder="1" applyAlignment="1">
      <alignment vertical="center"/>
    </xf>
    <xf numFmtId="0" fontId="58" fillId="0" borderId="0" xfId="2" applyFont="1" applyAlignment="1">
      <alignment vertical="center"/>
    </xf>
    <xf numFmtId="0" fontId="58" fillId="0" borderId="20" xfId="2" applyFont="1" applyBorder="1" applyAlignment="1">
      <alignment horizontal="left" vertical="center"/>
    </xf>
    <xf numFmtId="0" fontId="58" fillId="0" borderId="20" xfId="2" applyFont="1" applyBorder="1" applyAlignment="1">
      <alignment vertical="center"/>
    </xf>
    <xf numFmtId="4" fontId="58" fillId="0" borderId="20" xfId="2" applyNumberFormat="1" applyFont="1" applyBorder="1" applyAlignment="1">
      <alignment vertical="center"/>
    </xf>
    <xf numFmtId="0" fontId="59" fillId="0" borderId="25" xfId="2" applyFont="1" applyBorder="1" applyAlignment="1">
      <alignment vertical="center"/>
    </xf>
    <xf numFmtId="0" fontId="59" fillId="0" borderId="0" xfId="2" applyFont="1" applyAlignment="1">
      <alignment vertical="center"/>
    </xf>
    <xf numFmtId="0" fontId="59" fillId="0" borderId="20" xfId="2" applyFont="1" applyBorder="1" applyAlignment="1">
      <alignment horizontal="left" vertical="center"/>
    </xf>
    <xf numFmtId="0" fontId="59" fillId="0" borderId="20" xfId="2" applyFont="1" applyBorder="1" applyAlignment="1">
      <alignment vertical="center"/>
    </xf>
    <xf numFmtId="4" fontId="59" fillId="0" borderId="20" xfId="2" applyNumberFormat="1" applyFont="1" applyBorder="1" applyAlignment="1">
      <alignment vertical="center"/>
    </xf>
    <xf numFmtId="0" fontId="60" fillId="0" borderId="0" xfId="2" applyFont="1" applyAlignment="1">
      <alignment horizontal="left" vertical="center"/>
    </xf>
    <xf numFmtId="0" fontId="44" fillId="0" borderId="25" xfId="2" applyBorder="1" applyAlignment="1">
      <alignment horizontal="center" vertical="center" wrapText="1"/>
    </xf>
    <xf numFmtId="0" fontId="56" fillId="7" borderId="16" xfId="2" applyFont="1" applyFill="1" applyBorder="1" applyAlignment="1">
      <alignment horizontal="center" vertical="center" wrapText="1"/>
    </xf>
    <xf numFmtId="0" fontId="56" fillId="7" borderId="17" xfId="2" applyFont="1" applyFill="1" applyBorder="1" applyAlignment="1">
      <alignment horizontal="center" vertical="center" wrapText="1"/>
    </xf>
    <xf numFmtId="0" fontId="56" fillId="7" borderId="18" xfId="2" applyFont="1" applyFill="1" applyBorder="1" applyAlignment="1">
      <alignment horizontal="center" vertical="center" wrapText="1"/>
    </xf>
    <xf numFmtId="0" fontId="61" fillId="0" borderId="16" xfId="2" applyFont="1" applyBorder="1" applyAlignment="1">
      <alignment horizontal="center" vertical="center" wrapText="1"/>
    </xf>
    <xf numFmtId="0" fontId="61" fillId="0" borderId="17" xfId="2" applyFont="1" applyBorder="1" applyAlignment="1">
      <alignment horizontal="center" vertical="center" wrapText="1"/>
    </xf>
    <xf numFmtId="0" fontId="61" fillId="0" borderId="18" xfId="2" applyFont="1" applyBorder="1" applyAlignment="1">
      <alignment horizontal="center" vertical="center" wrapText="1"/>
    </xf>
    <xf numFmtId="0" fontId="44" fillId="0" borderId="0" xfId="2" applyAlignment="1">
      <alignment horizontal="center" vertical="center" wrapText="1"/>
    </xf>
    <xf numFmtId="0" fontId="53" fillId="0" borderId="0" xfId="2" applyFont="1" applyAlignment="1">
      <alignment horizontal="left" vertical="center"/>
    </xf>
    <xf numFmtId="4" fontId="53" fillId="0" borderId="0" xfId="2" applyNumberFormat="1" applyFont="1"/>
    <xf numFmtId="0" fontId="44" fillId="0" borderId="11" xfId="2" applyBorder="1" applyAlignment="1">
      <alignment vertical="center"/>
    </xf>
    <xf numFmtId="166" fontId="62" fillId="0" borderId="12" xfId="2" applyNumberFormat="1" applyFont="1" applyBorder="1"/>
    <xf numFmtId="166" fontId="62" fillId="0" borderId="13" xfId="2" applyNumberFormat="1" applyFont="1" applyBorder="1"/>
    <xf numFmtId="4" fontId="63" fillId="0" borderId="0" xfId="2" applyNumberFormat="1" applyFont="1" applyAlignment="1">
      <alignment vertical="center"/>
    </xf>
    <xf numFmtId="0" fontId="64" fillId="0" borderId="25" xfId="2" applyFont="1" applyBorder="1"/>
    <xf numFmtId="0" fontId="64" fillId="0" borderId="0" xfId="2" applyFont="1"/>
    <xf numFmtId="0" fontId="64" fillId="0" borderId="0" xfId="2" applyFont="1" applyAlignment="1">
      <alignment horizontal="left"/>
    </xf>
    <xf numFmtId="0" fontId="58" fillId="0" borderId="0" xfId="2" applyFont="1" applyAlignment="1">
      <alignment horizontal="left"/>
    </xf>
    <xf numFmtId="4" fontId="58" fillId="0" borderId="0" xfId="2" applyNumberFormat="1" applyFont="1"/>
    <xf numFmtId="0" fontId="64" fillId="0" borderId="14" xfId="2" applyFont="1" applyBorder="1"/>
    <xf numFmtId="166" fontId="64" fillId="0" borderId="0" xfId="2" applyNumberFormat="1" applyFont="1"/>
    <xf numFmtId="166" fontId="64" fillId="0" borderId="15" xfId="2" applyNumberFormat="1" applyFont="1" applyBorder="1"/>
    <xf numFmtId="0" fontId="64" fillId="0" borderId="0" xfId="2" applyFont="1" applyAlignment="1">
      <alignment horizontal="center"/>
    </xf>
    <xf numFmtId="4" fontId="64" fillId="0" borderId="0" xfId="2" applyNumberFormat="1" applyFont="1" applyAlignment="1">
      <alignment vertical="center"/>
    </xf>
    <xf numFmtId="0" fontId="59" fillId="0" borderId="0" xfId="2" applyFont="1" applyAlignment="1">
      <alignment horizontal="left"/>
    </xf>
    <xf numFmtId="4" fontId="59" fillId="0" borderId="0" xfId="2" applyNumberFormat="1" applyFont="1"/>
    <xf numFmtId="0" fontId="44" fillId="0" borderId="25" xfId="2" applyBorder="1" applyAlignment="1" applyProtection="1">
      <alignment vertical="center"/>
      <protection locked="0"/>
    </xf>
    <xf numFmtId="0" fontId="56" fillId="0" borderId="22" xfId="2" applyFont="1" applyBorder="1" applyAlignment="1" applyProtection="1">
      <alignment horizontal="center" vertical="center"/>
      <protection locked="0"/>
    </xf>
    <xf numFmtId="49" fontId="56" fillId="0" borderId="22" xfId="2" applyNumberFormat="1" applyFont="1" applyBorder="1" applyAlignment="1" applyProtection="1">
      <alignment horizontal="left" vertical="center" wrapText="1"/>
      <protection locked="0"/>
    </xf>
    <xf numFmtId="0" fontId="56" fillId="0" borderId="22" xfId="2" applyFont="1" applyBorder="1" applyAlignment="1" applyProtection="1">
      <alignment horizontal="left" vertical="center" wrapText="1"/>
      <protection locked="0"/>
    </xf>
    <xf numFmtId="0" fontId="56" fillId="0" borderId="22" xfId="2" applyFont="1" applyBorder="1" applyAlignment="1" applyProtection="1">
      <alignment horizontal="center" vertical="center" wrapText="1"/>
      <protection locked="0"/>
    </xf>
    <xf numFmtId="167" fontId="56" fillId="0" borderId="22" xfId="2" applyNumberFormat="1" applyFont="1" applyBorder="1" applyAlignment="1" applyProtection="1">
      <alignment vertical="center"/>
      <protection locked="0"/>
    </xf>
    <xf numFmtId="4" fontId="56" fillId="0" borderId="22" xfId="2" applyNumberFormat="1" applyFont="1" applyBorder="1" applyAlignment="1" applyProtection="1">
      <alignment vertical="center"/>
      <protection locked="0"/>
    </xf>
    <xf numFmtId="0" fontId="61" fillId="0" borderId="14" xfId="2" applyFont="1" applyBorder="1" applyAlignment="1">
      <alignment horizontal="left" vertical="center"/>
    </xf>
    <xf numFmtId="0" fontId="61" fillId="0" borderId="0" xfId="2" applyFont="1" applyAlignment="1">
      <alignment horizontal="center" vertical="center"/>
    </xf>
    <xf numFmtId="166" fontId="61" fillId="0" borderId="0" xfId="2" applyNumberFormat="1" applyFont="1" applyAlignment="1">
      <alignment vertical="center"/>
    </xf>
    <xf numFmtId="166" fontId="61" fillId="0" borderId="15" xfId="2" applyNumberFormat="1" applyFont="1" applyBorder="1" applyAlignment="1">
      <alignment vertical="center"/>
    </xf>
    <xf numFmtId="0" fontId="56" fillId="0" borderId="0" xfId="2" applyFont="1" applyAlignment="1">
      <alignment horizontal="left" vertical="center"/>
    </xf>
    <xf numFmtId="4" fontId="44" fillId="0" borderId="0" xfId="2" applyNumberFormat="1" applyAlignment="1">
      <alignment vertical="center"/>
    </xf>
    <xf numFmtId="0" fontId="65" fillId="0" borderId="0" xfId="2" applyFont="1" applyAlignment="1">
      <alignment horizontal="left" vertical="center"/>
    </xf>
    <xf numFmtId="0" fontId="66" fillId="0" borderId="0" xfId="2" applyFont="1" applyAlignment="1">
      <alignment horizontal="left" vertical="center" wrapText="1"/>
    </xf>
    <xf numFmtId="0" fontId="44" fillId="0" borderId="14" xfId="2" applyBorder="1" applyAlignment="1">
      <alignment vertical="center"/>
    </xf>
    <xf numFmtId="0" fontId="44" fillId="0" borderId="15" xfId="2" applyBorder="1" applyAlignment="1">
      <alignment vertical="center"/>
    </xf>
    <xf numFmtId="0" fontId="67" fillId="0" borderId="22" xfId="2" applyFont="1" applyBorder="1" applyAlignment="1" applyProtection="1">
      <alignment horizontal="center" vertical="center"/>
      <protection locked="0"/>
    </xf>
    <xf numFmtId="49" fontId="67" fillId="0" borderId="22" xfId="2" applyNumberFormat="1" applyFont="1" applyBorder="1" applyAlignment="1" applyProtection="1">
      <alignment horizontal="left" vertical="center" wrapText="1"/>
      <protection locked="0"/>
    </xf>
    <xf numFmtId="0" fontId="67" fillId="0" borderId="22" xfId="2" applyFont="1" applyBorder="1" applyAlignment="1" applyProtection="1">
      <alignment horizontal="left" vertical="center" wrapText="1"/>
      <protection locked="0"/>
    </xf>
    <xf numFmtId="0" fontId="67" fillId="0" borderId="22" xfId="2" applyFont="1" applyBorder="1" applyAlignment="1" applyProtection="1">
      <alignment horizontal="center" vertical="center" wrapText="1"/>
      <protection locked="0"/>
    </xf>
    <xf numFmtId="167" fontId="67" fillId="0" borderId="22" xfId="2" applyNumberFormat="1" applyFont="1" applyBorder="1" applyAlignment="1" applyProtection="1">
      <alignment vertical="center"/>
      <protection locked="0"/>
    </xf>
    <xf numFmtId="4" fontId="67" fillId="0" borderId="22" xfId="2" applyNumberFormat="1" applyFont="1" applyBorder="1" applyAlignment="1" applyProtection="1">
      <alignment vertical="center"/>
      <protection locked="0"/>
    </xf>
    <xf numFmtId="0" fontId="68" fillId="0" borderId="25" xfId="2" applyFont="1" applyBorder="1" applyAlignment="1">
      <alignment vertical="center"/>
    </xf>
    <xf numFmtId="0" fontId="67" fillId="0" borderId="14" xfId="2" applyFont="1" applyBorder="1" applyAlignment="1">
      <alignment horizontal="left" vertical="center"/>
    </xf>
    <xf numFmtId="0" fontId="67" fillId="0" borderId="0" xfId="2" applyFont="1" applyAlignment="1">
      <alignment horizontal="center" vertical="center"/>
    </xf>
    <xf numFmtId="0" fontId="69" fillId="0" borderId="25" xfId="2" applyFont="1" applyBorder="1" applyAlignment="1">
      <alignment vertical="center"/>
    </xf>
    <xf numFmtId="0" fontId="69" fillId="0" borderId="0" xfId="2" applyFont="1" applyAlignment="1">
      <alignment vertical="center"/>
    </xf>
    <xf numFmtId="0" fontId="69" fillId="0" borderId="0" xfId="2" applyFont="1" applyAlignment="1">
      <alignment horizontal="left" vertical="center" wrapText="1"/>
    </xf>
    <xf numFmtId="167" fontId="69" fillId="0" borderId="0" xfId="2" applyNumberFormat="1" applyFont="1" applyAlignment="1">
      <alignment vertical="center"/>
    </xf>
    <xf numFmtId="0" fontId="69" fillId="0" borderId="14" xfId="2" applyFont="1" applyBorder="1" applyAlignment="1">
      <alignment vertical="center"/>
    </xf>
    <xf numFmtId="0" fontId="69" fillId="0" borderId="15" xfId="2" applyFont="1" applyBorder="1" applyAlignment="1">
      <alignment vertical="center"/>
    </xf>
    <xf numFmtId="0" fontId="69" fillId="0" borderId="0" xfId="2" applyFont="1" applyAlignment="1">
      <alignment horizontal="left" vertical="center"/>
    </xf>
    <xf numFmtId="0" fontId="44" fillId="0" borderId="19" xfId="2" applyBorder="1" applyAlignment="1">
      <alignment vertical="center"/>
    </xf>
    <xf numFmtId="0" fontId="44" fillId="0" borderId="20" xfId="2" applyBorder="1" applyAlignment="1">
      <alignment vertical="center"/>
    </xf>
    <xf numFmtId="0" fontId="44" fillId="0" borderId="21" xfId="2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4" fontId="40" fillId="5" borderId="0" xfId="0" applyNumberFormat="1" applyFont="1" applyFill="1" applyAlignment="1">
      <alignment horizontal="right" vertical="center"/>
    </xf>
    <xf numFmtId="4" fontId="40" fillId="5" borderId="0" xfId="0" applyNumberFormat="1" applyFont="1" applyFill="1" applyAlignment="1">
      <alignment vertical="center"/>
    </xf>
    <xf numFmtId="0" fontId="27" fillId="0" borderId="0" xfId="0" applyFont="1" applyAlignment="1">
      <alignment horizontal="left" vertical="center" wrapText="1"/>
    </xf>
    <xf numFmtId="4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6" fillId="0" borderId="0" xfId="0" applyFont="1" applyAlignment="1">
      <alignment horizontal="left" vertical="top" wrapText="1"/>
    </xf>
    <xf numFmtId="0" fontId="37" fillId="0" borderId="0" xfId="0" applyFont="1"/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1" fillId="0" borderId="0" xfId="2" applyFont="1" applyAlignment="1">
      <alignment horizontal="left" vertical="center"/>
    </xf>
    <xf numFmtId="0" fontId="45" fillId="6" borderId="0" xfId="2" applyFont="1" applyFill="1" applyAlignment="1">
      <alignment horizontal="center" vertical="center"/>
    </xf>
    <xf numFmtId="0" fontId="48" fillId="0" borderId="0" xfId="2" applyFont="1" applyAlignment="1">
      <alignment horizontal="left" vertical="center" wrapText="1"/>
    </xf>
    <xf numFmtId="0" fontId="49" fillId="0" borderId="0" xfId="2" applyFont="1" applyAlignment="1">
      <alignment horizontal="left" vertical="center"/>
    </xf>
    <xf numFmtId="0" fontId="50" fillId="0" borderId="0" xfId="2" applyFont="1" applyAlignment="1">
      <alignment horizontal="left" vertical="center" wrapText="1"/>
    </xf>
    <xf numFmtId="0" fontId="51" fillId="0" borderId="0" xfId="2" applyFont="1" applyAlignment="1">
      <alignment horizontal="left" vertical="center" wrapText="1"/>
    </xf>
    <xf numFmtId="0" fontId="36" fillId="0" borderId="0" xfId="2" applyFont="1" applyAlignment="1">
      <alignment horizontal="left" vertical="top" wrapText="1"/>
    </xf>
    <xf numFmtId="0" fontId="37" fillId="0" borderId="0" xfId="2" applyFont="1"/>
  </cellXfs>
  <cellStyles count="3">
    <cellStyle name="Hypertextový odkaz" xfId="1" builtinId="8"/>
    <cellStyle name="Normální" xfId="0" builtinId="0" customBuiltin="1"/>
    <cellStyle name="Normální 2" xfId="2" xr:uid="{92C7618C-7380-4E25-8D84-3041BEA8EF39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28</xdr:col>
      <xdr:colOff>6350</xdr:colOff>
      <xdr:row>8</xdr:row>
      <xdr:rowOff>76200</xdr:rowOff>
    </xdr:from>
    <xdr:to>
      <xdr:col>32</xdr:col>
      <xdr:colOff>120650</xdr:colOff>
      <xdr:row>10</xdr:row>
      <xdr:rowOff>17145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ACF785DE-8C45-435B-B52A-FF697F6C7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2800" y="20066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28</xdr:col>
      <xdr:colOff>69850</xdr:colOff>
      <xdr:row>16</xdr:row>
      <xdr:rowOff>171450</xdr:rowOff>
    </xdr:from>
    <xdr:to>
      <xdr:col>30</xdr:col>
      <xdr:colOff>135466</xdr:colOff>
      <xdr:row>19</xdr:row>
      <xdr:rowOff>50800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D31619D0-23F4-47CF-8F22-71ECEC685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686300" y="3308350"/>
          <a:ext cx="370416" cy="349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5</xdr:col>
      <xdr:colOff>3092450</xdr:colOff>
      <xdr:row>93</xdr:row>
      <xdr:rowOff>63500</xdr:rowOff>
    </xdr:from>
    <xdr:to>
      <xdr:col>5</xdr:col>
      <xdr:colOff>3816350</xdr:colOff>
      <xdr:row>94</xdr:row>
      <xdr:rowOff>252095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67B31B8-B56E-9734-C09F-8F052C9F1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28448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94</xdr:row>
      <xdr:rowOff>260350</xdr:rowOff>
    </xdr:from>
    <xdr:to>
      <xdr:col>5</xdr:col>
      <xdr:colOff>3481917</xdr:colOff>
      <xdr:row>95</xdr:row>
      <xdr:rowOff>285750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1610C41-C130-9B58-C04B-3C7D219F9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3130550"/>
          <a:ext cx="370416" cy="349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5</xdr:col>
      <xdr:colOff>3092450</xdr:colOff>
      <xdr:row>93</xdr:row>
      <xdr:rowOff>63500</xdr:rowOff>
    </xdr:from>
    <xdr:to>
      <xdr:col>5</xdr:col>
      <xdr:colOff>3816350</xdr:colOff>
      <xdr:row>94</xdr:row>
      <xdr:rowOff>252095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E81BB46-64DC-4C21-9005-F5A00F6FE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28448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94</xdr:row>
      <xdr:rowOff>260350</xdr:rowOff>
    </xdr:from>
    <xdr:to>
      <xdr:col>5</xdr:col>
      <xdr:colOff>3481917</xdr:colOff>
      <xdr:row>95</xdr:row>
      <xdr:rowOff>285750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81BFCA0-E477-42CE-A05F-D7BB49A72A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3130550"/>
          <a:ext cx="370416" cy="3492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5</xdr:col>
      <xdr:colOff>3092450</xdr:colOff>
      <xdr:row>93</xdr:row>
      <xdr:rowOff>63500</xdr:rowOff>
    </xdr:from>
    <xdr:to>
      <xdr:col>5</xdr:col>
      <xdr:colOff>3816350</xdr:colOff>
      <xdr:row>94</xdr:row>
      <xdr:rowOff>252095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950B85B-884C-492E-B02A-9F16144926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28448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94</xdr:row>
      <xdr:rowOff>260350</xdr:rowOff>
    </xdr:from>
    <xdr:to>
      <xdr:col>5</xdr:col>
      <xdr:colOff>3481917</xdr:colOff>
      <xdr:row>95</xdr:row>
      <xdr:rowOff>285750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3A21F683-415E-4D89-A224-6AACE79DFF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3130550"/>
          <a:ext cx="370416" cy="349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5</xdr:col>
      <xdr:colOff>3092450</xdr:colOff>
      <xdr:row>93</xdr:row>
      <xdr:rowOff>63500</xdr:rowOff>
    </xdr:from>
    <xdr:to>
      <xdr:col>5</xdr:col>
      <xdr:colOff>3816350</xdr:colOff>
      <xdr:row>94</xdr:row>
      <xdr:rowOff>252095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02918C9-E3F4-4764-98B3-04ECF644D5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28448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94</xdr:row>
      <xdr:rowOff>260350</xdr:rowOff>
    </xdr:from>
    <xdr:to>
      <xdr:col>5</xdr:col>
      <xdr:colOff>3481917</xdr:colOff>
      <xdr:row>95</xdr:row>
      <xdr:rowOff>285750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6605F0D-6161-4E3C-9B28-FC4701A2F0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3130550"/>
          <a:ext cx="370416" cy="3492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5</xdr:col>
      <xdr:colOff>3092450</xdr:colOff>
      <xdr:row>129</xdr:row>
      <xdr:rowOff>63500</xdr:rowOff>
    </xdr:from>
    <xdr:to>
      <xdr:col>5</xdr:col>
      <xdr:colOff>3816350</xdr:colOff>
      <xdr:row>130</xdr:row>
      <xdr:rowOff>252095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6D710FF-BA93-4A63-9821-3E98ACC0E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28448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130</xdr:row>
      <xdr:rowOff>260350</xdr:rowOff>
    </xdr:from>
    <xdr:to>
      <xdr:col>5</xdr:col>
      <xdr:colOff>3481917</xdr:colOff>
      <xdr:row>131</xdr:row>
      <xdr:rowOff>285750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FBDA51F7-C181-441F-9E0E-1562E69E5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313055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129</xdr:row>
      <xdr:rowOff>63500</xdr:rowOff>
    </xdr:from>
    <xdr:to>
      <xdr:col>5</xdr:col>
      <xdr:colOff>3816350</xdr:colOff>
      <xdr:row>130</xdr:row>
      <xdr:rowOff>252095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457FA275-E49E-45F5-BAF8-7E018BF870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28448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130</xdr:row>
      <xdr:rowOff>260350</xdr:rowOff>
    </xdr:from>
    <xdr:to>
      <xdr:col>5</xdr:col>
      <xdr:colOff>3481917</xdr:colOff>
      <xdr:row>131</xdr:row>
      <xdr:rowOff>285750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DE8A4F18-AA09-44A0-BBD9-706EA4CB5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313055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129</xdr:row>
      <xdr:rowOff>63500</xdr:rowOff>
    </xdr:from>
    <xdr:to>
      <xdr:col>5</xdr:col>
      <xdr:colOff>3816350</xdr:colOff>
      <xdr:row>130</xdr:row>
      <xdr:rowOff>252095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564FCEFE-33C8-4F88-A6C5-80DD35D81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28448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130</xdr:row>
      <xdr:rowOff>260350</xdr:rowOff>
    </xdr:from>
    <xdr:to>
      <xdr:col>5</xdr:col>
      <xdr:colOff>3481917</xdr:colOff>
      <xdr:row>131</xdr:row>
      <xdr:rowOff>285750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75717724-6F34-4372-A44B-F9F8F66F39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313055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129</xdr:row>
      <xdr:rowOff>63500</xdr:rowOff>
    </xdr:from>
    <xdr:to>
      <xdr:col>5</xdr:col>
      <xdr:colOff>3816350</xdr:colOff>
      <xdr:row>130</xdr:row>
      <xdr:rowOff>252095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839C5494-6B01-43DC-8FE4-209D93EB4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284480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130</xdr:row>
      <xdr:rowOff>260350</xdr:rowOff>
    </xdr:from>
    <xdr:to>
      <xdr:col>5</xdr:col>
      <xdr:colOff>3481917</xdr:colOff>
      <xdr:row>131</xdr:row>
      <xdr:rowOff>285750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DF29FE83-3998-405A-8718-268EF6F06B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3130550"/>
          <a:ext cx="370416" cy="3492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5</xdr:col>
      <xdr:colOff>3092450</xdr:colOff>
      <xdr:row>93</xdr:row>
      <xdr:rowOff>63500</xdr:rowOff>
    </xdr:from>
    <xdr:to>
      <xdr:col>5</xdr:col>
      <xdr:colOff>3816350</xdr:colOff>
      <xdr:row>94</xdr:row>
      <xdr:rowOff>252095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AD0EC35-54F1-4B40-9EB4-D1B82047CB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009015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94</xdr:row>
      <xdr:rowOff>260350</xdr:rowOff>
    </xdr:from>
    <xdr:to>
      <xdr:col>5</xdr:col>
      <xdr:colOff>3481917</xdr:colOff>
      <xdr:row>95</xdr:row>
      <xdr:rowOff>285750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2444B1AF-8479-42AB-BD73-9CBCC4C3D0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1037590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93</xdr:row>
      <xdr:rowOff>63500</xdr:rowOff>
    </xdr:from>
    <xdr:to>
      <xdr:col>5</xdr:col>
      <xdr:colOff>3816350</xdr:colOff>
      <xdr:row>94</xdr:row>
      <xdr:rowOff>252095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40D28846-3C83-4E59-A8FE-CE0BA7B2D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009015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94</xdr:row>
      <xdr:rowOff>260350</xdr:rowOff>
    </xdr:from>
    <xdr:to>
      <xdr:col>5</xdr:col>
      <xdr:colOff>3481917</xdr:colOff>
      <xdr:row>95</xdr:row>
      <xdr:rowOff>285750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821B5C98-F6BA-43E7-BF7D-F64E681729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1037590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93</xdr:row>
      <xdr:rowOff>63500</xdr:rowOff>
    </xdr:from>
    <xdr:to>
      <xdr:col>5</xdr:col>
      <xdr:colOff>3816350</xdr:colOff>
      <xdr:row>94</xdr:row>
      <xdr:rowOff>252095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7C45B0C0-EE3A-4EF9-A4EA-3FA7B05E27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009015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94</xdr:row>
      <xdr:rowOff>260350</xdr:rowOff>
    </xdr:from>
    <xdr:to>
      <xdr:col>5</xdr:col>
      <xdr:colOff>3481917</xdr:colOff>
      <xdr:row>95</xdr:row>
      <xdr:rowOff>285750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90FD8806-EA66-4148-9D8D-6AAC117135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1037590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93</xdr:row>
      <xdr:rowOff>63500</xdr:rowOff>
    </xdr:from>
    <xdr:to>
      <xdr:col>5</xdr:col>
      <xdr:colOff>3816350</xdr:colOff>
      <xdr:row>94</xdr:row>
      <xdr:rowOff>252095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879A54AD-6862-4766-899F-1ECC520574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009015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94</xdr:row>
      <xdr:rowOff>260350</xdr:rowOff>
    </xdr:from>
    <xdr:to>
      <xdr:col>5</xdr:col>
      <xdr:colOff>3481917</xdr:colOff>
      <xdr:row>95</xdr:row>
      <xdr:rowOff>285750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5C991EF9-710E-4727-B2CD-EB19B69D69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10375900"/>
          <a:ext cx="370416" cy="3492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5</xdr:col>
      <xdr:colOff>3092450</xdr:colOff>
      <xdr:row>120</xdr:row>
      <xdr:rowOff>63500</xdr:rowOff>
    </xdr:from>
    <xdr:to>
      <xdr:col>5</xdr:col>
      <xdr:colOff>3816350</xdr:colOff>
      <xdr:row>121</xdr:row>
      <xdr:rowOff>252095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37894F2-C350-406D-9BFF-C8B30235D7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009015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121</xdr:row>
      <xdr:rowOff>260350</xdr:rowOff>
    </xdr:from>
    <xdr:to>
      <xdr:col>5</xdr:col>
      <xdr:colOff>3481917</xdr:colOff>
      <xdr:row>122</xdr:row>
      <xdr:rowOff>285750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CDC53B1-A69A-42D4-B8F4-3218260C4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1037590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120</xdr:row>
      <xdr:rowOff>63500</xdr:rowOff>
    </xdr:from>
    <xdr:to>
      <xdr:col>5</xdr:col>
      <xdr:colOff>3816350</xdr:colOff>
      <xdr:row>121</xdr:row>
      <xdr:rowOff>252095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F0337A3-E76E-4A77-83F9-1537ADDD0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009015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121</xdr:row>
      <xdr:rowOff>260350</xdr:rowOff>
    </xdr:from>
    <xdr:to>
      <xdr:col>5</xdr:col>
      <xdr:colOff>3481917</xdr:colOff>
      <xdr:row>122</xdr:row>
      <xdr:rowOff>285750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3FAF6106-CD10-40D2-A2D7-EC3D1676C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1037590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120</xdr:row>
      <xdr:rowOff>63500</xdr:rowOff>
    </xdr:from>
    <xdr:to>
      <xdr:col>5</xdr:col>
      <xdr:colOff>3816350</xdr:colOff>
      <xdr:row>121</xdr:row>
      <xdr:rowOff>252095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93FAAFF-DE80-4C84-B889-76411A08F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009015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121</xdr:row>
      <xdr:rowOff>260350</xdr:rowOff>
    </xdr:from>
    <xdr:to>
      <xdr:col>5</xdr:col>
      <xdr:colOff>3481917</xdr:colOff>
      <xdr:row>122</xdr:row>
      <xdr:rowOff>285750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7E398435-6370-43B7-9A0B-CA88C1223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10375900"/>
          <a:ext cx="370416" cy="349250"/>
        </a:xfrm>
        <a:prstGeom prst="rect">
          <a:avLst/>
        </a:prstGeom>
      </xdr:spPr>
    </xdr:pic>
    <xdr:clientData/>
  </xdr:twoCellAnchor>
  <xdr:twoCellAnchor editAs="oneCell">
    <xdr:from>
      <xdr:col>5</xdr:col>
      <xdr:colOff>3092450</xdr:colOff>
      <xdr:row>120</xdr:row>
      <xdr:rowOff>63500</xdr:rowOff>
    </xdr:from>
    <xdr:to>
      <xdr:col>5</xdr:col>
      <xdr:colOff>3816350</xdr:colOff>
      <xdr:row>121</xdr:row>
      <xdr:rowOff>252095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CEF9EB25-435B-47CB-A7A3-95CF420565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0090150"/>
          <a:ext cx="723900" cy="27749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3111501</xdr:colOff>
      <xdr:row>121</xdr:row>
      <xdr:rowOff>260350</xdr:rowOff>
    </xdr:from>
    <xdr:to>
      <xdr:col>5</xdr:col>
      <xdr:colOff>3481917</xdr:colOff>
      <xdr:row>122</xdr:row>
      <xdr:rowOff>285750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36F7D3A3-A4E8-4817-8294-B4E09B2E8E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111751" y="10375900"/>
          <a:ext cx="370416" cy="3492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7E6B7F-931D-433B-A82C-084F2ACBC8F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65635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2673350</xdr:colOff>
      <xdr:row>94</xdr:row>
      <xdr:rowOff>104775</xdr:rowOff>
    </xdr:from>
    <xdr:to>
      <xdr:col>5</xdr:col>
      <xdr:colOff>3397250</xdr:colOff>
      <xdr:row>95</xdr:row>
      <xdr:rowOff>55245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216DA57-3A20-4D0E-8EEC-291F5FC8B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3125" y="2971800"/>
          <a:ext cx="723900" cy="274320"/>
        </a:xfrm>
        <a:prstGeom prst="rect">
          <a:avLst/>
        </a:prstGeom>
      </xdr:spPr>
    </xdr:pic>
    <xdr:clientData/>
  </xdr:twoCellAnchor>
  <xdr:twoCellAnchor editAs="oneCell">
    <xdr:from>
      <xdr:col>5</xdr:col>
      <xdr:colOff>3409950</xdr:colOff>
      <xdr:row>95</xdr:row>
      <xdr:rowOff>47625</xdr:rowOff>
    </xdr:from>
    <xdr:to>
      <xdr:col>5</xdr:col>
      <xdr:colOff>3780366</xdr:colOff>
      <xdr:row>96</xdr:row>
      <xdr:rowOff>69850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DDAF5B8-10F9-4A12-8F08-F947DCF1EF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419725" y="3238500"/>
          <a:ext cx="370416" cy="346075"/>
        </a:xfrm>
        <a:prstGeom prst="rect">
          <a:avLst/>
        </a:prstGeom>
      </xdr:spPr>
    </xdr:pic>
    <xdr:clientData/>
  </xdr:twoCellAnchor>
  <xdr:oneCellAnchor>
    <xdr:from>
      <xdr:col>5</xdr:col>
      <xdr:colOff>3311525</xdr:colOff>
      <xdr:row>123</xdr:row>
      <xdr:rowOff>76200</xdr:rowOff>
    </xdr:from>
    <xdr:ext cx="723900" cy="274320"/>
    <xdr:pic>
      <xdr:nvPicPr>
        <xdr:cNvPr id="5" name="Obrázek 4">
          <a:extLst>
            <a:ext uri="{FF2B5EF4-FFF2-40B4-BE49-F238E27FC236}">
              <a16:creationId xmlns:a16="http://schemas.microsoft.com/office/drawing/2014/main" id="{733BBBEA-83F6-4288-B635-9F8B58DBE6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1300" y="8763000"/>
          <a:ext cx="723900" cy="274320"/>
        </a:xfrm>
        <a:prstGeom prst="rect">
          <a:avLst/>
        </a:prstGeom>
      </xdr:spPr>
    </xdr:pic>
    <xdr:clientData/>
  </xdr:oneCellAnchor>
  <xdr:oneCellAnchor>
    <xdr:from>
      <xdr:col>5</xdr:col>
      <xdr:colOff>3409950</xdr:colOff>
      <xdr:row>124</xdr:row>
      <xdr:rowOff>314325</xdr:rowOff>
    </xdr:from>
    <xdr:ext cx="370416" cy="346075"/>
    <xdr:pic>
      <xdr:nvPicPr>
        <xdr:cNvPr id="6" name="Obrázek 5">
          <a:extLst>
            <a:ext uri="{FF2B5EF4-FFF2-40B4-BE49-F238E27FC236}">
              <a16:creationId xmlns:a16="http://schemas.microsoft.com/office/drawing/2014/main" id="{A81A62B8-CC1A-48B7-9FD1-1291336D5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419725" y="9086850"/>
          <a:ext cx="370416" cy="3460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opLeftCell="A70" workbookViewId="0">
      <selection activeCell="L99" sqref="L99:AF9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345" t="s">
        <v>5</v>
      </c>
      <c r="AS2" s="335"/>
      <c r="AT2" s="335"/>
      <c r="AU2" s="335"/>
      <c r="AV2" s="335"/>
      <c r="AW2" s="335"/>
      <c r="AX2" s="335"/>
      <c r="AY2" s="335"/>
      <c r="AZ2" s="335"/>
      <c r="BA2" s="335"/>
      <c r="BB2" s="335"/>
      <c r="BC2" s="335"/>
      <c r="BD2" s="335"/>
      <c r="BE2" s="335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S4" s="16" t="s">
        <v>10</v>
      </c>
    </row>
    <row r="5" spans="1:74" ht="12" customHeight="1">
      <c r="B5" s="19"/>
      <c r="D5" s="22" t="s">
        <v>11</v>
      </c>
      <c r="K5" s="334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R5" s="19"/>
      <c r="BS5" s="16" t="s">
        <v>6</v>
      </c>
    </row>
    <row r="6" spans="1:74" ht="36.950000000000003" customHeight="1">
      <c r="B6" s="19"/>
      <c r="D6" s="24" t="s">
        <v>12</v>
      </c>
      <c r="K6" s="336" t="s">
        <v>1576</v>
      </c>
      <c r="L6" s="337"/>
      <c r="M6" s="337"/>
      <c r="N6" s="337"/>
      <c r="O6" s="337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R6" s="19"/>
      <c r="BS6" s="16" t="s">
        <v>13</v>
      </c>
    </row>
    <row r="7" spans="1:74" ht="12" customHeight="1">
      <c r="B7" s="19"/>
      <c r="D7" s="25" t="s">
        <v>14</v>
      </c>
      <c r="K7" s="23" t="s">
        <v>1</v>
      </c>
      <c r="AK7" s="25" t="s">
        <v>15</v>
      </c>
      <c r="AN7" s="23" t="s">
        <v>1</v>
      </c>
      <c r="AR7" s="19"/>
      <c r="BS7" s="16" t="s">
        <v>16</v>
      </c>
    </row>
    <row r="8" spans="1:74" ht="12" customHeight="1">
      <c r="B8" s="19"/>
      <c r="D8" s="25" t="s">
        <v>17</v>
      </c>
      <c r="K8" s="23" t="s">
        <v>18</v>
      </c>
      <c r="AK8" s="25" t="s">
        <v>19</v>
      </c>
      <c r="AN8" s="171">
        <v>45270</v>
      </c>
      <c r="AR8" s="19"/>
      <c r="BS8" s="16" t="s">
        <v>20</v>
      </c>
    </row>
    <row r="9" spans="1:74" ht="14.45" customHeight="1">
      <c r="B9" s="19"/>
      <c r="AR9" s="19"/>
      <c r="BS9" s="16" t="s">
        <v>21</v>
      </c>
    </row>
    <row r="10" spans="1:74" ht="12" customHeight="1">
      <c r="B10" s="19"/>
      <c r="D10" s="25" t="s">
        <v>22</v>
      </c>
      <c r="K10" s="191" t="s">
        <v>1574</v>
      </c>
      <c r="AK10" s="25" t="s">
        <v>23</v>
      </c>
      <c r="AN10" s="23" t="s">
        <v>1</v>
      </c>
      <c r="AR10" s="19"/>
      <c r="BS10" s="16" t="s">
        <v>13</v>
      </c>
    </row>
    <row r="11" spans="1:74" ht="18.399999999999999" customHeight="1">
      <c r="B11" s="19"/>
      <c r="E11" s="23" t="s">
        <v>18</v>
      </c>
      <c r="AK11" s="25" t="s">
        <v>24</v>
      </c>
      <c r="AN11" s="23" t="s">
        <v>1</v>
      </c>
      <c r="AR11" s="19"/>
      <c r="BS11" s="16" t="s">
        <v>13</v>
      </c>
    </row>
    <row r="12" spans="1:74" ht="6.95" customHeight="1">
      <c r="B12" s="19"/>
      <c r="AR12" s="19"/>
      <c r="BS12" s="16" t="s">
        <v>13</v>
      </c>
    </row>
    <row r="13" spans="1:74" ht="12" customHeight="1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13</v>
      </c>
    </row>
    <row r="14" spans="1:74" ht="12.75">
      <c r="B14" s="19"/>
      <c r="E14" s="23" t="s">
        <v>18</v>
      </c>
      <c r="AK14" s="25" t="s">
        <v>24</v>
      </c>
      <c r="AN14" s="23" t="s">
        <v>1</v>
      </c>
      <c r="AR14" s="19"/>
      <c r="BS14" s="16" t="s">
        <v>13</v>
      </c>
    </row>
    <row r="15" spans="1:74" ht="6.95" customHeight="1">
      <c r="B15" s="19"/>
      <c r="AR15" s="19"/>
      <c r="BS15" s="16" t="s">
        <v>26</v>
      </c>
    </row>
    <row r="16" spans="1:74" ht="12" customHeight="1">
      <c r="B16" s="19"/>
      <c r="D16" s="25" t="s">
        <v>27</v>
      </c>
      <c r="AK16" s="25" t="s">
        <v>23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 t="s">
        <v>18</v>
      </c>
      <c r="AK17" s="25" t="s">
        <v>24</v>
      </c>
      <c r="AN17" s="23" t="s">
        <v>1</v>
      </c>
      <c r="AR17" s="19"/>
      <c r="BS17" s="16" t="s">
        <v>26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5" t="s">
        <v>28</v>
      </c>
      <c r="K19" s="191" t="s">
        <v>1571</v>
      </c>
      <c r="AK19" s="25" t="s">
        <v>23</v>
      </c>
      <c r="AN19" s="23" t="s">
        <v>1</v>
      </c>
      <c r="AR19" s="19"/>
      <c r="BS19" s="16" t="s">
        <v>6</v>
      </c>
    </row>
    <row r="20" spans="2:71" ht="18.399999999999999" customHeight="1">
      <c r="B20" s="19"/>
      <c r="E20" s="23" t="s">
        <v>18</v>
      </c>
      <c r="AK20" s="25" t="s">
        <v>24</v>
      </c>
      <c r="AN20" s="23" t="s">
        <v>1</v>
      </c>
      <c r="AR20" s="19"/>
      <c r="BS20" s="16" t="s">
        <v>26</v>
      </c>
    </row>
    <row r="21" spans="2:71" ht="6.95" customHeight="1">
      <c r="B21" s="19"/>
      <c r="AR21" s="19"/>
    </row>
    <row r="22" spans="2:71" ht="12" customHeight="1">
      <c r="B22" s="19"/>
      <c r="D22" s="25" t="s">
        <v>29</v>
      </c>
      <c r="AR22" s="19"/>
    </row>
    <row r="23" spans="2:71" ht="16.5" customHeight="1">
      <c r="B23" s="19"/>
      <c r="E23" s="338" t="s">
        <v>1</v>
      </c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8"/>
      <c r="T23" s="338"/>
      <c r="U23" s="338"/>
      <c r="V23" s="338"/>
      <c r="W23" s="338"/>
      <c r="X23" s="338"/>
      <c r="Y23" s="338"/>
      <c r="Z23" s="338"/>
      <c r="AA23" s="338"/>
      <c r="AB23" s="338"/>
      <c r="AC23" s="338"/>
      <c r="AD23" s="338"/>
      <c r="AE23" s="338"/>
      <c r="AF23" s="338"/>
      <c r="AG23" s="338"/>
      <c r="AH23" s="338"/>
      <c r="AI23" s="338"/>
      <c r="AJ23" s="338"/>
      <c r="AK23" s="338"/>
      <c r="AL23" s="338"/>
      <c r="AM23" s="338"/>
      <c r="AN23" s="338"/>
      <c r="AR23" s="19"/>
    </row>
    <row r="24" spans="2:71" ht="6.95" customHeight="1">
      <c r="B24" s="19"/>
      <c r="AR24" s="19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>
      <c r="B26" s="28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39">
        <f>ROUND(AG94,2)</f>
        <v>0</v>
      </c>
      <c r="AL26" s="340"/>
      <c r="AM26" s="340"/>
      <c r="AN26" s="340"/>
      <c r="AO26" s="340"/>
      <c r="AR26" s="28"/>
    </row>
    <row r="27" spans="2:71" s="1" customFormat="1" ht="6.95" customHeight="1">
      <c r="B27" s="28"/>
      <c r="AR27" s="28"/>
    </row>
    <row r="28" spans="2:71" s="1" customFormat="1" ht="12.75">
      <c r="B28" s="28"/>
      <c r="L28" s="341" t="s">
        <v>31</v>
      </c>
      <c r="M28" s="341"/>
      <c r="N28" s="341"/>
      <c r="O28" s="341"/>
      <c r="P28" s="341"/>
      <c r="W28" s="341" t="s">
        <v>32</v>
      </c>
      <c r="X28" s="341"/>
      <c r="Y28" s="341"/>
      <c r="Z28" s="341"/>
      <c r="AA28" s="341"/>
      <c r="AB28" s="341"/>
      <c r="AC28" s="341"/>
      <c r="AD28" s="341"/>
      <c r="AE28" s="341"/>
      <c r="AK28" s="341" t="s">
        <v>33</v>
      </c>
      <c r="AL28" s="341"/>
      <c r="AM28" s="341"/>
      <c r="AN28" s="341"/>
      <c r="AO28" s="341"/>
      <c r="AR28" s="28"/>
    </row>
    <row r="29" spans="2:71" s="2" customFormat="1" ht="14.45" customHeight="1">
      <c r="B29" s="32"/>
      <c r="D29" s="25" t="s">
        <v>34</v>
      </c>
      <c r="F29" s="25" t="s">
        <v>35</v>
      </c>
      <c r="L29" s="344"/>
      <c r="M29" s="343"/>
      <c r="N29" s="343"/>
      <c r="O29" s="343"/>
      <c r="P29" s="343"/>
      <c r="W29" s="342">
        <f>ROUND(AZ94, 2)</f>
        <v>0</v>
      </c>
      <c r="X29" s="343"/>
      <c r="Y29" s="343"/>
      <c r="Z29" s="343"/>
      <c r="AA29" s="343"/>
      <c r="AB29" s="343"/>
      <c r="AC29" s="343"/>
      <c r="AD29" s="343"/>
      <c r="AE29" s="343"/>
      <c r="AK29" s="342">
        <f>ROUND(AV94, 2)</f>
        <v>0</v>
      </c>
      <c r="AL29" s="343"/>
      <c r="AM29" s="343"/>
      <c r="AN29" s="343"/>
      <c r="AO29" s="343"/>
      <c r="AR29" s="32"/>
    </row>
    <row r="30" spans="2:71" s="2" customFormat="1" ht="14.45" customHeight="1">
      <c r="B30" s="32"/>
      <c r="F30" s="25" t="s">
        <v>36</v>
      </c>
      <c r="L30" s="344"/>
      <c r="M30" s="343"/>
      <c r="N30" s="343"/>
      <c r="O30" s="343"/>
      <c r="P30" s="343"/>
      <c r="W30" s="342">
        <f>ROUND(BA94, 2)</f>
        <v>0</v>
      </c>
      <c r="X30" s="343"/>
      <c r="Y30" s="343"/>
      <c r="Z30" s="343"/>
      <c r="AA30" s="343"/>
      <c r="AB30" s="343"/>
      <c r="AC30" s="343"/>
      <c r="AD30" s="343"/>
      <c r="AE30" s="343"/>
      <c r="AK30" s="342">
        <f>ROUND(AW94, 2)</f>
        <v>0</v>
      </c>
      <c r="AL30" s="343"/>
      <c r="AM30" s="343"/>
      <c r="AN30" s="343"/>
      <c r="AO30" s="343"/>
      <c r="AR30" s="32"/>
    </row>
    <row r="31" spans="2:71" s="2" customFormat="1" ht="14.45" hidden="1" customHeight="1">
      <c r="B31" s="32"/>
      <c r="F31" s="25" t="s">
        <v>37</v>
      </c>
      <c r="L31" s="344">
        <v>0.2</v>
      </c>
      <c r="M31" s="343"/>
      <c r="N31" s="343"/>
      <c r="O31" s="343"/>
      <c r="P31" s="343"/>
      <c r="W31" s="342">
        <f>ROUND(BB94, 2)</f>
        <v>0</v>
      </c>
      <c r="X31" s="343"/>
      <c r="Y31" s="343"/>
      <c r="Z31" s="343"/>
      <c r="AA31" s="343"/>
      <c r="AB31" s="343"/>
      <c r="AC31" s="343"/>
      <c r="AD31" s="343"/>
      <c r="AE31" s="343"/>
      <c r="AK31" s="342">
        <v>0</v>
      </c>
      <c r="AL31" s="343"/>
      <c r="AM31" s="343"/>
      <c r="AN31" s="343"/>
      <c r="AO31" s="343"/>
      <c r="AR31" s="32"/>
    </row>
    <row r="32" spans="2:71" s="2" customFormat="1" ht="14.45" hidden="1" customHeight="1">
      <c r="B32" s="32"/>
      <c r="F32" s="25" t="s">
        <v>38</v>
      </c>
      <c r="L32" s="344">
        <v>0.2</v>
      </c>
      <c r="M32" s="343"/>
      <c r="N32" s="343"/>
      <c r="O32" s="343"/>
      <c r="P32" s="343"/>
      <c r="W32" s="342">
        <f>ROUND(BC94, 2)</f>
        <v>0</v>
      </c>
      <c r="X32" s="343"/>
      <c r="Y32" s="343"/>
      <c r="Z32" s="343"/>
      <c r="AA32" s="343"/>
      <c r="AB32" s="343"/>
      <c r="AC32" s="343"/>
      <c r="AD32" s="343"/>
      <c r="AE32" s="343"/>
      <c r="AK32" s="342">
        <v>0</v>
      </c>
      <c r="AL32" s="343"/>
      <c r="AM32" s="343"/>
      <c r="AN32" s="343"/>
      <c r="AO32" s="343"/>
      <c r="AR32" s="32"/>
    </row>
    <row r="33" spans="2:44" s="2" customFormat="1" ht="14.45" hidden="1" customHeight="1">
      <c r="B33" s="32"/>
      <c r="F33" s="25" t="s">
        <v>39</v>
      </c>
      <c r="L33" s="344">
        <v>0</v>
      </c>
      <c r="M33" s="343"/>
      <c r="N33" s="343"/>
      <c r="O33" s="343"/>
      <c r="P33" s="343"/>
      <c r="W33" s="342">
        <f>ROUND(BD94, 2)</f>
        <v>0</v>
      </c>
      <c r="X33" s="343"/>
      <c r="Y33" s="343"/>
      <c r="Z33" s="343"/>
      <c r="AA33" s="343"/>
      <c r="AB33" s="343"/>
      <c r="AC33" s="343"/>
      <c r="AD33" s="343"/>
      <c r="AE33" s="343"/>
      <c r="AK33" s="342">
        <v>0</v>
      </c>
      <c r="AL33" s="343"/>
      <c r="AM33" s="343"/>
      <c r="AN33" s="343"/>
      <c r="AO33" s="343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349" t="s">
        <v>42</v>
      </c>
      <c r="Y35" s="347"/>
      <c r="Z35" s="347"/>
      <c r="AA35" s="347"/>
      <c r="AB35" s="347"/>
      <c r="AC35" s="35"/>
      <c r="AD35" s="35"/>
      <c r="AE35" s="35"/>
      <c r="AF35" s="35"/>
      <c r="AG35" s="35"/>
      <c r="AH35" s="35"/>
      <c r="AI35" s="35"/>
      <c r="AJ35" s="35"/>
      <c r="AK35" s="346">
        <f>SUM(AK26:AK33)</f>
        <v>0</v>
      </c>
      <c r="AL35" s="347"/>
      <c r="AM35" s="347"/>
      <c r="AN35" s="347"/>
      <c r="AO35" s="348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D47" s="191" t="s">
        <v>1574</v>
      </c>
      <c r="AI47" s="191" t="s">
        <v>1571</v>
      </c>
      <c r="AR47" s="19"/>
    </row>
    <row r="48" spans="2:44" ht="14.45" customHeight="1">
      <c r="B48" s="19"/>
      <c r="AR48" s="19"/>
    </row>
    <row r="49" spans="2:44" s="1" customFormat="1" ht="14.45" customHeight="1">
      <c r="B49" s="28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8"/>
      <c r="D60" s="39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45</v>
      </c>
      <c r="AI60" s="30"/>
      <c r="AJ60" s="30"/>
      <c r="AK60" s="30"/>
      <c r="AL60" s="30"/>
      <c r="AM60" s="39" t="s">
        <v>46</v>
      </c>
      <c r="AN60" s="30"/>
      <c r="AO60" s="30"/>
      <c r="AR60" s="28"/>
    </row>
    <row r="61" spans="2:44">
      <c r="B61" s="19"/>
      <c r="AR61" s="19"/>
    </row>
    <row r="62" spans="2:44" ht="15">
      <c r="B62" s="19"/>
      <c r="D62" s="191" t="s">
        <v>1574</v>
      </c>
      <c r="AI62" s="191" t="s">
        <v>1571</v>
      </c>
      <c r="AR62" s="19"/>
    </row>
    <row r="63" spans="2:44">
      <c r="B63" s="19"/>
      <c r="AR63" s="19"/>
    </row>
    <row r="64" spans="2:44" s="1" customFormat="1" ht="12.75">
      <c r="B64" s="28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8"/>
      <c r="D75" s="39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45</v>
      </c>
      <c r="AI75" s="30"/>
      <c r="AJ75" s="30"/>
      <c r="AK75" s="30"/>
      <c r="AL75" s="30"/>
      <c r="AM75" s="39" t="s">
        <v>46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2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2:91" s="1" customFormat="1" ht="24.95" customHeight="1">
      <c r="B82" s="28"/>
      <c r="C82" s="20" t="s">
        <v>49</v>
      </c>
      <c r="AR82" s="28"/>
    </row>
    <row r="83" spans="2:91" s="1" customFormat="1" ht="6.95" customHeight="1">
      <c r="B83" s="28"/>
      <c r="AR83" s="28"/>
    </row>
    <row r="84" spans="2:91" s="3" customFormat="1" ht="12" customHeight="1">
      <c r="B84" s="44"/>
      <c r="C84" s="25" t="s">
        <v>11</v>
      </c>
      <c r="L84" s="3">
        <f>K5</f>
        <v>0</v>
      </c>
      <c r="AR84" s="44"/>
    </row>
    <row r="85" spans="2:91" s="4" customFormat="1" ht="36.950000000000003" customHeight="1">
      <c r="B85" s="45"/>
      <c r="C85" s="46" t="s">
        <v>12</v>
      </c>
      <c r="L85" s="309" t="str">
        <f>K6</f>
        <v>Modernizace TT při ulici Obvodová</v>
      </c>
      <c r="M85" s="310"/>
      <c r="N85" s="310"/>
      <c r="O85" s="310"/>
      <c r="P85" s="310"/>
      <c r="Q85" s="310"/>
      <c r="R85" s="310"/>
      <c r="S85" s="310"/>
      <c r="T85" s="310"/>
      <c r="U85" s="310"/>
      <c r="V85" s="310"/>
      <c r="W85" s="310"/>
      <c r="X85" s="310"/>
      <c r="Y85" s="310"/>
      <c r="Z85" s="310"/>
      <c r="AA85" s="310"/>
      <c r="AB85" s="310"/>
      <c r="AC85" s="310"/>
      <c r="AD85" s="310"/>
      <c r="AE85" s="310"/>
      <c r="AF85" s="310"/>
      <c r="AG85" s="310"/>
      <c r="AH85" s="310"/>
      <c r="AI85" s="310"/>
      <c r="AJ85" s="310"/>
      <c r="AK85" s="310"/>
      <c r="AL85" s="310"/>
      <c r="AM85" s="310"/>
      <c r="AN85" s="310"/>
      <c r="AO85" s="310"/>
      <c r="AR85" s="45"/>
    </row>
    <row r="86" spans="2:91" s="1" customFormat="1" ht="6.95" customHeight="1">
      <c r="B86" s="28"/>
      <c r="AR86" s="28"/>
    </row>
    <row r="87" spans="2:91" s="1" customFormat="1" ht="12" customHeight="1">
      <c r="B87" s="28"/>
      <c r="C87" s="25" t="s">
        <v>17</v>
      </c>
      <c r="L87" s="47" t="str">
        <f>IF(K8="","",K8)</f>
        <v xml:space="preserve"> </v>
      </c>
      <c r="AI87" s="25" t="s">
        <v>19</v>
      </c>
      <c r="AM87" s="311">
        <f>IF(AN8= "","",AN8)</f>
        <v>45270</v>
      </c>
      <c r="AN87" s="311"/>
      <c r="AR87" s="28"/>
    </row>
    <row r="88" spans="2:91" s="1" customFormat="1" ht="6.95" customHeight="1">
      <c r="B88" s="28"/>
      <c r="AR88" s="28"/>
    </row>
    <row r="89" spans="2:91" s="1" customFormat="1" ht="15.2" customHeight="1">
      <c r="B89" s="28"/>
      <c r="C89" s="25" t="s">
        <v>22</v>
      </c>
      <c r="L89" s="3" t="str">
        <f>IF(E11= "","",E11)</f>
        <v xml:space="preserve"> </v>
      </c>
      <c r="AI89" s="25" t="s">
        <v>27</v>
      </c>
      <c r="AM89" s="312" t="s">
        <v>1573</v>
      </c>
      <c r="AN89" s="313"/>
      <c r="AO89" s="313"/>
      <c r="AP89" s="313"/>
      <c r="AR89" s="28"/>
      <c r="AS89" s="314" t="s">
        <v>50</v>
      </c>
      <c r="AT89" s="315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2:91" s="1" customFormat="1" ht="15.2" customHeight="1">
      <c r="B90" s="28"/>
      <c r="C90" s="25" t="s">
        <v>1572</v>
      </c>
      <c r="K90" s="318" t="s">
        <v>1571</v>
      </c>
      <c r="L90" s="318"/>
      <c r="M90" s="318"/>
      <c r="N90" s="318"/>
      <c r="O90" s="318"/>
      <c r="P90" s="318"/>
      <c r="Q90" s="318"/>
      <c r="R90" s="318"/>
      <c r="S90" s="318"/>
      <c r="T90" s="318"/>
      <c r="U90" s="318"/>
      <c r="V90" s="318"/>
      <c r="W90" s="318"/>
      <c r="X90" s="318"/>
      <c r="Y90" s="318"/>
      <c r="Z90" s="318"/>
      <c r="AA90" s="318"/>
      <c r="AB90" s="318"/>
      <c r="AC90" s="318"/>
      <c r="AD90" s="318"/>
      <c r="AE90" s="318"/>
      <c r="AF90" s="318"/>
      <c r="AI90" s="25" t="s">
        <v>28</v>
      </c>
      <c r="AM90" s="312" t="str">
        <f>IF(E20="","",E20)</f>
        <v xml:space="preserve"> </v>
      </c>
      <c r="AN90" s="313"/>
      <c r="AO90" s="313"/>
      <c r="AP90" s="313"/>
      <c r="AR90" s="28"/>
      <c r="AS90" s="316"/>
      <c r="AT90" s="317"/>
      <c r="BD90" s="52"/>
    </row>
    <row r="91" spans="2:91" s="1" customFormat="1" ht="10.9" customHeight="1">
      <c r="B91" s="28"/>
      <c r="AR91" s="28"/>
      <c r="AS91" s="316"/>
      <c r="AT91" s="317"/>
      <c r="BD91" s="52"/>
    </row>
    <row r="92" spans="2:91" s="1" customFormat="1" ht="29.25" customHeight="1">
      <c r="B92" s="28"/>
      <c r="C92" s="319" t="s">
        <v>51</v>
      </c>
      <c r="D92" s="320"/>
      <c r="E92" s="320"/>
      <c r="F92" s="320"/>
      <c r="G92" s="320"/>
      <c r="H92" s="53"/>
      <c r="I92" s="322" t="s">
        <v>52</v>
      </c>
      <c r="J92" s="320"/>
      <c r="K92" s="320"/>
      <c r="L92" s="320"/>
      <c r="M92" s="320"/>
      <c r="N92" s="320"/>
      <c r="O92" s="320"/>
      <c r="P92" s="320"/>
      <c r="Q92" s="320"/>
      <c r="R92" s="320"/>
      <c r="S92" s="320"/>
      <c r="T92" s="320"/>
      <c r="U92" s="320"/>
      <c r="V92" s="320"/>
      <c r="W92" s="320"/>
      <c r="X92" s="320"/>
      <c r="Y92" s="320"/>
      <c r="Z92" s="320"/>
      <c r="AA92" s="320"/>
      <c r="AB92" s="320"/>
      <c r="AC92" s="320"/>
      <c r="AD92" s="320"/>
      <c r="AE92" s="320"/>
      <c r="AF92" s="320"/>
      <c r="AG92" s="321" t="s">
        <v>53</v>
      </c>
      <c r="AH92" s="320"/>
      <c r="AI92" s="320"/>
      <c r="AJ92" s="320"/>
      <c r="AK92" s="320"/>
      <c r="AL92" s="320"/>
      <c r="AM92" s="320"/>
      <c r="AN92" s="322" t="s">
        <v>54</v>
      </c>
      <c r="AO92" s="320"/>
      <c r="AP92" s="323"/>
      <c r="AQ92" s="54" t="s">
        <v>55</v>
      </c>
      <c r="AR92" s="28"/>
      <c r="AS92" s="55" t="s">
        <v>56</v>
      </c>
      <c r="AT92" s="56" t="s">
        <v>57</v>
      </c>
      <c r="AU92" s="56" t="s">
        <v>58</v>
      </c>
      <c r="AV92" s="56" t="s">
        <v>59</v>
      </c>
      <c r="AW92" s="56" t="s">
        <v>60</v>
      </c>
      <c r="AX92" s="56" t="s">
        <v>61</v>
      </c>
      <c r="AY92" s="56" t="s">
        <v>62</v>
      </c>
      <c r="AZ92" s="56" t="s">
        <v>63</v>
      </c>
      <c r="BA92" s="56" t="s">
        <v>64</v>
      </c>
      <c r="BB92" s="56" t="s">
        <v>65</v>
      </c>
      <c r="BC92" s="56" t="s">
        <v>66</v>
      </c>
      <c r="BD92" s="57" t="s">
        <v>67</v>
      </c>
    </row>
    <row r="93" spans="2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2:91" s="182" customFormat="1" ht="32.450000000000003" customHeight="1">
      <c r="B94" s="181"/>
      <c r="C94" s="189" t="s">
        <v>68</v>
      </c>
      <c r="D94" s="190"/>
      <c r="E94" s="190"/>
      <c r="F94" s="190"/>
      <c r="G94" s="190"/>
      <c r="H94" s="190"/>
      <c r="I94" s="190"/>
      <c r="J94" s="190"/>
      <c r="K94" s="190"/>
      <c r="L94" s="190"/>
      <c r="M94" s="190"/>
      <c r="N94" s="190"/>
      <c r="O94" s="190"/>
      <c r="P94" s="190"/>
      <c r="Q94" s="190"/>
      <c r="R94" s="190"/>
      <c r="S94" s="190"/>
      <c r="T94" s="190"/>
      <c r="U94" s="190"/>
      <c r="V94" s="190"/>
      <c r="W94" s="190"/>
      <c r="X94" s="190"/>
      <c r="Y94" s="190"/>
      <c r="Z94" s="190"/>
      <c r="AA94" s="190"/>
      <c r="AB94" s="190"/>
      <c r="AC94" s="190"/>
      <c r="AD94" s="190"/>
      <c r="AE94" s="190"/>
      <c r="AF94" s="190"/>
      <c r="AG94" s="328">
        <f>ROUND(AG95,2)</f>
        <v>0</v>
      </c>
      <c r="AH94" s="328"/>
      <c r="AI94" s="328"/>
      <c r="AJ94" s="328"/>
      <c r="AK94" s="328"/>
      <c r="AL94" s="328"/>
      <c r="AM94" s="328"/>
      <c r="AN94" s="329">
        <f t="shared" ref="AN94:AN103" si="0">SUM(AG94,AT94)</f>
        <v>0</v>
      </c>
      <c r="AO94" s="329"/>
      <c r="AP94" s="329"/>
      <c r="AQ94" s="183" t="s">
        <v>1</v>
      </c>
      <c r="AR94" s="181"/>
      <c r="AS94" s="184">
        <f>ROUND(AS95,2)</f>
        <v>0</v>
      </c>
      <c r="AT94" s="185">
        <f t="shared" ref="AT94:AT103" si="1">ROUND(SUM(AV94:AW94),2)</f>
        <v>0</v>
      </c>
      <c r="AU94" s="186">
        <f>ROUND(AU95,5)</f>
        <v>14412.432709999999</v>
      </c>
      <c r="AV94" s="185">
        <f>ROUND(AZ94*L29,2)</f>
        <v>0</v>
      </c>
      <c r="AW94" s="185">
        <f>ROUND(BA94*L30,2)</f>
        <v>0</v>
      </c>
      <c r="AX94" s="185">
        <f>ROUND(BB94*L29,2)</f>
        <v>0</v>
      </c>
      <c r="AY94" s="185">
        <f>ROUND(BC94*L30,2)</f>
        <v>0</v>
      </c>
      <c r="AZ94" s="185">
        <f t="shared" ref="AZ94:BD95" si="2">ROUND(AZ95,2)</f>
        <v>0</v>
      </c>
      <c r="BA94" s="185">
        <f t="shared" si="2"/>
        <v>0</v>
      </c>
      <c r="BB94" s="185">
        <f t="shared" si="2"/>
        <v>0</v>
      </c>
      <c r="BC94" s="185">
        <f t="shared" si="2"/>
        <v>0</v>
      </c>
      <c r="BD94" s="187">
        <f t="shared" si="2"/>
        <v>0</v>
      </c>
      <c r="BS94" s="173" t="s">
        <v>69</v>
      </c>
      <c r="BT94" s="173" t="s">
        <v>70</v>
      </c>
      <c r="BU94" s="188" t="s">
        <v>71</v>
      </c>
      <c r="BV94" s="173" t="s">
        <v>72</v>
      </c>
      <c r="BW94" s="173" t="s">
        <v>4</v>
      </c>
      <c r="BX94" s="173" t="s">
        <v>73</v>
      </c>
      <c r="CL94" s="173" t="s">
        <v>1</v>
      </c>
    </row>
    <row r="95" spans="2:91" s="5" customFormat="1" ht="16.5" customHeight="1">
      <c r="B95" s="60"/>
      <c r="C95" s="61"/>
      <c r="D95" s="324"/>
      <c r="E95" s="324"/>
      <c r="F95" s="324"/>
      <c r="G95" s="324"/>
      <c r="H95" s="324"/>
      <c r="I95" s="62"/>
      <c r="J95" s="324"/>
      <c r="K95" s="324"/>
      <c r="L95" s="324"/>
      <c r="M95" s="324"/>
      <c r="N95" s="324"/>
      <c r="O95" s="324"/>
      <c r="P95" s="324"/>
      <c r="Q95" s="324"/>
      <c r="R95" s="324"/>
      <c r="S95" s="324"/>
      <c r="T95" s="324"/>
      <c r="U95" s="324"/>
      <c r="V95" s="324"/>
      <c r="W95" s="324"/>
      <c r="X95" s="324"/>
      <c r="Y95" s="324"/>
      <c r="Z95" s="324"/>
      <c r="AA95" s="324"/>
      <c r="AB95" s="324"/>
      <c r="AC95" s="324"/>
      <c r="AD95" s="324"/>
      <c r="AE95" s="324"/>
      <c r="AF95" s="324"/>
      <c r="AG95" s="325">
        <f>ROUND(AG96,2)</f>
        <v>0</v>
      </c>
      <c r="AH95" s="326"/>
      <c r="AI95" s="326"/>
      <c r="AJ95" s="326"/>
      <c r="AK95" s="326"/>
      <c r="AL95" s="326"/>
      <c r="AM95" s="326"/>
      <c r="AN95" s="327">
        <f t="shared" si="0"/>
        <v>0</v>
      </c>
      <c r="AO95" s="326"/>
      <c r="AP95" s="326"/>
      <c r="AQ95" s="63" t="s">
        <v>75</v>
      </c>
      <c r="AR95" s="60"/>
      <c r="AS95" s="64">
        <f>ROUND(AS96,2)</f>
        <v>0</v>
      </c>
      <c r="AT95" s="65">
        <f t="shared" si="1"/>
        <v>0</v>
      </c>
      <c r="AU95" s="66">
        <f>ROUND(AU96,5)</f>
        <v>14412.432709999999</v>
      </c>
      <c r="AV95" s="65">
        <f>ROUND(AZ95*L29,2)</f>
        <v>0</v>
      </c>
      <c r="AW95" s="65">
        <f>ROUND(BA95*L30,2)</f>
        <v>0</v>
      </c>
      <c r="AX95" s="65">
        <f>ROUND(BB95*L29,2)</f>
        <v>0</v>
      </c>
      <c r="AY95" s="65">
        <f>ROUND(BC95*L30,2)</f>
        <v>0</v>
      </c>
      <c r="AZ95" s="65">
        <f t="shared" si="2"/>
        <v>0</v>
      </c>
      <c r="BA95" s="65">
        <f t="shared" si="2"/>
        <v>0</v>
      </c>
      <c r="BB95" s="65">
        <f t="shared" si="2"/>
        <v>0</v>
      </c>
      <c r="BC95" s="65">
        <f t="shared" si="2"/>
        <v>0</v>
      </c>
      <c r="BD95" s="67">
        <f t="shared" si="2"/>
        <v>0</v>
      </c>
      <c r="BS95" s="68" t="s">
        <v>69</v>
      </c>
      <c r="BT95" s="68" t="s">
        <v>16</v>
      </c>
      <c r="BU95" s="68" t="s">
        <v>71</v>
      </c>
      <c r="BV95" s="68" t="s">
        <v>72</v>
      </c>
      <c r="BW95" s="68" t="s">
        <v>76</v>
      </c>
      <c r="BX95" s="68" t="s">
        <v>4</v>
      </c>
      <c r="CL95" s="68" t="s">
        <v>1</v>
      </c>
      <c r="CM95" s="68" t="s">
        <v>77</v>
      </c>
    </row>
    <row r="96" spans="2:91" s="3" customFormat="1" ht="23.25" customHeight="1">
      <c r="B96" s="44"/>
      <c r="C96" s="12"/>
      <c r="D96" s="12"/>
      <c r="E96" s="330">
        <v>2024</v>
      </c>
      <c r="F96" s="330"/>
      <c r="G96" s="330"/>
      <c r="H96" s="330"/>
      <c r="I96" s="330"/>
      <c r="J96" s="12"/>
      <c r="K96" s="330" t="s">
        <v>1577</v>
      </c>
      <c r="L96" s="330"/>
      <c r="M96" s="330"/>
      <c r="N96" s="330"/>
      <c r="O96" s="330"/>
      <c r="P96" s="330"/>
      <c r="Q96" s="330"/>
      <c r="R96" s="330"/>
      <c r="S96" s="330"/>
      <c r="T96" s="330"/>
      <c r="U96" s="330"/>
      <c r="V96" s="330"/>
      <c r="W96" s="330"/>
      <c r="X96" s="330"/>
      <c r="Y96" s="330"/>
      <c r="Z96" s="330"/>
      <c r="AA96" s="330"/>
      <c r="AB96" s="330"/>
      <c r="AC96" s="330"/>
      <c r="AD96" s="330"/>
      <c r="AE96" s="330"/>
      <c r="AF96" s="330"/>
      <c r="AG96" s="331">
        <f>ROUND(SUM(AG97:AG103),2)</f>
        <v>0</v>
      </c>
      <c r="AH96" s="332"/>
      <c r="AI96" s="332"/>
      <c r="AJ96" s="332"/>
      <c r="AK96" s="332"/>
      <c r="AL96" s="332"/>
      <c r="AM96" s="332"/>
      <c r="AN96" s="333">
        <f t="shared" si="0"/>
        <v>0</v>
      </c>
      <c r="AO96" s="332"/>
      <c r="AP96" s="332"/>
      <c r="AQ96" s="69" t="s">
        <v>78</v>
      </c>
      <c r="AR96" s="44"/>
      <c r="AS96" s="70">
        <f>ROUND(SUM(AS97:AS103),2)</f>
        <v>0</v>
      </c>
      <c r="AT96" s="71">
        <f t="shared" si="1"/>
        <v>0</v>
      </c>
      <c r="AU96" s="72">
        <f>ROUND(SUM(AU97:AU103),5)</f>
        <v>14412.432709999999</v>
      </c>
      <c r="AV96" s="71">
        <f>ROUND(AZ96*L29,2)</f>
        <v>0</v>
      </c>
      <c r="AW96" s="71">
        <f>ROUND(BA96*L30,2)</f>
        <v>0</v>
      </c>
      <c r="AX96" s="71">
        <f>ROUND(BB96*L29,2)</f>
        <v>0</v>
      </c>
      <c r="AY96" s="71">
        <f>ROUND(BC96*L30,2)</f>
        <v>0</v>
      </c>
      <c r="AZ96" s="71">
        <f>ROUND(SUM(AZ97:AZ103),2)</f>
        <v>0</v>
      </c>
      <c r="BA96" s="71">
        <f>ROUND(SUM(BA97:BA103),2)</f>
        <v>0</v>
      </c>
      <c r="BB96" s="71">
        <f>ROUND(SUM(BB97:BB103),2)</f>
        <v>0</v>
      </c>
      <c r="BC96" s="71">
        <f>ROUND(SUM(BC97:BC103),2)</f>
        <v>0</v>
      </c>
      <c r="BD96" s="73">
        <f>ROUND(SUM(BD97:BD103),2)</f>
        <v>0</v>
      </c>
      <c r="BS96" s="23" t="s">
        <v>69</v>
      </c>
      <c r="BT96" s="23" t="s">
        <v>77</v>
      </c>
      <c r="BU96" s="23" t="s">
        <v>71</v>
      </c>
      <c r="BV96" s="23" t="s">
        <v>72</v>
      </c>
      <c r="BW96" s="23" t="s">
        <v>79</v>
      </c>
      <c r="BX96" s="23" t="s">
        <v>76</v>
      </c>
      <c r="CL96" s="23" t="s">
        <v>1</v>
      </c>
    </row>
    <row r="97" spans="1:90" s="3" customFormat="1" ht="16.5" customHeight="1">
      <c r="A97" s="74" t="s">
        <v>80</v>
      </c>
      <c r="B97" s="44"/>
      <c r="C97" s="12"/>
      <c r="D97" s="12"/>
      <c r="E97" s="12"/>
      <c r="F97" s="330" t="s">
        <v>81</v>
      </c>
      <c r="G97" s="330"/>
      <c r="H97" s="330"/>
      <c r="I97" s="330"/>
      <c r="J97" s="330"/>
      <c r="K97" s="12"/>
      <c r="L97" s="330" t="s">
        <v>82</v>
      </c>
      <c r="M97" s="330"/>
      <c r="N97" s="330"/>
      <c r="O97" s="330"/>
      <c r="P97" s="330"/>
      <c r="Q97" s="330"/>
      <c r="R97" s="330"/>
      <c r="S97" s="330"/>
      <c r="T97" s="330"/>
      <c r="U97" s="330"/>
      <c r="V97" s="330"/>
      <c r="W97" s="330"/>
      <c r="X97" s="330"/>
      <c r="Y97" s="330"/>
      <c r="Z97" s="330"/>
      <c r="AA97" s="330"/>
      <c r="AB97" s="330"/>
      <c r="AC97" s="330"/>
      <c r="AD97" s="330"/>
      <c r="AE97" s="330"/>
      <c r="AF97" s="330"/>
      <c r="AG97" s="333">
        <f>'SO 00 - SO 00 Vedlejší ro...'!J34</f>
        <v>0</v>
      </c>
      <c r="AH97" s="332"/>
      <c r="AI97" s="332"/>
      <c r="AJ97" s="332"/>
      <c r="AK97" s="332"/>
      <c r="AL97" s="332"/>
      <c r="AM97" s="332"/>
      <c r="AN97" s="333">
        <f t="shared" si="0"/>
        <v>0</v>
      </c>
      <c r="AO97" s="332"/>
      <c r="AP97" s="332"/>
      <c r="AQ97" s="69" t="s">
        <v>78</v>
      </c>
      <c r="AR97" s="44"/>
      <c r="AS97" s="70">
        <v>0</v>
      </c>
      <c r="AT97" s="71">
        <f t="shared" si="1"/>
        <v>0</v>
      </c>
      <c r="AU97" s="72">
        <f>'SO 00 - SO 00 Vedlejší ro...'!P125</f>
        <v>0</v>
      </c>
      <c r="AV97" s="71">
        <f>'SO 00 - SO 00 Vedlejší ro...'!J37</f>
        <v>0</v>
      </c>
      <c r="AW97" s="71">
        <f>'SO 00 - SO 00 Vedlejší ro...'!J38</f>
        <v>0</v>
      </c>
      <c r="AX97" s="71">
        <f>'SO 00 - SO 00 Vedlejší ro...'!J39</f>
        <v>0</v>
      </c>
      <c r="AY97" s="71">
        <f>'SO 00 - SO 00 Vedlejší ro...'!J40</f>
        <v>0</v>
      </c>
      <c r="AZ97" s="71">
        <f>'SO 00 - SO 00 Vedlejší ro...'!F37</f>
        <v>0</v>
      </c>
      <c r="BA97" s="71">
        <f>'SO 00 - SO 00 Vedlejší ro...'!F38</f>
        <v>0</v>
      </c>
      <c r="BB97" s="71">
        <f>'SO 00 - SO 00 Vedlejší ro...'!F39</f>
        <v>0</v>
      </c>
      <c r="BC97" s="71">
        <f>'SO 00 - SO 00 Vedlejší ro...'!F40</f>
        <v>0</v>
      </c>
      <c r="BD97" s="73">
        <f>'SO 00 - SO 00 Vedlejší ro...'!F41</f>
        <v>0</v>
      </c>
      <c r="BT97" s="23" t="s">
        <v>83</v>
      </c>
      <c r="BV97" s="23" t="s">
        <v>72</v>
      </c>
      <c r="BW97" s="23" t="s">
        <v>84</v>
      </c>
      <c r="BX97" s="23" t="s">
        <v>79</v>
      </c>
      <c r="CL97" s="23" t="s">
        <v>1</v>
      </c>
    </row>
    <row r="98" spans="1:90" s="3" customFormat="1" ht="16.5" customHeight="1">
      <c r="A98" s="74" t="s">
        <v>80</v>
      </c>
      <c r="B98" s="44"/>
      <c r="C98" s="12"/>
      <c r="D98" s="12"/>
      <c r="E98" s="12"/>
      <c r="F98" s="330" t="s">
        <v>85</v>
      </c>
      <c r="G98" s="330"/>
      <c r="H98" s="330"/>
      <c r="I98" s="330"/>
      <c r="J98" s="330"/>
      <c r="K98" s="12"/>
      <c r="L98" s="330" t="s">
        <v>86</v>
      </c>
      <c r="M98" s="330"/>
      <c r="N98" s="330"/>
      <c r="O98" s="330"/>
      <c r="P98" s="330"/>
      <c r="Q98" s="330"/>
      <c r="R98" s="330"/>
      <c r="S98" s="330"/>
      <c r="T98" s="330"/>
      <c r="U98" s="330"/>
      <c r="V98" s="330"/>
      <c r="W98" s="330"/>
      <c r="X98" s="330"/>
      <c r="Y98" s="330"/>
      <c r="Z98" s="330"/>
      <c r="AA98" s="330"/>
      <c r="AB98" s="330"/>
      <c r="AC98" s="330"/>
      <c r="AD98" s="330"/>
      <c r="AE98" s="330"/>
      <c r="AF98" s="330"/>
      <c r="AG98" s="333">
        <f>'SO 01 - SO 01 Tramvajová ...'!J34</f>
        <v>0</v>
      </c>
      <c r="AH98" s="332"/>
      <c r="AI98" s="332"/>
      <c r="AJ98" s="332"/>
      <c r="AK98" s="332"/>
      <c r="AL98" s="332"/>
      <c r="AM98" s="332"/>
      <c r="AN98" s="333">
        <f t="shared" si="0"/>
        <v>0</v>
      </c>
      <c r="AO98" s="332"/>
      <c r="AP98" s="332"/>
      <c r="AQ98" s="69" t="s">
        <v>78</v>
      </c>
      <c r="AR98" s="44"/>
      <c r="AS98" s="70">
        <v>0</v>
      </c>
      <c r="AT98" s="71">
        <f t="shared" si="1"/>
        <v>0</v>
      </c>
      <c r="AU98" s="72">
        <f>'SO 01 - SO 01 Tramvajová ...'!P140</f>
        <v>13464.08799</v>
      </c>
      <c r="AV98" s="71">
        <f>'SO 01 - SO 01 Tramvajová ...'!J37</f>
        <v>0</v>
      </c>
      <c r="AW98" s="71">
        <f>'SO 01 - SO 01 Tramvajová ...'!J38</f>
        <v>0</v>
      </c>
      <c r="AX98" s="71">
        <f>'SO 01 - SO 01 Tramvajová ...'!J39</f>
        <v>0</v>
      </c>
      <c r="AY98" s="71">
        <f>'SO 01 - SO 01 Tramvajová ...'!J40</f>
        <v>0</v>
      </c>
      <c r="AZ98" s="71">
        <f>'SO 01 - SO 01 Tramvajová ...'!F37</f>
        <v>0</v>
      </c>
      <c r="BA98" s="71">
        <f>'SO 01 - SO 01 Tramvajová ...'!F38</f>
        <v>0</v>
      </c>
      <c r="BB98" s="71">
        <f>'SO 01 - SO 01 Tramvajová ...'!F39</f>
        <v>0</v>
      </c>
      <c r="BC98" s="71">
        <f>'SO 01 - SO 01 Tramvajová ...'!F40</f>
        <v>0</v>
      </c>
      <c r="BD98" s="73">
        <f>'SO 01 - SO 01 Tramvajová ...'!F41</f>
        <v>0</v>
      </c>
      <c r="BT98" s="23" t="s">
        <v>83</v>
      </c>
      <c r="BV98" s="23" t="s">
        <v>72</v>
      </c>
      <c r="BW98" s="23" t="s">
        <v>87</v>
      </c>
      <c r="BX98" s="23" t="s">
        <v>79</v>
      </c>
      <c r="CL98" s="23" t="s">
        <v>1</v>
      </c>
    </row>
    <row r="99" spans="1:90" s="3" customFormat="1" ht="16.5" customHeight="1">
      <c r="A99" s="74" t="s">
        <v>80</v>
      </c>
      <c r="B99" s="44"/>
      <c r="C99" s="12"/>
      <c r="D99" s="12"/>
      <c r="E99" s="12"/>
      <c r="F99" s="330" t="s">
        <v>88</v>
      </c>
      <c r="G99" s="330"/>
      <c r="H99" s="330"/>
      <c r="I99" s="330"/>
      <c r="J99" s="330"/>
      <c r="K99" s="12"/>
      <c r="L99" s="330" t="s">
        <v>89</v>
      </c>
      <c r="M99" s="330"/>
      <c r="N99" s="330"/>
      <c r="O99" s="330"/>
      <c r="P99" s="330"/>
      <c r="Q99" s="330"/>
      <c r="R99" s="330"/>
      <c r="S99" s="330"/>
      <c r="T99" s="330"/>
      <c r="U99" s="330"/>
      <c r="V99" s="330"/>
      <c r="W99" s="330"/>
      <c r="X99" s="330"/>
      <c r="Y99" s="330"/>
      <c r="Z99" s="330"/>
      <c r="AA99" s="330"/>
      <c r="AB99" s="330"/>
      <c r="AC99" s="330"/>
      <c r="AD99" s="330"/>
      <c r="AE99" s="330"/>
      <c r="AF99" s="330"/>
      <c r="AG99" s="333">
        <f>'SO 02 - SO 02 Nástupiště ...'!J34</f>
        <v>0</v>
      </c>
      <c r="AH99" s="332"/>
      <c r="AI99" s="332"/>
      <c r="AJ99" s="332"/>
      <c r="AK99" s="332"/>
      <c r="AL99" s="332"/>
      <c r="AM99" s="332"/>
      <c r="AN99" s="333">
        <f t="shared" si="0"/>
        <v>0</v>
      </c>
      <c r="AO99" s="332"/>
      <c r="AP99" s="332"/>
      <c r="AQ99" s="69" t="s">
        <v>78</v>
      </c>
      <c r="AR99" s="44"/>
      <c r="AS99" s="70">
        <v>0</v>
      </c>
      <c r="AT99" s="71">
        <f t="shared" si="1"/>
        <v>0</v>
      </c>
      <c r="AU99" s="72">
        <f>'SO 02 - SO 02 Nástupiště ...'!P136</f>
        <v>412.112391</v>
      </c>
      <c r="AV99" s="71">
        <f>'SO 02 - SO 02 Nástupiště ...'!J37</f>
        <v>0</v>
      </c>
      <c r="AW99" s="71">
        <f>'SO 02 - SO 02 Nástupiště ...'!J38</f>
        <v>0</v>
      </c>
      <c r="AX99" s="71">
        <f>'SO 02 - SO 02 Nástupiště ...'!J39</f>
        <v>0</v>
      </c>
      <c r="AY99" s="71">
        <f>'SO 02 - SO 02 Nástupiště ...'!J40</f>
        <v>0</v>
      </c>
      <c r="AZ99" s="71">
        <f>'SO 02 - SO 02 Nástupiště ...'!F37</f>
        <v>0</v>
      </c>
      <c r="BA99" s="71">
        <f>'SO 02 - SO 02 Nástupiště ...'!F38</f>
        <v>0</v>
      </c>
      <c r="BB99" s="71">
        <f>'SO 02 - SO 02 Nástupiště ...'!F39</f>
        <v>0</v>
      </c>
      <c r="BC99" s="71">
        <f>'SO 02 - SO 02 Nástupiště ...'!F40</f>
        <v>0</v>
      </c>
      <c r="BD99" s="73">
        <f>'SO 02 - SO 02 Nástupiště ...'!F41</f>
        <v>0</v>
      </c>
      <c r="BT99" s="23" t="s">
        <v>83</v>
      </c>
      <c r="BV99" s="23" t="s">
        <v>72</v>
      </c>
      <c r="BW99" s="23" t="s">
        <v>90</v>
      </c>
      <c r="BX99" s="23" t="s">
        <v>79</v>
      </c>
      <c r="CL99" s="23" t="s">
        <v>1</v>
      </c>
    </row>
    <row r="100" spans="1:90" s="3" customFormat="1" ht="16.5" customHeight="1">
      <c r="A100" s="74" t="s">
        <v>80</v>
      </c>
      <c r="B100" s="44"/>
      <c r="C100" s="12"/>
      <c r="D100" s="12"/>
      <c r="E100" s="12"/>
      <c r="F100" s="330" t="s">
        <v>91</v>
      </c>
      <c r="G100" s="330"/>
      <c r="H100" s="330"/>
      <c r="I100" s="330"/>
      <c r="J100" s="330"/>
      <c r="K100" s="12"/>
      <c r="L100" s="330" t="s">
        <v>92</v>
      </c>
      <c r="M100" s="330"/>
      <c r="N100" s="330"/>
      <c r="O100" s="330"/>
      <c r="P100" s="330"/>
      <c r="Q100" s="330"/>
      <c r="R100" s="330"/>
      <c r="S100" s="330"/>
      <c r="T100" s="330"/>
      <c r="U100" s="330"/>
      <c r="V100" s="330"/>
      <c r="W100" s="330"/>
      <c r="X100" s="330"/>
      <c r="Y100" s="330"/>
      <c r="Z100" s="330"/>
      <c r="AA100" s="330"/>
      <c r="AB100" s="330"/>
      <c r="AC100" s="330"/>
      <c r="AD100" s="330"/>
      <c r="AE100" s="330"/>
      <c r="AF100" s="330"/>
      <c r="AG100" s="333">
        <f>'SO 03 - SO 03 Nástupiště ...'!J34</f>
        <v>0</v>
      </c>
      <c r="AH100" s="332"/>
      <c r="AI100" s="332"/>
      <c r="AJ100" s="332"/>
      <c r="AK100" s="332"/>
      <c r="AL100" s="332"/>
      <c r="AM100" s="332"/>
      <c r="AN100" s="333">
        <f t="shared" si="0"/>
        <v>0</v>
      </c>
      <c r="AO100" s="332"/>
      <c r="AP100" s="332"/>
      <c r="AQ100" s="69" t="s">
        <v>78</v>
      </c>
      <c r="AR100" s="44"/>
      <c r="AS100" s="70">
        <v>0</v>
      </c>
      <c r="AT100" s="71">
        <f t="shared" si="1"/>
        <v>0</v>
      </c>
      <c r="AU100" s="72">
        <f>'SO 03 - SO 03 Nástupiště ...'!P134</f>
        <v>536.19764799999996</v>
      </c>
      <c r="AV100" s="71">
        <f>'SO 03 - SO 03 Nástupiště ...'!J37</f>
        <v>0</v>
      </c>
      <c r="AW100" s="71">
        <f>'SO 03 - SO 03 Nástupiště ...'!J38</f>
        <v>0</v>
      </c>
      <c r="AX100" s="71">
        <f>'SO 03 - SO 03 Nástupiště ...'!J39</f>
        <v>0</v>
      </c>
      <c r="AY100" s="71">
        <f>'SO 03 - SO 03 Nástupiště ...'!J40</f>
        <v>0</v>
      </c>
      <c r="AZ100" s="71">
        <f>'SO 03 - SO 03 Nástupiště ...'!F37</f>
        <v>0</v>
      </c>
      <c r="BA100" s="71">
        <f>'SO 03 - SO 03 Nástupiště ...'!F38</f>
        <v>0</v>
      </c>
      <c r="BB100" s="71">
        <f>'SO 03 - SO 03 Nástupiště ...'!F39</f>
        <v>0</v>
      </c>
      <c r="BC100" s="71">
        <f>'SO 03 - SO 03 Nástupiště ...'!F40</f>
        <v>0</v>
      </c>
      <c r="BD100" s="73">
        <f>'SO 03 - SO 03 Nástupiště ...'!F41</f>
        <v>0</v>
      </c>
      <c r="BT100" s="23" t="s">
        <v>83</v>
      </c>
      <c r="BV100" s="23" t="s">
        <v>72</v>
      </c>
      <c r="BW100" s="23" t="s">
        <v>93</v>
      </c>
      <c r="BX100" s="23" t="s">
        <v>79</v>
      </c>
      <c r="CL100" s="23" t="s">
        <v>1</v>
      </c>
    </row>
    <row r="101" spans="1:90" s="3" customFormat="1" ht="16.5" customHeight="1">
      <c r="A101" s="74" t="s">
        <v>80</v>
      </c>
      <c r="B101" s="44"/>
      <c r="C101" s="12"/>
      <c r="D101" s="12"/>
      <c r="E101" s="12"/>
      <c r="F101" s="330" t="s">
        <v>94</v>
      </c>
      <c r="G101" s="330"/>
      <c r="H101" s="330"/>
      <c r="I101" s="330"/>
      <c r="J101" s="330"/>
      <c r="K101" s="12"/>
      <c r="L101" s="330" t="s">
        <v>95</v>
      </c>
      <c r="M101" s="330"/>
      <c r="N101" s="330"/>
      <c r="O101" s="330"/>
      <c r="P101" s="330"/>
      <c r="Q101" s="330"/>
      <c r="R101" s="330"/>
      <c r="S101" s="330"/>
      <c r="T101" s="330"/>
      <c r="U101" s="330"/>
      <c r="V101" s="330"/>
      <c r="W101" s="330"/>
      <c r="X101" s="330"/>
      <c r="Y101" s="330"/>
      <c r="Z101" s="330"/>
      <c r="AA101" s="330"/>
      <c r="AB101" s="330"/>
      <c r="AC101" s="330"/>
      <c r="AD101" s="330"/>
      <c r="AE101" s="330"/>
      <c r="AF101" s="330"/>
      <c r="AG101" s="333">
        <f>'SO 04 - SO 04 Přechod pře...'!J34</f>
        <v>0</v>
      </c>
      <c r="AH101" s="332"/>
      <c r="AI101" s="332"/>
      <c r="AJ101" s="332"/>
      <c r="AK101" s="332"/>
      <c r="AL101" s="332"/>
      <c r="AM101" s="332"/>
      <c r="AN101" s="333">
        <f t="shared" si="0"/>
        <v>0</v>
      </c>
      <c r="AO101" s="332"/>
      <c r="AP101" s="332"/>
      <c r="AQ101" s="69" t="s">
        <v>78</v>
      </c>
      <c r="AR101" s="44"/>
      <c r="AS101" s="70">
        <v>0</v>
      </c>
      <c r="AT101" s="71">
        <f t="shared" si="1"/>
        <v>0</v>
      </c>
      <c r="AU101" s="72">
        <f>'SO 04 - SO 04 Přechod pře...'!P135</f>
        <v>0</v>
      </c>
      <c r="AV101" s="71">
        <f>'SO 04 - SO 04 Přechod pře...'!J37</f>
        <v>0</v>
      </c>
      <c r="AW101" s="71">
        <f>'SO 04 - SO 04 Přechod pře...'!J38</f>
        <v>0</v>
      </c>
      <c r="AX101" s="71">
        <f>'SO 04 - SO 04 Přechod pře...'!J39</f>
        <v>0</v>
      </c>
      <c r="AY101" s="71">
        <f>'SO 04 - SO 04 Přechod pře...'!J40</f>
        <v>0</v>
      </c>
      <c r="AZ101" s="71">
        <f>'SO 04 - SO 04 Přechod pře...'!F37</f>
        <v>0</v>
      </c>
      <c r="BA101" s="71">
        <f>'SO 04 - SO 04 Přechod pře...'!F38</f>
        <v>0</v>
      </c>
      <c r="BB101" s="71">
        <f>'SO 04 - SO 04 Přechod pře...'!F39</f>
        <v>0</v>
      </c>
      <c r="BC101" s="71">
        <f>'SO 04 - SO 04 Přechod pře...'!F40</f>
        <v>0</v>
      </c>
      <c r="BD101" s="73">
        <f>'SO 04 - SO 04 Přechod pře...'!F41</f>
        <v>0</v>
      </c>
      <c r="BT101" s="23" t="s">
        <v>83</v>
      </c>
      <c r="BV101" s="23" t="s">
        <v>72</v>
      </c>
      <c r="BW101" s="23" t="s">
        <v>96</v>
      </c>
      <c r="BX101" s="23" t="s">
        <v>79</v>
      </c>
      <c r="CL101" s="23" t="s">
        <v>1</v>
      </c>
    </row>
    <row r="102" spans="1:90" s="3" customFormat="1" ht="16.5" customHeight="1">
      <c r="A102" s="74" t="s">
        <v>80</v>
      </c>
      <c r="B102" s="44"/>
      <c r="C102" s="12"/>
      <c r="D102" s="12"/>
      <c r="E102" s="12"/>
      <c r="F102" s="330" t="s">
        <v>97</v>
      </c>
      <c r="G102" s="330"/>
      <c r="H102" s="330"/>
      <c r="I102" s="330"/>
      <c r="J102" s="330"/>
      <c r="K102" s="12"/>
      <c r="L102" s="330" t="s">
        <v>98</v>
      </c>
      <c r="M102" s="330"/>
      <c r="N102" s="330"/>
      <c r="O102" s="330"/>
      <c r="P102" s="330"/>
      <c r="Q102" s="330"/>
      <c r="R102" s="330"/>
      <c r="S102" s="330"/>
      <c r="T102" s="330"/>
      <c r="U102" s="330"/>
      <c r="V102" s="330"/>
      <c r="W102" s="330"/>
      <c r="X102" s="330"/>
      <c r="Y102" s="330"/>
      <c r="Z102" s="330"/>
      <c r="AA102" s="330"/>
      <c r="AB102" s="330"/>
      <c r="AC102" s="330"/>
      <c r="AD102" s="330"/>
      <c r="AE102" s="330"/>
      <c r="AF102" s="330"/>
      <c r="AG102" s="333">
        <f>'SO 05 - SO 05 Nakolejovac...'!J34</f>
        <v>0</v>
      </c>
      <c r="AH102" s="332"/>
      <c r="AI102" s="332"/>
      <c r="AJ102" s="332"/>
      <c r="AK102" s="332"/>
      <c r="AL102" s="332"/>
      <c r="AM102" s="332"/>
      <c r="AN102" s="333">
        <f t="shared" si="0"/>
        <v>0</v>
      </c>
      <c r="AO102" s="332"/>
      <c r="AP102" s="332"/>
      <c r="AQ102" s="69" t="s">
        <v>78</v>
      </c>
      <c r="AR102" s="44"/>
      <c r="AS102" s="70">
        <v>0</v>
      </c>
      <c r="AT102" s="71">
        <f t="shared" si="1"/>
        <v>0</v>
      </c>
      <c r="AU102" s="72">
        <f>'SO 05 - SO 05 Nakolejovac...'!P133</f>
        <v>3.4685000000000001E-2</v>
      </c>
      <c r="AV102" s="71">
        <f>'SO 05 - SO 05 Nakolejovac...'!J37</f>
        <v>0</v>
      </c>
      <c r="AW102" s="71">
        <f>'SO 05 - SO 05 Nakolejovac...'!J38</f>
        <v>0</v>
      </c>
      <c r="AX102" s="71">
        <f>'SO 05 - SO 05 Nakolejovac...'!J39</f>
        <v>0</v>
      </c>
      <c r="AY102" s="71">
        <f>'SO 05 - SO 05 Nakolejovac...'!J40</f>
        <v>0</v>
      </c>
      <c r="AZ102" s="71">
        <f>'SO 05 - SO 05 Nakolejovac...'!F37</f>
        <v>0</v>
      </c>
      <c r="BA102" s="71">
        <f>'SO 05 - SO 05 Nakolejovac...'!F38</f>
        <v>0</v>
      </c>
      <c r="BB102" s="71">
        <f>'SO 05 - SO 05 Nakolejovac...'!F39</f>
        <v>0</v>
      </c>
      <c r="BC102" s="71">
        <f>'SO 05 - SO 05 Nakolejovac...'!F40</f>
        <v>0</v>
      </c>
      <c r="BD102" s="73">
        <f>'SO 05 - SO 05 Nakolejovac...'!F41</f>
        <v>0</v>
      </c>
      <c r="BT102" s="23" t="s">
        <v>83</v>
      </c>
      <c r="BV102" s="23" t="s">
        <v>72</v>
      </c>
      <c r="BW102" s="23" t="s">
        <v>99</v>
      </c>
      <c r="BX102" s="23" t="s">
        <v>79</v>
      </c>
      <c r="CL102" s="23" t="s">
        <v>1</v>
      </c>
    </row>
    <row r="103" spans="1:90" s="3" customFormat="1" ht="16.5" customHeight="1">
      <c r="A103" s="74" t="s">
        <v>80</v>
      </c>
      <c r="B103" s="44"/>
      <c r="C103" s="12"/>
      <c r="D103" s="12"/>
      <c r="E103" s="12"/>
      <c r="F103" s="330" t="s">
        <v>100</v>
      </c>
      <c r="G103" s="330"/>
      <c r="H103" s="330"/>
      <c r="I103" s="330"/>
      <c r="J103" s="330"/>
      <c r="K103" s="12"/>
      <c r="L103" s="330" t="s">
        <v>1621</v>
      </c>
      <c r="M103" s="330"/>
      <c r="N103" s="330"/>
      <c r="O103" s="330"/>
      <c r="P103" s="330"/>
      <c r="Q103" s="330"/>
      <c r="R103" s="330"/>
      <c r="S103" s="330"/>
      <c r="T103" s="330"/>
      <c r="U103" s="330"/>
      <c r="V103" s="330"/>
      <c r="W103" s="330"/>
      <c r="X103" s="330"/>
      <c r="Y103" s="330"/>
      <c r="Z103" s="330"/>
      <c r="AA103" s="330"/>
      <c r="AB103" s="330"/>
      <c r="AC103" s="330"/>
      <c r="AD103" s="330"/>
      <c r="AE103" s="330"/>
      <c r="AF103" s="330"/>
      <c r="AG103" s="333">
        <f>'SO 06 - SO 03 Nízká proti...'!J34</f>
        <v>0</v>
      </c>
      <c r="AH103" s="332"/>
      <c r="AI103" s="332"/>
      <c r="AJ103" s="332"/>
      <c r="AK103" s="332"/>
      <c r="AL103" s="332"/>
      <c r="AM103" s="332"/>
      <c r="AN103" s="333">
        <f t="shared" si="0"/>
        <v>0</v>
      </c>
      <c r="AO103" s="332"/>
      <c r="AP103" s="332"/>
      <c r="AQ103" s="69" t="s">
        <v>78</v>
      </c>
      <c r="AR103" s="44"/>
      <c r="AS103" s="75">
        <v>0</v>
      </c>
      <c r="AT103" s="76">
        <f t="shared" si="1"/>
        <v>0</v>
      </c>
      <c r="AU103" s="77">
        <f>'SO 06 - SO 03 Nízká proti...'!P126</f>
        <v>0</v>
      </c>
      <c r="AV103" s="76">
        <f>'SO 06 - SO 03 Nízká proti...'!J37</f>
        <v>0</v>
      </c>
      <c r="AW103" s="76">
        <f>'SO 06 - SO 03 Nízká proti...'!J38</f>
        <v>0</v>
      </c>
      <c r="AX103" s="76">
        <f>'SO 06 - SO 03 Nízká proti...'!J39</f>
        <v>0</v>
      </c>
      <c r="AY103" s="76">
        <f>'SO 06 - SO 03 Nízká proti...'!J40</f>
        <v>0</v>
      </c>
      <c r="AZ103" s="76">
        <f>'SO 06 - SO 03 Nízká proti...'!F37</f>
        <v>0</v>
      </c>
      <c r="BA103" s="76">
        <f>'SO 06 - SO 03 Nízká proti...'!F38</f>
        <v>0</v>
      </c>
      <c r="BB103" s="76">
        <f>'SO 06 - SO 03 Nízká proti...'!F39</f>
        <v>0</v>
      </c>
      <c r="BC103" s="76">
        <f>'SO 06 - SO 03 Nízká proti...'!F40</f>
        <v>0</v>
      </c>
      <c r="BD103" s="78">
        <f>'SO 06 - SO 03 Nízká proti...'!F41</f>
        <v>0</v>
      </c>
      <c r="BT103" s="23" t="s">
        <v>83</v>
      </c>
      <c r="BV103" s="23" t="s">
        <v>72</v>
      </c>
      <c r="BW103" s="23" t="s">
        <v>101</v>
      </c>
      <c r="BX103" s="23" t="s">
        <v>79</v>
      </c>
      <c r="CL103" s="23" t="s">
        <v>1</v>
      </c>
    </row>
    <row r="104" spans="1:90" s="1" customFormat="1" ht="12.75">
      <c r="B104" s="28"/>
      <c r="F104" s="330" t="s">
        <v>1612</v>
      </c>
      <c r="G104" s="330"/>
      <c r="H104" s="330"/>
      <c r="I104" s="330"/>
      <c r="J104" s="330"/>
      <c r="K104" s="12"/>
      <c r="L104" s="330" t="s">
        <v>1613</v>
      </c>
      <c r="M104" s="330"/>
      <c r="N104" s="330"/>
      <c r="O104" s="330"/>
      <c r="P104" s="330"/>
      <c r="Q104" s="330"/>
      <c r="R104" s="330"/>
      <c r="S104" s="330"/>
      <c r="T104" s="330"/>
      <c r="U104" s="330"/>
      <c r="V104" s="330"/>
      <c r="W104" s="330"/>
      <c r="X104" s="330"/>
      <c r="Y104" s="330"/>
      <c r="Z104" s="330"/>
      <c r="AA104" s="330"/>
      <c r="AB104" s="330"/>
      <c r="AC104" s="330"/>
      <c r="AD104" s="330"/>
      <c r="AE104" s="330"/>
      <c r="AF104" s="330"/>
      <c r="AG104" s="333">
        <f>'SO 07 - SO 07 Oplocení'!J34</f>
        <v>0</v>
      </c>
      <c r="AH104" s="332"/>
      <c r="AI104" s="332"/>
      <c r="AJ104" s="332"/>
      <c r="AK104" s="332"/>
      <c r="AL104" s="332"/>
      <c r="AM104" s="332"/>
      <c r="AN104" s="333">
        <f>'SO 07 - SO 07 Oplocení'!J43</f>
        <v>0</v>
      </c>
      <c r="AO104" s="332"/>
      <c r="AP104" s="332"/>
      <c r="AR104" s="28"/>
    </row>
    <row r="105" spans="1:90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28"/>
    </row>
  </sheetData>
  <mergeCells count="77">
    <mergeCell ref="F104:J104"/>
    <mergeCell ref="L104:AF104"/>
    <mergeCell ref="AG104:AM104"/>
    <mergeCell ref="AN104:AP104"/>
    <mergeCell ref="AR2:BE2"/>
    <mergeCell ref="W33:AE33"/>
    <mergeCell ref="L33:P33"/>
    <mergeCell ref="AK33:AO33"/>
    <mergeCell ref="AK35:AO35"/>
    <mergeCell ref="X35:AB35"/>
    <mergeCell ref="L31:P31"/>
    <mergeCell ref="AK31:AO31"/>
    <mergeCell ref="W31:AE31"/>
    <mergeCell ref="AK32:AO32"/>
    <mergeCell ref="L32:P32"/>
    <mergeCell ref="W32:AE32"/>
    <mergeCell ref="W29:AE29"/>
    <mergeCell ref="AK29:AO29"/>
    <mergeCell ref="L29:P29"/>
    <mergeCell ref="L30:P30"/>
    <mergeCell ref="AK30:AO30"/>
    <mergeCell ref="W30:AE30"/>
    <mergeCell ref="K5:AO5"/>
    <mergeCell ref="K6:AO6"/>
    <mergeCell ref="E23:AN23"/>
    <mergeCell ref="AK26:AO26"/>
    <mergeCell ref="L28:P28"/>
    <mergeCell ref="AK28:AO28"/>
    <mergeCell ref="W28:AE28"/>
    <mergeCell ref="AN102:AP102"/>
    <mergeCell ref="AG102:AM102"/>
    <mergeCell ref="F102:J102"/>
    <mergeCell ref="L102:AF102"/>
    <mergeCell ref="AN103:AP103"/>
    <mergeCell ref="AG103:AM103"/>
    <mergeCell ref="F103:J103"/>
    <mergeCell ref="L103:AF103"/>
    <mergeCell ref="AN100:AP100"/>
    <mergeCell ref="AG100:AM100"/>
    <mergeCell ref="F100:J100"/>
    <mergeCell ref="L100:AF100"/>
    <mergeCell ref="AN101:AP101"/>
    <mergeCell ref="AG101:AM101"/>
    <mergeCell ref="F101:J101"/>
    <mergeCell ref="L101:AF101"/>
    <mergeCell ref="L98:AF98"/>
    <mergeCell ref="AG98:AM98"/>
    <mergeCell ref="AN98:AP98"/>
    <mergeCell ref="F98:J98"/>
    <mergeCell ref="AN99:AP99"/>
    <mergeCell ref="AG99:AM99"/>
    <mergeCell ref="F99:J99"/>
    <mergeCell ref="L99:AF99"/>
    <mergeCell ref="K96:AF96"/>
    <mergeCell ref="AG96:AM96"/>
    <mergeCell ref="E96:I96"/>
    <mergeCell ref="AN96:AP96"/>
    <mergeCell ref="L97:AF97"/>
    <mergeCell ref="F97:J97"/>
    <mergeCell ref="AN97:AP97"/>
    <mergeCell ref="AG97:AM97"/>
    <mergeCell ref="C92:G92"/>
    <mergeCell ref="AG92:AM92"/>
    <mergeCell ref="AN92:AP92"/>
    <mergeCell ref="I92:AF92"/>
    <mergeCell ref="J95:AF95"/>
    <mergeCell ref="AG95:AM95"/>
    <mergeCell ref="D95:H95"/>
    <mergeCell ref="AN95:AP95"/>
    <mergeCell ref="AG94:AM94"/>
    <mergeCell ref="AN94:AP94"/>
    <mergeCell ref="L85:AO85"/>
    <mergeCell ref="AM87:AN87"/>
    <mergeCell ref="AM89:AP89"/>
    <mergeCell ref="AS89:AT91"/>
    <mergeCell ref="AM90:AP90"/>
    <mergeCell ref="K90:AF90"/>
  </mergeCells>
  <hyperlinks>
    <hyperlink ref="A97" location="'SO 00 - SO 00 Vedlejší ro...'!C2" display="/" xr:uid="{00000000-0004-0000-0000-000000000000}"/>
    <hyperlink ref="A98" location="'SO 01 - SO 01 Tramvajová ...'!C2" display="/" xr:uid="{00000000-0004-0000-0000-000001000000}"/>
    <hyperlink ref="A99" location="'SO 02 - SO 02 Nástupiště ...'!C2" display="/" xr:uid="{00000000-0004-0000-0000-000002000000}"/>
    <hyperlink ref="A100" location="'SO 03 - SO 03 Nástupiště ...'!C2" display="/" xr:uid="{00000000-0004-0000-0000-000003000000}"/>
    <hyperlink ref="A101" location="'SO 04 - SO 04 Přechod pře...'!C2" display="/" xr:uid="{00000000-0004-0000-0000-000004000000}"/>
    <hyperlink ref="A102" location="'SO 05 - SO 05 Nakolejovac...'!C2" display="/" xr:uid="{00000000-0004-0000-0000-000005000000}"/>
    <hyperlink ref="A103" location="'SO 06 - SO 06 Nízká proti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92E55-DCB3-434E-9FC7-4FE5E53B539E}">
  <dimension ref="A1"/>
  <sheetViews>
    <sheetView workbookViewId="0"/>
  </sheetViews>
  <sheetFormatPr defaultRowHeight="11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8"/>
  <sheetViews>
    <sheetView showGridLines="0" topLeftCell="A87" workbookViewId="0">
      <selection activeCell="A3" sqref="A3:XFD8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52" t="s">
        <v>5</v>
      </c>
      <c r="M2" s="353"/>
      <c r="N2" s="353"/>
      <c r="O2" s="353"/>
      <c r="P2" s="353"/>
      <c r="Q2" s="353"/>
      <c r="R2" s="353"/>
      <c r="S2" s="353"/>
      <c r="T2" s="353"/>
      <c r="U2" s="353"/>
      <c r="V2" s="353"/>
      <c r="AT2" s="16" t="s">
        <v>84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hidden="1" customHeight="1">
      <c r="B4" s="19"/>
      <c r="D4" s="20" t="s">
        <v>102</v>
      </c>
      <c r="L4" s="19"/>
      <c r="M4" s="79" t="s">
        <v>9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12</v>
      </c>
      <c r="L6" s="19"/>
    </row>
    <row r="7" spans="2:46" ht="16.5" hidden="1" customHeight="1">
      <c r="B7" s="19"/>
      <c r="E7" s="350" t="str">
        <f>'Rekapitulace stavby'!K6</f>
        <v>Modernizace TT při ulici Obvodová</v>
      </c>
      <c r="F7" s="356"/>
      <c r="G7" s="356"/>
      <c r="H7" s="356"/>
      <c r="L7" s="19"/>
    </row>
    <row r="8" spans="2:46" ht="12.75" hidden="1">
      <c r="B8" s="19"/>
      <c r="D8" s="25" t="s">
        <v>103</v>
      </c>
      <c r="L8" s="19"/>
    </row>
    <row r="9" spans="2:46" ht="16.5" hidden="1" customHeight="1">
      <c r="B9" s="19"/>
      <c r="E9" s="350" t="s">
        <v>1570</v>
      </c>
      <c r="F9" s="335"/>
      <c r="G9" s="335"/>
      <c r="H9" s="335"/>
      <c r="L9" s="19"/>
    </row>
    <row r="10" spans="2:46" ht="12" hidden="1" customHeight="1">
      <c r="B10" s="19"/>
      <c r="D10" s="25" t="s">
        <v>104</v>
      </c>
      <c r="L10" s="19"/>
    </row>
    <row r="11" spans="2:46" s="1" customFormat="1" ht="16.5" hidden="1" customHeight="1">
      <c r="B11" s="28"/>
      <c r="E11" s="317"/>
      <c r="F11" s="351"/>
      <c r="G11" s="351"/>
      <c r="H11" s="351"/>
      <c r="L11" s="28"/>
    </row>
    <row r="12" spans="2:46" s="1" customFormat="1" ht="12" hidden="1" customHeight="1">
      <c r="B12" s="28"/>
      <c r="D12" s="25" t="s">
        <v>105</v>
      </c>
      <c r="L12" s="28"/>
    </row>
    <row r="13" spans="2:46" s="1" customFormat="1" ht="16.5" hidden="1" customHeight="1">
      <c r="B13" s="28"/>
      <c r="E13" s="309" t="s">
        <v>106</v>
      </c>
      <c r="F13" s="351"/>
      <c r="G13" s="351"/>
      <c r="H13" s="351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2:46" s="1" customFormat="1" ht="12" hidden="1" customHeight="1">
      <c r="B16" s="28"/>
      <c r="D16" s="25" t="s">
        <v>17</v>
      </c>
      <c r="F16" s="23" t="s">
        <v>18</v>
      </c>
      <c r="I16" s="25" t="s">
        <v>19</v>
      </c>
      <c r="J16" s="48">
        <f>'Rekapitulace stavby'!AN8</f>
        <v>45270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">
        <v>1</v>
      </c>
      <c r="L18" s="28"/>
    </row>
    <row r="19" spans="2:12" s="1" customFormat="1" ht="18" hidden="1" customHeight="1">
      <c r="B19" s="28"/>
      <c r="E19" s="23" t="s">
        <v>107</v>
      </c>
      <c r="I19" s="25" t="s">
        <v>24</v>
      </c>
      <c r="J19" s="23" t="s">
        <v>1</v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25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334" t="str">
        <f>'Rekapitulace stavby'!E14</f>
        <v xml:space="preserve"> </v>
      </c>
      <c r="F22" s="334"/>
      <c r="G22" s="334"/>
      <c r="H22" s="334"/>
      <c r="I22" s="25" t="s">
        <v>24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27</v>
      </c>
      <c r="I24" s="25" t="s">
        <v>23</v>
      </c>
      <c r="J24" s="23" t="s">
        <v>1</v>
      </c>
      <c r="L24" s="28"/>
    </row>
    <row r="25" spans="2:12" s="1" customFormat="1" ht="18" hidden="1" customHeight="1">
      <c r="B25" s="28"/>
      <c r="E25" s="23"/>
      <c r="I25" s="25" t="s">
        <v>24</v>
      </c>
      <c r="J25" s="23" t="s">
        <v>1</v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28</v>
      </c>
      <c r="I27" s="25" t="s">
        <v>23</v>
      </c>
      <c r="J27" s="23" t="s">
        <v>1</v>
      </c>
      <c r="L27" s="28"/>
    </row>
    <row r="28" spans="2:12" s="1" customFormat="1" ht="18" hidden="1" customHeight="1">
      <c r="B28" s="28"/>
      <c r="E28" s="23"/>
      <c r="I28" s="25" t="s">
        <v>24</v>
      </c>
      <c r="J28" s="23" t="s">
        <v>1</v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29</v>
      </c>
      <c r="L30" s="28"/>
    </row>
    <row r="31" spans="2:12" s="6" customFormat="1" ht="16.5" hidden="1" customHeight="1">
      <c r="B31" s="80"/>
      <c r="E31" s="338" t="s">
        <v>1</v>
      </c>
      <c r="F31" s="338"/>
      <c r="G31" s="338"/>
      <c r="H31" s="338"/>
      <c r="L31" s="8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81" t="s">
        <v>30</v>
      </c>
      <c r="J34" s="59">
        <f>ROUND(J125,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32</v>
      </c>
      <c r="I36" s="31" t="s">
        <v>31</v>
      </c>
      <c r="J36" s="31" t="s">
        <v>33</v>
      </c>
      <c r="L36" s="28"/>
    </row>
    <row r="37" spans="2:12" s="1" customFormat="1" ht="14.45" hidden="1" customHeight="1">
      <c r="B37" s="28"/>
      <c r="D37" s="51" t="s">
        <v>34</v>
      </c>
      <c r="E37" s="25" t="s">
        <v>35</v>
      </c>
      <c r="F37" s="71">
        <f>ROUND((SUM(BE125:BE167)),  2)</f>
        <v>0</v>
      </c>
      <c r="I37" s="82"/>
      <c r="J37" s="71">
        <f>ROUND(((SUM(BE125:BE167))*I37),  2)</f>
        <v>0</v>
      </c>
      <c r="L37" s="28"/>
    </row>
    <row r="38" spans="2:12" s="1" customFormat="1" ht="14.45" hidden="1" customHeight="1">
      <c r="B38" s="28"/>
      <c r="E38" s="25" t="s">
        <v>36</v>
      </c>
      <c r="F38" s="71">
        <f>ROUND((SUM(BF125:BF167)),  2)</f>
        <v>0</v>
      </c>
      <c r="I38" s="82"/>
      <c r="J38" s="71">
        <f>ROUND(((SUM(BF125:BF167))*I38),  2)</f>
        <v>0</v>
      </c>
      <c r="L38" s="28"/>
    </row>
    <row r="39" spans="2:12" s="1" customFormat="1" ht="14.45" hidden="1" customHeight="1">
      <c r="B39" s="28"/>
      <c r="E39" s="25" t="s">
        <v>37</v>
      </c>
      <c r="F39" s="71">
        <f>ROUND((SUM(BG125:BG167)),  2)</f>
        <v>0</v>
      </c>
      <c r="I39" s="82"/>
      <c r="J39" s="71">
        <f>0</f>
        <v>0</v>
      </c>
      <c r="L39" s="28"/>
    </row>
    <row r="40" spans="2:12" s="1" customFormat="1" ht="14.45" hidden="1" customHeight="1">
      <c r="B40" s="28"/>
      <c r="E40" s="25" t="s">
        <v>38</v>
      </c>
      <c r="F40" s="71">
        <f>ROUND((SUM(BH125:BH167)),  2)</f>
        <v>0</v>
      </c>
      <c r="I40" s="82"/>
      <c r="J40" s="71">
        <f>0</f>
        <v>0</v>
      </c>
      <c r="L40" s="28"/>
    </row>
    <row r="41" spans="2:12" s="1" customFormat="1" ht="14.45" hidden="1" customHeight="1">
      <c r="B41" s="28"/>
      <c r="E41" s="25" t="s">
        <v>39</v>
      </c>
      <c r="F41" s="71">
        <f>ROUND((SUM(BI125:BI167)),  2)</f>
        <v>0</v>
      </c>
      <c r="I41" s="82">
        <v>0</v>
      </c>
      <c r="J41" s="71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83"/>
      <c r="D43" s="84" t="s">
        <v>40</v>
      </c>
      <c r="E43" s="53"/>
      <c r="F43" s="53"/>
      <c r="G43" s="85" t="s">
        <v>41</v>
      </c>
      <c r="H43" s="86" t="s">
        <v>42</v>
      </c>
      <c r="I43" s="53"/>
      <c r="J43" s="87">
        <f>SUM(J34:J41)</f>
        <v>0</v>
      </c>
      <c r="K43" s="8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45</v>
      </c>
      <c r="E61" s="30"/>
      <c r="F61" s="89" t="s">
        <v>46</v>
      </c>
      <c r="G61" s="39" t="s">
        <v>45</v>
      </c>
      <c r="H61" s="30"/>
      <c r="I61" s="30"/>
      <c r="J61" s="90" t="s">
        <v>46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45</v>
      </c>
      <c r="E76" s="30"/>
      <c r="F76" s="89" t="s">
        <v>46</v>
      </c>
      <c r="G76" s="39" t="s">
        <v>45</v>
      </c>
      <c r="H76" s="30"/>
      <c r="I76" s="30"/>
      <c r="J76" s="90" t="s">
        <v>46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108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12</v>
      </c>
      <c r="L84" s="28"/>
    </row>
    <row r="85" spans="2:12" s="1" customFormat="1" ht="16.5" customHeight="1">
      <c r="B85" s="28"/>
      <c r="E85" s="354" t="str">
        <f>E7</f>
        <v>Modernizace TT při ulici Obvodová</v>
      </c>
      <c r="F85" s="355"/>
      <c r="G85" s="355"/>
      <c r="H85" s="355"/>
      <c r="L85" s="28"/>
    </row>
    <row r="86" spans="2:12" ht="12" customHeight="1">
      <c r="B86" s="19"/>
      <c r="C86" s="25" t="s">
        <v>103</v>
      </c>
      <c r="L86" s="19"/>
    </row>
    <row r="87" spans="2:12" ht="16.5" customHeight="1">
      <c r="B87" s="19"/>
      <c r="E87" s="350" t="s">
        <v>1570</v>
      </c>
      <c r="F87" s="335"/>
      <c r="G87" s="335"/>
      <c r="H87" s="335"/>
      <c r="L87" s="19"/>
    </row>
    <row r="88" spans="2:12" ht="12" customHeight="1">
      <c r="B88" s="19"/>
      <c r="C88" s="25" t="s">
        <v>104</v>
      </c>
      <c r="L88" s="19"/>
    </row>
    <row r="89" spans="2:12" s="1" customFormat="1" ht="16.5" customHeight="1">
      <c r="B89" s="28"/>
      <c r="E89" s="317"/>
      <c r="F89" s="351"/>
      <c r="G89" s="351"/>
      <c r="H89" s="351"/>
      <c r="L89" s="28"/>
    </row>
    <row r="90" spans="2:12" s="1" customFormat="1" ht="12" customHeight="1">
      <c r="B90" s="28"/>
      <c r="C90" s="25" t="s">
        <v>105</v>
      </c>
      <c r="L90" s="28"/>
    </row>
    <row r="91" spans="2:12" s="1" customFormat="1" ht="16.5" customHeight="1">
      <c r="B91" s="28"/>
      <c r="E91" s="309" t="str">
        <f>E13</f>
        <v>SO 00 - SO 00 Vedlejší rozpočtové náklady</v>
      </c>
      <c r="F91" s="351"/>
      <c r="G91" s="351"/>
      <c r="H91" s="351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17</v>
      </c>
      <c r="F93" s="23" t="str">
        <f>F16</f>
        <v xml:space="preserve"> </v>
      </c>
      <c r="I93" s="25" t="s">
        <v>19</v>
      </c>
      <c r="J93" s="48">
        <f>IF(J16="","",J16)</f>
        <v>45270</v>
      </c>
      <c r="L93" s="28"/>
    </row>
    <row r="94" spans="2:12" s="1" customFormat="1" ht="6.95" customHeight="1">
      <c r="B94" s="28"/>
      <c r="L94" s="28"/>
    </row>
    <row r="95" spans="2:12" s="1" customFormat="1" ht="25.7" customHeight="1">
      <c r="B95" s="28"/>
      <c r="C95" s="25" t="s">
        <v>22</v>
      </c>
      <c r="F95" s="192" t="str">
        <f>E19</f>
        <v>Dopravní podnik města Brna a. s.</v>
      </c>
      <c r="I95" s="25" t="s">
        <v>27</v>
      </c>
      <c r="J95" s="26"/>
      <c r="L95" s="28"/>
    </row>
    <row r="96" spans="2:12" s="1" customFormat="1" ht="25.7" customHeight="1">
      <c r="B96" s="28"/>
      <c r="C96" s="25" t="s">
        <v>1572</v>
      </c>
      <c r="F96" s="172" t="s">
        <v>1571</v>
      </c>
      <c r="I96" s="25" t="s">
        <v>28</v>
      </c>
      <c r="J96" s="26"/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91" t="s">
        <v>109</v>
      </c>
      <c r="D98" s="83"/>
      <c r="E98" s="83"/>
      <c r="F98" s="83"/>
      <c r="G98" s="83"/>
      <c r="H98" s="83"/>
      <c r="I98" s="83"/>
      <c r="J98" s="92" t="s">
        <v>110</v>
      </c>
      <c r="K98" s="83"/>
      <c r="L98" s="28"/>
    </row>
    <row r="99" spans="2:47" s="1" customFormat="1" ht="10.35" customHeight="1">
      <c r="B99" s="28"/>
      <c r="L99" s="28"/>
    </row>
    <row r="100" spans="2:47" s="1" customFormat="1" ht="22.9" customHeight="1">
      <c r="B100" s="28"/>
      <c r="C100" s="93" t="s">
        <v>111</v>
      </c>
      <c r="J100" s="59">
        <f>J125</f>
        <v>0</v>
      </c>
      <c r="L100" s="28"/>
      <c r="AU100" s="16" t="s">
        <v>112</v>
      </c>
    </row>
    <row r="101" spans="2:47" s="7" customFormat="1" ht="24.95" customHeight="1">
      <c r="B101" s="94"/>
      <c r="D101" s="95" t="s">
        <v>113</v>
      </c>
      <c r="E101" s="96"/>
      <c r="F101" s="96"/>
      <c r="G101" s="96"/>
      <c r="H101" s="96"/>
      <c r="I101" s="96"/>
      <c r="J101" s="97">
        <f>J126</f>
        <v>0</v>
      </c>
      <c r="L101" s="94"/>
    </row>
    <row r="102" spans="2:47" s="1" customFormat="1" ht="21.75" customHeight="1">
      <c r="B102" s="28"/>
      <c r="L102" s="28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8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8"/>
    </row>
    <row r="108" spans="2:47" s="1" customFormat="1" ht="24.95" customHeight="1">
      <c r="B108" s="28"/>
      <c r="C108" s="20" t="s">
        <v>114</v>
      </c>
      <c r="L108" s="28"/>
    </row>
    <row r="109" spans="2:47" s="1" customFormat="1" ht="6.95" customHeight="1">
      <c r="B109" s="28"/>
      <c r="L109" s="28"/>
    </row>
    <row r="110" spans="2:47" s="1" customFormat="1" ht="12" customHeight="1">
      <c r="B110" s="28"/>
      <c r="C110" s="25" t="s">
        <v>12</v>
      </c>
      <c r="L110" s="28"/>
    </row>
    <row r="111" spans="2:47" s="1" customFormat="1" ht="16.5" customHeight="1">
      <c r="B111" s="28"/>
      <c r="E111" s="350" t="str">
        <f>E7</f>
        <v>Modernizace TT při ulici Obvodová</v>
      </c>
      <c r="F111" s="350"/>
      <c r="G111" s="350"/>
      <c r="H111" s="350"/>
      <c r="L111" s="28"/>
    </row>
    <row r="112" spans="2:47" ht="12" customHeight="1">
      <c r="B112" s="19"/>
      <c r="C112" s="25" t="s">
        <v>103</v>
      </c>
      <c r="L112" s="19"/>
    </row>
    <row r="113" spans="2:65" ht="16.5" customHeight="1">
      <c r="B113" s="19"/>
      <c r="E113" s="350" t="s">
        <v>1570</v>
      </c>
      <c r="F113" s="335"/>
      <c r="G113" s="335"/>
      <c r="H113" s="335"/>
      <c r="L113" s="19"/>
    </row>
    <row r="114" spans="2:65" ht="12" customHeight="1">
      <c r="B114" s="19"/>
      <c r="C114" s="25" t="s">
        <v>104</v>
      </c>
      <c r="L114" s="19"/>
    </row>
    <row r="115" spans="2:65" s="1" customFormat="1" ht="16.5" customHeight="1">
      <c r="B115" s="28"/>
      <c r="E115" s="317"/>
      <c r="F115" s="351"/>
      <c r="G115" s="351"/>
      <c r="H115" s="351"/>
      <c r="L115" s="28"/>
    </row>
    <row r="116" spans="2:65" s="1" customFormat="1" ht="12" customHeight="1">
      <c r="B116" s="28"/>
      <c r="C116" s="25" t="s">
        <v>105</v>
      </c>
      <c r="L116" s="28"/>
    </row>
    <row r="117" spans="2:65" s="1" customFormat="1" ht="16.5" customHeight="1">
      <c r="B117" s="28"/>
      <c r="E117" s="309" t="str">
        <f>E13</f>
        <v>SO 00 - SO 00 Vedlejší rozpočtové náklady</v>
      </c>
      <c r="F117" s="351"/>
      <c r="G117" s="351"/>
      <c r="H117" s="351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5" t="s">
        <v>17</v>
      </c>
      <c r="F119" s="23" t="str">
        <f>F16</f>
        <v xml:space="preserve"> </v>
      </c>
      <c r="I119" s="25" t="s">
        <v>19</v>
      </c>
      <c r="J119" s="48">
        <f>IF(J16="","",J16)</f>
        <v>45270</v>
      </c>
      <c r="L119" s="28"/>
    </row>
    <row r="120" spans="2:65" s="1" customFormat="1" ht="6.95" customHeight="1">
      <c r="B120" s="28"/>
      <c r="L120" s="28"/>
    </row>
    <row r="121" spans="2:65" s="1" customFormat="1" ht="25.7" customHeight="1">
      <c r="B121" s="28"/>
      <c r="C121" s="25" t="s">
        <v>22</v>
      </c>
      <c r="F121" s="23" t="str">
        <f>E19</f>
        <v>Dopravní podnik města Brna a. s.</v>
      </c>
      <c r="I121" s="25" t="s">
        <v>27</v>
      </c>
      <c r="J121" s="26" t="s">
        <v>1573</v>
      </c>
      <c r="L121" s="28"/>
    </row>
    <row r="122" spans="2:65" s="1" customFormat="1" ht="25.7" customHeight="1">
      <c r="B122" s="28"/>
      <c r="C122" s="25" t="s">
        <v>1572</v>
      </c>
      <c r="F122" s="172" t="s">
        <v>1571</v>
      </c>
      <c r="I122" s="25" t="s">
        <v>28</v>
      </c>
      <c r="J122" s="26"/>
      <c r="L122" s="28"/>
    </row>
    <row r="123" spans="2:65" s="1" customFormat="1" ht="10.35" customHeight="1">
      <c r="B123" s="28"/>
      <c r="L123" s="28"/>
    </row>
    <row r="124" spans="2:65" s="8" customFormat="1" ht="29.25" customHeight="1">
      <c r="B124" s="98"/>
      <c r="C124" s="99" t="s">
        <v>115</v>
      </c>
      <c r="D124" s="100" t="s">
        <v>55</v>
      </c>
      <c r="E124" s="100" t="s">
        <v>51</v>
      </c>
      <c r="F124" s="100" t="s">
        <v>52</v>
      </c>
      <c r="G124" s="100" t="s">
        <v>116</v>
      </c>
      <c r="H124" s="100" t="s">
        <v>117</v>
      </c>
      <c r="I124" s="100" t="s">
        <v>118</v>
      </c>
      <c r="J124" s="100" t="s">
        <v>110</v>
      </c>
      <c r="K124" s="101" t="s">
        <v>119</v>
      </c>
      <c r="L124" s="98"/>
      <c r="M124" s="55" t="s">
        <v>1</v>
      </c>
      <c r="N124" s="56" t="s">
        <v>34</v>
      </c>
      <c r="O124" s="56" t="s">
        <v>120</v>
      </c>
      <c r="P124" s="56" t="s">
        <v>121</v>
      </c>
      <c r="Q124" s="56" t="s">
        <v>122</v>
      </c>
      <c r="R124" s="56" t="s">
        <v>123</v>
      </c>
      <c r="S124" s="56" t="s">
        <v>124</v>
      </c>
      <c r="T124" s="57" t="s">
        <v>125</v>
      </c>
    </row>
    <row r="125" spans="2:65" s="13" customFormat="1" ht="22.9" customHeight="1">
      <c r="B125" s="147"/>
      <c r="C125" s="173" t="s">
        <v>126</v>
      </c>
      <c r="J125" s="174">
        <f>BK125</f>
        <v>0</v>
      </c>
      <c r="L125" s="147"/>
      <c r="M125" s="175"/>
      <c r="N125" s="176"/>
      <c r="O125" s="176"/>
      <c r="P125" s="177">
        <f>P126</f>
        <v>0</v>
      </c>
      <c r="Q125" s="176"/>
      <c r="R125" s="177">
        <f>R126</f>
        <v>0</v>
      </c>
      <c r="S125" s="176"/>
      <c r="T125" s="178">
        <f>T126</f>
        <v>0</v>
      </c>
      <c r="AT125" s="148" t="s">
        <v>69</v>
      </c>
      <c r="AU125" s="148" t="s">
        <v>112</v>
      </c>
      <c r="BK125" s="179">
        <f>BK126</f>
        <v>0</v>
      </c>
    </row>
    <row r="126" spans="2:65" s="9" customFormat="1" ht="25.9" customHeight="1">
      <c r="B126" s="102"/>
      <c r="D126" s="103" t="s">
        <v>69</v>
      </c>
      <c r="E126" s="104" t="s">
        <v>127</v>
      </c>
      <c r="F126" s="104" t="s">
        <v>128</v>
      </c>
      <c r="J126" s="105">
        <f>BK126</f>
        <v>0</v>
      </c>
      <c r="L126" s="102"/>
      <c r="M126" s="106"/>
      <c r="P126" s="107">
        <f>SUM(P127:P167)</f>
        <v>0</v>
      </c>
      <c r="R126" s="107">
        <f>SUM(R127:R167)</f>
        <v>0</v>
      </c>
      <c r="T126" s="108">
        <f>SUM(T127:T167)</f>
        <v>0</v>
      </c>
      <c r="AR126" s="103" t="s">
        <v>129</v>
      </c>
      <c r="AT126" s="109" t="s">
        <v>69</v>
      </c>
      <c r="AU126" s="109" t="s">
        <v>70</v>
      </c>
      <c r="AY126" s="103" t="s">
        <v>130</v>
      </c>
      <c r="BK126" s="110">
        <f>SUM(BK127:BK167)</f>
        <v>0</v>
      </c>
    </row>
    <row r="127" spans="2:65" s="1" customFormat="1" ht="21.75" customHeight="1">
      <c r="B127" s="111"/>
      <c r="C127" s="112" t="s">
        <v>16</v>
      </c>
      <c r="D127" s="112" t="s">
        <v>131</v>
      </c>
      <c r="E127" s="113" t="s">
        <v>132</v>
      </c>
      <c r="F127" s="114" t="s">
        <v>133</v>
      </c>
      <c r="G127" s="115" t="s">
        <v>134</v>
      </c>
      <c r="H127" s="116">
        <v>1</v>
      </c>
      <c r="I127" s="117"/>
      <c r="J127" s="117">
        <f>ROUND(I127*H127,2)</f>
        <v>0</v>
      </c>
      <c r="K127" s="114" t="s">
        <v>1</v>
      </c>
      <c r="L127" s="28"/>
      <c r="M127" s="118" t="s">
        <v>1</v>
      </c>
      <c r="N127" s="119" t="s">
        <v>35</v>
      </c>
      <c r="O127" s="120">
        <v>0</v>
      </c>
      <c r="P127" s="120">
        <f>O127*H127</f>
        <v>0</v>
      </c>
      <c r="Q127" s="120">
        <v>0</v>
      </c>
      <c r="R127" s="120">
        <f>Q127*H127</f>
        <v>0</v>
      </c>
      <c r="S127" s="120">
        <v>0</v>
      </c>
      <c r="T127" s="121">
        <f>S127*H127</f>
        <v>0</v>
      </c>
      <c r="AR127" s="122" t="s">
        <v>135</v>
      </c>
      <c r="AT127" s="122" t="s">
        <v>131</v>
      </c>
      <c r="AU127" s="122" t="s">
        <v>16</v>
      </c>
      <c r="AY127" s="16" t="s">
        <v>130</v>
      </c>
      <c r="BE127" s="123">
        <f>IF(N127="základní",J127,0)</f>
        <v>0</v>
      </c>
      <c r="BF127" s="123">
        <f>IF(N127="snížená",J127,0)</f>
        <v>0</v>
      </c>
      <c r="BG127" s="123">
        <f>IF(N127="zákl. přenesená",J127,0)</f>
        <v>0</v>
      </c>
      <c r="BH127" s="123">
        <f>IF(N127="sníž. přenesená",J127,0)</f>
        <v>0</v>
      </c>
      <c r="BI127" s="123">
        <f>IF(N127="nulová",J127,0)</f>
        <v>0</v>
      </c>
      <c r="BJ127" s="16" t="s">
        <v>16</v>
      </c>
      <c r="BK127" s="123">
        <f>ROUND(I127*H127,2)</f>
        <v>0</v>
      </c>
      <c r="BL127" s="16" t="s">
        <v>135</v>
      </c>
      <c r="BM127" s="122" t="s">
        <v>136</v>
      </c>
    </row>
    <row r="128" spans="2:65" s="1" customFormat="1">
      <c r="B128" s="28"/>
      <c r="D128" s="124" t="s">
        <v>137</v>
      </c>
      <c r="F128" s="125" t="s">
        <v>133</v>
      </c>
      <c r="L128" s="28"/>
      <c r="M128" s="126"/>
      <c r="T128" s="52"/>
      <c r="AT128" s="16" t="s">
        <v>137</v>
      </c>
      <c r="AU128" s="16" t="s">
        <v>16</v>
      </c>
    </row>
    <row r="129" spans="2:65" s="10" customFormat="1">
      <c r="B129" s="127"/>
      <c r="D129" s="124" t="s">
        <v>138</v>
      </c>
      <c r="E129" s="128" t="s">
        <v>1</v>
      </c>
      <c r="F129" s="129" t="s">
        <v>139</v>
      </c>
      <c r="H129" s="130">
        <v>1</v>
      </c>
      <c r="L129" s="127"/>
      <c r="M129" s="131"/>
      <c r="T129" s="132"/>
      <c r="AT129" s="128" t="s">
        <v>138</v>
      </c>
      <c r="AU129" s="128" t="s">
        <v>16</v>
      </c>
      <c r="AV129" s="10" t="s">
        <v>77</v>
      </c>
      <c r="AW129" s="10" t="s">
        <v>26</v>
      </c>
      <c r="AX129" s="10" t="s">
        <v>16</v>
      </c>
      <c r="AY129" s="128" t="s">
        <v>130</v>
      </c>
    </row>
    <row r="130" spans="2:65" s="11" customFormat="1">
      <c r="B130" s="133"/>
      <c r="D130" s="124" t="s">
        <v>138</v>
      </c>
      <c r="E130" s="134" t="s">
        <v>1</v>
      </c>
      <c r="F130" s="135" t="s">
        <v>140</v>
      </c>
      <c r="H130" s="134" t="s">
        <v>1</v>
      </c>
      <c r="L130" s="133"/>
      <c r="M130" s="136"/>
      <c r="T130" s="137"/>
      <c r="AT130" s="134" t="s">
        <v>138</v>
      </c>
      <c r="AU130" s="134" t="s">
        <v>16</v>
      </c>
      <c r="AV130" s="11" t="s">
        <v>16</v>
      </c>
      <c r="AW130" s="11" t="s">
        <v>26</v>
      </c>
      <c r="AX130" s="11" t="s">
        <v>70</v>
      </c>
      <c r="AY130" s="134" t="s">
        <v>130</v>
      </c>
    </row>
    <row r="131" spans="2:65" s="11" customFormat="1">
      <c r="B131" s="133"/>
      <c r="D131" s="124" t="s">
        <v>138</v>
      </c>
      <c r="E131" s="134" t="s">
        <v>1</v>
      </c>
      <c r="F131" s="135" t="s">
        <v>141</v>
      </c>
      <c r="H131" s="134" t="s">
        <v>1</v>
      </c>
      <c r="L131" s="133"/>
      <c r="M131" s="136"/>
      <c r="T131" s="137"/>
      <c r="AT131" s="134" t="s">
        <v>138</v>
      </c>
      <c r="AU131" s="134" t="s">
        <v>16</v>
      </c>
      <c r="AV131" s="11" t="s">
        <v>16</v>
      </c>
      <c r="AW131" s="11" t="s">
        <v>26</v>
      </c>
      <c r="AX131" s="11" t="s">
        <v>70</v>
      </c>
      <c r="AY131" s="134" t="s">
        <v>130</v>
      </c>
    </row>
    <row r="132" spans="2:65" s="11" customFormat="1">
      <c r="B132" s="133"/>
      <c r="D132" s="124" t="s">
        <v>138</v>
      </c>
      <c r="E132" s="134" t="s">
        <v>1</v>
      </c>
      <c r="F132" s="135" t="s">
        <v>142</v>
      </c>
      <c r="H132" s="134" t="s">
        <v>1</v>
      </c>
      <c r="L132" s="133"/>
      <c r="M132" s="136"/>
      <c r="T132" s="137"/>
      <c r="AT132" s="134" t="s">
        <v>138</v>
      </c>
      <c r="AU132" s="134" t="s">
        <v>16</v>
      </c>
      <c r="AV132" s="11" t="s">
        <v>16</v>
      </c>
      <c r="AW132" s="11" t="s">
        <v>26</v>
      </c>
      <c r="AX132" s="11" t="s">
        <v>70</v>
      </c>
      <c r="AY132" s="134" t="s">
        <v>130</v>
      </c>
    </row>
    <row r="133" spans="2:65" s="11" customFormat="1">
      <c r="B133" s="133"/>
      <c r="D133" s="124" t="s">
        <v>138</v>
      </c>
      <c r="E133" s="134" t="s">
        <v>1</v>
      </c>
      <c r="F133" s="135" t="s">
        <v>143</v>
      </c>
      <c r="H133" s="134" t="s">
        <v>1</v>
      </c>
      <c r="L133" s="133"/>
      <c r="M133" s="136"/>
      <c r="T133" s="137"/>
      <c r="AT133" s="134" t="s">
        <v>138</v>
      </c>
      <c r="AU133" s="134" t="s">
        <v>16</v>
      </c>
      <c r="AV133" s="11" t="s">
        <v>16</v>
      </c>
      <c r="AW133" s="11" t="s">
        <v>26</v>
      </c>
      <c r="AX133" s="11" t="s">
        <v>70</v>
      </c>
      <c r="AY133" s="134" t="s">
        <v>130</v>
      </c>
    </row>
    <row r="134" spans="2:65" s="11" customFormat="1">
      <c r="B134" s="133"/>
      <c r="D134" s="124" t="s">
        <v>138</v>
      </c>
      <c r="E134" s="134" t="s">
        <v>1</v>
      </c>
      <c r="F134" s="135" t="s">
        <v>144</v>
      </c>
      <c r="H134" s="134" t="s">
        <v>1</v>
      </c>
      <c r="L134" s="133"/>
      <c r="M134" s="136"/>
      <c r="T134" s="137"/>
      <c r="AT134" s="134" t="s">
        <v>138</v>
      </c>
      <c r="AU134" s="134" t="s">
        <v>16</v>
      </c>
      <c r="AV134" s="11" t="s">
        <v>16</v>
      </c>
      <c r="AW134" s="11" t="s">
        <v>26</v>
      </c>
      <c r="AX134" s="11" t="s">
        <v>70</v>
      </c>
      <c r="AY134" s="134" t="s">
        <v>130</v>
      </c>
    </row>
    <row r="135" spans="2:65" s="1" customFormat="1" ht="16.5" customHeight="1">
      <c r="B135" s="111"/>
      <c r="C135" s="112" t="s">
        <v>77</v>
      </c>
      <c r="D135" s="112" t="s">
        <v>131</v>
      </c>
      <c r="E135" s="113" t="s">
        <v>145</v>
      </c>
      <c r="F135" s="114" t="s">
        <v>146</v>
      </c>
      <c r="G135" s="115" t="s">
        <v>134</v>
      </c>
      <c r="H135" s="116">
        <v>1</v>
      </c>
      <c r="I135" s="117"/>
      <c r="J135" s="117">
        <f>ROUND(I135*H135,2)</f>
        <v>0</v>
      </c>
      <c r="K135" s="114" t="s">
        <v>1</v>
      </c>
      <c r="L135" s="28"/>
      <c r="M135" s="118" t="s">
        <v>1</v>
      </c>
      <c r="N135" s="119" t="s">
        <v>35</v>
      </c>
      <c r="O135" s="120">
        <v>0</v>
      </c>
      <c r="P135" s="120">
        <f>O135*H135</f>
        <v>0</v>
      </c>
      <c r="Q135" s="120">
        <v>0</v>
      </c>
      <c r="R135" s="120">
        <f>Q135*H135</f>
        <v>0</v>
      </c>
      <c r="S135" s="120">
        <v>0</v>
      </c>
      <c r="T135" s="121">
        <f>S135*H135</f>
        <v>0</v>
      </c>
      <c r="AR135" s="122" t="s">
        <v>147</v>
      </c>
      <c r="AT135" s="122" t="s">
        <v>131</v>
      </c>
      <c r="AU135" s="122" t="s">
        <v>16</v>
      </c>
      <c r="AY135" s="16" t="s">
        <v>130</v>
      </c>
      <c r="BE135" s="123">
        <f>IF(N135="základní",J135,0)</f>
        <v>0</v>
      </c>
      <c r="BF135" s="123">
        <f>IF(N135="snížená",J135,0)</f>
        <v>0</v>
      </c>
      <c r="BG135" s="123">
        <f>IF(N135="zákl. přenesená",J135,0)</f>
        <v>0</v>
      </c>
      <c r="BH135" s="123">
        <f>IF(N135="sníž. přenesená",J135,0)</f>
        <v>0</v>
      </c>
      <c r="BI135" s="123">
        <f>IF(N135="nulová",J135,0)</f>
        <v>0</v>
      </c>
      <c r="BJ135" s="16" t="s">
        <v>16</v>
      </c>
      <c r="BK135" s="123">
        <f>ROUND(I135*H135,2)</f>
        <v>0</v>
      </c>
      <c r="BL135" s="16" t="s">
        <v>147</v>
      </c>
      <c r="BM135" s="122" t="s">
        <v>148</v>
      </c>
    </row>
    <row r="136" spans="2:65" s="1" customFormat="1">
      <c r="B136" s="28"/>
      <c r="D136" s="124" t="s">
        <v>137</v>
      </c>
      <c r="F136" s="125" t="s">
        <v>146</v>
      </c>
      <c r="L136" s="28"/>
      <c r="M136" s="126"/>
      <c r="T136" s="52"/>
      <c r="AT136" s="16" t="s">
        <v>137</v>
      </c>
      <c r="AU136" s="16" t="s">
        <v>16</v>
      </c>
    </row>
    <row r="137" spans="2:65" s="1" customFormat="1" ht="16.5" customHeight="1">
      <c r="B137" s="111"/>
      <c r="C137" s="112" t="s">
        <v>83</v>
      </c>
      <c r="D137" s="112" t="s">
        <v>131</v>
      </c>
      <c r="E137" s="113" t="s">
        <v>149</v>
      </c>
      <c r="F137" s="114" t="s">
        <v>150</v>
      </c>
      <c r="G137" s="115" t="s">
        <v>134</v>
      </c>
      <c r="H137" s="116">
        <v>1</v>
      </c>
      <c r="I137" s="117"/>
      <c r="J137" s="117">
        <f>ROUND(I137*H137,2)</f>
        <v>0</v>
      </c>
      <c r="K137" s="114" t="s">
        <v>1</v>
      </c>
      <c r="L137" s="28"/>
      <c r="M137" s="118" t="s">
        <v>1</v>
      </c>
      <c r="N137" s="119" t="s">
        <v>35</v>
      </c>
      <c r="O137" s="120">
        <v>0</v>
      </c>
      <c r="P137" s="120">
        <f>O137*H137</f>
        <v>0</v>
      </c>
      <c r="Q137" s="120">
        <v>0</v>
      </c>
      <c r="R137" s="120">
        <f>Q137*H137</f>
        <v>0</v>
      </c>
      <c r="S137" s="120">
        <v>0</v>
      </c>
      <c r="T137" s="121">
        <f>S137*H137</f>
        <v>0</v>
      </c>
      <c r="AR137" s="122" t="s">
        <v>147</v>
      </c>
      <c r="AT137" s="122" t="s">
        <v>131</v>
      </c>
      <c r="AU137" s="122" t="s">
        <v>16</v>
      </c>
      <c r="AY137" s="16" t="s">
        <v>130</v>
      </c>
      <c r="BE137" s="123">
        <f>IF(N137="základní",J137,0)</f>
        <v>0</v>
      </c>
      <c r="BF137" s="123">
        <f>IF(N137="snížená",J137,0)</f>
        <v>0</v>
      </c>
      <c r="BG137" s="123">
        <f>IF(N137="zákl. přenesená",J137,0)</f>
        <v>0</v>
      </c>
      <c r="BH137" s="123">
        <f>IF(N137="sníž. přenesená",J137,0)</f>
        <v>0</v>
      </c>
      <c r="BI137" s="123">
        <f>IF(N137="nulová",J137,0)</f>
        <v>0</v>
      </c>
      <c r="BJ137" s="16" t="s">
        <v>16</v>
      </c>
      <c r="BK137" s="123">
        <f>ROUND(I137*H137,2)</f>
        <v>0</v>
      </c>
      <c r="BL137" s="16" t="s">
        <v>147</v>
      </c>
      <c r="BM137" s="122" t="s">
        <v>151</v>
      </c>
    </row>
    <row r="138" spans="2:65" s="1" customFormat="1">
      <c r="B138" s="28"/>
      <c r="D138" s="124" t="s">
        <v>137</v>
      </c>
      <c r="F138" s="125" t="s">
        <v>150</v>
      </c>
      <c r="L138" s="28"/>
      <c r="M138" s="126"/>
      <c r="T138" s="52"/>
      <c r="AT138" s="16" t="s">
        <v>137</v>
      </c>
      <c r="AU138" s="16" t="s">
        <v>16</v>
      </c>
    </row>
    <row r="139" spans="2:65" s="1" customFormat="1" ht="16.5" customHeight="1">
      <c r="B139" s="111"/>
      <c r="C139" s="112" t="s">
        <v>147</v>
      </c>
      <c r="D139" s="112" t="s">
        <v>131</v>
      </c>
      <c r="E139" s="113" t="s">
        <v>152</v>
      </c>
      <c r="F139" s="114" t="s">
        <v>153</v>
      </c>
      <c r="G139" s="115" t="s">
        <v>134</v>
      </c>
      <c r="H139" s="116">
        <v>1</v>
      </c>
      <c r="I139" s="117"/>
      <c r="J139" s="117">
        <f>ROUND(I139*H139,2)</f>
        <v>0</v>
      </c>
      <c r="K139" s="114" t="s">
        <v>1</v>
      </c>
      <c r="L139" s="28"/>
      <c r="M139" s="118" t="s">
        <v>1</v>
      </c>
      <c r="N139" s="119" t="s">
        <v>35</v>
      </c>
      <c r="O139" s="120">
        <v>0</v>
      </c>
      <c r="P139" s="120">
        <f>O139*H139</f>
        <v>0</v>
      </c>
      <c r="Q139" s="120">
        <v>0</v>
      </c>
      <c r="R139" s="120">
        <f>Q139*H139</f>
        <v>0</v>
      </c>
      <c r="S139" s="120">
        <v>0</v>
      </c>
      <c r="T139" s="121">
        <f>S139*H139</f>
        <v>0</v>
      </c>
      <c r="AR139" s="122" t="s">
        <v>147</v>
      </c>
      <c r="AT139" s="122" t="s">
        <v>131</v>
      </c>
      <c r="AU139" s="122" t="s">
        <v>16</v>
      </c>
      <c r="AY139" s="16" t="s">
        <v>130</v>
      </c>
      <c r="BE139" s="123">
        <f>IF(N139="základní",J139,0)</f>
        <v>0</v>
      </c>
      <c r="BF139" s="123">
        <f>IF(N139="snížená",J139,0)</f>
        <v>0</v>
      </c>
      <c r="BG139" s="123">
        <f>IF(N139="zákl. přenesená",J139,0)</f>
        <v>0</v>
      </c>
      <c r="BH139" s="123">
        <f>IF(N139="sníž. přenesená",J139,0)</f>
        <v>0</v>
      </c>
      <c r="BI139" s="123">
        <f>IF(N139="nulová",J139,0)</f>
        <v>0</v>
      </c>
      <c r="BJ139" s="16" t="s">
        <v>16</v>
      </c>
      <c r="BK139" s="123">
        <f>ROUND(I139*H139,2)</f>
        <v>0</v>
      </c>
      <c r="BL139" s="16" t="s">
        <v>147</v>
      </c>
      <c r="BM139" s="122" t="s">
        <v>154</v>
      </c>
    </row>
    <row r="140" spans="2:65" s="1" customFormat="1">
      <c r="B140" s="28"/>
      <c r="D140" s="124" t="s">
        <v>137</v>
      </c>
      <c r="F140" s="125" t="s">
        <v>153</v>
      </c>
      <c r="L140" s="28"/>
      <c r="M140" s="126"/>
      <c r="T140" s="52"/>
      <c r="AT140" s="16" t="s">
        <v>137</v>
      </c>
      <c r="AU140" s="16" t="s">
        <v>16</v>
      </c>
    </row>
    <row r="141" spans="2:65" s="1" customFormat="1" ht="16.5" customHeight="1">
      <c r="B141" s="111"/>
      <c r="C141" s="112" t="s">
        <v>129</v>
      </c>
      <c r="D141" s="112" t="s">
        <v>131</v>
      </c>
      <c r="E141" s="113" t="s">
        <v>155</v>
      </c>
      <c r="F141" s="114" t="s">
        <v>156</v>
      </c>
      <c r="G141" s="115" t="s">
        <v>134</v>
      </c>
      <c r="H141" s="116">
        <v>1</v>
      </c>
      <c r="I141" s="117"/>
      <c r="J141" s="117">
        <f>ROUND(I141*H141,2)</f>
        <v>0</v>
      </c>
      <c r="K141" s="114" t="s">
        <v>1</v>
      </c>
      <c r="L141" s="28"/>
      <c r="M141" s="118" t="s">
        <v>1</v>
      </c>
      <c r="N141" s="119" t="s">
        <v>35</v>
      </c>
      <c r="O141" s="120">
        <v>0</v>
      </c>
      <c r="P141" s="120">
        <f>O141*H141</f>
        <v>0</v>
      </c>
      <c r="Q141" s="120">
        <v>0</v>
      </c>
      <c r="R141" s="120">
        <f>Q141*H141</f>
        <v>0</v>
      </c>
      <c r="S141" s="120">
        <v>0</v>
      </c>
      <c r="T141" s="121">
        <f>S141*H141</f>
        <v>0</v>
      </c>
      <c r="AR141" s="122" t="s">
        <v>147</v>
      </c>
      <c r="AT141" s="122" t="s">
        <v>131</v>
      </c>
      <c r="AU141" s="122" t="s">
        <v>16</v>
      </c>
      <c r="AY141" s="16" t="s">
        <v>130</v>
      </c>
      <c r="BE141" s="123">
        <f>IF(N141="základní",J141,0)</f>
        <v>0</v>
      </c>
      <c r="BF141" s="123">
        <f>IF(N141="snížená",J141,0)</f>
        <v>0</v>
      </c>
      <c r="BG141" s="123">
        <f>IF(N141="zákl. přenesená",J141,0)</f>
        <v>0</v>
      </c>
      <c r="BH141" s="123">
        <f>IF(N141="sníž. přenesená",J141,0)</f>
        <v>0</v>
      </c>
      <c r="BI141" s="123">
        <f>IF(N141="nulová",J141,0)</f>
        <v>0</v>
      </c>
      <c r="BJ141" s="16" t="s">
        <v>16</v>
      </c>
      <c r="BK141" s="123">
        <f>ROUND(I141*H141,2)</f>
        <v>0</v>
      </c>
      <c r="BL141" s="16" t="s">
        <v>147</v>
      </c>
      <c r="BM141" s="122" t="s">
        <v>157</v>
      </c>
    </row>
    <row r="142" spans="2:65" s="1" customFormat="1">
      <c r="B142" s="28"/>
      <c r="D142" s="124" t="s">
        <v>137</v>
      </c>
      <c r="F142" s="125" t="s">
        <v>156</v>
      </c>
      <c r="L142" s="28"/>
      <c r="M142" s="126"/>
      <c r="T142" s="52"/>
      <c r="AT142" s="16" t="s">
        <v>137</v>
      </c>
      <c r="AU142" s="16" t="s">
        <v>16</v>
      </c>
    </row>
    <row r="143" spans="2:65" s="1" customFormat="1" ht="16.5" customHeight="1">
      <c r="B143" s="111"/>
      <c r="C143" s="112" t="s">
        <v>158</v>
      </c>
      <c r="D143" s="112" t="s">
        <v>131</v>
      </c>
      <c r="E143" s="113" t="s">
        <v>159</v>
      </c>
      <c r="F143" s="114" t="s">
        <v>160</v>
      </c>
      <c r="G143" s="115" t="s">
        <v>134</v>
      </c>
      <c r="H143" s="116">
        <v>1</v>
      </c>
      <c r="I143" s="117"/>
      <c r="J143" s="117">
        <f>ROUND(I143*H143,2)</f>
        <v>0</v>
      </c>
      <c r="K143" s="114" t="s">
        <v>1</v>
      </c>
      <c r="L143" s="28"/>
      <c r="M143" s="118" t="s">
        <v>1</v>
      </c>
      <c r="N143" s="119" t="s">
        <v>35</v>
      </c>
      <c r="O143" s="120">
        <v>0</v>
      </c>
      <c r="P143" s="120">
        <f>O143*H143</f>
        <v>0</v>
      </c>
      <c r="Q143" s="120">
        <v>0</v>
      </c>
      <c r="R143" s="120">
        <f>Q143*H143</f>
        <v>0</v>
      </c>
      <c r="S143" s="120">
        <v>0</v>
      </c>
      <c r="T143" s="121">
        <f>S143*H143</f>
        <v>0</v>
      </c>
      <c r="AR143" s="122" t="s">
        <v>147</v>
      </c>
      <c r="AT143" s="122" t="s">
        <v>131</v>
      </c>
      <c r="AU143" s="122" t="s">
        <v>16</v>
      </c>
      <c r="AY143" s="16" t="s">
        <v>130</v>
      </c>
      <c r="BE143" s="123">
        <f>IF(N143="základní",J143,0)</f>
        <v>0</v>
      </c>
      <c r="BF143" s="123">
        <f>IF(N143="snížená",J143,0)</f>
        <v>0</v>
      </c>
      <c r="BG143" s="123">
        <f>IF(N143="zákl. přenesená",J143,0)</f>
        <v>0</v>
      </c>
      <c r="BH143" s="123">
        <f>IF(N143="sníž. přenesená",J143,0)</f>
        <v>0</v>
      </c>
      <c r="BI143" s="123">
        <f>IF(N143="nulová",J143,0)</f>
        <v>0</v>
      </c>
      <c r="BJ143" s="16" t="s">
        <v>16</v>
      </c>
      <c r="BK143" s="123">
        <f>ROUND(I143*H143,2)</f>
        <v>0</v>
      </c>
      <c r="BL143" s="16" t="s">
        <v>147</v>
      </c>
      <c r="BM143" s="122" t="s">
        <v>161</v>
      </c>
    </row>
    <row r="144" spans="2:65" s="1" customFormat="1">
      <c r="B144" s="28"/>
      <c r="D144" s="124" t="s">
        <v>137</v>
      </c>
      <c r="F144" s="125" t="s">
        <v>160</v>
      </c>
      <c r="L144" s="28"/>
      <c r="M144" s="126"/>
      <c r="T144" s="52"/>
      <c r="AT144" s="16" t="s">
        <v>137</v>
      </c>
      <c r="AU144" s="16" t="s">
        <v>16</v>
      </c>
    </row>
    <row r="145" spans="2:65" s="1" customFormat="1" ht="16.5" customHeight="1">
      <c r="B145" s="111"/>
      <c r="C145" s="112" t="s">
        <v>162</v>
      </c>
      <c r="D145" s="112" t="s">
        <v>131</v>
      </c>
      <c r="E145" s="113" t="s">
        <v>163</v>
      </c>
      <c r="F145" s="114" t="s">
        <v>164</v>
      </c>
      <c r="G145" s="115" t="s">
        <v>134</v>
      </c>
      <c r="H145" s="116">
        <v>1</v>
      </c>
      <c r="I145" s="117"/>
      <c r="J145" s="117">
        <f>ROUND(I145*H145,2)</f>
        <v>0</v>
      </c>
      <c r="K145" s="114" t="s">
        <v>1</v>
      </c>
      <c r="L145" s="28"/>
      <c r="M145" s="118" t="s">
        <v>1</v>
      </c>
      <c r="N145" s="119" t="s">
        <v>35</v>
      </c>
      <c r="O145" s="120">
        <v>0</v>
      </c>
      <c r="P145" s="120">
        <f>O145*H145</f>
        <v>0</v>
      </c>
      <c r="Q145" s="120">
        <v>0</v>
      </c>
      <c r="R145" s="120">
        <f>Q145*H145</f>
        <v>0</v>
      </c>
      <c r="S145" s="120">
        <v>0</v>
      </c>
      <c r="T145" s="121">
        <f>S145*H145</f>
        <v>0</v>
      </c>
      <c r="AR145" s="122" t="s">
        <v>147</v>
      </c>
      <c r="AT145" s="122" t="s">
        <v>131</v>
      </c>
      <c r="AU145" s="122" t="s">
        <v>16</v>
      </c>
      <c r="AY145" s="16" t="s">
        <v>130</v>
      </c>
      <c r="BE145" s="123">
        <f>IF(N145="základní",J145,0)</f>
        <v>0</v>
      </c>
      <c r="BF145" s="123">
        <f>IF(N145="snížená",J145,0)</f>
        <v>0</v>
      </c>
      <c r="BG145" s="123">
        <f>IF(N145="zákl. přenesená",J145,0)</f>
        <v>0</v>
      </c>
      <c r="BH145" s="123">
        <f>IF(N145="sníž. přenesená",J145,0)</f>
        <v>0</v>
      </c>
      <c r="BI145" s="123">
        <f>IF(N145="nulová",J145,0)</f>
        <v>0</v>
      </c>
      <c r="BJ145" s="16" t="s">
        <v>16</v>
      </c>
      <c r="BK145" s="123">
        <f>ROUND(I145*H145,2)</f>
        <v>0</v>
      </c>
      <c r="BL145" s="16" t="s">
        <v>147</v>
      </c>
      <c r="BM145" s="122" t="s">
        <v>165</v>
      </c>
    </row>
    <row r="146" spans="2:65" s="1" customFormat="1">
      <c r="B146" s="28"/>
      <c r="D146" s="124" t="s">
        <v>137</v>
      </c>
      <c r="F146" s="125" t="s">
        <v>164</v>
      </c>
      <c r="L146" s="28"/>
      <c r="M146" s="126"/>
      <c r="T146" s="52"/>
      <c r="AT146" s="16" t="s">
        <v>137</v>
      </c>
      <c r="AU146" s="16" t="s">
        <v>16</v>
      </c>
    </row>
    <row r="147" spans="2:65" s="1" customFormat="1" ht="16.5" customHeight="1">
      <c r="B147" s="111"/>
      <c r="C147" s="112" t="s">
        <v>166</v>
      </c>
      <c r="D147" s="112" t="s">
        <v>131</v>
      </c>
      <c r="E147" s="113" t="s">
        <v>167</v>
      </c>
      <c r="F147" s="114" t="s">
        <v>168</v>
      </c>
      <c r="G147" s="115" t="s">
        <v>134</v>
      </c>
      <c r="H147" s="116">
        <v>1</v>
      </c>
      <c r="I147" s="117"/>
      <c r="J147" s="117">
        <f>ROUND(I147*H147,2)</f>
        <v>0</v>
      </c>
      <c r="K147" s="114" t="s">
        <v>1</v>
      </c>
      <c r="L147" s="28"/>
      <c r="M147" s="118" t="s">
        <v>1</v>
      </c>
      <c r="N147" s="119" t="s">
        <v>35</v>
      </c>
      <c r="O147" s="120">
        <v>0</v>
      </c>
      <c r="P147" s="120">
        <f>O147*H147</f>
        <v>0</v>
      </c>
      <c r="Q147" s="120">
        <v>0</v>
      </c>
      <c r="R147" s="120">
        <f>Q147*H147</f>
        <v>0</v>
      </c>
      <c r="S147" s="120">
        <v>0</v>
      </c>
      <c r="T147" s="121">
        <f>S147*H147</f>
        <v>0</v>
      </c>
      <c r="AR147" s="122" t="s">
        <v>147</v>
      </c>
      <c r="AT147" s="122" t="s">
        <v>131</v>
      </c>
      <c r="AU147" s="122" t="s">
        <v>16</v>
      </c>
      <c r="AY147" s="16" t="s">
        <v>130</v>
      </c>
      <c r="BE147" s="123">
        <f>IF(N147="základní",J147,0)</f>
        <v>0</v>
      </c>
      <c r="BF147" s="123">
        <f>IF(N147="snížená",J147,0)</f>
        <v>0</v>
      </c>
      <c r="BG147" s="123">
        <f>IF(N147="zákl. přenesená",J147,0)</f>
        <v>0</v>
      </c>
      <c r="BH147" s="123">
        <f>IF(N147="sníž. přenesená",J147,0)</f>
        <v>0</v>
      </c>
      <c r="BI147" s="123">
        <f>IF(N147="nulová",J147,0)</f>
        <v>0</v>
      </c>
      <c r="BJ147" s="16" t="s">
        <v>16</v>
      </c>
      <c r="BK147" s="123">
        <f>ROUND(I147*H147,2)</f>
        <v>0</v>
      </c>
      <c r="BL147" s="16" t="s">
        <v>147</v>
      </c>
      <c r="BM147" s="122" t="s">
        <v>169</v>
      </c>
    </row>
    <row r="148" spans="2:65" s="1" customFormat="1">
      <c r="B148" s="28"/>
      <c r="D148" s="124" t="s">
        <v>137</v>
      </c>
      <c r="F148" s="125" t="s">
        <v>168</v>
      </c>
      <c r="L148" s="28"/>
      <c r="M148" s="126"/>
      <c r="T148" s="52"/>
      <c r="AT148" s="16" t="s">
        <v>137</v>
      </c>
      <c r="AU148" s="16" t="s">
        <v>16</v>
      </c>
    </row>
    <row r="149" spans="2:65" s="1" customFormat="1" ht="16.5" customHeight="1">
      <c r="B149" s="111"/>
      <c r="C149" s="112" t="s">
        <v>170</v>
      </c>
      <c r="D149" s="112" t="s">
        <v>131</v>
      </c>
      <c r="E149" s="113" t="s">
        <v>171</v>
      </c>
      <c r="F149" s="114" t="s">
        <v>172</v>
      </c>
      <c r="G149" s="115" t="s">
        <v>173</v>
      </c>
      <c r="H149" s="116">
        <v>40</v>
      </c>
      <c r="I149" s="117"/>
      <c r="J149" s="117">
        <f>ROUND(I149*H149,2)</f>
        <v>0</v>
      </c>
      <c r="K149" s="114" t="s">
        <v>1</v>
      </c>
      <c r="L149" s="28"/>
      <c r="M149" s="118" t="s">
        <v>1</v>
      </c>
      <c r="N149" s="119" t="s">
        <v>35</v>
      </c>
      <c r="O149" s="120">
        <v>0</v>
      </c>
      <c r="P149" s="120">
        <f>O149*H149</f>
        <v>0</v>
      </c>
      <c r="Q149" s="120">
        <v>0</v>
      </c>
      <c r="R149" s="120">
        <f>Q149*H149</f>
        <v>0</v>
      </c>
      <c r="S149" s="120">
        <v>0</v>
      </c>
      <c r="T149" s="121">
        <f>S149*H149</f>
        <v>0</v>
      </c>
      <c r="AR149" s="122" t="s">
        <v>147</v>
      </c>
      <c r="AT149" s="122" t="s">
        <v>131</v>
      </c>
      <c r="AU149" s="122" t="s">
        <v>16</v>
      </c>
      <c r="AY149" s="16" t="s">
        <v>130</v>
      </c>
      <c r="BE149" s="123">
        <f>IF(N149="základní",J149,0)</f>
        <v>0</v>
      </c>
      <c r="BF149" s="123">
        <f>IF(N149="snížená",J149,0)</f>
        <v>0</v>
      </c>
      <c r="BG149" s="123">
        <f>IF(N149="zákl. přenesená",J149,0)</f>
        <v>0</v>
      </c>
      <c r="BH149" s="123">
        <f>IF(N149="sníž. přenesená",J149,0)</f>
        <v>0</v>
      </c>
      <c r="BI149" s="123">
        <f>IF(N149="nulová",J149,0)</f>
        <v>0</v>
      </c>
      <c r="BJ149" s="16" t="s">
        <v>16</v>
      </c>
      <c r="BK149" s="123">
        <f>ROUND(I149*H149,2)</f>
        <v>0</v>
      </c>
      <c r="BL149" s="16" t="s">
        <v>147</v>
      </c>
      <c r="BM149" s="122" t="s">
        <v>174</v>
      </c>
    </row>
    <row r="150" spans="2:65" s="1" customFormat="1">
      <c r="B150" s="28"/>
      <c r="D150" s="124" t="s">
        <v>137</v>
      </c>
      <c r="F150" s="125" t="s">
        <v>172</v>
      </c>
      <c r="L150" s="28"/>
      <c r="M150" s="126"/>
      <c r="T150" s="52"/>
      <c r="AT150" s="16" t="s">
        <v>137</v>
      </c>
      <c r="AU150" s="16" t="s">
        <v>16</v>
      </c>
    </row>
    <row r="151" spans="2:65" s="1" customFormat="1" ht="16.5" customHeight="1">
      <c r="B151" s="111"/>
      <c r="C151" s="112" t="s">
        <v>20</v>
      </c>
      <c r="D151" s="112" t="s">
        <v>131</v>
      </c>
      <c r="E151" s="113" t="s">
        <v>20</v>
      </c>
      <c r="F151" s="114" t="s">
        <v>175</v>
      </c>
      <c r="G151" s="115" t="s">
        <v>134</v>
      </c>
      <c r="H151" s="116">
        <v>1</v>
      </c>
      <c r="I151" s="117"/>
      <c r="J151" s="117">
        <f>ROUND(I151*H151,2)</f>
        <v>0</v>
      </c>
      <c r="K151" s="114" t="s">
        <v>1</v>
      </c>
      <c r="L151" s="28"/>
      <c r="M151" s="118" t="s">
        <v>1</v>
      </c>
      <c r="N151" s="119" t="s">
        <v>35</v>
      </c>
      <c r="O151" s="120">
        <v>0</v>
      </c>
      <c r="P151" s="120">
        <f>O151*H151</f>
        <v>0</v>
      </c>
      <c r="Q151" s="120">
        <v>0</v>
      </c>
      <c r="R151" s="120">
        <f>Q151*H151</f>
        <v>0</v>
      </c>
      <c r="S151" s="120">
        <v>0</v>
      </c>
      <c r="T151" s="121">
        <f>S151*H151</f>
        <v>0</v>
      </c>
      <c r="AR151" s="122" t="s">
        <v>147</v>
      </c>
      <c r="AT151" s="122" t="s">
        <v>131</v>
      </c>
      <c r="AU151" s="122" t="s">
        <v>16</v>
      </c>
      <c r="AY151" s="16" t="s">
        <v>130</v>
      </c>
      <c r="BE151" s="123">
        <f>IF(N151="základní",J151,0)</f>
        <v>0</v>
      </c>
      <c r="BF151" s="123">
        <f>IF(N151="snížená",J151,0)</f>
        <v>0</v>
      </c>
      <c r="BG151" s="123">
        <f>IF(N151="zákl. přenesená",J151,0)</f>
        <v>0</v>
      </c>
      <c r="BH151" s="123">
        <f>IF(N151="sníž. přenesená",J151,0)</f>
        <v>0</v>
      </c>
      <c r="BI151" s="123">
        <f>IF(N151="nulová",J151,0)</f>
        <v>0</v>
      </c>
      <c r="BJ151" s="16" t="s">
        <v>16</v>
      </c>
      <c r="BK151" s="123">
        <f>ROUND(I151*H151,2)</f>
        <v>0</v>
      </c>
      <c r="BL151" s="16" t="s">
        <v>147</v>
      </c>
      <c r="BM151" s="122" t="s">
        <v>176</v>
      </c>
    </row>
    <row r="152" spans="2:65" s="1" customFormat="1">
      <c r="B152" s="28"/>
      <c r="D152" s="124" t="s">
        <v>137</v>
      </c>
      <c r="F152" s="125" t="s">
        <v>175</v>
      </c>
      <c r="L152" s="28"/>
      <c r="M152" s="126"/>
      <c r="T152" s="52"/>
      <c r="AT152" s="16" t="s">
        <v>137</v>
      </c>
      <c r="AU152" s="16" t="s">
        <v>16</v>
      </c>
    </row>
    <row r="153" spans="2:65" s="1" customFormat="1" ht="16.5" customHeight="1">
      <c r="B153" s="111"/>
      <c r="C153" s="112" t="s">
        <v>177</v>
      </c>
      <c r="D153" s="112" t="s">
        <v>131</v>
      </c>
      <c r="E153" s="113" t="s">
        <v>177</v>
      </c>
      <c r="F153" s="114" t="s">
        <v>178</v>
      </c>
      <c r="G153" s="115" t="s">
        <v>134</v>
      </c>
      <c r="H153" s="116">
        <v>1</v>
      </c>
      <c r="I153" s="117"/>
      <c r="J153" s="117">
        <f>ROUND(I153*H153,2)</f>
        <v>0</v>
      </c>
      <c r="K153" s="114" t="s">
        <v>1</v>
      </c>
      <c r="L153" s="28"/>
      <c r="M153" s="118" t="s">
        <v>1</v>
      </c>
      <c r="N153" s="119" t="s">
        <v>35</v>
      </c>
      <c r="O153" s="120">
        <v>0</v>
      </c>
      <c r="P153" s="120">
        <f>O153*H153</f>
        <v>0</v>
      </c>
      <c r="Q153" s="120">
        <v>0</v>
      </c>
      <c r="R153" s="120">
        <f>Q153*H153</f>
        <v>0</v>
      </c>
      <c r="S153" s="120">
        <v>0</v>
      </c>
      <c r="T153" s="121">
        <f>S153*H153</f>
        <v>0</v>
      </c>
      <c r="AR153" s="122" t="s">
        <v>147</v>
      </c>
      <c r="AT153" s="122" t="s">
        <v>131</v>
      </c>
      <c r="AU153" s="122" t="s">
        <v>16</v>
      </c>
      <c r="AY153" s="16" t="s">
        <v>130</v>
      </c>
      <c r="BE153" s="123">
        <f>IF(N153="základní",J153,0)</f>
        <v>0</v>
      </c>
      <c r="BF153" s="123">
        <f>IF(N153="snížená",J153,0)</f>
        <v>0</v>
      </c>
      <c r="BG153" s="123">
        <f>IF(N153="zákl. přenesená",J153,0)</f>
        <v>0</v>
      </c>
      <c r="BH153" s="123">
        <f>IF(N153="sníž. přenesená",J153,0)</f>
        <v>0</v>
      </c>
      <c r="BI153" s="123">
        <f>IF(N153="nulová",J153,0)</f>
        <v>0</v>
      </c>
      <c r="BJ153" s="16" t="s">
        <v>16</v>
      </c>
      <c r="BK153" s="123">
        <f>ROUND(I153*H153,2)</f>
        <v>0</v>
      </c>
      <c r="BL153" s="16" t="s">
        <v>147</v>
      </c>
      <c r="BM153" s="122" t="s">
        <v>179</v>
      </c>
    </row>
    <row r="154" spans="2:65" s="1" customFormat="1">
      <c r="B154" s="28"/>
      <c r="D154" s="124" t="s">
        <v>137</v>
      </c>
      <c r="F154" s="125" t="s">
        <v>178</v>
      </c>
      <c r="L154" s="28"/>
      <c r="M154" s="126"/>
      <c r="T154" s="52"/>
      <c r="AT154" s="16" t="s">
        <v>137</v>
      </c>
      <c r="AU154" s="16" t="s">
        <v>16</v>
      </c>
    </row>
    <row r="155" spans="2:65" s="1" customFormat="1" ht="16.5" customHeight="1">
      <c r="B155" s="111"/>
      <c r="C155" s="112" t="s">
        <v>180</v>
      </c>
      <c r="D155" s="112" t="s">
        <v>131</v>
      </c>
      <c r="E155" s="113" t="s">
        <v>180</v>
      </c>
      <c r="F155" s="114" t="s">
        <v>181</v>
      </c>
      <c r="G155" s="115" t="s">
        <v>134</v>
      </c>
      <c r="H155" s="116">
        <v>2</v>
      </c>
      <c r="I155" s="117"/>
      <c r="J155" s="117">
        <f>ROUND(I155*H155,2)</f>
        <v>0</v>
      </c>
      <c r="K155" s="114" t="s">
        <v>1</v>
      </c>
      <c r="L155" s="28"/>
      <c r="M155" s="118" t="s">
        <v>1</v>
      </c>
      <c r="N155" s="119" t="s">
        <v>35</v>
      </c>
      <c r="O155" s="120">
        <v>0</v>
      </c>
      <c r="P155" s="120">
        <f>O155*H155</f>
        <v>0</v>
      </c>
      <c r="Q155" s="120">
        <v>0</v>
      </c>
      <c r="R155" s="120">
        <f>Q155*H155</f>
        <v>0</v>
      </c>
      <c r="S155" s="120">
        <v>0</v>
      </c>
      <c r="T155" s="121">
        <f>S155*H155</f>
        <v>0</v>
      </c>
      <c r="AR155" s="122" t="s">
        <v>147</v>
      </c>
      <c r="AT155" s="122" t="s">
        <v>131</v>
      </c>
      <c r="AU155" s="122" t="s">
        <v>16</v>
      </c>
      <c r="AY155" s="16" t="s">
        <v>130</v>
      </c>
      <c r="BE155" s="123">
        <f>IF(N155="základní",J155,0)</f>
        <v>0</v>
      </c>
      <c r="BF155" s="123">
        <f>IF(N155="snížená",J155,0)</f>
        <v>0</v>
      </c>
      <c r="BG155" s="123">
        <f>IF(N155="zákl. přenesená",J155,0)</f>
        <v>0</v>
      </c>
      <c r="BH155" s="123">
        <f>IF(N155="sníž. přenesená",J155,0)</f>
        <v>0</v>
      </c>
      <c r="BI155" s="123">
        <f>IF(N155="nulová",J155,0)</f>
        <v>0</v>
      </c>
      <c r="BJ155" s="16" t="s">
        <v>16</v>
      </c>
      <c r="BK155" s="123">
        <f>ROUND(I155*H155,2)</f>
        <v>0</v>
      </c>
      <c r="BL155" s="16" t="s">
        <v>147</v>
      </c>
      <c r="BM155" s="122" t="s">
        <v>182</v>
      </c>
    </row>
    <row r="156" spans="2:65" s="1" customFormat="1">
      <c r="B156" s="28"/>
      <c r="D156" s="124" t="s">
        <v>137</v>
      </c>
      <c r="F156" s="125" t="s">
        <v>181</v>
      </c>
      <c r="L156" s="28"/>
      <c r="M156" s="126"/>
      <c r="T156" s="52"/>
      <c r="AT156" s="16" t="s">
        <v>137</v>
      </c>
      <c r="AU156" s="16" t="s">
        <v>16</v>
      </c>
    </row>
    <row r="157" spans="2:65" s="1" customFormat="1" ht="33" customHeight="1">
      <c r="B157" s="111"/>
      <c r="C157" s="112" t="s">
        <v>183</v>
      </c>
      <c r="D157" s="112" t="s">
        <v>131</v>
      </c>
      <c r="E157" s="113" t="s">
        <v>183</v>
      </c>
      <c r="F157" s="114" t="s">
        <v>184</v>
      </c>
      <c r="G157" s="115" t="s">
        <v>134</v>
      </c>
      <c r="H157" s="116">
        <v>1</v>
      </c>
      <c r="I157" s="117"/>
      <c r="J157" s="117">
        <f>ROUND(I157*H157,2)</f>
        <v>0</v>
      </c>
      <c r="K157" s="114" t="s">
        <v>1</v>
      </c>
      <c r="L157" s="28"/>
      <c r="M157" s="118" t="s">
        <v>1</v>
      </c>
      <c r="N157" s="119" t="s">
        <v>35</v>
      </c>
      <c r="O157" s="120">
        <v>0</v>
      </c>
      <c r="P157" s="120">
        <f>O157*H157</f>
        <v>0</v>
      </c>
      <c r="Q157" s="120">
        <v>0</v>
      </c>
      <c r="R157" s="120">
        <f>Q157*H157</f>
        <v>0</v>
      </c>
      <c r="S157" s="120">
        <v>0</v>
      </c>
      <c r="T157" s="121">
        <f>S157*H157</f>
        <v>0</v>
      </c>
      <c r="AR157" s="122" t="s">
        <v>147</v>
      </c>
      <c r="AT157" s="122" t="s">
        <v>131</v>
      </c>
      <c r="AU157" s="122" t="s">
        <v>16</v>
      </c>
      <c r="AY157" s="16" t="s">
        <v>130</v>
      </c>
      <c r="BE157" s="123">
        <f>IF(N157="základní",J157,0)</f>
        <v>0</v>
      </c>
      <c r="BF157" s="123">
        <f>IF(N157="snížená",J157,0)</f>
        <v>0</v>
      </c>
      <c r="BG157" s="123">
        <f>IF(N157="zákl. přenesená",J157,0)</f>
        <v>0</v>
      </c>
      <c r="BH157" s="123">
        <f>IF(N157="sníž. přenesená",J157,0)</f>
        <v>0</v>
      </c>
      <c r="BI157" s="123">
        <f>IF(N157="nulová",J157,0)</f>
        <v>0</v>
      </c>
      <c r="BJ157" s="16" t="s">
        <v>16</v>
      </c>
      <c r="BK157" s="123">
        <f>ROUND(I157*H157,2)</f>
        <v>0</v>
      </c>
      <c r="BL157" s="16" t="s">
        <v>147</v>
      </c>
      <c r="BM157" s="122" t="s">
        <v>185</v>
      </c>
    </row>
    <row r="158" spans="2:65" s="1" customFormat="1" ht="19.5">
      <c r="B158" s="28"/>
      <c r="D158" s="124" t="s">
        <v>137</v>
      </c>
      <c r="F158" s="125" t="s">
        <v>184</v>
      </c>
      <c r="L158" s="28"/>
      <c r="M158" s="126"/>
      <c r="T158" s="52"/>
      <c r="AT158" s="16" t="s">
        <v>137</v>
      </c>
      <c r="AU158" s="16" t="s">
        <v>16</v>
      </c>
    </row>
    <row r="159" spans="2:65" s="10" customFormat="1">
      <c r="B159" s="127"/>
      <c r="D159" s="124" t="s">
        <v>138</v>
      </c>
      <c r="E159" s="128" t="s">
        <v>1</v>
      </c>
      <c r="F159" s="129" t="s">
        <v>186</v>
      </c>
      <c r="H159" s="130">
        <v>1</v>
      </c>
      <c r="L159" s="127"/>
      <c r="M159" s="131"/>
      <c r="T159" s="132"/>
      <c r="AT159" s="128" t="s">
        <v>138</v>
      </c>
      <c r="AU159" s="128" t="s">
        <v>16</v>
      </c>
      <c r="AV159" s="10" t="s">
        <v>77</v>
      </c>
      <c r="AW159" s="10" t="s">
        <v>26</v>
      </c>
      <c r="AX159" s="10" t="s">
        <v>16</v>
      </c>
      <c r="AY159" s="128" t="s">
        <v>130</v>
      </c>
    </row>
    <row r="160" spans="2:65" s="1" customFormat="1" ht="16.5" customHeight="1">
      <c r="B160" s="111"/>
      <c r="C160" s="112" t="s">
        <v>187</v>
      </c>
      <c r="D160" s="112" t="s">
        <v>131</v>
      </c>
      <c r="E160" s="113" t="s">
        <v>187</v>
      </c>
      <c r="F160" s="114" t="s">
        <v>188</v>
      </c>
      <c r="G160" s="115" t="s">
        <v>134</v>
      </c>
      <c r="H160" s="116">
        <v>1</v>
      </c>
      <c r="I160" s="117"/>
      <c r="J160" s="117">
        <f>ROUND(I160*H160,2)</f>
        <v>0</v>
      </c>
      <c r="K160" s="114" t="s">
        <v>1</v>
      </c>
      <c r="L160" s="28"/>
      <c r="M160" s="118" t="s">
        <v>1</v>
      </c>
      <c r="N160" s="119" t="s">
        <v>35</v>
      </c>
      <c r="O160" s="120">
        <v>0</v>
      </c>
      <c r="P160" s="120">
        <f>O160*H160</f>
        <v>0</v>
      </c>
      <c r="Q160" s="120">
        <v>0</v>
      </c>
      <c r="R160" s="120">
        <f>Q160*H160</f>
        <v>0</v>
      </c>
      <c r="S160" s="120">
        <v>0</v>
      </c>
      <c r="T160" s="121">
        <f>S160*H160</f>
        <v>0</v>
      </c>
      <c r="AR160" s="122" t="s">
        <v>147</v>
      </c>
      <c r="AT160" s="122" t="s">
        <v>131</v>
      </c>
      <c r="AU160" s="122" t="s">
        <v>16</v>
      </c>
      <c r="AY160" s="16" t="s">
        <v>130</v>
      </c>
      <c r="BE160" s="123">
        <f>IF(N160="základní",J160,0)</f>
        <v>0</v>
      </c>
      <c r="BF160" s="123">
        <f>IF(N160="snížená",J160,0)</f>
        <v>0</v>
      </c>
      <c r="BG160" s="123">
        <f>IF(N160="zákl. přenesená",J160,0)</f>
        <v>0</v>
      </c>
      <c r="BH160" s="123">
        <f>IF(N160="sníž. přenesená",J160,0)</f>
        <v>0</v>
      </c>
      <c r="BI160" s="123">
        <f>IF(N160="nulová",J160,0)</f>
        <v>0</v>
      </c>
      <c r="BJ160" s="16" t="s">
        <v>16</v>
      </c>
      <c r="BK160" s="123">
        <f>ROUND(I160*H160,2)</f>
        <v>0</v>
      </c>
      <c r="BL160" s="16" t="s">
        <v>147</v>
      </c>
      <c r="BM160" s="122" t="s">
        <v>189</v>
      </c>
    </row>
    <row r="161" spans="2:65" s="1" customFormat="1">
      <c r="B161" s="28"/>
      <c r="D161" s="124" t="s">
        <v>137</v>
      </c>
      <c r="F161" s="125" t="s">
        <v>188</v>
      </c>
      <c r="L161" s="28"/>
      <c r="M161" s="126"/>
      <c r="T161" s="52"/>
      <c r="AT161" s="16" t="s">
        <v>137</v>
      </c>
      <c r="AU161" s="16" t="s">
        <v>16</v>
      </c>
    </row>
    <row r="162" spans="2:65" s="1" customFormat="1" ht="16.5" customHeight="1">
      <c r="B162" s="111"/>
      <c r="C162" s="112" t="s">
        <v>190</v>
      </c>
      <c r="D162" s="112" t="s">
        <v>131</v>
      </c>
      <c r="E162" s="113" t="s">
        <v>190</v>
      </c>
      <c r="F162" s="114" t="s">
        <v>191</v>
      </c>
      <c r="G162" s="115" t="s">
        <v>173</v>
      </c>
      <c r="H162" s="116">
        <v>2</v>
      </c>
      <c r="I162" s="117"/>
      <c r="J162" s="117">
        <f>ROUND(I162*H162,2)</f>
        <v>0</v>
      </c>
      <c r="K162" s="114" t="s">
        <v>1</v>
      </c>
      <c r="L162" s="28"/>
      <c r="M162" s="118" t="s">
        <v>1</v>
      </c>
      <c r="N162" s="119" t="s">
        <v>35</v>
      </c>
      <c r="O162" s="120">
        <v>0</v>
      </c>
      <c r="P162" s="120">
        <f>O162*H162</f>
        <v>0</v>
      </c>
      <c r="Q162" s="120">
        <v>0</v>
      </c>
      <c r="R162" s="120">
        <f>Q162*H162</f>
        <v>0</v>
      </c>
      <c r="S162" s="120">
        <v>0</v>
      </c>
      <c r="T162" s="121">
        <f>S162*H162</f>
        <v>0</v>
      </c>
      <c r="AR162" s="122" t="s">
        <v>147</v>
      </c>
      <c r="AT162" s="122" t="s">
        <v>131</v>
      </c>
      <c r="AU162" s="122" t="s">
        <v>16</v>
      </c>
      <c r="AY162" s="16" t="s">
        <v>130</v>
      </c>
      <c r="BE162" s="123">
        <f>IF(N162="základní",J162,0)</f>
        <v>0</v>
      </c>
      <c r="BF162" s="123">
        <f>IF(N162="snížená",J162,0)</f>
        <v>0</v>
      </c>
      <c r="BG162" s="123">
        <f>IF(N162="zákl. přenesená",J162,0)</f>
        <v>0</v>
      </c>
      <c r="BH162" s="123">
        <f>IF(N162="sníž. přenesená",J162,0)</f>
        <v>0</v>
      </c>
      <c r="BI162" s="123">
        <f>IF(N162="nulová",J162,0)</f>
        <v>0</v>
      </c>
      <c r="BJ162" s="16" t="s">
        <v>16</v>
      </c>
      <c r="BK162" s="123">
        <f>ROUND(I162*H162,2)</f>
        <v>0</v>
      </c>
      <c r="BL162" s="16" t="s">
        <v>147</v>
      </c>
      <c r="BM162" s="122" t="s">
        <v>192</v>
      </c>
    </row>
    <row r="163" spans="2:65" s="1" customFormat="1">
      <c r="B163" s="28"/>
      <c r="D163" s="124" t="s">
        <v>137</v>
      </c>
      <c r="F163" s="125" t="s">
        <v>191</v>
      </c>
      <c r="L163" s="28"/>
      <c r="M163" s="126"/>
      <c r="T163" s="52"/>
      <c r="AT163" s="16" t="s">
        <v>137</v>
      </c>
      <c r="AU163" s="16" t="s">
        <v>16</v>
      </c>
    </row>
    <row r="164" spans="2:65" s="1" customFormat="1" ht="24.2" customHeight="1">
      <c r="B164" s="111"/>
      <c r="C164" s="112" t="s">
        <v>193</v>
      </c>
      <c r="D164" s="112" t="s">
        <v>131</v>
      </c>
      <c r="E164" s="113" t="s">
        <v>193</v>
      </c>
      <c r="F164" s="114" t="s">
        <v>194</v>
      </c>
      <c r="G164" s="115" t="s">
        <v>134</v>
      </c>
      <c r="H164" s="116">
        <v>1</v>
      </c>
      <c r="I164" s="117"/>
      <c r="J164" s="117">
        <f>ROUND(I164*H164,2)</f>
        <v>0</v>
      </c>
      <c r="K164" s="114" t="s">
        <v>1</v>
      </c>
      <c r="L164" s="28"/>
      <c r="M164" s="118" t="s">
        <v>1</v>
      </c>
      <c r="N164" s="119" t="s">
        <v>35</v>
      </c>
      <c r="O164" s="120">
        <v>0</v>
      </c>
      <c r="P164" s="120">
        <f>O164*H164</f>
        <v>0</v>
      </c>
      <c r="Q164" s="120">
        <v>0</v>
      </c>
      <c r="R164" s="120">
        <f>Q164*H164</f>
        <v>0</v>
      </c>
      <c r="S164" s="120">
        <v>0</v>
      </c>
      <c r="T164" s="121">
        <f>S164*H164</f>
        <v>0</v>
      </c>
      <c r="AR164" s="122" t="s">
        <v>147</v>
      </c>
      <c r="AT164" s="122" t="s">
        <v>131</v>
      </c>
      <c r="AU164" s="122" t="s">
        <v>16</v>
      </c>
      <c r="AY164" s="16" t="s">
        <v>130</v>
      </c>
      <c r="BE164" s="123">
        <f>IF(N164="základní",J164,0)</f>
        <v>0</v>
      </c>
      <c r="BF164" s="123">
        <f>IF(N164="snížená",J164,0)</f>
        <v>0</v>
      </c>
      <c r="BG164" s="123">
        <f>IF(N164="zákl. přenesená",J164,0)</f>
        <v>0</v>
      </c>
      <c r="BH164" s="123">
        <f>IF(N164="sníž. přenesená",J164,0)</f>
        <v>0</v>
      </c>
      <c r="BI164" s="123">
        <f>IF(N164="nulová",J164,0)</f>
        <v>0</v>
      </c>
      <c r="BJ164" s="16" t="s">
        <v>16</v>
      </c>
      <c r="BK164" s="123">
        <f>ROUND(I164*H164,2)</f>
        <v>0</v>
      </c>
      <c r="BL164" s="16" t="s">
        <v>147</v>
      </c>
      <c r="BM164" s="122" t="s">
        <v>195</v>
      </c>
    </row>
    <row r="165" spans="2:65" s="1" customFormat="1" ht="19.5">
      <c r="B165" s="28"/>
      <c r="D165" s="124" t="s">
        <v>137</v>
      </c>
      <c r="F165" s="125" t="s">
        <v>194</v>
      </c>
      <c r="L165" s="28"/>
      <c r="M165" s="126"/>
      <c r="T165" s="52"/>
      <c r="AT165" s="16" t="s">
        <v>137</v>
      </c>
      <c r="AU165" s="16" t="s">
        <v>16</v>
      </c>
    </row>
    <row r="166" spans="2:65" s="1" customFormat="1" ht="21.75" customHeight="1">
      <c r="B166" s="111"/>
      <c r="C166" s="112" t="s">
        <v>196</v>
      </c>
      <c r="D166" s="112" t="s">
        <v>131</v>
      </c>
      <c r="E166" s="113" t="s">
        <v>196</v>
      </c>
      <c r="F166" s="114" t="s">
        <v>197</v>
      </c>
      <c r="G166" s="115" t="s">
        <v>134</v>
      </c>
      <c r="H166" s="116">
        <v>1</v>
      </c>
      <c r="I166" s="117"/>
      <c r="J166" s="117">
        <f>ROUND(I166*H166,2)</f>
        <v>0</v>
      </c>
      <c r="K166" s="114" t="s">
        <v>1</v>
      </c>
      <c r="L166" s="28"/>
      <c r="M166" s="118" t="s">
        <v>1</v>
      </c>
      <c r="N166" s="119" t="s">
        <v>35</v>
      </c>
      <c r="O166" s="120">
        <v>0</v>
      </c>
      <c r="P166" s="120">
        <f>O166*H166</f>
        <v>0</v>
      </c>
      <c r="Q166" s="120">
        <v>0</v>
      </c>
      <c r="R166" s="120">
        <f>Q166*H166</f>
        <v>0</v>
      </c>
      <c r="S166" s="120">
        <v>0</v>
      </c>
      <c r="T166" s="121">
        <f>S166*H166</f>
        <v>0</v>
      </c>
      <c r="AR166" s="122" t="s">
        <v>147</v>
      </c>
      <c r="AT166" s="122" t="s">
        <v>131</v>
      </c>
      <c r="AU166" s="122" t="s">
        <v>16</v>
      </c>
      <c r="AY166" s="16" t="s">
        <v>130</v>
      </c>
      <c r="BE166" s="123">
        <f>IF(N166="základní",J166,0)</f>
        <v>0</v>
      </c>
      <c r="BF166" s="123">
        <f>IF(N166="snížená",J166,0)</f>
        <v>0</v>
      </c>
      <c r="BG166" s="123">
        <f>IF(N166="zákl. přenesená",J166,0)</f>
        <v>0</v>
      </c>
      <c r="BH166" s="123">
        <f>IF(N166="sníž. přenesená",J166,0)</f>
        <v>0</v>
      </c>
      <c r="BI166" s="123">
        <f>IF(N166="nulová",J166,0)</f>
        <v>0</v>
      </c>
      <c r="BJ166" s="16" t="s">
        <v>16</v>
      </c>
      <c r="BK166" s="123">
        <f>ROUND(I166*H166,2)</f>
        <v>0</v>
      </c>
      <c r="BL166" s="16" t="s">
        <v>147</v>
      </c>
      <c r="BM166" s="122" t="s">
        <v>198</v>
      </c>
    </row>
    <row r="167" spans="2:65" s="1" customFormat="1">
      <c r="B167" s="28"/>
      <c r="D167" s="124" t="s">
        <v>137</v>
      </c>
      <c r="F167" s="125" t="s">
        <v>197</v>
      </c>
      <c r="L167" s="28"/>
      <c r="M167" s="138"/>
      <c r="N167" s="139"/>
      <c r="O167" s="139"/>
      <c r="P167" s="139"/>
      <c r="Q167" s="139"/>
      <c r="R167" s="139"/>
      <c r="S167" s="139"/>
      <c r="T167" s="140"/>
      <c r="AT167" s="16" t="s">
        <v>137</v>
      </c>
      <c r="AU167" s="16" t="s">
        <v>16</v>
      </c>
    </row>
    <row r="168" spans="2:65" s="1" customFormat="1" ht="6.95" customHeight="1">
      <c r="B168" s="40"/>
      <c r="C168" s="41"/>
      <c r="D168" s="41"/>
      <c r="E168" s="41"/>
      <c r="F168" s="41"/>
      <c r="G168" s="41"/>
      <c r="H168" s="41"/>
      <c r="I168" s="41"/>
      <c r="J168" s="41"/>
      <c r="K168" s="41"/>
      <c r="L168" s="28"/>
    </row>
  </sheetData>
  <autoFilter ref="C124:K167" xr:uid="{00000000-0009-0000-0000-000001000000}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678"/>
  <sheetViews>
    <sheetView showGridLines="0" topLeftCell="A499" workbookViewId="0">
      <selection activeCell="F517" sqref="F51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5" t="s">
        <v>5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6" t="s">
        <v>87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hidden="1" customHeight="1">
      <c r="B4" s="19"/>
      <c r="D4" s="20" t="s">
        <v>102</v>
      </c>
      <c r="L4" s="19"/>
      <c r="M4" s="79" t="s">
        <v>9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12</v>
      </c>
      <c r="L6" s="19"/>
    </row>
    <row r="7" spans="2:46" ht="16.5" hidden="1" customHeight="1">
      <c r="B7" s="19"/>
      <c r="E7" s="350" t="str">
        <f>'Rekapitulace stavby'!K6</f>
        <v>Modernizace TT při ulici Obvodová</v>
      </c>
      <c r="F7" s="356"/>
      <c r="G7" s="356"/>
      <c r="H7" s="356"/>
      <c r="L7" s="19"/>
    </row>
    <row r="8" spans="2:46" ht="12.75" hidden="1">
      <c r="B8" s="19"/>
      <c r="D8" s="25" t="s">
        <v>103</v>
      </c>
      <c r="L8" s="19"/>
    </row>
    <row r="9" spans="2:46" ht="16.5" hidden="1" customHeight="1">
      <c r="B9" s="19"/>
      <c r="E9" s="350" t="s">
        <v>1570</v>
      </c>
      <c r="F9" s="335"/>
      <c r="G9" s="335"/>
      <c r="H9" s="335"/>
      <c r="L9" s="19"/>
    </row>
    <row r="10" spans="2:46" ht="12" hidden="1" customHeight="1">
      <c r="B10" s="19"/>
      <c r="D10" s="25" t="s">
        <v>104</v>
      </c>
      <c r="L10" s="19"/>
    </row>
    <row r="11" spans="2:46" s="1" customFormat="1" ht="16.5" hidden="1" customHeight="1">
      <c r="B11" s="28"/>
      <c r="E11" s="317"/>
      <c r="F11" s="351"/>
      <c r="G11" s="351"/>
      <c r="H11" s="351"/>
      <c r="L11" s="28"/>
    </row>
    <row r="12" spans="2:46" s="1" customFormat="1" ht="12" hidden="1" customHeight="1">
      <c r="B12" s="28"/>
      <c r="D12" s="25" t="s">
        <v>105</v>
      </c>
      <c r="L12" s="28"/>
    </row>
    <row r="13" spans="2:46" s="1" customFormat="1" ht="16.5" hidden="1" customHeight="1">
      <c r="B13" s="28"/>
      <c r="E13" s="309" t="s">
        <v>199</v>
      </c>
      <c r="F13" s="351"/>
      <c r="G13" s="351"/>
      <c r="H13" s="351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2:46" s="1" customFormat="1" ht="12" hidden="1" customHeight="1">
      <c r="B16" s="28"/>
      <c r="D16" s="25" t="s">
        <v>17</v>
      </c>
      <c r="F16" s="23" t="s">
        <v>18</v>
      </c>
      <c r="I16" s="25" t="s">
        <v>19</v>
      </c>
      <c r="J16" s="48">
        <f>'Rekapitulace stavby'!AN8</f>
        <v>45270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">
        <v>1</v>
      </c>
      <c r="L18" s="28"/>
    </row>
    <row r="19" spans="2:12" s="1" customFormat="1" ht="18" hidden="1" customHeight="1">
      <c r="B19" s="28"/>
      <c r="E19" s="23" t="s">
        <v>107</v>
      </c>
      <c r="I19" s="25" t="s">
        <v>24</v>
      </c>
      <c r="J19" s="23" t="s">
        <v>1</v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25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334" t="str">
        <f>'Rekapitulace stavby'!E14</f>
        <v xml:space="preserve"> </v>
      </c>
      <c r="F22" s="334"/>
      <c r="G22" s="334"/>
      <c r="H22" s="334"/>
      <c r="I22" s="25" t="s">
        <v>24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27</v>
      </c>
      <c r="I24" s="25" t="s">
        <v>23</v>
      </c>
      <c r="J24" s="23" t="s">
        <v>1</v>
      </c>
      <c r="L24" s="28"/>
    </row>
    <row r="25" spans="2:12" s="1" customFormat="1" ht="18" hidden="1" customHeight="1">
      <c r="B25" s="28"/>
      <c r="E25" s="23"/>
      <c r="I25" s="25" t="s">
        <v>24</v>
      </c>
      <c r="J25" s="23" t="s">
        <v>1</v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28</v>
      </c>
      <c r="I27" s="25" t="s">
        <v>23</v>
      </c>
      <c r="J27" s="23" t="s">
        <v>1</v>
      </c>
      <c r="L27" s="28"/>
    </row>
    <row r="28" spans="2:12" s="1" customFormat="1" ht="18" hidden="1" customHeight="1">
      <c r="B28" s="28"/>
      <c r="E28" s="23"/>
      <c r="I28" s="25" t="s">
        <v>24</v>
      </c>
      <c r="J28" s="23" t="s">
        <v>1</v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29</v>
      </c>
      <c r="L30" s="28"/>
    </row>
    <row r="31" spans="2:12" s="6" customFormat="1" ht="16.5" hidden="1" customHeight="1">
      <c r="B31" s="80"/>
      <c r="E31" s="338" t="s">
        <v>1</v>
      </c>
      <c r="F31" s="338"/>
      <c r="G31" s="338"/>
      <c r="H31" s="338"/>
      <c r="L31" s="8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81" t="s">
        <v>30</v>
      </c>
      <c r="J34" s="59">
        <f>ROUND(J140,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32</v>
      </c>
      <c r="I36" s="31" t="s">
        <v>31</v>
      </c>
      <c r="J36" s="31" t="s">
        <v>33</v>
      </c>
      <c r="L36" s="28"/>
    </row>
    <row r="37" spans="2:12" s="1" customFormat="1" ht="14.45" hidden="1" customHeight="1">
      <c r="B37" s="28"/>
      <c r="D37" s="51" t="s">
        <v>34</v>
      </c>
      <c r="E37" s="25" t="s">
        <v>35</v>
      </c>
      <c r="F37" s="71">
        <f>ROUND((SUM(BE140:BE677)),  2)</f>
        <v>0</v>
      </c>
      <c r="I37" s="82"/>
      <c r="J37" s="71">
        <f>ROUND(((SUM(BE140:BE677))*I37),  2)</f>
        <v>0</v>
      </c>
      <c r="L37" s="28"/>
    </row>
    <row r="38" spans="2:12" s="1" customFormat="1" ht="14.45" hidden="1" customHeight="1">
      <c r="B38" s="28"/>
      <c r="E38" s="25" t="s">
        <v>36</v>
      </c>
      <c r="F38" s="71">
        <f>ROUND((SUM(BF140:BF677)),  2)</f>
        <v>0</v>
      </c>
      <c r="I38" s="82"/>
      <c r="J38" s="71">
        <f>ROUND(((SUM(BF140:BF677))*I38),  2)</f>
        <v>0</v>
      </c>
      <c r="L38" s="28"/>
    </row>
    <row r="39" spans="2:12" s="1" customFormat="1" ht="14.45" hidden="1" customHeight="1">
      <c r="B39" s="28"/>
      <c r="E39" s="25" t="s">
        <v>37</v>
      </c>
      <c r="F39" s="71">
        <f>ROUND((SUM(BG140:BG677)),  2)</f>
        <v>0</v>
      </c>
      <c r="I39" s="82"/>
      <c r="J39" s="71">
        <f>0</f>
        <v>0</v>
      </c>
      <c r="L39" s="28"/>
    </row>
    <row r="40" spans="2:12" s="1" customFormat="1" ht="14.45" hidden="1" customHeight="1">
      <c r="B40" s="28"/>
      <c r="E40" s="25" t="s">
        <v>38</v>
      </c>
      <c r="F40" s="71">
        <f>ROUND((SUM(BH140:BH677)),  2)</f>
        <v>0</v>
      </c>
      <c r="I40" s="82"/>
      <c r="J40" s="71">
        <f>0</f>
        <v>0</v>
      </c>
      <c r="L40" s="28"/>
    </row>
    <row r="41" spans="2:12" s="1" customFormat="1" ht="14.45" hidden="1" customHeight="1">
      <c r="B41" s="28"/>
      <c r="E41" s="25" t="s">
        <v>39</v>
      </c>
      <c r="F41" s="71">
        <f>ROUND((SUM(BI140:BI677)),  2)</f>
        <v>0</v>
      </c>
      <c r="I41" s="82"/>
      <c r="J41" s="71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83"/>
      <c r="D43" s="84" t="s">
        <v>40</v>
      </c>
      <c r="E43" s="53"/>
      <c r="F43" s="53"/>
      <c r="G43" s="85" t="s">
        <v>41</v>
      </c>
      <c r="H43" s="86" t="s">
        <v>42</v>
      </c>
      <c r="I43" s="53"/>
      <c r="J43" s="87">
        <f>SUM(J34:J41)</f>
        <v>0</v>
      </c>
      <c r="K43" s="8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45</v>
      </c>
      <c r="E61" s="30"/>
      <c r="F61" s="89" t="s">
        <v>46</v>
      </c>
      <c r="G61" s="39" t="s">
        <v>45</v>
      </c>
      <c r="H61" s="30"/>
      <c r="I61" s="30"/>
      <c r="J61" s="90" t="s">
        <v>46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45</v>
      </c>
      <c r="E76" s="30"/>
      <c r="F76" s="89" t="s">
        <v>46</v>
      </c>
      <c r="G76" s="39" t="s">
        <v>45</v>
      </c>
      <c r="H76" s="30"/>
      <c r="I76" s="30"/>
      <c r="J76" s="90" t="s">
        <v>46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108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12</v>
      </c>
      <c r="L84" s="28"/>
    </row>
    <row r="85" spans="2:12" s="1" customFormat="1" ht="16.5" customHeight="1">
      <c r="B85" s="28"/>
      <c r="E85" s="350" t="str">
        <f>E7</f>
        <v>Modernizace TT při ulici Obvodová</v>
      </c>
      <c r="F85" s="356"/>
      <c r="G85" s="356"/>
      <c r="H85" s="356"/>
      <c r="L85" s="28"/>
    </row>
    <row r="86" spans="2:12" ht="12" customHeight="1">
      <c r="B86" s="19"/>
      <c r="C86" s="25" t="s">
        <v>103</v>
      </c>
      <c r="L86" s="19"/>
    </row>
    <row r="87" spans="2:12" ht="16.5" customHeight="1">
      <c r="B87" s="19"/>
      <c r="E87" s="350" t="s">
        <v>1570</v>
      </c>
      <c r="F87" s="335"/>
      <c r="G87" s="335"/>
      <c r="H87" s="335"/>
      <c r="L87" s="19"/>
    </row>
    <row r="88" spans="2:12" ht="12" customHeight="1">
      <c r="B88" s="19"/>
      <c r="C88" s="25" t="s">
        <v>104</v>
      </c>
      <c r="L88" s="19"/>
    </row>
    <row r="89" spans="2:12" s="1" customFormat="1" ht="16.5" customHeight="1">
      <c r="B89" s="28"/>
      <c r="E89" s="317"/>
      <c r="F89" s="351"/>
      <c r="G89" s="351"/>
      <c r="H89" s="351"/>
      <c r="L89" s="28"/>
    </row>
    <row r="90" spans="2:12" s="1" customFormat="1" ht="12" customHeight="1">
      <c r="B90" s="28"/>
      <c r="C90" s="25" t="s">
        <v>105</v>
      </c>
      <c r="L90" s="28"/>
    </row>
    <row r="91" spans="2:12" s="1" customFormat="1" ht="16.5" customHeight="1">
      <c r="B91" s="28"/>
      <c r="E91" s="309" t="str">
        <f>E13</f>
        <v>SO 01 - SO 01 Tramvajová trať</v>
      </c>
      <c r="F91" s="351"/>
      <c r="G91" s="351"/>
      <c r="H91" s="351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17</v>
      </c>
      <c r="F93" s="23" t="str">
        <f>F16</f>
        <v xml:space="preserve"> </v>
      </c>
      <c r="I93" s="25" t="s">
        <v>19</v>
      </c>
      <c r="J93" s="48">
        <f>IF(J16="","",J16)</f>
        <v>45270</v>
      </c>
      <c r="L93" s="28"/>
    </row>
    <row r="94" spans="2:12" s="1" customFormat="1" ht="6.95" customHeight="1">
      <c r="B94" s="28"/>
      <c r="L94" s="28"/>
    </row>
    <row r="95" spans="2:12" s="1" customFormat="1" ht="25.7" customHeight="1">
      <c r="B95" s="28"/>
      <c r="C95" s="25" t="s">
        <v>22</v>
      </c>
      <c r="F95" s="192" t="str">
        <f>E19</f>
        <v>Dopravní podnik města Brna a. s.</v>
      </c>
      <c r="I95" s="25" t="s">
        <v>27</v>
      </c>
      <c r="J95" s="26" t="s">
        <v>1573</v>
      </c>
      <c r="L95" s="28"/>
    </row>
    <row r="96" spans="2:12" s="1" customFormat="1" ht="25.7" customHeight="1">
      <c r="B96" s="28"/>
      <c r="C96" s="25" t="s">
        <v>1572</v>
      </c>
      <c r="F96" s="172" t="s">
        <v>1571</v>
      </c>
      <c r="I96" s="25" t="s">
        <v>28</v>
      </c>
      <c r="J96" s="26"/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91" t="s">
        <v>109</v>
      </c>
      <c r="D98" s="83"/>
      <c r="E98" s="83"/>
      <c r="F98" s="83"/>
      <c r="G98" s="83"/>
      <c r="H98" s="83"/>
      <c r="I98" s="83"/>
      <c r="J98" s="92" t="s">
        <v>110</v>
      </c>
      <c r="K98" s="83"/>
      <c r="L98" s="28"/>
    </row>
    <row r="99" spans="2:47" s="1" customFormat="1" ht="10.35" customHeight="1">
      <c r="B99" s="28"/>
      <c r="L99" s="28"/>
    </row>
    <row r="100" spans="2:47" s="13" customFormat="1" ht="22.9" customHeight="1">
      <c r="B100" s="147"/>
      <c r="C100" s="173" t="s">
        <v>111</v>
      </c>
      <c r="J100" s="180">
        <f>J140</f>
        <v>0</v>
      </c>
      <c r="L100" s="147"/>
      <c r="AU100" s="148" t="s">
        <v>112</v>
      </c>
    </row>
    <row r="101" spans="2:47" s="7" customFormat="1" ht="24.95" customHeight="1">
      <c r="B101" s="94"/>
      <c r="D101" s="95" t="s">
        <v>200</v>
      </c>
      <c r="E101" s="96"/>
      <c r="F101" s="96"/>
      <c r="G101" s="96"/>
      <c r="H101" s="96"/>
      <c r="I101" s="96"/>
      <c r="J101" s="97">
        <f>J141</f>
        <v>0</v>
      </c>
      <c r="L101" s="94"/>
    </row>
    <row r="102" spans="2:47" s="12" customFormat="1" ht="19.899999999999999" customHeight="1">
      <c r="B102" s="141"/>
      <c r="D102" s="142" t="s">
        <v>201</v>
      </c>
      <c r="E102" s="143"/>
      <c r="F102" s="143"/>
      <c r="G102" s="143"/>
      <c r="H102" s="143"/>
      <c r="I102" s="143"/>
      <c r="J102" s="144">
        <f>J142</f>
        <v>0</v>
      </c>
      <c r="L102" s="141"/>
    </row>
    <row r="103" spans="2:47" s="12" customFormat="1" ht="19.899999999999999" customHeight="1">
      <c r="B103" s="141"/>
      <c r="D103" s="142" t="s">
        <v>202</v>
      </c>
      <c r="E103" s="143"/>
      <c r="F103" s="143"/>
      <c r="G103" s="143"/>
      <c r="H103" s="143"/>
      <c r="I103" s="143"/>
      <c r="J103" s="144">
        <f>J280</f>
        <v>0</v>
      </c>
      <c r="L103" s="141"/>
    </row>
    <row r="104" spans="2:47" s="12" customFormat="1" ht="19.899999999999999" customHeight="1">
      <c r="B104" s="141"/>
      <c r="D104" s="142" t="s">
        <v>203</v>
      </c>
      <c r="E104" s="143"/>
      <c r="F104" s="143"/>
      <c r="G104" s="143"/>
      <c r="H104" s="143"/>
      <c r="I104" s="143"/>
      <c r="J104" s="144">
        <f>J290</f>
        <v>0</v>
      </c>
      <c r="L104" s="141"/>
    </row>
    <row r="105" spans="2:47" s="12" customFormat="1" ht="14.85" customHeight="1">
      <c r="B105" s="141"/>
      <c r="D105" s="142" t="s">
        <v>204</v>
      </c>
      <c r="E105" s="143"/>
      <c r="F105" s="143"/>
      <c r="G105" s="143"/>
      <c r="H105" s="143"/>
      <c r="I105" s="143"/>
      <c r="J105" s="144">
        <f>J291</f>
        <v>0</v>
      </c>
      <c r="L105" s="141"/>
    </row>
    <row r="106" spans="2:47" s="12" customFormat="1" ht="14.85" customHeight="1">
      <c r="B106" s="141"/>
      <c r="D106" s="142" t="s">
        <v>205</v>
      </c>
      <c r="E106" s="143"/>
      <c r="F106" s="143"/>
      <c r="G106" s="143"/>
      <c r="H106" s="143"/>
      <c r="I106" s="143"/>
      <c r="J106" s="144">
        <f>J299</f>
        <v>0</v>
      </c>
      <c r="L106" s="141"/>
    </row>
    <row r="107" spans="2:47" s="12" customFormat="1" ht="14.85" customHeight="1">
      <c r="B107" s="141"/>
      <c r="D107" s="142" t="s">
        <v>206</v>
      </c>
      <c r="E107" s="143"/>
      <c r="F107" s="143"/>
      <c r="G107" s="143"/>
      <c r="H107" s="143"/>
      <c r="I107" s="143"/>
      <c r="J107" s="144">
        <f>J398</f>
        <v>0</v>
      </c>
      <c r="L107" s="141"/>
    </row>
    <row r="108" spans="2:47" s="12" customFormat="1" ht="14.85" customHeight="1">
      <c r="B108" s="141"/>
      <c r="D108" s="142" t="s">
        <v>207</v>
      </c>
      <c r="E108" s="143"/>
      <c r="F108" s="143"/>
      <c r="G108" s="143"/>
      <c r="H108" s="143"/>
      <c r="I108" s="143"/>
      <c r="J108" s="144">
        <f>J442</f>
        <v>0</v>
      </c>
      <c r="L108" s="141"/>
    </row>
    <row r="109" spans="2:47" s="12" customFormat="1" ht="19.899999999999999" customHeight="1">
      <c r="B109" s="141"/>
      <c r="D109" s="142" t="s">
        <v>208</v>
      </c>
      <c r="E109" s="143"/>
      <c r="F109" s="143"/>
      <c r="G109" s="143"/>
      <c r="H109" s="143"/>
      <c r="I109" s="143"/>
      <c r="J109" s="144">
        <f>J455</f>
        <v>0</v>
      </c>
      <c r="L109" s="141"/>
    </row>
    <row r="110" spans="2:47" s="12" customFormat="1" ht="19.899999999999999" customHeight="1">
      <c r="B110" s="141"/>
      <c r="D110" s="142" t="s">
        <v>209</v>
      </c>
      <c r="E110" s="143"/>
      <c r="F110" s="143"/>
      <c r="G110" s="143"/>
      <c r="H110" s="143"/>
      <c r="I110" s="143"/>
      <c r="J110" s="144">
        <f>J480</f>
        <v>0</v>
      </c>
      <c r="L110" s="141"/>
    </row>
    <row r="111" spans="2:47" s="12" customFormat="1" ht="14.85" customHeight="1">
      <c r="B111" s="141"/>
      <c r="D111" s="142" t="s">
        <v>210</v>
      </c>
      <c r="E111" s="143"/>
      <c r="F111" s="143"/>
      <c r="G111" s="143"/>
      <c r="H111" s="143"/>
      <c r="I111" s="143"/>
      <c r="J111" s="144">
        <f>J481</f>
        <v>0</v>
      </c>
      <c r="L111" s="141"/>
    </row>
    <row r="112" spans="2:47" s="12" customFormat="1" ht="14.85" customHeight="1">
      <c r="B112" s="141"/>
      <c r="D112" s="142" t="s">
        <v>211</v>
      </c>
      <c r="E112" s="143"/>
      <c r="F112" s="143"/>
      <c r="G112" s="143"/>
      <c r="H112" s="143"/>
      <c r="I112" s="143"/>
      <c r="J112" s="144">
        <f>J500</f>
        <v>0</v>
      </c>
      <c r="L112" s="141"/>
    </row>
    <row r="113" spans="2:12" s="12" customFormat="1" ht="14.85" customHeight="1">
      <c r="B113" s="141"/>
      <c r="D113" s="142" t="s">
        <v>212</v>
      </c>
      <c r="E113" s="143"/>
      <c r="F113" s="143"/>
      <c r="G113" s="143"/>
      <c r="H113" s="143"/>
      <c r="I113" s="143"/>
      <c r="J113" s="144">
        <f>J516</f>
        <v>0</v>
      </c>
      <c r="L113" s="141"/>
    </row>
    <row r="114" spans="2:12" s="12" customFormat="1" ht="14.85" customHeight="1">
      <c r="B114" s="141"/>
      <c r="D114" s="142" t="s">
        <v>213</v>
      </c>
      <c r="E114" s="143"/>
      <c r="F114" s="143"/>
      <c r="G114" s="143"/>
      <c r="H114" s="143"/>
      <c r="I114" s="143"/>
      <c r="J114" s="144">
        <f>J543</f>
        <v>0</v>
      </c>
      <c r="L114" s="141"/>
    </row>
    <row r="115" spans="2:12" s="12" customFormat="1" ht="19.899999999999999" customHeight="1">
      <c r="B115" s="141"/>
      <c r="D115" s="142" t="s">
        <v>214</v>
      </c>
      <c r="E115" s="143"/>
      <c r="F115" s="143"/>
      <c r="G115" s="143"/>
      <c r="H115" s="143"/>
      <c r="I115" s="143"/>
      <c r="J115" s="144">
        <f>J614</f>
        <v>0</v>
      </c>
      <c r="L115" s="141"/>
    </row>
    <row r="116" spans="2:12" s="12" customFormat="1" ht="19.899999999999999" customHeight="1">
      <c r="B116" s="141"/>
      <c r="D116" s="142" t="s">
        <v>215</v>
      </c>
      <c r="E116" s="143"/>
      <c r="F116" s="143"/>
      <c r="G116" s="143"/>
      <c r="H116" s="143"/>
      <c r="I116" s="143"/>
      <c r="J116" s="144">
        <f>J675</f>
        <v>0</v>
      </c>
      <c r="L116" s="141"/>
    </row>
    <row r="117" spans="2:12" s="1" customFormat="1" ht="21.75" customHeight="1">
      <c r="B117" s="28"/>
      <c r="L117" s="28"/>
    </row>
    <row r="118" spans="2:12" s="1" customFormat="1" ht="6.95" customHeight="1"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28"/>
    </row>
    <row r="122" spans="2:12" s="1" customFormat="1" ht="6.95" customHeight="1"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28"/>
    </row>
    <row r="123" spans="2:12" s="1" customFormat="1" ht="24.95" customHeight="1">
      <c r="B123" s="28"/>
      <c r="C123" s="20" t="s">
        <v>114</v>
      </c>
      <c r="L123" s="28"/>
    </row>
    <row r="124" spans="2:12" s="1" customFormat="1" ht="6.95" customHeight="1">
      <c r="B124" s="28"/>
      <c r="L124" s="28"/>
    </row>
    <row r="125" spans="2:12" s="1" customFormat="1" ht="12" customHeight="1">
      <c r="B125" s="28"/>
      <c r="C125" s="25" t="s">
        <v>12</v>
      </c>
      <c r="L125" s="28"/>
    </row>
    <row r="126" spans="2:12" s="1" customFormat="1" ht="16.5" customHeight="1">
      <c r="B126" s="28"/>
      <c r="E126" s="350" t="str">
        <f>E7</f>
        <v>Modernizace TT při ulici Obvodová</v>
      </c>
      <c r="F126" s="356"/>
      <c r="G126" s="356"/>
      <c r="H126" s="356"/>
      <c r="L126" s="28"/>
    </row>
    <row r="127" spans="2:12" ht="12" customHeight="1">
      <c r="B127" s="19"/>
      <c r="C127" s="25" t="s">
        <v>103</v>
      </c>
      <c r="L127" s="19"/>
    </row>
    <row r="128" spans="2:12" ht="16.5" customHeight="1">
      <c r="B128" s="19"/>
      <c r="E128" s="350" t="s">
        <v>74</v>
      </c>
      <c r="F128" s="335"/>
      <c r="G128" s="335"/>
      <c r="H128" s="335"/>
      <c r="L128" s="19"/>
    </row>
    <row r="129" spans="2:65" ht="12" customHeight="1">
      <c r="B129" s="19"/>
      <c r="C129" s="25" t="s">
        <v>104</v>
      </c>
      <c r="L129" s="19"/>
    </row>
    <row r="130" spans="2:65" s="1" customFormat="1" ht="16.5" customHeight="1">
      <c r="B130" s="28"/>
      <c r="E130" s="317"/>
      <c r="F130" s="351"/>
      <c r="G130" s="351"/>
      <c r="H130" s="351"/>
      <c r="L130" s="28"/>
    </row>
    <row r="131" spans="2:65" s="1" customFormat="1" ht="12" customHeight="1">
      <c r="B131" s="28"/>
      <c r="C131" s="25" t="s">
        <v>105</v>
      </c>
      <c r="L131" s="28"/>
    </row>
    <row r="132" spans="2:65" s="1" customFormat="1" ht="16.5" customHeight="1">
      <c r="B132" s="28"/>
      <c r="E132" s="309" t="str">
        <f>E13</f>
        <v>SO 01 - SO 01 Tramvajová trať</v>
      </c>
      <c r="F132" s="351"/>
      <c r="G132" s="351"/>
      <c r="H132" s="351"/>
      <c r="L132" s="28"/>
    </row>
    <row r="133" spans="2:65" s="1" customFormat="1" ht="6.95" customHeight="1">
      <c r="B133" s="28"/>
      <c r="L133" s="28"/>
    </row>
    <row r="134" spans="2:65" s="1" customFormat="1" ht="12" customHeight="1">
      <c r="B134" s="28"/>
      <c r="C134" s="25" t="s">
        <v>17</v>
      </c>
      <c r="F134" s="23" t="str">
        <f>F16</f>
        <v xml:space="preserve"> </v>
      </c>
      <c r="I134" s="25" t="s">
        <v>19</v>
      </c>
      <c r="J134" s="48">
        <f>IF(J16="","",J16)</f>
        <v>45270</v>
      </c>
      <c r="L134" s="28"/>
    </row>
    <row r="135" spans="2:65" s="1" customFormat="1" ht="6.95" customHeight="1">
      <c r="B135" s="28"/>
      <c r="L135" s="28"/>
    </row>
    <row r="136" spans="2:65" s="1" customFormat="1" ht="25.7" customHeight="1">
      <c r="B136" s="28"/>
      <c r="C136" s="25" t="s">
        <v>22</v>
      </c>
      <c r="F136" s="23" t="str">
        <f>E19</f>
        <v>Dopravní podnik města Brna a. s.</v>
      </c>
      <c r="I136" s="25" t="s">
        <v>27</v>
      </c>
      <c r="J136" s="26"/>
      <c r="L136" s="28"/>
    </row>
    <row r="137" spans="2:65" s="1" customFormat="1" ht="25.7" customHeight="1">
      <c r="B137" s="28"/>
      <c r="C137" s="25" t="s">
        <v>25</v>
      </c>
      <c r="F137" s="23" t="str">
        <f>IF(E22="","",E22)</f>
        <v xml:space="preserve"> </v>
      </c>
      <c r="I137" s="25" t="s">
        <v>28</v>
      </c>
      <c r="J137" s="26"/>
      <c r="L137" s="28"/>
    </row>
    <row r="138" spans="2:65" s="1" customFormat="1" ht="10.35" customHeight="1">
      <c r="B138" s="28"/>
      <c r="L138" s="28"/>
    </row>
    <row r="139" spans="2:65" s="8" customFormat="1" ht="29.25" customHeight="1">
      <c r="B139" s="98"/>
      <c r="C139" s="99" t="s">
        <v>115</v>
      </c>
      <c r="D139" s="100" t="s">
        <v>55</v>
      </c>
      <c r="E139" s="100" t="s">
        <v>51</v>
      </c>
      <c r="F139" s="100" t="s">
        <v>52</v>
      </c>
      <c r="G139" s="100" t="s">
        <v>116</v>
      </c>
      <c r="H139" s="100" t="s">
        <v>117</v>
      </c>
      <c r="I139" s="100" t="s">
        <v>118</v>
      </c>
      <c r="J139" s="100" t="s">
        <v>110</v>
      </c>
      <c r="K139" s="101" t="s">
        <v>119</v>
      </c>
      <c r="L139" s="98"/>
      <c r="M139" s="55" t="s">
        <v>1</v>
      </c>
      <c r="N139" s="56" t="s">
        <v>34</v>
      </c>
      <c r="O139" s="56" t="s">
        <v>120</v>
      </c>
      <c r="P139" s="56" t="s">
        <v>121</v>
      </c>
      <c r="Q139" s="56" t="s">
        <v>122</v>
      </c>
      <c r="R139" s="56" t="s">
        <v>123</v>
      </c>
      <c r="S139" s="56" t="s">
        <v>124</v>
      </c>
      <c r="T139" s="57" t="s">
        <v>125</v>
      </c>
    </row>
    <row r="140" spans="2:65" s="13" customFormat="1" ht="22.9" customHeight="1">
      <c r="B140" s="147"/>
      <c r="C140" s="173" t="s">
        <v>126</v>
      </c>
      <c r="J140" s="174">
        <f>BK140</f>
        <v>0</v>
      </c>
      <c r="L140" s="147"/>
      <c r="M140" s="175"/>
      <c r="N140" s="176"/>
      <c r="O140" s="176"/>
      <c r="P140" s="177">
        <f>P141</f>
        <v>13464.08799</v>
      </c>
      <c r="Q140" s="176"/>
      <c r="R140" s="177">
        <f>R141</f>
        <v>1872.1297700499999</v>
      </c>
      <c r="S140" s="176"/>
      <c r="T140" s="178">
        <f>T141</f>
        <v>1550.8299846800001</v>
      </c>
      <c r="AT140" s="148" t="s">
        <v>69</v>
      </c>
      <c r="AU140" s="148" t="s">
        <v>112</v>
      </c>
      <c r="BK140" s="179">
        <f>BK141</f>
        <v>0</v>
      </c>
    </row>
    <row r="141" spans="2:65" s="9" customFormat="1" ht="25.9" customHeight="1">
      <c r="B141" s="102"/>
      <c r="D141" s="103" t="s">
        <v>69</v>
      </c>
      <c r="E141" s="104" t="s">
        <v>216</v>
      </c>
      <c r="F141" s="104" t="s">
        <v>217</v>
      </c>
      <c r="J141" s="105">
        <f>BK141</f>
        <v>0</v>
      </c>
      <c r="L141" s="102"/>
      <c r="M141" s="106"/>
      <c r="P141" s="107">
        <f>P142+P280+P290+P455+P480+P614+P675</f>
        <v>13464.08799</v>
      </c>
      <c r="R141" s="107">
        <f>R142+R280+R290+R455+R480+R614+R675</f>
        <v>1872.1297700499999</v>
      </c>
      <c r="T141" s="108">
        <f>T142+T280+T290+T455+T480+T614+T675</f>
        <v>1550.8299846800001</v>
      </c>
      <c r="AR141" s="103" t="s">
        <v>16</v>
      </c>
      <c r="AT141" s="109" t="s">
        <v>69</v>
      </c>
      <c r="AU141" s="109" t="s">
        <v>70</v>
      </c>
      <c r="AY141" s="103" t="s">
        <v>130</v>
      </c>
      <c r="BK141" s="110">
        <f>BK142+BK280+BK290+BK455+BK480+BK614+BK675</f>
        <v>0</v>
      </c>
    </row>
    <row r="142" spans="2:65" s="9" customFormat="1" ht="22.9" customHeight="1">
      <c r="B142" s="102"/>
      <c r="D142" s="103" t="s">
        <v>69</v>
      </c>
      <c r="E142" s="145" t="s">
        <v>16</v>
      </c>
      <c r="F142" s="145" t="s">
        <v>218</v>
      </c>
      <c r="J142" s="146">
        <f>BK142</f>
        <v>0</v>
      </c>
      <c r="L142" s="102"/>
      <c r="M142" s="106"/>
      <c r="P142" s="107">
        <f>SUM(P143:P279)</f>
        <v>0</v>
      </c>
      <c r="R142" s="107">
        <f>SUM(R143:R279)</f>
        <v>38.452596</v>
      </c>
      <c r="T142" s="108">
        <f>SUM(T143:T279)</f>
        <v>8.2339500000000001</v>
      </c>
      <c r="AR142" s="103" t="s">
        <v>16</v>
      </c>
      <c r="AT142" s="109" t="s">
        <v>69</v>
      </c>
      <c r="AU142" s="109" t="s">
        <v>16</v>
      </c>
      <c r="AY142" s="103" t="s">
        <v>130</v>
      </c>
      <c r="BK142" s="110">
        <f>SUM(BK143:BK279)</f>
        <v>0</v>
      </c>
    </row>
    <row r="143" spans="2:65" s="1" customFormat="1" ht="21.75" customHeight="1">
      <c r="B143" s="111"/>
      <c r="C143" s="112" t="s">
        <v>16</v>
      </c>
      <c r="D143" s="112" t="s">
        <v>131</v>
      </c>
      <c r="E143" s="113" t="s">
        <v>219</v>
      </c>
      <c r="F143" s="114" t="s">
        <v>220</v>
      </c>
      <c r="G143" s="115" t="s">
        <v>221</v>
      </c>
      <c r="H143" s="116">
        <v>22.29</v>
      </c>
      <c r="I143" s="117"/>
      <c r="J143" s="117">
        <f>ROUND(I143*H143,2)</f>
        <v>0</v>
      </c>
      <c r="K143" s="114" t="s">
        <v>1579</v>
      </c>
      <c r="L143" s="28"/>
      <c r="M143" s="118" t="s">
        <v>1</v>
      </c>
      <c r="N143" s="119" t="s">
        <v>35</v>
      </c>
      <c r="O143" s="120">
        <v>0</v>
      </c>
      <c r="P143" s="120">
        <f>O143*H143</f>
        <v>0</v>
      </c>
      <c r="Q143" s="120">
        <v>0</v>
      </c>
      <c r="R143" s="120">
        <f>Q143*H143</f>
        <v>0</v>
      </c>
      <c r="S143" s="120">
        <v>0.255</v>
      </c>
      <c r="T143" s="121">
        <f>S143*H143</f>
        <v>5.6839500000000003</v>
      </c>
      <c r="AR143" s="122" t="s">
        <v>147</v>
      </c>
      <c r="AT143" s="122" t="s">
        <v>131</v>
      </c>
      <c r="AU143" s="122" t="s">
        <v>77</v>
      </c>
      <c r="AY143" s="16" t="s">
        <v>130</v>
      </c>
      <c r="BE143" s="123">
        <f>IF(N143="základní",J143,0)</f>
        <v>0</v>
      </c>
      <c r="BF143" s="123">
        <f>IF(N143="snížená",J143,0)</f>
        <v>0</v>
      </c>
      <c r="BG143" s="123">
        <f>IF(N143="zákl. přenesená",J143,0)</f>
        <v>0</v>
      </c>
      <c r="BH143" s="123">
        <f>IF(N143="sníž. přenesená",J143,0)</f>
        <v>0</v>
      </c>
      <c r="BI143" s="123">
        <f>IF(N143="nulová",J143,0)</f>
        <v>0</v>
      </c>
      <c r="BJ143" s="16" t="s">
        <v>16</v>
      </c>
      <c r="BK143" s="123">
        <f>ROUND(I143*H143,2)</f>
        <v>0</v>
      </c>
      <c r="BL143" s="16" t="s">
        <v>147</v>
      </c>
      <c r="BM143" s="122" t="s">
        <v>223</v>
      </c>
    </row>
    <row r="144" spans="2:65" s="1" customFormat="1">
      <c r="B144" s="28"/>
      <c r="D144" s="124" t="s">
        <v>137</v>
      </c>
      <c r="F144" s="125" t="s">
        <v>220</v>
      </c>
      <c r="L144" s="28"/>
      <c r="M144" s="126"/>
      <c r="T144" s="52"/>
      <c r="AT144" s="16" t="s">
        <v>137</v>
      </c>
      <c r="AU144" s="16" t="s">
        <v>77</v>
      </c>
    </row>
    <row r="145" spans="2:65" s="11" customFormat="1">
      <c r="B145" s="133"/>
      <c r="D145" s="124" t="s">
        <v>138</v>
      </c>
      <c r="E145" s="134" t="s">
        <v>1</v>
      </c>
      <c r="F145" s="135" t="s">
        <v>224</v>
      </c>
      <c r="H145" s="134" t="s">
        <v>1</v>
      </c>
      <c r="L145" s="133"/>
      <c r="M145" s="136"/>
      <c r="T145" s="137"/>
      <c r="AT145" s="134" t="s">
        <v>138</v>
      </c>
      <c r="AU145" s="134" t="s">
        <v>77</v>
      </c>
      <c r="AV145" s="11" t="s">
        <v>16</v>
      </c>
      <c r="AW145" s="11" t="s">
        <v>26</v>
      </c>
      <c r="AX145" s="11" t="s">
        <v>70</v>
      </c>
      <c r="AY145" s="134" t="s">
        <v>130</v>
      </c>
    </row>
    <row r="146" spans="2:65" s="10" customFormat="1">
      <c r="B146" s="127"/>
      <c r="D146" s="124" t="s">
        <v>138</v>
      </c>
      <c r="E146" s="128" t="s">
        <v>1</v>
      </c>
      <c r="F146" s="129" t="s">
        <v>225</v>
      </c>
      <c r="H146" s="130">
        <v>7.4539999999999997</v>
      </c>
      <c r="L146" s="127"/>
      <c r="M146" s="131"/>
      <c r="T146" s="132"/>
      <c r="AT146" s="128" t="s">
        <v>138</v>
      </c>
      <c r="AU146" s="128" t="s">
        <v>77</v>
      </c>
      <c r="AV146" s="10" t="s">
        <v>77</v>
      </c>
      <c r="AW146" s="10" t="s">
        <v>26</v>
      </c>
      <c r="AX146" s="10" t="s">
        <v>70</v>
      </c>
      <c r="AY146" s="128" t="s">
        <v>130</v>
      </c>
    </row>
    <row r="147" spans="2:65" s="10" customFormat="1">
      <c r="B147" s="127"/>
      <c r="D147" s="124" t="s">
        <v>138</v>
      </c>
      <c r="E147" s="128" t="s">
        <v>1</v>
      </c>
      <c r="F147" s="129" t="s">
        <v>226</v>
      </c>
      <c r="H147" s="130">
        <v>14.836</v>
      </c>
      <c r="L147" s="127"/>
      <c r="M147" s="131"/>
      <c r="T147" s="132"/>
      <c r="AT147" s="128" t="s">
        <v>138</v>
      </c>
      <c r="AU147" s="128" t="s">
        <v>77</v>
      </c>
      <c r="AV147" s="10" t="s">
        <v>77</v>
      </c>
      <c r="AW147" s="10" t="s">
        <v>26</v>
      </c>
      <c r="AX147" s="10" t="s">
        <v>70</v>
      </c>
      <c r="AY147" s="128" t="s">
        <v>130</v>
      </c>
    </row>
    <row r="148" spans="2:65" s="13" customFormat="1">
      <c r="B148" s="147"/>
      <c r="D148" s="124" t="s">
        <v>138</v>
      </c>
      <c r="E148" s="148" t="s">
        <v>1</v>
      </c>
      <c r="F148" s="149" t="s">
        <v>227</v>
      </c>
      <c r="H148" s="150">
        <v>22.29</v>
      </c>
      <c r="L148" s="147"/>
      <c r="M148" s="151"/>
      <c r="T148" s="152"/>
      <c r="AT148" s="148" t="s">
        <v>138</v>
      </c>
      <c r="AU148" s="148" t="s">
        <v>77</v>
      </c>
      <c r="AV148" s="13" t="s">
        <v>147</v>
      </c>
      <c r="AW148" s="13" t="s">
        <v>26</v>
      </c>
      <c r="AX148" s="13" t="s">
        <v>16</v>
      </c>
      <c r="AY148" s="148" t="s">
        <v>130</v>
      </c>
    </row>
    <row r="149" spans="2:65" s="1" customFormat="1" ht="21.75" customHeight="1">
      <c r="B149" s="111"/>
      <c r="C149" s="112" t="s">
        <v>77</v>
      </c>
      <c r="D149" s="112" t="s">
        <v>131</v>
      </c>
      <c r="E149" s="113" t="s">
        <v>228</v>
      </c>
      <c r="F149" s="114" t="s">
        <v>229</v>
      </c>
      <c r="G149" s="115" t="s">
        <v>221</v>
      </c>
      <c r="H149" s="116">
        <v>6</v>
      </c>
      <c r="I149" s="117"/>
      <c r="J149" s="117">
        <f>ROUND(I149*H149,2)</f>
        <v>0</v>
      </c>
      <c r="K149" s="114" t="s">
        <v>1579</v>
      </c>
      <c r="L149" s="28"/>
      <c r="M149" s="118" t="s">
        <v>1</v>
      </c>
      <c r="N149" s="119" t="s">
        <v>35</v>
      </c>
      <c r="O149" s="120">
        <v>0</v>
      </c>
      <c r="P149" s="120">
        <f>O149*H149</f>
        <v>0</v>
      </c>
      <c r="Q149" s="120">
        <v>0</v>
      </c>
      <c r="R149" s="120">
        <f>Q149*H149</f>
        <v>0</v>
      </c>
      <c r="S149" s="120">
        <v>0.42499999999999999</v>
      </c>
      <c r="T149" s="121">
        <f>S149*H149</f>
        <v>2.5499999999999998</v>
      </c>
      <c r="AR149" s="122" t="s">
        <v>147</v>
      </c>
      <c r="AT149" s="122" t="s">
        <v>131</v>
      </c>
      <c r="AU149" s="122" t="s">
        <v>77</v>
      </c>
      <c r="AY149" s="16" t="s">
        <v>130</v>
      </c>
      <c r="BE149" s="123">
        <f>IF(N149="základní",J149,0)</f>
        <v>0</v>
      </c>
      <c r="BF149" s="123">
        <f>IF(N149="snížená",J149,0)</f>
        <v>0</v>
      </c>
      <c r="BG149" s="123">
        <f>IF(N149="zákl. přenesená",J149,0)</f>
        <v>0</v>
      </c>
      <c r="BH149" s="123">
        <f>IF(N149="sníž. přenesená",J149,0)</f>
        <v>0</v>
      </c>
      <c r="BI149" s="123">
        <f>IF(N149="nulová",J149,0)</f>
        <v>0</v>
      </c>
      <c r="BJ149" s="16" t="s">
        <v>16</v>
      </c>
      <c r="BK149" s="123">
        <f>ROUND(I149*H149,2)</f>
        <v>0</v>
      </c>
      <c r="BL149" s="16" t="s">
        <v>147</v>
      </c>
      <c r="BM149" s="122" t="s">
        <v>230</v>
      </c>
    </row>
    <row r="150" spans="2:65" s="1" customFormat="1">
      <c r="B150" s="28"/>
      <c r="D150" s="124" t="s">
        <v>137</v>
      </c>
      <c r="F150" s="125" t="s">
        <v>229</v>
      </c>
      <c r="L150" s="28"/>
      <c r="M150" s="126"/>
      <c r="T150" s="52"/>
      <c r="AT150" s="16" t="s">
        <v>137</v>
      </c>
      <c r="AU150" s="16" t="s">
        <v>77</v>
      </c>
    </row>
    <row r="151" spans="2:65" s="10" customFormat="1">
      <c r="B151" s="127"/>
      <c r="D151" s="124" t="s">
        <v>138</v>
      </c>
      <c r="E151" s="128" t="s">
        <v>1</v>
      </c>
      <c r="F151" s="129" t="s">
        <v>231</v>
      </c>
      <c r="H151" s="130">
        <v>6</v>
      </c>
      <c r="L151" s="127"/>
      <c r="M151" s="131"/>
      <c r="T151" s="132"/>
      <c r="AT151" s="128" t="s">
        <v>138</v>
      </c>
      <c r="AU151" s="128" t="s">
        <v>77</v>
      </c>
      <c r="AV151" s="10" t="s">
        <v>77</v>
      </c>
      <c r="AW151" s="10" t="s">
        <v>26</v>
      </c>
      <c r="AX151" s="10" t="s">
        <v>16</v>
      </c>
      <c r="AY151" s="128" t="s">
        <v>130</v>
      </c>
    </row>
    <row r="152" spans="2:65" s="1" customFormat="1" ht="16.5" customHeight="1">
      <c r="B152" s="111"/>
      <c r="C152" s="112" t="s">
        <v>83</v>
      </c>
      <c r="D152" s="112" t="s">
        <v>131</v>
      </c>
      <c r="E152" s="113" t="s">
        <v>232</v>
      </c>
      <c r="F152" s="114" t="s">
        <v>233</v>
      </c>
      <c r="G152" s="115" t="s">
        <v>234</v>
      </c>
      <c r="H152" s="116">
        <v>63.938000000000002</v>
      </c>
      <c r="I152" s="117"/>
      <c r="J152" s="117">
        <f>ROUND(I152*H152,2)</f>
        <v>0</v>
      </c>
      <c r="K152" s="114" t="s">
        <v>1579</v>
      </c>
      <c r="L152" s="28"/>
      <c r="M152" s="118" t="s">
        <v>1</v>
      </c>
      <c r="N152" s="119" t="s">
        <v>35</v>
      </c>
      <c r="O152" s="120">
        <v>0</v>
      </c>
      <c r="P152" s="120">
        <f>O152*H152</f>
        <v>0</v>
      </c>
      <c r="Q152" s="120">
        <v>0</v>
      </c>
      <c r="R152" s="120">
        <f>Q152*H152</f>
        <v>0</v>
      </c>
      <c r="S152" s="120">
        <v>0</v>
      </c>
      <c r="T152" s="121">
        <f>S152*H152</f>
        <v>0</v>
      </c>
      <c r="AR152" s="122" t="s">
        <v>147</v>
      </c>
      <c r="AT152" s="122" t="s">
        <v>131</v>
      </c>
      <c r="AU152" s="122" t="s">
        <v>77</v>
      </c>
      <c r="AY152" s="16" t="s">
        <v>130</v>
      </c>
      <c r="BE152" s="123">
        <f>IF(N152="základní",J152,0)</f>
        <v>0</v>
      </c>
      <c r="BF152" s="123">
        <f>IF(N152="snížená",J152,0)</f>
        <v>0</v>
      </c>
      <c r="BG152" s="123">
        <f>IF(N152="zákl. přenesená",J152,0)</f>
        <v>0</v>
      </c>
      <c r="BH152" s="123">
        <f>IF(N152="sníž. přenesená",J152,0)</f>
        <v>0</v>
      </c>
      <c r="BI152" s="123">
        <f>IF(N152="nulová",J152,0)</f>
        <v>0</v>
      </c>
      <c r="BJ152" s="16" t="s">
        <v>16</v>
      </c>
      <c r="BK152" s="123">
        <f>ROUND(I152*H152,2)</f>
        <v>0</v>
      </c>
      <c r="BL152" s="16" t="s">
        <v>147</v>
      </c>
      <c r="BM152" s="122" t="s">
        <v>235</v>
      </c>
    </row>
    <row r="153" spans="2:65" s="1" customFormat="1">
      <c r="B153" s="28"/>
      <c r="D153" s="124" t="s">
        <v>137</v>
      </c>
      <c r="F153" s="125" t="s">
        <v>233</v>
      </c>
      <c r="L153" s="28"/>
      <c r="M153" s="126"/>
      <c r="T153" s="52"/>
      <c r="AT153" s="16" t="s">
        <v>137</v>
      </c>
      <c r="AU153" s="16" t="s">
        <v>77</v>
      </c>
    </row>
    <row r="154" spans="2:65" s="11" customFormat="1">
      <c r="B154" s="133"/>
      <c r="D154" s="124" t="s">
        <v>138</v>
      </c>
      <c r="E154" s="134" t="s">
        <v>1</v>
      </c>
      <c r="F154" s="135" t="s">
        <v>236</v>
      </c>
      <c r="H154" s="134" t="s">
        <v>1</v>
      </c>
      <c r="L154" s="133"/>
      <c r="M154" s="136"/>
      <c r="T154" s="137"/>
      <c r="AT154" s="134" t="s">
        <v>138</v>
      </c>
      <c r="AU154" s="134" t="s">
        <v>77</v>
      </c>
      <c r="AV154" s="11" t="s">
        <v>16</v>
      </c>
      <c r="AW154" s="11" t="s">
        <v>26</v>
      </c>
      <c r="AX154" s="11" t="s">
        <v>70</v>
      </c>
      <c r="AY154" s="134" t="s">
        <v>130</v>
      </c>
    </row>
    <row r="155" spans="2:65" s="10" customFormat="1">
      <c r="B155" s="127"/>
      <c r="D155" s="124" t="s">
        <v>138</v>
      </c>
      <c r="E155" s="128" t="s">
        <v>1</v>
      </c>
      <c r="F155" s="129" t="s">
        <v>237</v>
      </c>
      <c r="H155" s="130">
        <v>63.938000000000002</v>
      </c>
      <c r="L155" s="127"/>
      <c r="M155" s="131"/>
      <c r="T155" s="132"/>
      <c r="AT155" s="128" t="s">
        <v>138</v>
      </c>
      <c r="AU155" s="128" t="s">
        <v>77</v>
      </c>
      <c r="AV155" s="10" t="s">
        <v>77</v>
      </c>
      <c r="AW155" s="10" t="s">
        <v>26</v>
      </c>
      <c r="AX155" s="10" t="s">
        <v>16</v>
      </c>
      <c r="AY155" s="128" t="s">
        <v>130</v>
      </c>
    </row>
    <row r="156" spans="2:65" s="1" customFormat="1" ht="24.2" customHeight="1">
      <c r="B156" s="111"/>
      <c r="C156" s="112" t="s">
        <v>147</v>
      </c>
      <c r="D156" s="112" t="s">
        <v>131</v>
      </c>
      <c r="E156" s="113" t="s">
        <v>238</v>
      </c>
      <c r="F156" s="114" t="s">
        <v>239</v>
      </c>
      <c r="G156" s="115" t="s">
        <v>234</v>
      </c>
      <c r="H156" s="116">
        <v>108.46599999999999</v>
      </c>
      <c r="I156" s="117"/>
      <c r="J156" s="117">
        <f>ROUND(I156*H156,2)</f>
        <v>0</v>
      </c>
      <c r="K156" s="114" t="s">
        <v>1579</v>
      </c>
      <c r="L156" s="28"/>
      <c r="M156" s="118" t="s">
        <v>1</v>
      </c>
      <c r="N156" s="119" t="s">
        <v>35</v>
      </c>
      <c r="O156" s="120">
        <v>0</v>
      </c>
      <c r="P156" s="120">
        <f>O156*H156</f>
        <v>0</v>
      </c>
      <c r="Q156" s="120">
        <v>0</v>
      </c>
      <c r="R156" s="120">
        <f>Q156*H156</f>
        <v>0</v>
      </c>
      <c r="S156" s="120">
        <v>0</v>
      </c>
      <c r="T156" s="121">
        <f>S156*H156</f>
        <v>0</v>
      </c>
      <c r="AR156" s="122" t="s">
        <v>147</v>
      </c>
      <c r="AT156" s="122" t="s">
        <v>131</v>
      </c>
      <c r="AU156" s="122" t="s">
        <v>77</v>
      </c>
      <c r="AY156" s="16" t="s">
        <v>130</v>
      </c>
      <c r="BE156" s="123">
        <f>IF(N156="základní",J156,0)</f>
        <v>0</v>
      </c>
      <c r="BF156" s="123">
        <f>IF(N156="snížená",J156,0)</f>
        <v>0</v>
      </c>
      <c r="BG156" s="123">
        <f>IF(N156="zákl. přenesená",J156,0)</f>
        <v>0</v>
      </c>
      <c r="BH156" s="123">
        <f>IF(N156="sníž. přenesená",J156,0)</f>
        <v>0</v>
      </c>
      <c r="BI156" s="123">
        <f>IF(N156="nulová",J156,0)</f>
        <v>0</v>
      </c>
      <c r="BJ156" s="16" t="s">
        <v>16</v>
      </c>
      <c r="BK156" s="123">
        <f>ROUND(I156*H156,2)</f>
        <v>0</v>
      </c>
      <c r="BL156" s="16" t="s">
        <v>147</v>
      </c>
      <c r="BM156" s="122" t="s">
        <v>240</v>
      </c>
    </row>
    <row r="157" spans="2:65" s="1" customFormat="1">
      <c r="B157" s="28"/>
      <c r="D157" s="124" t="s">
        <v>137</v>
      </c>
      <c r="F157" s="125" t="s">
        <v>239</v>
      </c>
      <c r="L157" s="28"/>
      <c r="M157" s="126"/>
      <c r="T157" s="52"/>
      <c r="AT157" s="16" t="s">
        <v>137</v>
      </c>
      <c r="AU157" s="16" t="s">
        <v>77</v>
      </c>
    </row>
    <row r="158" spans="2:65" s="10" customFormat="1">
      <c r="B158" s="127"/>
      <c r="D158" s="124" t="s">
        <v>138</v>
      </c>
      <c r="E158" s="128" t="s">
        <v>1</v>
      </c>
      <c r="F158" s="129" t="s">
        <v>241</v>
      </c>
      <c r="H158" s="130">
        <v>102.893</v>
      </c>
      <c r="L158" s="127"/>
      <c r="M158" s="131"/>
      <c r="T158" s="132"/>
      <c r="AT158" s="128" t="s">
        <v>138</v>
      </c>
      <c r="AU158" s="128" t="s">
        <v>77</v>
      </c>
      <c r="AV158" s="10" t="s">
        <v>77</v>
      </c>
      <c r="AW158" s="10" t="s">
        <v>26</v>
      </c>
      <c r="AX158" s="10" t="s">
        <v>70</v>
      </c>
      <c r="AY158" s="128" t="s">
        <v>130</v>
      </c>
    </row>
    <row r="159" spans="2:65" s="11" customFormat="1">
      <c r="B159" s="133"/>
      <c r="D159" s="124" t="s">
        <v>138</v>
      </c>
      <c r="E159" s="134" t="s">
        <v>1</v>
      </c>
      <c r="F159" s="135" t="s">
        <v>242</v>
      </c>
      <c r="H159" s="134" t="s">
        <v>1</v>
      </c>
      <c r="L159" s="133"/>
      <c r="M159" s="136"/>
      <c r="T159" s="137"/>
      <c r="AT159" s="134" t="s">
        <v>138</v>
      </c>
      <c r="AU159" s="134" t="s">
        <v>77</v>
      </c>
      <c r="AV159" s="11" t="s">
        <v>16</v>
      </c>
      <c r="AW159" s="11" t="s">
        <v>26</v>
      </c>
      <c r="AX159" s="11" t="s">
        <v>70</v>
      </c>
      <c r="AY159" s="134" t="s">
        <v>130</v>
      </c>
    </row>
    <row r="160" spans="2:65" s="10" customFormat="1">
      <c r="B160" s="127"/>
      <c r="D160" s="124" t="s">
        <v>138</v>
      </c>
      <c r="E160" s="128" t="s">
        <v>1</v>
      </c>
      <c r="F160" s="129" t="s">
        <v>243</v>
      </c>
      <c r="H160" s="130">
        <v>1.8640000000000001</v>
      </c>
      <c r="L160" s="127"/>
      <c r="M160" s="131"/>
      <c r="T160" s="132"/>
      <c r="AT160" s="128" t="s">
        <v>138</v>
      </c>
      <c r="AU160" s="128" t="s">
        <v>77</v>
      </c>
      <c r="AV160" s="10" t="s">
        <v>77</v>
      </c>
      <c r="AW160" s="10" t="s">
        <v>26</v>
      </c>
      <c r="AX160" s="10" t="s">
        <v>70</v>
      </c>
      <c r="AY160" s="128" t="s">
        <v>130</v>
      </c>
    </row>
    <row r="161" spans="2:65" s="10" customFormat="1">
      <c r="B161" s="127"/>
      <c r="D161" s="124" t="s">
        <v>138</v>
      </c>
      <c r="E161" s="128" t="s">
        <v>1</v>
      </c>
      <c r="F161" s="129" t="s">
        <v>244</v>
      </c>
      <c r="H161" s="130">
        <v>3.7090000000000001</v>
      </c>
      <c r="L161" s="127"/>
      <c r="M161" s="131"/>
      <c r="T161" s="132"/>
      <c r="AT161" s="128" t="s">
        <v>138</v>
      </c>
      <c r="AU161" s="128" t="s">
        <v>77</v>
      </c>
      <c r="AV161" s="10" t="s">
        <v>77</v>
      </c>
      <c r="AW161" s="10" t="s">
        <v>26</v>
      </c>
      <c r="AX161" s="10" t="s">
        <v>70</v>
      </c>
      <c r="AY161" s="128" t="s">
        <v>130</v>
      </c>
    </row>
    <row r="162" spans="2:65" s="13" customFormat="1">
      <c r="B162" s="147"/>
      <c r="D162" s="124" t="s">
        <v>138</v>
      </c>
      <c r="E162" s="148" t="s">
        <v>1</v>
      </c>
      <c r="F162" s="149" t="s">
        <v>227</v>
      </c>
      <c r="H162" s="150">
        <v>108.46600000000001</v>
      </c>
      <c r="L162" s="147"/>
      <c r="M162" s="151"/>
      <c r="T162" s="152"/>
      <c r="AT162" s="148" t="s">
        <v>138</v>
      </c>
      <c r="AU162" s="148" t="s">
        <v>77</v>
      </c>
      <c r="AV162" s="13" t="s">
        <v>147</v>
      </c>
      <c r="AW162" s="13" t="s">
        <v>26</v>
      </c>
      <c r="AX162" s="13" t="s">
        <v>16</v>
      </c>
      <c r="AY162" s="148" t="s">
        <v>130</v>
      </c>
    </row>
    <row r="163" spans="2:65" s="1" customFormat="1" ht="24.2" customHeight="1">
      <c r="B163" s="111"/>
      <c r="C163" s="112" t="s">
        <v>129</v>
      </c>
      <c r="D163" s="112" t="s">
        <v>131</v>
      </c>
      <c r="E163" s="113" t="s">
        <v>245</v>
      </c>
      <c r="F163" s="114" t="s">
        <v>246</v>
      </c>
      <c r="G163" s="115" t="s">
        <v>234</v>
      </c>
      <c r="H163" s="116">
        <v>5879.1559999999999</v>
      </c>
      <c r="I163" s="117"/>
      <c r="J163" s="117">
        <f>ROUND(I163*H163,2)</f>
        <v>0</v>
      </c>
      <c r="K163" s="114" t="s">
        <v>1579</v>
      </c>
      <c r="L163" s="28"/>
      <c r="M163" s="118" t="s">
        <v>1</v>
      </c>
      <c r="N163" s="119" t="s">
        <v>35</v>
      </c>
      <c r="O163" s="120">
        <v>0</v>
      </c>
      <c r="P163" s="120">
        <f>O163*H163</f>
        <v>0</v>
      </c>
      <c r="Q163" s="120">
        <v>0</v>
      </c>
      <c r="R163" s="120">
        <f>Q163*H163</f>
        <v>0</v>
      </c>
      <c r="S163" s="120">
        <v>0</v>
      </c>
      <c r="T163" s="121">
        <f>S163*H163</f>
        <v>0</v>
      </c>
      <c r="AR163" s="122" t="s">
        <v>147</v>
      </c>
      <c r="AT163" s="122" t="s">
        <v>131</v>
      </c>
      <c r="AU163" s="122" t="s">
        <v>77</v>
      </c>
      <c r="AY163" s="16" t="s">
        <v>130</v>
      </c>
      <c r="BE163" s="123">
        <f>IF(N163="základní",J163,0)</f>
        <v>0</v>
      </c>
      <c r="BF163" s="123">
        <f>IF(N163="snížená",J163,0)</f>
        <v>0</v>
      </c>
      <c r="BG163" s="123">
        <f>IF(N163="zákl. přenesená",J163,0)</f>
        <v>0</v>
      </c>
      <c r="BH163" s="123">
        <f>IF(N163="sníž. přenesená",J163,0)</f>
        <v>0</v>
      </c>
      <c r="BI163" s="123">
        <f>IF(N163="nulová",J163,0)</f>
        <v>0</v>
      </c>
      <c r="BJ163" s="16" t="s">
        <v>16</v>
      </c>
      <c r="BK163" s="123">
        <f>ROUND(I163*H163,2)</f>
        <v>0</v>
      </c>
      <c r="BL163" s="16" t="s">
        <v>147</v>
      </c>
      <c r="BM163" s="122" t="s">
        <v>247</v>
      </c>
    </row>
    <row r="164" spans="2:65" s="1" customFormat="1">
      <c r="B164" s="28"/>
      <c r="D164" s="124" t="s">
        <v>137</v>
      </c>
      <c r="F164" s="125" t="s">
        <v>246</v>
      </c>
      <c r="L164" s="28"/>
      <c r="M164" s="126"/>
      <c r="T164" s="52"/>
      <c r="AT164" s="16" t="s">
        <v>137</v>
      </c>
      <c r="AU164" s="16" t="s">
        <v>77</v>
      </c>
    </row>
    <row r="165" spans="2:65" s="11" customFormat="1">
      <c r="B165" s="133"/>
      <c r="D165" s="124" t="s">
        <v>138</v>
      </c>
      <c r="E165" s="134" t="s">
        <v>1</v>
      </c>
      <c r="F165" s="135" t="s">
        <v>248</v>
      </c>
      <c r="H165" s="134" t="s">
        <v>1</v>
      </c>
      <c r="L165" s="133"/>
      <c r="M165" s="136"/>
      <c r="T165" s="137"/>
      <c r="AT165" s="134" t="s">
        <v>138</v>
      </c>
      <c r="AU165" s="134" t="s">
        <v>77</v>
      </c>
      <c r="AV165" s="11" t="s">
        <v>16</v>
      </c>
      <c r="AW165" s="11" t="s">
        <v>26</v>
      </c>
      <c r="AX165" s="11" t="s">
        <v>70</v>
      </c>
      <c r="AY165" s="134" t="s">
        <v>130</v>
      </c>
    </row>
    <row r="166" spans="2:65" s="10" customFormat="1">
      <c r="B166" s="127"/>
      <c r="D166" s="124" t="s">
        <v>138</v>
      </c>
      <c r="E166" s="128" t="s">
        <v>1</v>
      </c>
      <c r="F166" s="129" t="s">
        <v>249</v>
      </c>
      <c r="H166" s="130">
        <v>446.416</v>
      </c>
      <c r="L166" s="127"/>
      <c r="M166" s="131"/>
      <c r="T166" s="132"/>
      <c r="AT166" s="128" t="s">
        <v>138</v>
      </c>
      <c r="AU166" s="128" t="s">
        <v>77</v>
      </c>
      <c r="AV166" s="10" t="s">
        <v>77</v>
      </c>
      <c r="AW166" s="10" t="s">
        <v>26</v>
      </c>
      <c r="AX166" s="10" t="s">
        <v>70</v>
      </c>
      <c r="AY166" s="128" t="s">
        <v>130</v>
      </c>
    </row>
    <row r="167" spans="2:65" s="11" customFormat="1">
      <c r="B167" s="133"/>
      <c r="D167" s="124" t="s">
        <v>138</v>
      </c>
      <c r="E167" s="134" t="s">
        <v>1</v>
      </c>
      <c r="F167" s="135" t="s">
        <v>250</v>
      </c>
      <c r="H167" s="134" t="s">
        <v>1</v>
      </c>
      <c r="L167" s="133"/>
      <c r="M167" s="136"/>
      <c r="T167" s="137"/>
      <c r="AT167" s="134" t="s">
        <v>138</v>
      </c>
      <c r="AU167" s="134" t="s">
        <v>77</v>
      </c>
      <c r="AV167" s="11" t="s">
        <v>16</v>
      </c>
      <c r="AW167" s="11" t="s">
        <v>26</v>
      </c>
      <c r="AX167" s="11" t="s">
        <v>70</v>
      </c>
      <c r="AY167" s="134" t="s">
        <v>130</v>
      </c>
    </row>
    <row r="168" spans="2:65" s="10" customFormat="1">
      <c r="B168" s="127"/>
      <c r="D168" s="124" t="s">
        <v>138</v>
      </c>
      <c r="E168" s="128" t="s">
        <v>1</v>
      </c>
      <c r="F168" s="129" t="s">
        <v>251</v>
      </c>
      <c r="H168" s="130">
        <v>5432.74</v>
      </c>
      <c r="L168" s="127"/>
      <c r="M168" s="131"/>
      <c r="T168" s="132"/>
      <c r="AT168" s="128" t="s">
        <v>138</v>
      </c>
      <c r="AU168" s="128" t="s">
        <v>77</v>
      </c>
      <c r="AV168" s="10" t="s">
        <v>77</v>
      </c>
      <c r="AW168" s="10" t="s">
        <v>26</v>
      </c>
      <c r="AX168" s="10" t="s">
        <v>70</v>
      </c>
      <c r="AY168" s="128" t="s">
        <v>130</v>
      </c>
    </row>
    <row r="169" spans="2:65" s="13" customFormat="1">
      <c r="B169" s="147"/>
      <c r="D169" s="124" t="s">
        <v>138</v>
      </c>
      <c r="E169" s="148" t="s">
        <v>1</v>
      </c>
      <c r="F169" s="149" t="s">
        <v>227</v>
      </c>
      <c r="H169" s="150">
        <v>5879.1559999999999</v>
      </c>
      <c r="L169" s="147"/>
      <c r="M169" s="151"/>
      <c r="T169" s="152"/>
      <c r="AT169" s="148" t="s">
        <v>138</v>
      </c>
      <c r="AU169" s="148" t="s">
        <v>77</v>
      </c>
      <c r="AV169" s="13" t="s">
        <v>147</v>
      </c>
      <c r="AW169" s="13" t="s">
        <v>26</v>
      </c>
      <c r="AX169" s="13" t="s">
        <v>16</v>
      </c>
      <c r="AY169" s="148" t="s">
        <v>130</v>
      </c>
    </row>
    <row r="170" spans="2:65" s="1" customFormat="1" ht="16.5" customHeight="1">
      <c r="B170" s="111"/>
      <c r="C170" s="112" t="s">
        <v>158</v>
      </c>
      <c r="D170" s="112" t="s">
        <v>131</v>
      </c>
      <c r="E170" s="113" t="s">
        <v>252</v>
      </c>
      <c r="F170" s="114" t="s">
        <v>253</v>
      </c>
      <c r="G170" s="115" t="s">
        <v>234</v>
      </c>
      <c r="H170" s="116">
        <v>4.5220000000000002</v>
      </c>
      <c r="I170" s="117"/>
      <c r="J170" s="117">
        <f>ROUND(I170*H170,2)</f>
        <v>0</v>
      </c>
      <c r="K170" s="114" t="s">
        <v>1</v>
      </c>
      <c r="L170" s="28"/>
      <c r="M170" s="118" t="s">
        <v>1</v>
      </c>
      <c r="N170" s="119" t="s">
        <v>35</v>
      </c>
      <c r="O170" s="120">
        <v>0</v>
      </c>
      <c r="P170" s="120">
        <f>O170*H170</f>
        <v>0</v>
      </c>
      <c r="Q170" s="120">
        <v>0</v>
      </c>
      <c r="R170" s="120">
        <f>Q170*H170</f>
        <v>0</v>
      </c>
      <c r="S170" s="120">
        <v>0</v>
      </c>
      <c r="T170" s="121">
        <f>S170*H170</f>
        <v>0</v>
      </c>
      <c r="AR170" s="122" t="s">
        <v>147</v>
      </c>
      <c r="AT170" s="122" t="s">
        <v>131</v>
      </c>
      <c r="AU170" s="122" t="s">
        <v>77</v>
      </c>
      <c r="AY170" s="16" t="s">
        <v>130</v>
      </c>
      <c r="BE170" s="123">
        <f>IF(N170="základní",J170,0)</f>
        <v>0</v>
      </c>
      <c r="BF170" s="123">
        <f>IF(N170="snížená",J170,0)</f>
        <v>0</v>
      </c>
      <c r="BG170" s="123">
        <f>IF(N170="zákl. přenesená",J170,0)</f>
        <v>0</v>
      </c>
      <c r="BH170" s="123">
        <f>IF(N170="sníž. přenesená",J170,0)</f>
        <v>0</v>
      </c>
      <c r="BI170" s="123">
        <f>IF(N170="nulová",J170,0)</f>
        <v>0</v>
      </c>
      <c r="BJ170" s="16" t="s">
        <v>16</v>
      </c>
      <c r="BK170" s="123">
        <f>ROUND(I170*H170,2)</f>
        <v>0</v>
      </c>
      <c r="BL170" s="16" t="s">
        <v>147</v>
      </c>
      <c r="BM170" s="122" t="s">
        <v>254</v>
      </c>
    </row>
    <row r="171" spans="2:65" s="1" customFormat="1">
      <c r="B171" s="28"/>
      <c r="D171" s="124" t="s">
        <v>137</v>
      </c>
      <c r="F171" s="125" t="s">
        <v>253</v>
      </c>
      <c r="L171" s="28"/>
      <c r="M171" s="126"/>
      <c r="T171" s="52"/>
      <c r="AT171" s="16" t="s">
        <v>137</v>
      </c>
      <c r="AU171" s="16" t="s">
        <v>77</v>
      </c>
    </row>
    <row r="172" spans="2:65" s="11" customFormat="1">
      <c r="B172" s="133"/>
      <c r="D172" s="124" t="s">
        <v>138</v>
      </c>
      <c r="E172" s="134" t="s">
        <v>1</v>
      </c>
      <c r="F172" s="135" t="s">
        <v>255</v>
      </c>
      <c r="H172" s="134" t="s">
        <v>1</v>
      </c>
      <c r="L172" s="133"/>
      <c r="M172" s="136"/>
      <c r="T172" s="137"/>
      <c r="AT172" s="134" t="s">
        <v>138</v>
      </c>
      <c r="AU172" s="134" t="s">
        <v>77</v>
      </c>
      <c r="AV172" s="11" t="s">
        <v>16</v>
      </c>
      <c r="AW172" s="11" t="s">
        <v>26</v>
      </c>
      <c r="AX172" s="11" t="s">
        <v>70</v>
      </c>
      <c r="AY172" s="134" t="s">
        <v>130</v>
      </c>
    </row>
    <row r="173" spans="2:65" s="10" customFormat="1">
      <c r="B173" s="127"/>
      <c r="D173" s="124" t="s">
        <v>138</v>
      </c>
      <c r="E173" s="128" t="s">
        <v>1</v>
      </c>
      <c r="F173" s="129" t="s">
        <v>256</v>
      </c>
      <c r="H173" s="130">
        <v>1.9219999999999999</v>
      </c>
      <c r="L173" s="127"/>
      <c r="M173" s="131"/>
      <c r="T173" s="132"/>
      <c r="AT173" s="128" t="s">
        <v>138</v>
      </c>
      <c r="AU173" s="128" t="s">
        <v>77</v>
      </c>
      <c r="AV173" s="10" t="s">
        <v>77</v>
      </c>
      <c r="AW173" s="10" t="s">
        <v>26</v>
      </c>
      <c r="AX173" s="10" t="s">
        <v>70</v>
      </c>
      <c r="AY173" s="128" t="s">
        <v>130</v>
      </c>
    </row>
    <row r="174" spans="2:65" s="10" customFormat="1">
      <c r="B174" s="127"/>
      <c r="D174" s="124" t="s">
        <v>138</v>
      </c>
      <c r="E174" s="128" t="s">
        <v>1</v>
      </c>
      <c r="F174" s="129" t="s">
        <v>257</v>
      </c>
      <c r="H174" s="130">
        <v>2.6</v>
      </c>
      <c r="L174" s="127"/>
      <c r="M174" s="131"/>
      <c r="T174" s="132"/>
      <c r="AT174" s="128" t="s">
        <v>138</v>
      </c>
      <c r="AU174" s="128" t="s">
        <v>77</v>
      </c>
      <c r="AV174" s="10" t="s">
        <v>77</v>
      </c>
      <c r="AW174" s="10" t="s">
        <v>26</v>
      </c>
      <c r="AX174" s="10" t="s">
        <v>70</v>
      </c>
      <c r="AY174" s="128" t="s">
        <v>130</v>
      </c>
    </row>
    <row r="175" spans="2:65" s="13" customFormat="1">
      <c r="B175" s="147"/>
      <c r="D175" s="124" t="s">
        <v>138</v>
      </c>
      <c r="E175" s="148" t="s">
        <v>1</v>
      </c>
      <c r="F175" s="149" t="s">
        <v>227</v>
      </c>
      <c r="H175" s="150">
        <v>4.5220000000000002</v>
      </c>
      <c r="L175" s="147"/>
      <c r="M175" s="151"/>
      <c r="T175" s="152"/>
      <c r="AT175" s="148" t="s">
        <v>138</v>
      </c>
      <c r="AU175" s="148" t="s">
        <v>77</v>
      </c>
      <c r="AV175" s="13" t="s">
        <v>147</v>
      </c>
      <c r="AW175" s="13" t="s">
        <v>26</v>
      </c>
      <c r="AX175" s="13" t="s">
        <v>16</v>
      </c>
      <c r="AY175" s="148" t="s">
        <v>130</v>
      </c>
    </row>
    <row r="176" spans="2:65" s="1" customFormat="1" ht="16.5" customHeight="1">
      <c r="B176" s="111"/>
      <c r="C176" s="112" t="s">
        <v>162</v>
      </c>
      <c r="D176" s="112" t="s">
        <v>131</v>
      </c>
      <c r="E176" s="113" t="s">
        <v>258</v>
      </c>
      <c r="F176" s="114" t="s">
        <v>259</v>
      </c>
      <c r="G176" s="115" t="s">
        <v>234</v>
      </c>
      <c r="H176" s="116">
        <v>127.1</v>
      </c>
      <c r="I176" s="117"/>
      <c r="J176" s="117">
        <f>ROUND(I176*H176,2)</f>
        <v>0</v>
      </c>
      <c r="K176" s="114" t="s">
        <v>1579</v>
      </c>
      <c r="L176" s="28"/>
      <c r="M176" s="118" t="s">
        <v>1</v>
      </c>
      <c r="N176" s="119" t="s">
        <v>35</v>
      </c>
      <c r="O176" s="120">
        <v>0</v>
      </c>
      <c r="P176" s="120">
        <f>O176*H176</f>
        <v>0</v>
      </c>
      <c r="Q176" s="120">
        <v>0</v>
      </c>
      <c r="R176" s="120">
        <f>Q176*H176</f>
        <v>0</v>
      </c>
      <c r="S176" s="120">
        <v>0</v>
      </c>
      <c r="T176" s="121">
        <f>S176*H176</f>
        <v>0</v>
      </c>
      <c r="AR176" s="122" t="s">
        <v>147</v>
      </c>
      <c r="AT176" s="122" t="s">
        <v>131</v>
      </c>
      <c r="AU176" s="122" t="s">
        <v>77</v>
      </c>
      <c r="AY176" s="16" t="s">
        <v>130</v>
      </c>
      <c r="BE176" s="123">
        <f>IF(N176="základní",J176,0)</f>
        <v>0</v>
      </c>
      <c r="BF176" s="123">
        <f>IF(N176="snížená",J176,0)</f>
        <v>0</v>
      </c>
      <c r="BG176" s="123">
        <f>IF(N176="zákl. přenesená",J176,0)</f>
        <v>0</v>
      </c>
      <c r="BH176" s="123">
        <f>IF(N176="sníž. přenesená",J176,0)</f>
        <v>0</v>
      </c>
      <c r="BI176" s="123">
        <f>IF(N176="nulová",J176,0)</f>
        <v>0</v>
      </c>
      <c r="BJ176" s="16" t="s">
        <v>16</v>
      </c>
      <c r="BK176" s="123">
        <f>ROUND(I176*H176,2)</f>
        <v>0</v>
      </c>
      <c r="BL176" s="16" t="s">
        <v>147</v>
      </c>
      <c r="BM176" s="122" t="s">
        <v>260</v>
      </c>
    </row>
    <row r="177" spans="2:65" s="1" customFormat="1">
      <c r="B177" s="28"/>
      <c r="D177" s="124" t="s">
        <v>137</v>
      </c>
      <c r="F177" s="125" t="s">
        <v>259</v>
      </c>
      <c r="L177" s="28"/>
      <c r="M177" s="126"/>
      <c r="T177" s="52"/>
      <c r="AT177" s="16" t="s">
        <v>137</v>
      </c>
      <c r="AU177" s="16" t="s">
        <v>77</v>
      </c>
    </row>
    <row r="178" spans="2:65" s="11" customFormat="1">
      <c r="B178" s="133"/>
      <c r="D178" s="124" t="s">
        <v>138</v>
      </c>
      <c r="E178" s="134" t="s">
        <v>1</v>
      </c>
      <c r="F178" s="135" t="s">
        <v>261</v>
      </c>
      <c r="H178" s="134" t="s">
        <v>1</v>
      </c>
      <c r="L178" s="133"/>
      <c r="M178" s="136"/>
      <c r="T178" s="137"/>
      <c r="AT178" s="134" t="s">
        <v>138</v>
      </c>
      <c r="AU178" s="134" t="s">
        <v>77</v>
      </c>
      <c r="AV178" s="11" t="s">
        <v>16</v>
      </c>
      <c r="AW178" s="11" t="s">
        <v>26</v>
      </c>
      <c r="AX178" s="11" t="s">
        <v>70</v>
      </c>
      <c r="AY178" s="134" t="s">
        <v>130</v>
      </c>
    </row>
    <row r="179" spans="2:65" s="10" customFormat="1">
      <c r="B179" s="127"/>
      <c r="D179" s="124" t="s">
        <v>138</v>
      </c>
      <c r="E179" s="128" t="s">
        <v>1</v>
      </c>
      <c r="F179" s="129" t="s">
        <v>262</v>
      </c>
      <c r="H179" s="130">
        <v>23.568000000000001</v>
      </c>
      <c r="L179" s="127"/>
      <c r="M179" s="131"/>
      <c r="T179" s="132"/>
      <c r="AT179" s="128" t="s">
        <v>138</v>
      </c>
      <c r="AU179" s="128" t="s">
        <v>77</v>
      </c>
      <c r="AV179" s="10" t="s">
        <v>77</v>
      </c>
      <c r="AW179" s="10" t="s">
        <v>26</v>
      </c>
      <c r="AX179" s="10" t="s">
        <v>70</v>
      </c>
      <c r="AY179" s="128" t="s">
        <v>130</v>
      </c>
    </row>
    <row r="180" spans="2:65" s="10" customFormat="1">
      <c r="B180" s="127"/>
      <c r="D180" s="124" t="s">
        <v>138</v>
      </c>
      <c r="E180" s="128" t="s">
        <v>1</v>
      </c>
      <c r="F180" s="129" t="s">
        <v>263</v>
      </c>
      <c r="H180" s="130">
        <v>36.124000000000002</v>
      </c>
      <c r="L180" s="127"/>
      <c r="M180" s="131"/>
      <c r="T180" s="132"/>
      <c r="AT180" s="128" t="s">
        <v>138</v>
      </c>
      <c r="AU180" s="128" t="s">
        <v>77</v>
      </c>
      <c r="AV180" s="10" t="s">
        <v>77</v>
      </c>
      <c r="AW180" s="10" t="s">
        <v>26</v>
      </c>
      <c r="AX180" s="10" t="s">
        <v>70</v>
      </c>
      <c r="AY180" s="128" t="s">
        <v>130</v>
      </c>
    </row>
    <row r="181" spans="2:65" s="14" customFormat="1">
      <c r="B181" s="153"/>
      <c r="D181" s="124" t="s">
        <v>138</v>
      </c>
      <c r="E181" s="154" t="s">
        <v>1</v>
      </c>
      <c r="F181" s="155" t="s">
        <v>264</v>
      </c>
      <c r="H181" s="156">
        <v>59.692000000000007</v>
      </c>
      <c r="L181" s="153"/>
      <c r="M181" s="157"/>
      <c r="T181" s="158"/>
      <c r="AT181" s="154" t="s">
        <v>138</v>
      </c>
      <c r="AU181" s="154" t="s">
        <v>77</v>
      </c>
      <c r="AV181" s="14" t="s">
        <v>83</v>
      </c>
      <c r="AW181" s="14" t="s">
        <v>26</v>
      </c>
      <c r="AX181" s="14" t="s">
        <v>70</v>
      </c>
      <c r="AY181" s="154" t="s">
        <v>130</v>
      </c>
    </row>
    <row r="182" spans="2:65" s="11" customFormat="1">
      <c r="B182" s="133"/>
      <c r="D182" s="124" t="s">
        <v>138</v>
      </c>
      <c r="E182" s="134" t="s">
        <v>1</v>
      </c>
      <c r="F182" s="135" t="s">
        <v>265</v>
      </c>
      <c r="H182" s="134" t="s">
        <v>1</v>
      </c>
      <c r="L182" s="133"/>
      <c r="M182" s="136"/>
      <c r="T182" s="137"/>
      <c r="AT182" s="134" t="s">
        <v>138</v>
      </c>
      <c r="AU182" s="134" t="s">
        <v>77</v>
      </c>
      <c r="AV182" s="11" t="s">
        <v>16</v>
      </c>
      <c r="AW182" s="11" t="s">
        <v>26</v>
      </c>
      <c r="AX182" s="11" t="s">
        <v>70</v>
      </c>
      <c r="AY182" s="134" t="s">
        <v>130</v>
      </c>
    </row>
    <row r="183" spans="2:65" s="10" customFormat="1">
      <c r="B183" s="127"/>
      <c r="D183" s="124" t="s">
        <v>138</v>
      </c>
      <c r="E183" s="128" t="s">
        <v>1</v>
      </c>
      <c r="F183" s="129" t="s">
        <v>266</v>
      </c>
      <c r="H183" s="130">
        <v>34.362000000000002</v>
      </c>
      <c r="L183" s="127"/>
      <c r="M183" s="131"/>
      <c r="T183" s="132"/>
      <c r="AT183" s="128" t="s">
        <v>138</v>
      </c>
      <c r="AU183" s="128" t="s">
        <v>77</v>
      </c>
      <c r="AV183" s="10" t="s">
        <v>77</v>
      </c>
      <c r="AW183" s="10" t="s">
        <v>26</v>
      </c>
      <c r="AX183" s="10" t="s">
        <v>70</v>
      </c>
      <c r="AY183" s="128" t="s">
        <v>130</v>
      </c>
    </row>
    <row r="184" spans="2:65" s="10" customFormat="1">
      <c r="B184" s="127"/>
      <c r="D184" s="124" t="s">
        <v>138</v>
      </c>
      <c r="E184" s="128" t="s">
        <v>1</v>
      </c>
      <c r="F184" s="129" t="s">
        <v>267</v>
      </c>
      <c r="H184" s="130">
        <v>33.045999999999999</v>
      </c>
      <c r="L184" s="127"/>
      <c r="M184" s="131"/>
      <c r="T184" s="132"/>
      <c r="AT184" s="128" t="s">
        <v>138</v>
      </c>
      <c r="AU184" s="128" t="s">
        <v>77</v>
      </c>
      <c r="AV184" s="10" t="s">
        <v>77</v>
      </c>
      <c r="AW184" s="10" t="s">
        <v>26</v>
      </c>
      <c r="AX184" s="10" t="s">
        <v>70</v>
      </c>
      <c r="AY184" s="128" t="s">
        <v>130</v>
      </c>
    </row>
    <row r="185" spans="2:65" s="14" customFormat="1">
      <c r="B185" s="153"/>
      <c r="D185" s="124" t="s">
        <v>138</v>
      </c>
      <c r="E185" s="154" t="s">
        <v>1</v>
      </c>
      <c r="F185" s="155" t="s">
        <v>264</v>
      </c>
      <c r="H185" s="156">
        <v>67.408000000000001</v>
      </c>
      <c r="L185" s="153"/>
      <c r="M185" s="157"/>
      <c r="T185" s="158"/>
      <c r="AT185" s="154" t="s">
        <v>138</v>
      </c>
      <c r="AU185" s="154" t="s">
        <v>77</v>
      </c>
      <c r="AV185" s="14" t="s">
        <v>83</v>
      </c>
      <c r="AW185" s="14" t="s">
        <v>26</v>
      </c>
      <c r="AX185" s="14" t="s">
        <v>70</v>
      </c>
      <c r="AY185" s="154" t="s">
        <v>130</v>
      </c>
    </row>
    <row r="186" spans="2:65" s="13" customFormat="1">
      <c r="B186" s="147"/>
      <c r="D186" s="124" t="s">
        <v>138</v>
      </c>
      <c r="E186" s="148" t="s">
        <v>1</v>
      </c>
      <c r="F186" s="149" t="s">
        <v>227</v>
      </c>
      <c r="H186" s="150">
        <v>127.1</v>
      </c>
      <c r="L186" s="147"/>
      <c r="M186" s="151"/>
      <c r="T186" s="152"/>
      <c r="AT186" s="148" t="s">
        <v>138</v>
      </c>
      <c r="AU186" s="148" t="s">
        <v>77</v>
      </c>
      <c r="AV186" s="13" t="s">
        <v>147</v>
      </c>
      <c r="AW186" s="13" t="s">
        <v>26</v>
      </c>
      <c r="AX186" s="13" t="s">
        <v>16</v>
      </c>
      <c r="AY186" s="148" t="s">
        <v>130</v>
      </c>
    </row>
    <row r="187" spans="2:65" s="1" customFormat="1" ht="16.5" customHeight="1">
      <c r="B187" s="111"/>
      <c r="C187" s="112" t="s">
        <v>166</v>
      </c>
      <c r="D187" s="112" t="s">
        <v>131</v>
      </c>
      <c r="E187" s="113" t="s">
        <v>268</v>
      </c>
      <c r="F187" s="114" t="s">
        <v>269</v>
      </c>
      <c r="G187" s="115" t="s">
        <v>234</v>
      </c>
      <c r="H187" s="116">
        <v>176.92599999999999</v>
      </c>
      <c r="I187" s="117"/>
      <c r="J187" s="117">
        <f>ROUND(I187*H187,2)</f>
        <v>0</v>
      </c>
      <c r="K187" s="114" t="s">
        <v>1579</v>
      </c>
      <c r="L187" s="28"/>
      <c r="M187" s="118" t="s">
        <v>1</v>
      </c>
      <c r="N187" s="119" t="s">
        <v>35</v>
      </c>
      <c r="O187" s="120">
        <v>0</v>
      </c>
      <c r="P187" s="120">
        <f>O187*H187</f>
        <v>0</v>
      </c>
      <c r="Q187" s="120">
        <v>0</v>
      </c>
      <c r="R187" s="120">
        <f>Q187*H187</f>
        <v>0</v>
      </c>
      <c r="S187" s="120">
        <v>0</v>
      </c>
      <c r="T187" s="121">
        <f>S187*H187</f>
        <v>0</v>
      </c>
      <c r="AR187" s="122" t="s">
        <v>147</v>
      </c>
      <c r="AT187" s="122" t="s">
        <v>131</v>
      </c>
      <c r="AU187" s="122" t="s">
        <v>77</v>
      </c>
      <c r="AY187" s="16" t="s">
        <v>130</v>
      </c>
      <c r="BE187" s="123">
        <f>IF(N187="základní",J187,0)</f>
        <v>0</v>
      </c>
      <c r="BF187" s="123">
        <f>IF(N187="snížená",J187,0)</f>
        <v>0</v>
      </c>
      <c r="BG187" s="123">
        <f>IF(N187="zákl. přenesená",J187,0)</f>
        <v>0</v>
      </c>
      <c r="BH187" s="123">
        <f>IF(N187="sníž. přenesená",J187,0)</f>
        <v>0</v>
      </c>
      <c r="BI187" s="123">
        <f>IF(N187="nulová",J187,0)</f>
        <v>0</v>
      </c>
      <c r="BJ187" s="16" t="s">
        <v>16</v>
      </c>
      <c r="BK187" s="123">
        <f>ROUND(I187*H187,2)</f>
        <v>0</v>
      </c>
      <c r="BL187" s="16" t="s">
        <v>147</v>
      </c>
      <c r="BM187" s="122" t="s">
        <v>270</v>
      </c>
    </row>
    <row r="188" spans="2:65" s="1" customFormat="1">
      <c r="B188" s="28"/>
      <c r="D188" s="124" t="s">
        <v>137</v>
      </c>
      <c r="F188" s="125" t="s">
        <v>269</v>
      </c>
      <c r="L188" s="28"/>
      <c r="M188" s="126"/>
      <c r="T188" s="52"/>
      <c r="AT188" s="16" t="s">
        <v>137</v>
      </c>
      <c r="AU188" s="16" t="s">
        <v>77</v>
      </c>
    </row>
    <row r="189" spans="2:65" s="10" customFormat="1">
      <c r="B189" s="127"/>
      <c r="D189" s="124" t="s">
        <v>138</v>
      </c>
      <c r="E189" s="128" t="s">
        <v>1</v>
      </c>
      <c r="F189" s="129" t="s">
        <v>271</v>
      </c>
      <c r="H189" s="130">
        <v>4.5220000000000002</v>
      </c>
      <c r="L189" s="127"/>
      <c r="M189" s="131"/>
      <c r="T189" s="132"/>
      <c r="AT189" s="128" t="s">
        <v>138</v>
      </c>
      <c r="AU189" s="128" t="s">
        <v>77</v>
      </c>
      <c r="AV189" s="10" t="s">
        <v>77</v>
      </c>
      <c r="AW189" s="10" t="s">
        <v>26</v>
      </c>
      <c r="AX189" s="10" t="s">
        <v>70</v>
      </c>
      <c r="AY189" s="128" t="s">
        <v>130</v>
      </c>
    </row>
    <row r="190" spans="2:65" s="10" customFormat="1">
      <c r="B190" s="127"/>
      <c r="D190" s="124" t="s">
        <v>138</v>
      </c>
      <c r="E190" s="128" t="s">
        <v>1</v>
      </c>
      <c r="F190" s="129" t="s">
        <v>272</v>
      </c>
      <c r="H190" s="130">
        <v>63.938000000000002</v>
      </c>
      <c r="L190" s="127"/>
      <c r="M190" s="131"/>
      <c r="T190" s="132"/>
      <c r="AT190" s="128" t="s">
        <v>138</v>
      </c>
      <c r="AU190" s="128" t="s">
        <v>77</v>
      </c>
      <c r="AV190" s="10" t="s">
        <v>77</v>
      </c>
      <c r="AW190" s="10" t="s">
        <v>26</v>
      </c>
      <c r="AX190" s="10" t="s">
        <v>70</v>
      </c>
      <c r="AY190" s="128" t="s">
        <v>130</v>
      </c>
    </row>
    <row r="191" spans="2:65" s="10" customFormat="1">
      <c r="B191" s="127"/>
      <c r="D191" s="124" t="s">
        <v>138</v>
      </c>
      <c r="E191" s="128" t="s">
        <v>1</v>
      </c>
      <c r="F191" s="129" t="s">
        <v>273</v>
      </c>
      <c r="H191" s="130">
        <v>102.893</v>
      </c>
      <c r="L191" s="127"/>
      <c r="M191" s="131"/>
      <c r="T191" s="132"/>
      <c r="AT191" s="128" t="s">
        <v>138</v>
      </c>
      <c r="AU191" s="128" t="s">
        <v>77</v>
      </c>
      <c r="AV191" s="10" t="s">
        <v>77</v>
      </c>
      <c r="AW191" s="10" t="s">
        <v>26</v>
      </c>
      <c r="AX191" s="10" t="s">
        <v>70</v>
      </c>
      <c r="AY191" s="128" t="s">
        <v>130</v>
      </c>
    </row>
    <row r="192" spans="2:65" s="10" customFormat="1">
      <c r="B192" s="127"/>
      <c r="D192" s="124" t="s">
        <v>138</v>
      </c>
      <c r="E192" s="128" t="s">
        <v>1</v>
      </c>
      <c r="F192" s="129" t="s">
        <v>274</v>
      </c>
      <c r="H192" s="130">
        <v>5.5730000000000004</v>
      </c>
      <c r="L192" s="127"/>
      <c r="M192" s="131"/>
      <c r="T192" s="132"/>
      <c r="AT192" s="128" t="s">
        <v>138</v>
      </c>
      <c r="AU192" s="128" t="s">
        <v>77</v>
      </c>
      <c r="AV192" s="10" t="s">
        <v>77</v>
      </c>
      <c r="AW192" s="10" t="s">
        <v>26</v>
      </c>
      <c r="AX192" s="10" t="s">
        <v>70</v>
      </c>
      <c r="AY192" s="128" t="s">
        <v>130</v>
      </c>
    </row>
    <row r="193" spans="2:65" s="13" customFormat="1">
      <c r="B193" s="147"/>
      <c r="D193" s="124" t="s">
        <v>138</v>
      </c>
      <c r="E193" s="148" t="s">
        <v>1</v>
      </c>
      <c r="F193" s="149" t="s">
        <v>227</v>
      </c>
      <c r="H193" s="150">
        <v>176.92600000000002</v>
      </c>
      <c r="L193" s="147"/>
      <c r="M193" s="151"/>
      <c r="T193" s="152"/>
      <c r="AT193" s="148" t="s">
        <v>138</v>
      </c>
      <c r="AU193" s="148" t="s">
        <v>77</v>
      </c>
      <c r="AV193" s="13" t="s">
        <v>147</v>
      </c>
      <c r="AW193" s="13" t="s">
        <v>26</v>
      </c>
      <c r="AX193" s="13" t="s">
        <v>16</v>
      </c>
      <c r="AY193" s="148" t="s">
        <v>130</v>
      </c>
    </row>
    <row r="194" spans="2:65" s="1" customFormat="1" ht="24.2" customHeight="1">
      <c r="B194" s="111"/>
      <c r="C194" s="112" t="s">
        <v>170</v>
      </c>
      <c r="D194" s="112" t="s">
        <v>131</v>
      </c>
      <c r="E194" s="113" t="s">
        <v>275</v>
      </c>
      <c r="F194" s="114" t="s">
        <v>276</v>
      </c>
      <c r="G194" s="115" t="s">
        <v>234</v>
      </c>
      <c r="H194" s="116">
        <v>884.63499999999999</v>
      </c>
      <c r="I194" s="117"/>
      <c r="J194" s="117">
        <f>ROUND(I194*H194,2)</f>
        <v>0</v>
      </c>
      <c r="K194" s="114" t="s">
        <v>1579</v>
      </c>
      <c r="L194" s="28"/>
      <c r="M194" s="118" t="s">
        <v>1</v>
      </c>
      <c r="N194" s="119" t="s">
        <v>35</v>
      </c>
      <c r="O194" s="120">
        <v>0</v>
      </c>
      <c r="P194" s="120">
        <f>O194*H194</f>
        <v>0</v>
      </c>
      <c r="Q194" s="120">
        <v>0</v>
      </c>
      <c r="R194" s="120">
        <f>Q194*H194</f>
        <v>0</v>
      </c>
      <c r="S194" s="120">
        <v>0</v>
      </c>
      <c r="T194" s="121">
        <f>S194*H194</f>
        <v>0</v>
      </c>
      <c r="AR194" s="122" t="s">
        <v>147</v>
      </c>
      <c r="AT194" s="122" t="s">
        <v>131</v>
      </c>
      <c r="AU194" s="122" t="s">
        <v>77</v>
      </c>
      <c r="AY194" s="16" t="s">
        <v>130</v>
      </c>
      <c r="BE194" s="123">
        <f>IF(N194="základní",J194,0)</f>
        <v>0</v>
      </c>
      <c r="BF194" s="123">
        <f>IF(N194="snížená",J194,0)</f>
        <v>0</v>
      </c>
      <c r="BG194" s="123">
        <f>IF(N194="zákl. přenesená",J194,0)</f>
        <v>0</v>
      </c>
      <c r="BH194" s="123">
        <f>IF(N194="sníž. přenesená",J194,0)</f>
        <v>0</v>
      </c>
      <c r="BI194" s="123">
        <f>IF(N194="nulová",J194,0)</f>
        <v>0</v>
      </c>
      <c r="BJ194" s="16" t="s">
        <v>16</v>
      </c>
      <c r="BK194" s="123">
        <f>ROUND(I194*H194,2)</f>
        <v>0</v>
      </c>
      <c r="BL194" s="16" t="s">
        <v>147</v>
      </c>
      <c r="BM194" s="122" t="s">
        <v>277</v>
      </c>
    </row>
    <row r="195" spans="2:65" s="1" customFormat="1">
      <c r="B195" s="28"/>
      <c r="D195" s="124" t="s">
        <v>137</v>
      </c>
      <c r="F195" s="125" t="s">
        <v>276</v>
      </c>
      <c r="L195" s="28"/>
      <c r="M195" s="126"/>
      <c r="T195" s="52"/>
      <c r="AT195" s="16" t="s">
        <v>137</v>
      </c>
      <c r="AU195" s="16" t="s">
        <v>77</v>
      </c>
    </row>
    <row r="196" spans="2:65" s="10" customFormat="1">
      <c r="B196" s="127"/>
      <c r="D196" s="124" t="s">
        <v>138</v>
      </c>
      <c r="E196" s="128" t="s">
        <v>1</v>
      </c>
      <c r="F196" s="129" t="s">
        <v>278</v>
      </c>
      <c r="H196" s="130">
        <v>884.63499999999999</v>
      </c>
      <c r="L196" s="127"/>
      <c r="M196" s="131"/>
      <c r="T196" s="132"/>
      <c r="AT196" s="128" t="s">
        <v>138</v>
      </c>
      <c r="AU196" s="128" t="s">
        <v>77</v>
      </c>
      <c r="AV196" s="10" t="s">
        <v>77</v>
      </c>
      <c r="AW196" s="10" t="s">
        <v>26</v>
      </c>
      <c r="AX196" s="10" t="s">
        <v>16</v>
      </c>
      <c r="AY196" s="128" t="s">
        <v>130</v>
      </c>
    </row>
    <row r="197" spans="2:65" s="1" customFormat="1" ht="16.5" customHeight="1">
      <c r="B197" s="111"/>
      <c r="C197" s="112" t="s">
        <v>20</v>
      </c>
      <c r="D197" s="112" t="s">
        <v>131</v>
      </c>
      <c r="E197" s="113" t="s">
        <v>279</v>
      </c>
      <c r="F197" s="114" t="s">
        <v>280</v>
      </c>
      <c r="G197" s="115" t="s">
        <v>234</v>
      </c>
      <c r="H197" s="116">
        <v>5752.0559999999996</v>
      </c>
      <c r="I197" s="117"/>
      <c r="J197" s="117">
        <f>ROUND(I197*H197,2)</f>
        <v>0</v>
      </c>
      <c r="K197" s="114" t="s">
        <v>1579</v>
      </c>
      <c r="L197" s="28"/>
      <c r="M197" s="118" t="s">
        <v>1</v>
      </c>
      <c r="N197" s="119" t="s">
        <v>35</v>
      </c>
      <c r="O197" s="120">
        <v>0</v>
      </c>
      <c r="P197" s="120">
        <f>O197*H197</f>
        <v>0</v>
      </c>
      <c r="Q197" s="120">
        <v>0</v>
      </c>
      <c r="R197" s="120">
        <f>Q197*H197</f>
        <v>0</v>
      </c>
      <c r="S197" s="120">
        <v>0</v>
      </c>
      <c r="T197" s="121">
        <f>S197*H197</f>
        <v>0</v>
      </c>
      <c r="AR197" s="122" t="s">
        <v>147</v>
      </c>
      <c r="AT197" s="122" t="s">
        <v>131</v>
      </c>
      <c r="AU197" s="122" t="s">
        <v>77</v>
      </c>
      <c r="AY197" s="16" t="s">
        <v>130</v>
      </c>
      <c r="BE197" s="123">
        <f>IF(N197="základní",J197,0)</f>
        <v>0</v>
      </c>
      <c r="BF197" s="123">
        <f>IF(N197="snížená",J197,0)</f>
        <v>0</v>
      </c>
      <c r="BG197" s="123">
        <f>IF(N197="zákl. přenesená",J197,0)</f>
        <v>0</v>
      </c>
      <c r="BH197" s="123">
        <f>IF(N197="sníž. přenesená",J197,0)</f>
        <v>0</v>
      </c>
      <c r="BI197" s="123">
        <f>IF(N197="nulová",J197,0)</f>
        <v>0</v>
      </c>
      <c r="BJ197" s="16" t="s">
        <v>16</v>
      </c>
      <c r="BK197" s="123">
        <f>ROUND(I197*H197,2)</f>
        <v>0</v>
      </c>
      <c r="BL197" s="16" t="s">
        <v>147</v>
      </c>
      <c r="BM197" s="122" t="s">
        <v>281</v>
      </c>
    </row>
    <row r="198" spans="2:65" s="1" customFormat="1">
      <c r="B198" s="28"/>
      <c r="D198" s="124" t="s">
        <v>137</v>
      </c>
      <c r="F198" s="125" t="s">
        <v>280</v>
      </c>
      <c r="L198" s="28"/>
      <c r="M198" s="126"/>
      <c r="T198" s="52"/>
      <c r="AT198" s="16" t="s">
        <v>137</v>
      </c>
      <c r="AU198" s="16" t="s">
        <v>77</v>
      </c>
    </row>
    <row r="199" spans="2:65" s="10" customFormat="1">
      <c r="B199" s="127"/>
      <c r="D199" s="124" t="s">
        <v>138</v>
      </c>
      <c r="E199" s="128" t="s">
        <v>1</v>
      </c>
      <c r="F199" s="129" t="s">
        <v>282</v>
      </c>
      <c r="H199" s="130">
        <v>446.416</v>
      </c>
      <c r="L199" s="127"/>
      <c r="M199" s="131"/>
      <c r="T199" s="132"/>
      <c r="AT199" s="128" t="s">
        <v>138</v>
      </c>
      <c r="AU199" s="128" t="s">
        <v>77</v>
      </c>
      <c r="AV199" s="10" t="s">
        <v>77</v>
      </c>
      <c r="AW199" s="10" t="s">
        <v>26</v>
      </c>
      <c r="AX199" s="10" t="s">
        <v>70</v>
      </c>
      <c r="AY199" s="128" t="s">
        <v>130</v>
      </c>
    </row>
    <row r="200" spans="2:65" s="10" customFormat="1">
      <c r="B200" s="127"/>
      <c r="D200" s="124" t="s">
        <v>138</v>
      </c>
      <c r="E200" s="128" t="s">
        <v>1</v>
      </c>
      <c r="F200" s="129" t="s">
        <v>283</v>
      </c>
      <c r="H200" s="130">
        <v>5432.74</v>
      </c>
      <c r="L200" s="127"/>
      <c r="M200" s="131"/>
      <c r="T200" s="132"/>
      <c r="AT200" s="128" t="s">
        <v>138</v>
      </c>
      <c r="AU200" s="128" t="s">
        <v>77</v>
      </c>
      <c r="AV200" s="10" t="s">
        <v>77</v>
      </c>
      <c r="AW200" s="10" t="s">
        <v>26</v>
      </c>
      <c r="AX200" s="10" t="s">
        <v>70</v>
      </c>
      <c r="AY200" s="128" t="s">
        <v>130</v>
      </c>
    </row>
    <row r="201" spans="2:65" s="10" customFormat="1">
      <c r="B201" s="127"/>
      <c r="D201" s="124" t="s">
        <v>138</v>
      </c>
      <c r="E201" s="128" t="s">
        <v>1</v>
      </c>
      <c r="F201" s="129" t="s">
        <v>284</v>
      </c>
      <c r="H201" s="130">
        <v>-127.1</v>
      </c>
      <c r="L201" s="127"/>
      <c r="M201" s="131"/>
      <c r="T201" s="132"/>
      <c r="AT201" s="128" t="s">
        <v>138</v>
      </c>
      <c r="AU201" s="128" t="s">
        <v>77</v>
      </c>
      <c r="AV201" s="10" t="s">
        <v>77</v>
      </c>
      <c r="AW201" s="10" t="s">
        <v>26</v>
      </c>
      <c r="AX201" s="10" t="s">
        <v>70</v>
      </c>
      <c r="AY201" s="128" t="s">
        <v>130</v>
      </c>
    </row>
    <row r="202" spans="2:65" s="13" customFormat="1">
      <c r="B202" s="147"/>
      <c r="D202" s="124" t="s">
        <v>138</v>
      </c>
      <c r="E202" s="148" t="s">
        <v>1</v>
      </c>
      <c r="F202" s="149" t="s">
        <v>227</v>
      </c>
      <c r="H202" s="150">
        <v>5752.0559999999996</v>
      </c>
      <c r="L202" s="147"/>
      <c r="M202" s="151"/>
      <c r="T202" s="152"/>
      <c r="AT202" s="148" t="s">
        <v>138</v>
      </c>
      <c r="AU202" s="148" t="s">
        <v>77</v>
      </c>
      <c r="AV202" s="13" t="s">
        <v>147</v>
      </c>
      <c r="AW202" s="13" t="s">
        <v>26</v>
      </c>
      <c r="AX202" s="13" t="s">
        <v>16</v>
      </c>
      <c r="AY202" s="148" t="s">
        <v>130</v>
      </c>
    </row>
    <row r="203" spans="2:65" s="1" customFormat="1" ht="24.2" customHeight="1">
      <c r="B203" s="111"/>
      <c r="C203" s="112" t="s">
        <v>177</v>
      </c>
      <c r="D203" s="112" t="s">
        <v>131</v>
      </c>
      <c r="E203" s="113" t="s">
        <v>285</v>
      </c>
      <c r="F203" s="114" t="s">
        <v>286</v>
      </c>
      <c r="G203" s="115" t="s">
        <v>234</v>
      </c>
      <c r="H203" s="116">
        <v>28760.28</v>
      </c>
      <c r="I203" s="117"/>
      <c r="J203" s="117">
        <f>ROUND(I203*H203,2)</f>
        <v>0</v>
      </c>
      <c r="K203" s="114" t="s">
        <v>1579</v>
      </c>
      <c r="L203" s="28"/>
      <c r="M203" s="118" t="s">
        <v>1</v>
      </c>
      <c r="N203" s="119" t="s">
        <v>35</v>
      </c>
      <c r="O203" s="120">
        <v>0</v>
      </c>
      <c r="P203" s="120">
        <f>O203*H203</f>
        <v>0</v>
      </c>
      <c r="Q203" s="120">
        <v>0</v>
      </c>
      <c r="R203" s="120">
        <f>Q203*H203</f>
        <v>0</v>
      </c>
      <c r="S203" s="120">
        <v>0</v>
      </c>
      <c r="T203" s="121">
        <f>S203*H203</f>
        <v>0</v>
      </c>
      <c r="AR203" s="122" t="s">
        <v>147</v>
      </c>
      <c r="AT203" s="122" t="s">
        <v>131</v>
      </c>
      <c r="AU203" s="122" t="s">
        <v>77</v>
      </c>
      <c r="AY203" s="16" t="s">
        <v>130</v>
      </c>
      <c r="BE203" s="123">
        <f>IF(N203="základní",J203,0)</f>
        <v>0</v>
      </c>
      <c r="BF203" s="123">
        <f>IF(N203="snížená",J203,0)</f>
        <v>0</v>
      </c>
      <c r="BG203" s="123">
        <f>IF(N203="zákl. přenesená",J203,0)</f>
        <v>0</v>
      </c>
      <c r="BH203" s="123">
        <f>IF(N203="sníž. přenesená",J203,0)</f>
        <v>0</v>
      </c>
      <c r="BI203" s="123">
        <f>IF(N203="nulová",J203,0)</f>
        <v>0</v>
      </c>
      <c r="BJ203" s="16" t="s">
        <v>16</v>
      </c>
      <c r="BK203" s="123">
        <f>ROUND(I203*H203,2)</f>
        <v>0</v>
      </c>
      <c r="BL203" s="16" t="s">
        <v>147</v>
      </c>
      <c r="BM203" s="122" t="s">
        <v>287</v>
      </c>
    </row>
    <row r="204" spans="2:65" s="1" customFormat="1">
      <c r="B204" s="28"/>
      <c r="D204" s="124" t="s">
        <v>137</v>
      </c>
      <c r="F204" s="125" t="s">
        <v>286</v>
      </c>
      <c r="L204" s="28"/>
      <c r="M204" s="126"/>
      <c r="T204" s="52"/>
      <c r="AT204" s="16" t="s">
        <v>137</v>
      </c>
      <c r="AU204" s="16" t="s">
        <v>77</v>
      </c>
    </row>
    <row r="205" spans="2:65" s="10" customFormat="1">
      <c r="B205" s="127"/>
      <c r="D205" s="124" t="s">
        <v>138</v>
      </c>
      <c r="E205" s="128" t="s">
        <v>1</v>
      </c>
      <c r="F205" s="129" t="s">
        <v>288</v>
      </c>
      <c r="H205" s="130">
        <v>28760.28</v>
      </c>
      <c r="L205" s="127"/>
      <c r="M205" s="131"/>
      <c r="T205" s="132"/>
      <c r="AT205" s="128" t="s">
        <v>138</v>
      </c>
      <c r="AU205" s="128" t="s">
        <v>77</v>
      </c>
      <c r="AV205" s="10" t="s">
        <v>77</v>
      </c>
      <c r="AW205" s="10" t="s">
        <v>26</v>
      </c>
      <c r="AX205" s="10" t="s">
        <v>16</v>
      </c>
      <c r="AY205" s="128" t="s">
        <v>130</v>
      </c>
    </row>
    <row r="206" spans="2:65" s="1" customFormat="1" ht="16.5" customHeight="1">
      <c r="B206" s="111"/>
      <c r="C206" s="112" t="s">
        <v>180</v>
      </c>
      <c r="D206" s="112" t="s">
        <v>131</v>
      </c>
      <c r="E206" s="113" t="s">
        <v>289</v>
      </c>
      <c r="F206" s="114" t="s">
        <v>290</v>
      </c>
      <c r="G206" s="115" t="s">
        <v>221</v>
      </c>
      <c r="H206" s="116">
        <v>1098.69</v>
      </c>
      <c r="I206" s="117"/>
      <c r="J206" s="117">
        <f>ROUND(I206*H206,2)</f>
        <v>0</v>
      </c>
      <c r="K206" s="114" t="s">
        <v>1579</v>
      </c>
      <c r="L206" s="28"/>
      <c r="M206" s="118" t="s">
        <v>1</v>
      </c>
      <c r="N206" s="119" t="s">
        <v>35</v>
      </c>
      <c r="O206" s="120">
        <v>0</v>
      </c>
      <c r="P206" s="120">
        <f>O206*H206</f>
        <v>0</v>
      </c>
      <c r="Q206" s="120">
        <v>0</v>
      </c>
      <c r="R206" s="120">
        <f>Q206*H206</f>
        <v>0</v>
      </c>
      <c r="S206" s="120">
        <v>0</v>
      </c>
      <c r="T206" s="121">
        <f>S206*H206</f>
        <v>0</v>
      </c>
      <c r="AR206" s="122" t="s">
        <v>147</v>
      </c>
      <c r="AT206" s="122" t="s">
        <v>131</v>
      </c>
      <c r="AU206" s="122" t="s">
        <v>77</v>
      </c>
      <c r="AY206" s="16" t="s">
        <v>130</v>
      </c>
      <c r="BE206" s="123">
        <f>IF(N206="základní",J206,0)</f>
        <v>0</v>
      </c>
      <c r="BF206" s="123">
        <f>IF(N206="snížená",J206,0)</f>
        <v>0</v>
      </c>
      <c r="BG206" s="123">
        <f>IF(N206="zákl. přenesená",J206,0)</f>
        <v>0</v>
      </c>
      <c r="BH206" s="123">
        <f>IF(N206="sníž. přenesená",J206,0)</f>
        <v>0</v>
      </c>
      <c r="BI206" s="123">
        <f>IF(N206="nulová",J206,0)</f>
        <v>0</v>
      </c>
      <c r="BJ206" s="16" t="s">
        <v>16</v>
      </c>
      <c r="BK206" s="123">
        <f>ROUND(I206*H206,2)</f>
        <v>0</v>
      </c>
      <c r="BL206" s="16" t="s">
        <v>147</v>
      </c>
      <c r="BM206" s="122" t="s">
        <v>291</v>
      </c>
    </row>
    <row r="207" spans="2:65" s="1" customFormat="1">
      <c r="B207" s="28"/>
      <c r="D207" s="124" t="s">
        <v>137</v>
      </c>
      <c r="F207" s="125" t="s">
        <v>290</v>
      </c>
      <c r="L207" s="28"/>
      <c r="M207" s="126"/>
      <c r="T207" s="52"/>
      <c r="AT207" s="16" t="s">
        <v>137</v>
      </c>
      <c r="AU207" s="16" t="s">
        <v>77</v>
      </c>
    </row>
    <row r="208" spans="2:65" s="10" customFormat="1">
      <c r="B208" s="127"/>
      <c r="D208" s="124" t="s">
        <v>138</v>
      </c>
      <c r="E208" s="128" t="s">
        <v>1</v>
      </c>
      <c r="F208" s="129" t="s">
        <v>292</v>
      </c>
      <c r="H208" s="130">
        <v>1098.69</v>
      </c>
      <c r="L208" s="127"/>
      <c r="M208" s="131"/>
      <c r="T208" s="132"/>
      <c r="AT208" s="128" t="s">
        <v>138</v>
      </c>
      <c r="AU208" s="128" t="s">
        <v>77</v>
      </c>
      <c r="AV208" s="10" t="s">
        <v>77</v>
      </c>
      <c r="AW208" s="10" t="s">
        <v>26</v>
      </c>
      <c r="AX208" s="10" t="s">
        <v>16</v>
      </c>
      <c r="AY208" s="128" t="s">
        <v>130</v>
      </c>
    </row>
    <row r="209" spans="2:65" s="1" customFormat="1" ht="16.5" customHeight="1">
      <c r="B209" s="111"/>
      <c r="C209" s="112" t="s">
        <v>183</v>
      </c>
      <c r="D209" s="112" t="s">
        <v>131</v>
      </c>
      <c r="E209" s="113" t="s">
        <v>293</v>
      </c>
      <c r="F209" s="114" t="s">
        <v>294</v>
      </c>
      <c r="G209" s="115" t="s">
        <v>295</v>
      </c>
      <c r="H209" s="116">
        <v>10672.168</v>
      </c>
      <c r="I209" s="117"/>
      <c r="J209" s="117">
        <f>ROUND(I209*H209,2)</f>
        <v>0</v>
      </c>
      <c r="K209" s="114" t="s">
        <v>1579</v>
      </c>
      <c r="L209" s="28"/>
      <c r="M209" s="118" t="s">
        <v>1</v>
      </c>
      <c r="N209" s="119" t="s">
        <v>35</v>
      </c>
      <c r="O209" s="120">
        <v>0</v>
      </c>
      <c r="P209" s="120">
        <f>O209*H209</f>
        <v>0</v>
      </c>
      <c r="Q209" s="120">
        <v>0</v>
      </c>
      <c r="R209" s="120">
        <f>Q209*H209</f>
        <v>0</v>
      </c>
      <c r="S209" s="120">
        <v>0</v>
      </c>
      <c r="T209" s="121">
        <f>S209*H209</f>
        <v>0</v>
      </c>
      <c r="AR209" s="122" t="s">
        <v>147</v>
      </c>
      <c r="AT209" s="122" t="s">
        <v>131</v>
      </c>
      <c r="AU209" s="122" t="s">
        <v>77</v>
      </c>
      <c r="AY209" s="16" t="s">
        <v>130</v>
      </c>
      <c r="BE209" s="123">
        <f>IF(N209="základní",J209,0)</f>
        <v>0</v>
      </c>
      <c r="BF209" s="123">
        <f>IF(N209="snížená",J209,0)</f>
        <v>0</v>
      </c>
      <c r="BG209" s="123">
        <f>IF(N209="zákl. přenesená",J209,0)</f>
        <v>0</v>
      </c>
      <c r="BH209" s="123">
        <f>IF(N209="sníž. přenesená",J209,0)</f>
        <v>0</v>
      </c>
      <c r="BI209" s="123">
        <f>IF(N209="nulová",J209,0)</f>
        <v>0</v>
      </c>
      <c r="BJ209" s="16" t="s">
        <v>16</v>
      </c>
      <c r="BK209" s="123">
        <f>ROUND(I209*H209,2)</f>
        <v>0</v>
      </c>
      <c r="BL209" s="16" t="s">
        <v>147</v>
      </c>
      <c r="BM209" s="122" t="s">
        <v>296</v>
      </c>
    </row>
    <row r="210" spans="2:65" s="1" customFormat="1">
      <c r="B210" s="28"/>
      <c r="D210" s="124" t="s">
        <v>137</v>
      </c>
      <c r="F210" s="125" t="s">
        <v>294</v>
      </c>
      <c r="L210" s="28"/>
      <c r="M210" s="126"/>
      <c r="T210" s="52"/>
      <c r="AT210" s="16" t="s">
        <v>137</v>
      </c>
      <c r="AU210" s="16" t="s">
        <v>77</v>
      </c>
    </row>
    <row r="211" spans="2:65" s="10" customFormat="1">
      <c r="B211" s="127"/>
      <c r="D211" s="124" t="s">
        <v>138</v>
      </c>
      <c r="E211" s="128" t="s">
        <v>1</v>
      </c>
      <c r="F211" s="129" t="s">
        <v>297</v>
      </c>
      <c r="H211" s="130">
        <v>10672.168</v>
      </c>
      <c r="L211" s="127"/>
      <c r="M211" s="131"/>
      <c r="T211" s="132"/>
      <c r="AT211" s="128" t="s">
        <v>138</v>
      </c>
      <c r="AU211" s="128" t="s">
        <v>77</v>
      </c>
      <c r="AV211" s="10" t="s">
        <v>77</v>
      </c>
      <c r="AW211" s="10" t="s">
        <v>26</v>
      </c>
      <c r="AX211" s="10" t="s">
        <v>16</v>
      </c>
      <c r="AY211" s="128" t="s">
        <v>130</v>
      </c>
    </row>
    <row r="212" spans="2:65" s="1" customFormat="1" ht="16.5" customHeight="1">
      <c r="B212" s="111"/>
      <c r="C212" s="112" t="s">
        <v>187</v>
      </c>
      <c r="D212" s="112" t="s">
        <v>131</v>
      </c>
      <c r="E212" s="113" t="s">
        <v>298</v>
      </c>
      <c r="F212" s="114" t="s">
        <v>299</v>
      </c>
      <c r="G212" s="115" t="s">
        <v>234</v>
      </c>
      <c r="H212" s="116">
        <v>6056.0820000000003</v>
      </c>
      <c r="I212" s="117"/>
      <c r="J212" s="117">
        <f>ROUND(I212*H212,2)</f>
        <v>0</v>
      </c>
      <c r="K212" s="114" t="s">
        <v>1579</v>
      </c>
      <c r="L212" s="28"/>
      <c r="M212" s="118" t="s">
        <v>1</v>
      </c>
      <c r="N212" s="119" t="s">
        <v>35</v>
      </c>
      <c r="O212" s="120">
        <v>0</v>
      </c>
      <c r="P212" s="120">
        <f>O212*H212</f>
        <v>0</v>
      </c>
      <c r="Q212" s="120">
        <v>0</v>
      </c>
      <c r="R212" s="120">
        <f>Q212*H212</f>
        <v>0</v>
      </c>
      <c r="S212" s="120">
        <v>0</v>
      </c>
      <c r="T212" s="121">
        <f>S212*H212</f>
        <v>0</v>
      </c>
      <c r="AR212" s="122" t="s">
        <v>147</v>
      </c>
      <c r="AT212" s="122" t="s">
        <v>131</v>
      </c>
      <c r="AU212" s="122" t="s">
        <v>77</v>
      </c>
      <c r="AY212" s="16" t="s">
        <v>130</v>
      </c>
      <c r="BE212" s="123">
        <f>IF(N212="základní",J212,0)</f>
        <v>0</v>
      </c>
      <c r="BF212" s="123">
        <f>IF(N212="snížená",J212,0)</f>
        <v>0</v>
      </c>
      <c r="BG212" s="123">
        <f>IF(N212="zákl. přenesená",J212,0)</f>
        <v>0</v>
      </c>
      <c r="BH212" s="123">
        <f>IF(N212="sníž. přenesená",J212,0)</f>
        <v>0</v>
      </c>
      <c r="BI212" s="123">
        <f>IF(N212="nulová",J212,0)</f>
        <v>0</v>
      </c>
      <c r="BJ212" s="16" t="s">
        <v>16</v>
      </c>
      <c r="BK212" s="123">
        <f>ROUND(I212*H212,2)</f>
        <v>0</v>
      </c>
      <c r="BL212" s="16" t="s">
        <v>147</v>
      </c>
      <c r="BM212" s="122" t="s">
        <v>300</v>
      </c>
    </row>
    <row r="213" spans="2:65" s="1" customFormat="1">
      <c r="B213" s="28"/>
      <c r="D213" s="124" t="s">
        <v>137</v>
      </c>
      <c r="F213" s="125" t="s">
        <v>299</v>
      </c>
      <c r="L213" s="28"/>
      <c r="M213" s="126"/>
      <c r="T213" s="52"/>
      <c r="AT213" s="16" t="s">
        <v>137</v>
      </c>
      <c r="AU213" s="16" t="s">
        <v>77</v>
      </c>
    </row>
    <row r="214" spans="2:65" s="10" customFormat="1">
      <c r="B214" s="127"/>
      <c r="D214" s="124" t="s">
        <v>138</v>
      </c>
      <c r="E214" s="128" t="s">
        <v>1</v>
      </c>
      <c r="F214" s="129" t="s">
        <v>301</v>
      </c>
      <c r="H214" s="130">
        <v>6056.0820000000003</v>
      </c>
      <c r="L214" s="127"/>
      <c r="M214" s="131"/>
      <c r="T214" s="132"/>
      <c r="AT214" s="128" t="s">
        <v>138</v>
      </c>
      <c r="AU214" s="128" t="s">
        <v>77</v>
      </c>
      <c r="AV214" s="10" t="s">
        <v>77</v>
      </c>
      <c r="AW214" s="10" t="s">
        <v>26</v>
      </c>
      <c r="AX214" s="10" t="s">
        <v>16</v>
      </c>
      <c r="AY214" s="128" t="s">
        <v>130</v>
      </c>
    </row>
    <row r="215" spans="2:65" s="1" customFormat="1" ht="16.5" customHeight="1">
      <c r="B215" s="111"/>
      <c r="C215" s="112" t="s">
        <v>190</v>
      </c>
      <c r="D215" s="112" t="s">
        <v>131</v>
      </c>
      <c r="E215" s="113" t="s">
        <v>302</v>
      </c>
      <c r="F215" s="114" t="s">
        <v>303</v>
      </c>
      <c r="G215" s="115" t="s">
        <v>221</v>
      </c>
      <c r="H215" s="116">
        <v>233.34</v>
      </c>
      <c r="I215" s="117"/>
      <c r="J215" s="117">
        <f>ROUND(I215*H215,2)</f>
        <v>0</v>
      </c>
      <c r="K215" s="114" t="s">
        <v>1579</v>
      </c>
      <c r="L215" s="28"/>
      <c r="M215" s="118" t="s">
        <v>1</v>
      </c>
      <c r="N215" s="119" t="s">
        <v>35</v>
      </c>
      <c r="O215" s="120">
        <v>0</v>
      </c>
      <c r="P215" s="120">
        <f>O215*H215</f>
        <v>0</v>
      </c>
      <c r="Q215" s="120">
        <v>0</v>
      </c>
      <c r="R215" s="120">
        <f>Q215*H215</f>
        <v>0</v>
      </c>
      <c r="S215" s="120">
        <v>0</v>
      </c>
      <c r="T215" s="121">
        <f>S215*H215</f>
        <v>0</v>
      </c>
      <c r="AR215" s="122" t="s">
        <v>147</v>
      </c>
      <c r="AT215" s="122" t="s">
        <v>131</v>
      </c>
      <c r="AU215" s="122" t="s">
        <v>77</v>
      </c>
      <c r="AY215" s="16" t="s">
        <v>130</v>
      </c>
      <c r="BE215" s="123">
        <f>IF(N215="základní",J215,0)</f>
        <v>0</v>
      </c>
      <c r="BF215" s="123">
        <f>IF(N215="snížená",J215,0)</f>
        <v>0</v>
      </c>
      <c r="BG215" s="123">
        <f>IF(N215="zákl. přenesená",J215,0)</f>
        <v>0</v>
      </c>
      <c r="BH215" s="123">
        <f>IF(N215="sníž. přenesená",J215,0)</f>
        <v>0</v>
      </c>
      <c r="BI215" s="123">
        <f>IF(N215="nulová",J215,0)</f>
        <v>0</v>
      </c>
      <c r="BJ215" s="16" t="s">
        <v>16</v>
      </c>
      <c r="BK215" s="123">
        <f>ROUND(I215*H215,2)</f>
        <v>0</v>
      </c>
      <c r="BL215" s="16" t="s">
        <v>147</v>
      </c>
      <c r="BM215" s="122" t="s">
        <v>304</v>
      </c>
    </row>
    <row r="216" spans="2:65" s="1" customFormat="1">
      <c r="B216" s="28"/>
      <c r="D216" s="124" t="s">
        <v>137</v>
      </c>
      <c r="F216" s="125" t="s">
        <v>303</v>
      </c>
      <c r="L216" s="28"/>
      <c r="M216" s="126"/>
      <c r="T216" s="52"/>
      <c r="AT216" s="16" t="s">
        <v>137</v>
      </c>
      <c r="AU216" s="16" t="s">
        <v>77</v>
      </c>
    </row>
    <row r="217" spans="2:65" s="11" customFormat="1">
      <c r="B217" s="133"/>
      <c r="D217" s="124" t="s">
        <v>138</v>
      </c>
      <c r="E217" s="134" t="s">
        <v>1</v>
      </c>
      <c r="F217" s="135" t="s">
        <v>305</v>
      </c>
      <c r="H217" s="134" t="s">
        <v>1</v>
      </c>
      <c r="L217" s="133"/>
      <c r="M217" s="136"/>
      <c r="T217" s="137"/>
      <c r="AT217" s="134" t="s">
        <v>138</v>
      </c>
      <c r="AU217" s="134" t="s">
        <v>77</v>
      </c>
      <c r="AV217" s="11" t="s">
        <v>16</v>
      </c>
      <c r="AW217" s="11" t="s">
        <v>26</v>
      </c>
      <c r="AX217" s="11" t="s">
        <v>70</v>
      </c>
      <c r="AY217" s="134" t="s">
        <v>130</v>
      </c>
    </row>
    <row r="218" spans="2:65" s="10" customFormat="1">
      <c r="B218" s="127"/>
      <c r="D218" s="124" t="s">
        <v>138</v>
      </c>
      <c r="E218" s="128" t="s">
        <v>1</v>
      </c>
      <c r="F218" s="129" t="s">
        <v>306</v>
      </c>
      <c r="H218" s="130">
        <v>115.02</v>
      </c>
      <c r="L218" s="127"/>
      <c r="M218" s="131"/>
      <c r="T218" s="132"/>
      <c r="AT218" s="128" t="s">
        <v>138</v>
      </c>
      <c r="AU218" s="128" t="s">
        <v>77</v>
      </c>
      <c r="AV218" s="10" t="s">
        <v>77</v>
      </c>
      <c r="AW218" s="10" t="s">
        <v>26</v>
      </c>
      <c r="AX218" s="10" t="s">
        <v>70</v>
      </c>
      <c r="AY218" s="128" t="s">
        <v>130</v>
      </c>
    </row>
    <row r="219" spans="2:65" s="10" customFormat="1">
      <c r="B219" s="127"/>
      <c r="D219" s="124" t="s">
        <v>138</v>
      </c>
      <c r="E219" s="128" t="s">
        <v>1</v>
      </c>
      <c r="F219" s="129" t="s">
        <v>307</v>
      </c>
      <c r="H219" s="130">
        <v>118.32</v>
      </c>
      <c r="L219" s="127"/>
      <c r="M219" s="131"/>
      <c r="T219" s="132"/>
      <c r="AT219" s="128" t="s">
        <v>138</v>
      </c>
      <c r="AU219" s="128" t="s">
        <v>77</v>
      </c>
      <c r="AV219" s="10" t="s">
        <v>77</v>
      </c>
      <c r="AW219" s="10" t="s">
        <v>26</v>
      </c>
      <c r="AX219" s="10" t="s">
        <v>70</v>
      </c>
      <c r="AY219" s="128" t="s">
        <v>130</v>
      </c>
    </row>
    <row r="220" spans="2:65" s="13" customFormat="1">
      <c r="B220" s="147"/>
      <c r="D220" s="124" t="s">
        <v>138</v>
      </c>
      <c r="E220" s="148" t="s">
        <v>1</v>
      </c>
      <c r="F220" s="149" t="s">
        <v>227</v>
      </c>
      <c r="H220" s="150">
        <v>233.33999999999997</v>
      </c>
      <c r="L220" s="147"/>
      <c r="M220" s="151"/>
      <c r="T220" s="152"/>
      <c r="AT220" s="148" t="s">
        <v>138</v>
      </c>
      <c r="AU220" s="148" t="s">
        <v>77</v>
      </c>
      <c r="AV220" s="13" t="s">
        <v>147</v>
      </c>
      <c r="AW220" s="13" t="s">
        <v>26</v>
      </c>
      <c r="AX220" s="13" t="s">
        <v>16</v>
      </c>
      <c r="AY220" s="148" t="s">
        <v>130</v>
      </c>
    </row>
    <row r="221" spans="2:65" s="1" customFormat="1" ht="16.5" customHeight="1">
      <c r="B221" s="111"/>
      <c r="C221" s="112" t="s">
        <v>193</v>
      </c>
      <c r="D221" s="112" t="s">
        <v>131</v>
      </c>
      <c r="E221" s="113" t="s">
        <v>308</v>
      </c>
      <c r="F221" s="114" t="s">
        <v>309</v>
      </c>
      <c r="G221" s="115" t="s">
        <v>221</v>
      </c>
      <c r="H221" s="116">
        <v>71.3</v>
      </c>
      <c r="I221" s="117"/>
      <c r="J221" s="117">
        <f>ROUND(I221*H221,2)</f>
        <v>0</v>
      </c>
      <c r="K221" s="114" t="s">
        <v>1579</v>
      </c>
      <c r="L221" s="28"/>
      <c r="M221" s="118" t="s">
        <v>1</v>
      </c>
      <c r="N221" s="119" t="s">
        <v>35</v>
      </c>
      <c r="O221" s="120">
        <v>0</v>
      </c>
      <c r="P221" s="120">
        <f>O221*H221</f>
        <v>0</v>
      </c>
      <c r="Q221" s="120">
        <v>0</v>
      </c>
      <c r="R221" s="120">
        <f>Q221*H221</f>
        <v>0</v>
      </c>
      <c r="S221" s="120">
        <v>0</v>
      </c>
      <c r="T221" s="121">
        <f>S221*H221</f>
        <v>0</v>
      </c>
      <c r="AR221" s="122" t="s">
        <v>147</v>
      </c>
      <c r="AT221" s="122" t="s">
        <v>131</v>
      </c>
      <c r="AU221" s="122" t="s">
        <v>77</v>
      </c>
      <c r="AY221" s="16" t="s">
        <v>130</v>
      </c>
      <c r="BE221" s="123">
        <f>IF(N221="základní",J221,0)</f>
        <v>0</v>
      </c>
      <c r="BF221" s="123">
        <f>IF(N221="snížená",J221,0)</f>
        <v>0</v>
      </c>
      <c r="BG221" s="123">
        <f>IF(N221="zákl. přenesená",J221,0)</f>
        <v>0</v>
      </c>
      <c r="BH221" s="123">
        <f>IF(N221="sníž. přenesená",J221,0)</f>
        <v>0</v>
      </c>
      <c r="BI221" s="123">
        <f>IF(N221="nulová",J221,0)</f>
        <v>0</v>
      </c>
      <c r="BJ221" s="16" t="s">
        <v>16</v>
      </c>
      <c r="BK221" s="123">
        <f>ROUND(I221*H221,2)</f>
        <v>0</v>
      </c>
      <c r="BL221" s="16" t="s">
        <v>147</v>
      </c>
      <c r="BM221" s="122" t="s">
        <v>310</v>
      </c>
    </row>
    <row r="222" spans="2:65" s="1" customFormat="1">
      <c r="B222" s="28"/>
      <c r="D222" s="124" t="s">
        <v>137</v>
      </c>
      <c r="F222" s="125" t="s">
        <v>309</v>
      </c>
      <c r="L222" s="28"/>
      <c r="M222" s="126"/>
      <c r="T222" s="52"/>
      <c r="AT222" s="16" t="s">
        <v>137</v>
      </c>
      <c r="AU222" s="16" t="s">
        <v>77</v>
      </c>
    </row>
    <row r="223" spans="2:65" s="10" customFormat="1">
      <c r="B223" s="127"/>
      <c r="D223" s="124" t="s">
        <v>138</v>
      </c>
      <c r="E223" s="128" t="s">
        <v>1</v>
      </c>
      <c r="F223" s="129" t="s">
        <v>311</v>
      </c>
      <c r="H223" s="130">
        <v>71.3</v>
      </c>
      <c r="L223" s="127"/>
      <c r="M223" s="131"/>
      <c r="T223" s="132"/>
      <c r="AT223" s="128" t="s">
        <v>138</v>
      </c>
      <c r="AU223" s="128" t="s">
        <v>77</v>
      </c>
      <c r="AV223" s="10" t="s">
        <v>77</v>
      </c>
      <c r="AW223" s="10" t="s">
        <v>26</v>
      </c>
      <c r="AX223" s="10" t="s">
        <v>16</v>
      </c>
      <c r="AY223" s="128" t="s">
        <v>130</v>
      </c>
    </row>
    <row r="224" spans="2:65" s="1" customFormat="1" ht="16.5" customHeight="1">
      <c r="B224" s="111"/>
      <c r="C224" s="159" t="s">
        <v>196</v>
      </c>
      <c r="D224" s="159" t="s">
        <v>312</v>
      </c>
      <c r="E224" s="160" t="s">
        <v>313</v>
      </c>
      <c r="F224" s="161" t="s">
        <v>314</v>
      </c>
      <c r="G224" s="162" t="s">
        <v>295</v>
      </c>
      <c r="H224" s="163">
        <v>38.277999999999999</v>
      </c>
      <c r="I224" s="164"/>
      <c r="J224" s="164">
        <f>ROUND(I224*H224,2)</f>
        <v>0</v>
      </c>
      <c r="K224" s="161" t="s">
        <v>1579</v>
      </c>
      <c r="L224" s="165"/>
      <c r="M224" s="166" t="s">
        <v>1</v>
      </c>
      <c r="N224" s="167" t="s">
        <v>35</v>
      </c>
      <c r="O224" s="120">
        <v>0</v>
      </c>
      <c r="P224" s="120">
        <f>O224*H224</f>
        <v>0</v>
      </c>
      <c r="Q224" s="120">
        <v>1</v>
      </c>
      <c r="R224" s="120">
        <f>Q224*H224</f>
        <v>38.277999999999999</v>
      </c>
      <c r="S224" s="120">
        <v>0</v>
      </c>
      <c r="T224" s="121">
        <f>S224*H224</f>
        <v>0</v>
      </c>
      <c r="AR224" s="122" t="s">
        <v>166</v>
      </c>
      <c r="AT224" s="122" t="s">
        <v>312</v>
      </c>
      <c r="AU224" s="122" t="s">
        <v>77</v>
      </c>
      <c r="AY224" s="16" t="s">
        <v>130</v>
      </c>
      <c r="BE224" s="123">
        <f>IF(N224="základní",J224,0)</f>
        <v>0</v>
      </c>
      <c r="BF224" s="123">
        <f>IF(N224="snížená",J224,0)</f>
        <v>0</v>
      </c>
      <c r="BG224" s="123">
        <f>IF(N224="zákl. přenesená",J224,0)</f>
        <v>0</v>
      </c>
      <c r="BH224" s="123">
        <f>IF(N224="sníž. přenesená",J224,0)</f>
        <v>0</v>
      </c>
      <c r="BI224" s="123">
        <f>IF(N224="nulová",J224,0)</f>
        <v>0</v>
      </c>
      <c r="BJ224" s="16" t="s">
        <v>16</v>
      </c>
      <c r="BK224" s="123">
        <f>ROUND(I224*H224,2)</f>
        <v>0</v>
      </c>
      <c r="BL224" s="16" t="s">
        <v>147</v>
      </c>
      <c r="BM224" s="122" t="s">
        <v>315</v>
      </c>
    </row>
    <row r="225" spans="2:65" s="1" customFormat="1">
      <c r="B225" s="28"/>
      <c r="D225" s="124" t="s">
        <v>137</v>
      </c>
      <c r="F225" s="125" t="s">
        <v>314</v>
      </c>
      <c r="L225" s="28"/>
      <c r="M225" s="126"/>
      <c r="T225" s="52"/>
      <c r="AT225" s="16" t="s">
        <v>137</v>
      </c>
      <c r="AU225" s="16" t="s">
        <v>77</v>
      </c>
    </row>
    <row r="226" spans="2:65" s="11" customFormat="1">
      <c r="B226" s="133"/>
      <c r="D226" s="124" t="s">
        <v>138</v>
      </c>
      <c r="E226" s="134" t="s">
        <v>1</v>
      </c>
      <c r="F226" s="135" t="s">
        <v>316</v>
      </c>
      <c r="H226" s="134" t="s">
        <v>1</v>
      </c>
      <c r="L226" s="133"/>
      <c r="M226" s="136"/>
      <c r="T226" s="137"/>
      <c r="AT226" s="134" t="s">
        <v>138</v>
      </c>
      <c r="AU226" s="134" t="s">
        <v>77</v>
      </c>
      <c r="AV226" s="11" t="s">
        <v>16</v>
      </c>
      <c r="AW226" s="11" t="s">
        <v>26</v>
      </c>
      <c r="AX226" s="11" t="s">
        <v>70</v>
      </c>
      <c r="AY226" s="134" t="s">
        <v>130</v>
      </c>
    </row>
    <row r="227" spans="2:65" s="10" customFormat="1">
      <c r="B227" s="127"/>
      <c r="D227" s="124" t="s">
        <v>138</v>
      </c>
      <c r="E227" s="128" t="s">
        <v>1</v>
      </c>
      <c r="F227" s="129" t="s">
        <v>317</v>
      </c>
      <c r="H227" s="130">
        <v>16.48</v>
      </c>
      <c r="L227" s="127"/>
      <c r="M227" s="131"/>
      <c r="T227" s="132"/>
      <c r="AT227" s="128" t="s">
        <v>138</v>
      </c>
      <c r="AU227" s="128" t="s">
        <v>77</v>
      </c>
      <c r="AV227" s="10" t="s">
        <v>77</v>
      </c>
      <c r="AW227" s="10" t="s">
        <v>26</v>
      </c>
      <c r="AX227" s="10" t="s">
        <v>70</v>
      </c>
      <c r="AY227" s="128" t="s">
        <v>130</v>
      </c>
    </row>
    <row r="228" spans="2:65" s="10" customFormat="1">
      <c r="B228" s="127"/>
      <c r="D228" s="124" t="s">
        <v>138</v>
      </c>
      <c r="E228" s="128" t="s">
        <v>1</v>
      </c>
      <c r="F228" s="129" t="s">
        <v>318</v>
      </c>
      <c r="H228" s="130">
        <v>16.809999999999999</v>
      </c>
      <c r="L228" s="127"/>
      <c r="M228" s="131"/>
      <c r="T228" s="132"/>
      <c r="AT228" s="128" t="s">
        <v>138</v>
      </c>
      <c r="AU228" s="128" t="s">
        <v>77</v>
      </c>
      <c r="AV228" s="10" t="s">
        <v>77</v>
      </c>
      <c r="AW228" s="10" t="s">
        <v>26</v>
      </c>
      <c r="AX228" s="10" t="s">
        <v>70</v>
      </c>
      <c r="AY228" s="128" t="s">
        <v>130</v>
      </c>
    </row>
    <row r="229" spans="2:65" s="14" customFormat="1">
      <c r="B229" s="153"/>
      <c r="D229" s="124" t="s">
        <v>138</v>
      </c>
      <c r="E229" s="154" t="s">
        <v>1</v>
      </c>
      <c r="F229" s="155" t="s">
        <v>264</v>
      </c>
      <c r="H229" s="156">
        <v>33.29</v>
      </c>
      <c r="L229" s="153"/>
      <c r="M229" s="157"/>
      <c r="T229" s="158"/>
      <c r="AT229" s="154" t="s">
        <v>138</v>
      </c>
      <c r="AU229" s="154" t="s">
        <v>77</v>
      </c>
      <c r="AV229" s="14" t="s">
        <v>83</v>
      </c>
      <c r="AW229" s="14" t="s">
        <v>26</v>
      </c>
      <c r="AX229" s="14" t="s">
        <v>70</v>
      </c>
      <c r="AY229" s="154" t="s">
        <v>130</v>
      </c>
    </row>
    <row r="230" spans="2:65" s="10" customFormat="1">
      <c r="B230" s="127"/>
      <c r="D230" s="124" t="s">
        <v>138</v>
      </c>
      <c r="E230" s="128" t="s">
        <v>1</v>
      </c>
      <c r="F230" s="129" t="s">
        <v>319</v>
      </c>
      <c r="H230" s="130">
        <v>7.13</v>
      </c>
      <c r="L230" s="127"/>
      <c r="M230" s="131"/>
      <c r="T230" s="132"/>
      <c r="AT230" s="128" t="s">
        <v>138</v>
      </c>
      <c r="AU230" s="128" t="s">
        <v>77</v>
      </c>
      <c r="AV230" s="10" t="s">
        <v>77</v>
      </c>
      <c r="AW230" s="10" t="s">
        <v>26</v>
      </c>
      <c r="AX230" s="10" t="s">
        <v>70</v>
      </c>
      <c r="AY230" s="128" t="s">
        <v>130</v>
      </c>
    </row>
    <row r="231" spans="2:65" s="10" customFormat="1">
      <c r="B231" s="127"/>
      <c r="D231" s="124" t="s">
        <v>138</v>
      </c>
      <c r="E231" s="128" t="s">
        <v>1</v>
      </c>
      <c r="F231" s="129" t="s">
        <v>320</v>
      </c>
      <c r="H231" s="130">
        <v>38.277999999999999</v>
      </c>
      <c r="L231" s="127"/>
      <c r="M231" s="131"/>
      <c r="T231" s="132"/>
      <c r="AT231" s="128" t="s">
        <v>138</v>
      </c>
      <c r="AU231" s="128" t="s">
        <v>77</v>
      </c>
      <c r="AV231" s="10" t="s">
        <v>77</v>
      </c>
      <c r="AW231" s="10" t="s">
        <v>26</v>
      </c>
      <c r="AX231" s="10" t="s">
        <v>16</v>
      </c>
      <c r="AY231" s="128" t="s">
        <v>130</v>
      </c>
    </row>
    <row r="232" spans="2:65" s="1" customFormat="1" ht="16.5" customHeight="1">
      <c r="B232" s="111"/>
      <c r="C232" s="112" t="s">
        <v>321</v>
      </c>
      <c r="D232" s="112" t="s">
        <v>131</v>
      </c>
      <c r="E232" s="113" t="s">
        <v>322</v>
      </c>
      <c r="F232" s="114" t="s">
        <v>323</v>
      </c>
      <c r="G232" s="115" t="s">
        <v>221</v>
      </c>
      <c r="H232" s="116">
        <v>233.34</v>
      </c>
      <c r="I232" s="117"/>
      <c r="J232" s="117">
        <f>ROUND(I232*H232,2)</f>
        <v>0</v>
      </c>
      <c r="K232" s="114" t="s">
        <v>1579</v>
      </c>
      <c r="L232" s="28"/>
      <c r="M232" s="118" t="s">
        <v>1</v>
      </c>
      <c r="N232" s="119" t="s">
        <v>35</v>
      </c>
      <c r="O232" s="120">
        <v>0</v>
      </c>
      <c r="P232" s="120">
        <f>O232*H232</f>
        <v>0</v>
      </c>
      <c r="Q232" s="120">
        <v>0</v>
      </c>
      <c r="R232" s="120">
        <f>Q232*H232</f>
        <v>0</v>
      </c>
      <c r="S232" s="120">
        <v>0</v>
      </c>
      <c r="T232" s="121">
        <f>S232*H232</f>
        <v>0</v>
      </c>
      <c r="AR232" s="122" t="s">
        <v>147</v>
      </c>
      <c r="AT232" s="122" t="s">
        <v>131</v>
      </c>
      <c r="AU232" s="122" t="s">
        <v>77</v>
      </c>
      <c r="AY232" s="16" t="s">
        <v>130</v>
      </c>
      <c r="BE232" s="123">
        <f>IF(N232="základní",J232,0)</f>
        <v>0</v>
      </c>
      <c r="BF232" s="123">
        <f>IF(N232="snížená",J232,0)</f>
        <v>0</v>
      </c>
      <c r="BG232" s="123">
        <f>IF(N232="zákl. přenesená",J232,0)</f>
        <v>0</v>
      </c>
      <c r="BH232" s="123">
        <f>IF(N232="sníž. přenesená",J232,0)</f>
        <v>0</v>
      </c>
      <c r="BI232" s="123">
        <f>IF(N232="nulová",J232,0)</f>
        <v>0</v>
      </c>
      <c r="BJ232" s="16" t="s">
        <v>16</v>
      </c>
      <c r="BK232" s="123">
        <f>ROUND(I232*H232,2)</f>
        <v>0</v>
      </c>
      <c r="BL232" s="16" t="s">
        <v>147</v>
      </c>
      <c r="BM232" s="122" t="s">
        <v>324</v>
      </c>
    </row>
    <row r="233" spans="2:65" s="1" customFormat="1">
      <c r="B233" s="28"/>
      <c r="D233" s="124" t="s">
        <v>137</v>
      </c>
      <c r="F233" s="125" t="s">
        <v>323</v>
      </c>
      <c r="L233" s="28"/>
      <c r="M233" s="126"/>
      <c r="T233" s="52"/>
      <c r="AT233" s="16" t="s">
        <v>137</v>
      </c>
      <c r="AU233" s="16" t="s">
        <v>77</v>
      </c>
    </row>
    <row r="234" spans="2:65" s="1" customFormat="1" ht="16.5" customHeight="1">
      <c r="B234" s="111"/>
      <c r="C234" s="112" t="s">
        <v>325</v>
      </c>
      <c r="D234" s="112" t="s">
        <v>131</v>
      </c>
      <c r="E234" s="113" t="s">
        <v>326</v>
      </c>
      <c r="F234" s="114" t="s">
        <v>327</v>
      </c>
      <c r="G234" s="115" t="s">
        <v>221</v>
      </c>
      <c r="H234" s="116">
        <v>71.3</v>
      </c>
      <c r="I234" s="117"/>
      <c r="J234" s="117">
        <f>ROUND(I234*H234,2)</f>
        <v>0</v>
      </c>
      <c r="K234" s="114" t="s">
        <v>1579</v>
      </c>
      <c r="L234" s="28"/>
      <c r="M234" s="118" t="s">
        <v>1</v>
      </c>
      <c r="N234" s="119" t="s">
        <v>35</v>
      </c>
      <c r="O234" s="120">
        <v>0</v>
      </c>
      <c r="P234" s="120">
        <f>O234*H234</f>
        <v>0</v>
      </c>
      <c r="Q234" s="120">
        <v>0</v>
      </c>
      <c r="R234" s="120">
        <f>Q234*H234</f>
        <v>0</v>
      </c>
      <c r="S234" s="120">
        <v>0</v>
      </c>
      <c r="T234" s="121">
        <f>S234*H234</f>
        <v>0</v>
      </c>
      <c r="AR234" s="122" t="s">
        <v>147</v>
      </c>
      <c r="AT234" s="122" t="s">
        <v>131</v>
      </c>
      <c r="AU234" s="122" t="s">
        <v>77</v>
      </c>
      <c r="AY234" s="16" t="s">
        <v>130</v>
      </c>
      <c r="BE234" s="123">
        <f>IF(N234="základní",J234,0)</f>
        <v>0</v>
      </c>
      <c r="BF234" s="123">
        <f>IF(N234="snížená",J234,0)</f>
        <v>0</v>
      </c>
      <c r="BG234" s="123">
        <f>IF(N234="zákl. přenesená",J234,0)</f>
        <v>0</v>
      </c>
      <c r="BH234" s="123">
        <f>IF(N234="sníž. přenesená",J234,0)</f>
        <v>0</v>
      </c>
      <c r="BI234" s="123">
        <f>IF(N234="nulová",J234,0)</f>
        <v>0</v>
      </c>
      <c r="BJ234" s="16" t="s">
        <v>16</v>
      </c>
      <c r="BK234" s="123">
        <f>ROUND(I234*H234,2)</f>
        <v>0</v>
      </c>
      <c r="BL234" s="16" t="s">
        <v>147</v>
      </c>
      <c r="BM234" s="122" t="s">
        <v>328</v>
      </c>
    </row>
    <row r="235" spans="2:65" s="1" customFormat="1">
      <c r="B235" s="28"/>
      <c r="D235" s="124" t="s">
        <v>137</v>
      </c>
      <c r="F235" s="125" t="s">
        <v>327</v>
      </c>
      <c r="L235" s="28"/>
      <c r="M235" s="126"/>
      <c r="T235" s="52"/>
      <c r="AT235" s="16" t="s">
        <v>137</v>
      </c>
      <c r="AU235" s="16" t="s">
        <v>77</v>
      </c>
    </row>
    <row r="236" spans="2:65" s="10" customFormat="1">
      <c r="B236" s="127"/>
      <c r="D236" s="124" t="s">
        <v>138</v>
      </c>
      <c r="E236" s="128" t="s">
        <v>1</v>
      </c>
      <c r="F236" s="129" t="s">
        <v>329</v>
      </c>
      <c r="H236" s="130">
        <v>71.3</v>
      </c>
      <c r="L236" s="127"/>
      <c r="M236" s="131"/>
      <c r="T236" s="132"/>
      <c r="AT236" s="128" t="s">
        <v>138</v>
      </c>
      <c r="AU236" s="128" t="s">
        <v>77</v>
      </c>
      <c r="AV236" s="10" t="s">
        <v>77</v>
      </c>
      <c r="AW236" s="10" t="s">
        <v>26</v>
      </c>
      <c r="AX236" s="10" t="s">
        <v>16</v>
      </c>
      <c r="AY236" s="128" t="s">
        <v>130</v>
      </c>
    </row>
    <row r="237" spans="2:65" s="1" customFormat="1" ht="16.5" customHeight="1">
      <c r="B237" s="111"/>
      <c r="C237" s="159" t="s">
        <v>7</v>
      </c>
      <c r="D237" s="159" t="s">
        <v>312</v>
      </c>
      <c r="E237" s="160" t="s">
        <v>330</v>
      </c>
      <c r="F237" s="161" t="s">
        <v>331</v>
      </c>
      <c r="G237" s="162" t="s">
        <v>332</v>
      </c>
      <c r="H237" s="163">
        <v>9.5960000000000001</v>
      </c>
      <c r="I237" s="164"/>
      <c r="J237" s="164">
        <f>ROUND(I237*H237,2)</f>
        <v>0</v>
      </c>
      <c r="K237" s="161" t="s">
        <v>1579</v>
      </c>
      <c r="L237" s="165"/>
      <c r="M237" s="166" t="s">
        <v>1</v>
      </c>
      <c r="N237" s="167" t="s">
        <v>35</v>
      </c>
      <c r="O237" s="120">
        <v>0</v>
      </c>
      <c r="P237" s="120">
        <f>O237*H237</f>
        <v>0</v>
      </c>
      <c r="Q237" s="120">
        <v>1E-3</v>
      </c>
      <c r="R237" s="120">
        <f>Q237*H237</f>
        <v>9.5960000000000004E-3</v>
      </c>
      <c r="S237" s="120">
        <v>0</v>
      </c>
      <c r="T237" s="121">
        <f>S237*H237</f>
        <v>0</v>
      </c>
      <c r="AR237" s="122" t="s">
        <v>166</v>
      </c>
      <c r="AT237" s="122" t="s">
        <v>312</v>
      </c>
      <c r="AU237" s="122" t="s">
        <v>77</v>
      </c>
      <c r="AY237" s="16" t="s">
        <v>130</v>
      </c>
      <c r="BE237" s="123">
        <f>IF(N237="základní",J237,0)</f>
        <v>0</v>
      </c>
      <c r="BF237" s="123">
        <f>IF(N237="snížená",J237,0)</f>
        <v>0</v>
      </c>
      <c r="BG237" s="123">
        <f>IF(N237="zákl. přenesená",J237,0)</f>
        <v>0</v>
      </c>
      <c r="BH237" s="123">
        <f>IF(N237="sníž. přenesená",J237,0)</f>
        <v>0</v>
      </c>
      <c r="BI237" s="123">
        <f>IF(N237="nulová",J237,0)</f>
        <v>0</v>
      </c>
      <c r="BJ237" s="16" t="s">
        <v>16</v>
      </c>
      <c r="BK237" s="123">
        <f>ROUND(I237*H237,2)</f>
        <v>0</v>
      </c>
      <c r="BL237" s="16" t="s">
        <v>147</v>
      </c>
      <c r="BM237" s="122" t="s">
        <v>333</v>
      </c>
    </row>
    <row r="238" spans="2:65" s="1" customFormat="1">
      <c r="B238" s="28"/>
      <c r="D238" s="124" t="s">
        <v>137</v>
      </c>
      <c r="F238" s="125" t="s">
        <v>331</v>
      </c>
      <c r="L238" s="28"/>
      <c r="M238" s="126"/>
      <c r="T238" s="52"/>
      <c r="AT238" s="16" t="s">
        <v>137</v>
      </c>
      <c r="AU238" s="16" t="s">
        <v>77</v>
      </c>
    </row>
    <row r="239" spans="2:65" s="11" customFormat="1">
      <c r="B239" s="133"/>
      <c r="D239" s="124" t="s">
        <v>138</v>
      </c>
      <c r="E239" s="134" t="s">
        <v>1</v>
      </c>
      <c r="F239" s="135" t="s">
        <v>334</v>
      </c>
      <c r="H239" s="134" t="s">
        <v>1</v>
      </c>
      <c r="L239" s="133"/>
      <c r="M239" s="136"/>
      <c r="T239" s="137"/>
      <c r="AT239" s="134" t="s">
        <v>138</v>
      </c>
      <c r="AU239" s="134" t="s">
        <v>77</v>
      </c>
      <c r="AV239" s="11" t="s">
        <v>16</v>
      </c>
      <c r="AW239" s="11" t="s">
        <v>26</v>
      </c>
      <c r="AX239" s="11" t="s">
        <v>70</v>
      </c>
      <c r="AY239" s="134" t="s">
        <v>130</v>
      </c>
    </row>
    <row r="240" spans="2:65" s="10" customFormat="1">
      <c r="B240" s="127"/>
      <c r="D240" s="124" t="s">
        <v>138</v>
      </c>
      <c r="E240" s="128" t="s">
        <v>1</v>
      </c>
      <c r="F240" s="129" t="s">
        <v>335</v>
      </c>
      <c r="H240" s="130">
        <v>7.35</v>
      </c>
      <c r="L240" s="127"/>
      <c r="M240" s="131"/>
      <c r="T240" s="132"/>
      <c r="AT240" s="128" t="s">
        <v>138</v>
      </c>
      <c r="AU240" s="128" t="s">
        <v>77</v>
      </c>
      <c r="AV240" s="10" t="s">
        <v>77</v>
      </c>
      <c r="AW240" s="10" t="s">
        <v>26</v>
      </c>
      <c r="AX240" s="10" t="s">
        <v>70</v>
      </c>
      <c r="AY240" s="128" t="s">
        <v>130</v>
      </c>
    </row>
    <row r="241" spans="2:65" s="10" customFormat="1">
      <c r="B241" s="127"/>
      <c r="D241" s="124" t="s">
        <v>138</v>
      </c>
      <c r="E241" s="128" t="s">
        <v>1</v>
      </c>
      <c r="F241" s="129" t="s">
        <v>336</v>
      </c>
      <c r="H241" s="130">
        <v>2.246</v>
      </c>
      <c r="L241" s="127"/>
      <c r="M241" s="131"/>
      <c r="T241" s="132"/>
      <c r="AT241" s="128" t="s">
        <v>138</v>
      </c>
      <c r="AU241" s="128" t="s">
        <v>77</v>
      </c>
      <c r="AV241" s="10" t="s">
        <v>77</v>
      </c>
      <c r="AW241" s="10" t="s">
        <v>26</v>
      </c>
      <c r="AX241" s="10" t="s">
        <v>70</v>
      </c>
      <c r="AY241" s="128" t="s">
        <v>130</v>
      </c>
    </row>
    <row r="242" spans="2:65" s="13" customFormat="1">
      <c r="B242" s="147"/>
      <c r="D242" s="124" t="s">
        <v>138</v>
      </c>
      <c r="E242" s="148" t="s">
        <v>1</v>
      </c>
      <c r="F242" s="149" t="s">
        <v>227</v>
      </c>
      <c r="H242" s="150">
        <v>9.5960000000000001</v>
      </c>
      <c r="L242" s="147"/>
      <c r="M242" s="151"/>
      <c r="T242" s="152"/>
      <c r="AT242" s="148" t="s">
        <v>138</v>
      </c>
      <c r="AU242" s="148" t="s">
        <v>77</v>
      </c>
      <c r="AV242" s="13" t="s">
        <v>147</v>
      </c>
      <c r="AW242" s="13" t="s">
        <v>26</v>
      </c>
      <c r="AX242" s="13" t="s">
        <v>16</v>
      </c>
      <c r="AY242" s="148" t="s">
        <v>130</v>
      </c>
    </row>
    <row r="243" spans="2:65" s="1" customFormat="1" ht="16.5" customHeight="1">
      <c r="B243" s="111"/>
      <c r="C243" s="112" t="s">
        <v>337</v>
      </c>
      <c r="D243" s="112" t="s">
        <v>131</v>
      </c>
      <c r="E243" s="113" t="s">
        <v>338</v>
      </c>
      <c r="F243" s="114" t="s">
        <v>339</v>
      </c>
      <c r="G243" s="115" t="s">
        <v>221</v>
      </c>
      <c r="H243" s="116">
        <v>233.34</v>
      </c>
      <c r="I243" s="117"/>
      <c r="J243" s="117">
        <f>ROUND(I243*H243,2)</f>
        <v>0</v>
      </c>
      <c r="K243" s="114" t="s">
        <v>1579</v>
      </c>
      <c r="L243" s="28"/>
      <c r="M243" s="118" t="s">
        <v>1</v>
      </c>
      <c r="N243" s="119" t="s">
        <v>35</v>
      </c>
      <c r="O243" s="120">
        <v>0</v>
      </c>
      <c r="P243" s="120">
        <f>O243*H243</f>
        <v>0</v>
      </c>
      <c r="Q243" s="120">
        <v>0</v>
      </c>
      <c r="R243" s="120">
        <f>Q243*H243</f>
        <v>0</v>
      </c>
      <c r="S243" s="120">
        <v>0</v>
      </c>
      <c r="T243" s="121">
        <f>S243*H243</f>
        <v>0</v>
      </c>
      <c r="AR243" s="122" t="s">
        <v>147</v>
      </c>
      <c r="AT243" s="122" t="s">
        <v>131</v>
      </c>
      <c r="AU243" s="122" t="s">
        <v>77</v>
      </c>
      <c r="AY243" s="16" t="s">
        <v>130</v>
      </c>
      <c r="BE243" s="123">
        <f>IF(N243="základní",J243,0)</f>
        <v>0</v>
      </c>
      <c r="BF243" s="123">
        <f>IF(N243="snížená",J243,0)</f>
        <v>0</v>
      </c>
      <c r="BG243" s="123">
        <f>IF(N243="zákl. přenesená",J243,0)</f>
        <v>0</v>
      </c>
      <c r="BH243" s="123">
        <f>IF(N243="sníž. přenesená",J243,0)</f>
        <v>0</v>
      </c>
      <c r="BI243" s="123">
        <f>IF(N243="nulová",J243,0)</f>
        <v>0</v>
      </c>
      <c r="BJ243" s="16" t="s">
        <v>16</v>
      </c>
      <c r="BK243" s="123">
        <f>ROUND(I243*H243,2)</f>
        <v>0</v>
      </c>
      <c r="BL243" s="16" t="s">
        <v>147</v>
      </c>
      <c r="BM243" s="122" t="s">
        <v>340</v>
      </c>
    </row>
    <row r="244" spans="2:65" s="1" customFormat="1">
      <c r="B244" s="28"/>
      <c r="D244" s="124" t="s">
        <v>137</v>
      </c>
      <c r="F244" s="125" t="s">
        <v>339</v>
      </c>
      <c r="L244" s="28"/>
      <c r="M244" s="126"/>
      <c r="T244" s="52"/>
      <c r="AT244" s="16" t="s">
        <v>137</v>
      </c>
      <c r="AU244" s="16" t="s">
        <v>77</v>
      </c>
    </row>
    <row r="245" spans="2:65" s="10" customFormat="1">
      <c r="B245" s="127"/>
      <c r="D245" s="124" t="s">
        <v>138</v>
      </c>
      <c r="E245" s="128" t="s">
        <v>1</v>
      </c>
      <c r="F245" s="129" t="s">
        <v>341</v>
      </c>
      <c r="H245" s="130">
        <v>233.34</v>
      </c>
      <c r="L245" s="127"/>
      <c r="M245" s="131"/>
      <c r="T245" s="132"/>
      <c r="AT245" s="128" t="s">
        <v>138</v>
      </c>
      <c r="AU245" s="128" t="s">
        <v>77</v>
      </c>
      <c r="AV245" s="10" t="s">
        <v>77</v>
      </c>
      <c r="AW245" s="10" t="s">
        <v>26</v>
      </c>
      <c r="AX245" s="10" t="s">
        <v>16</v>
      </c>
      <c r="AY245" s="128" t="s">
        <v>130</v>
      </c>
    </row>
    <row r="246" spans="2:65" s="1" customFormat="1" ht="16.5" customHeight="1">
      <c r="B246" s="111"/>
      <c r="C246" s="112" t="s">
        <v>342</v>
      </c>
      <c r="D246" s="112" t="s">
        <v>131</v>
      </c>
      <c r="E246" s="113" t="s">
        <v>343</v>
      </c>
      <c r="F246" s="114" t="s">
        <v>344</v>
      </c>
      <c r="G246" s="115" t="s">
        <v>221</v>
      </c>
      <c r="H246" s="116">
        <v>10719.24</v>
      </c>
      <c r="I246" s="117"/>
      <c r="J246" s="117">
        <f>ROUND(I246*H246,2)</f>
        <v>0</v>
      </c>
      <c r="K246" s="114" t="s">
        <v>1579</v>
      </c>
      <c r="L246" s="28"/>
      <c r="M246" s="118" t="s">
        <v>1</v>
      </c>
      <c r="N246" s="119" t="s">
        <v>35</v>
      </c>
      <c r="O246" s="120">
        <v>0</v>
      </c>
      <c r="P246" s="120">
        <f>O246*H246</f>
        <v>0</v>
      </c>
      <c r="Q246" s="120">
        <v>0</v>
      </c>
      <c r="R246" s="120">
        <f>Q246*H246</f>
        <v>0</v>
      </c>
      <c r="S246" s="120">
        <v>0</v>
      </c>
      <c r="T246" s="121">
        <f>S246*H246</f>
        <v>0</v>
      </c>
      <c r="AR246" s="122" t="s">
        <v>147</v>
      </c>
      <c r="AT246" s="122" t="s">
        <v>131</v>
      </c>
      <c r="AU246" s="122" t="s">
        <v>77</v>
      </c>
      <c r="AY246" s="16" t="s">
        <v>130</v>
      </c>
      <c r="BE246" s="123">
        <f>IF(N246="základní",J246,0)</f>
        <v>0</v>
      </c>
      <c r="BF246" s="123">
        <f>IF(N246="snížená",J246,0)</f>
        <v>0</v>
      </c>
      <c r="BG246" s="123">
        <f>IF(N246="zákl. přenesená",J246,0)</f>
        <v>0</v>
      </c>
      <c r="BH246" s="123">
        <f>IF(N246="sníž. přenesená",J246,0)</f>
        <v>0</v>
      </c>
      <c r="BI246" s="123">
        <f>IF(N246="nulová",J246,0)</f>
        <v>0</v>
      </c>
      <c r="BJ246" s="16" t="s">
        <v>16</v>
      </c>
      <c r="BK246" s="123">
        <f>ROUND(I246*H246,2)</f>
        <v>0</v>
      </c>
      <c r="BL246" s="16" t="s">
        <v>147</v>
      </c>
      <c r="BM246" s="122" t="s">
        <v>345</v>
      </c>
    </row>
    <row r="247" spans="2:65" s="1" customFormat="1">
      <c r="B247" s="28"/>
      <c r="D247" s="124" t="s">
        <v>137</v>
      </c>
      <c r="F247" s="125" t="s">
        <v>344</v>
      </c>
      <c r="L247" s="28"/>
      <c r="M247" s="126"/>
      <c r="T247" s="52"/>
      <c r="AT247" s="16" t="s">
        <v>137</v>
      </c>
      <c r="AU247" s="16" t="s">
        <v>77</v>
      </c>
    </row>
    <row r="248" spans="2:65" s="10" customFormat="1">
      <c r="B248" s="127"/>
      <c r="D248" s="124" t="s">
        <v>138</v>
      </c>
      <c r="E248" s="128" t="s">
        <v>1</v>
      </c>
      <c r="F248" s="129" t="s">
        <v>346</v>
      </c>
      <c r="H248" s="130">
        <v>10719.24</v>
      </c>
      <c r="L248" s="127"/>
      <c r="M248" s="131"/>
      <c r="T248" s="132"/>
      <c r="AT248" s="128" t="s">
        <v>138</v>
      </c>
      <c r="AU248" s="128" t="s">
        <v>77</v>
      </c>
      <c r="AV248" s="10" t="s">
        <v>77</v>
      </c>
      <c r="AW248" s="10" t="s">
        <v>26</v>
      </c>
      <c r="AX248" s="10" t="s">
        <v>16</v>
      </c>
      <c r="AY248" s="128" t="s">
        <v>130</v>
      </c>
    </row>
    <row r="249" spans="2:65" s="1" customFormat="1" ht="16.5" customHeight="1">
      <c r="B249" s="111"/>
      <c r="C249" s="112" t="s">
        <v>347</v>
      </c>
      <c r="D249" s="112" t="s">
        <v>131</v>
      </c>
      <c r="E249" s="113" t="s">
        <v>348</v>
      </c>
      <c r="F249" s="114" t="s">
        <v>349</v>
      </c>
      <c r="G249" s="115" t="s">
        <v>221</v>
      </c>
      <c r="H249" s="116">
        <v>71.3</v>
      </c>
      <c r="I249" s="117"/>
      <c r="J249" s="117">
        <f>ROUND(I249*H249,2)</f>
        <v>0</v>
      </c>
      <c r="K249" s="114" t="s">
        <v>1579</v>
      </c>
      <c r="L249" s="28"/>
      <c r="M249" s="118" t="s">
        <v>1</v>
      </c>
      <c r="N249" s="119" t="s">
        <v>35</v>
      </c>
      <c r="O249" s="120">
        <v>0</v>
      </c>
      <c r="P249" s="120">
        <f>O249*H249</f>
        <v>0</v>
      </c>
      <c r="Q249" s="120">
        <v>0</v>
      </c>
      <c r="R249" s="120">
        <f>Q249*H249</f>
        <v>0</v>
      </c>
      <c r="S249" s="120">
        <v>0</v>
      </c>
      <c r="T249" s="121">
        <f>S249*H249</f>
        <v>0</v>
      </c>
      <c r="AR249" s="122" t="s">
        <v>147</v>
      </c>
      <c r="AT249" s="122" t="s">
        <v>131</v>
      </c>
      <c r="AU249" s="122" t="s">
        <v>77</v>
      </c>
      <c r="AY249" s="16" t="s">
        <v>130</v>
      </c>
      <c r="BE249" s="123">
        <f>IF(N249="základní",J249,0)</f>
        <v>0</v>
      </c>
      <c r="BF249" s="123">
        <f>IF(N249="snížená",J249,0)</f>
        <v>0</v>
      </c>
      <c r="BG249" s="123">
        <f>IF(N249="zákl. přenesená",J249,0)</f>
        <v>0</v>
      </c>
      <c r="BH249" s="123">
        <f>IF(N249="sníž. přenesená",J249,0)</f>
        <v>0</v>
      </c>
      <c r="BI249" s="123">
        <f>IF(N249="nulová",J249,0)</f>
        <v>0</v>
      </c>
      <c r="BJ249" s="16" t="s">
        <v>16</v>
      </c>
      <c r="BK249" s="123">
        <f>ROUND(I249*H249,2)</f>
        <v>0</v>
      </c>
      <c r="BL249" s="16" t="s">
        <v>147</v>
      </c>
      <c r="BM249" s="122" t="s">
        <v>350</v>
      </c>
    </row>
    <row r="250" spans="2:65" s="1" customFormat="1">
      <c r="B250" s="28"/>
      <c r="D250" s="124" t="s">
        <v>137</v>
      </c>
      <c r="F250" s="125" t="s">
        <v>349</v>
      </c>
      <c r="L250" s="28"/>
      <c r="M250" s="126"/>
      <c r="T250" s="52"/>
      <c r="AT250" s="16" t="s">
        <v>137</v>
      </c>
      <c r="AU250" s="16" t="s">
        <v>77</v>
      </c>
    </row>
    <row r="251" spans="2:65" s="11" customFormat="1">
      <c r="B251" s="133"/>
      <c r="D251" s="124" t="s">
        <v>138</v>
      </c>
      <c r="E251" s="134" t="s">
        <v>1</v>
      </c>
      <c r="F251" s="135" t="s">
        <v>351</v>
      </c>
      <c r="H251" s="134" t="s">
        <v>1</v>
      </c>
      <c r="L251" s="133"/>
      <c r="M251" s="136"/>
      <c r="T251" s="137"/>
      <c r="AT251" s="134" t="s">
        <v>138</v>
      </c>
      <c r="AU251" s="134" t="s">
        <v>77</v>
      </c>
      <c r="AV251" s="11" t="s">
        <v>16</v>
      </c>
      <c r="AW251" s="11" t="s">
        <v>26</v>
      </c>
      <c r="AX251" s="11" t="s">
        <v>70</v>
      </c>
      <c r="AY251" s="134" t="s">
        <v>130</v>
      </c>
    </row>
    <row r="252" spans="2:65" s="10" customFormat="1">
      <c r="B252" s="127"/>
      <c r="D252" s="124" t="s">
        <v>138</v>
      </c>
      <c r="E252" s="128" t="s">
        <v>1</v>
      </c>
      <c r="F252" s="129" t="s">
        <v>352</v>
      </c>
      <c r="H252" s="130">
        <v>71.3</v>
      </c>
      <c r="L252" s="127"/>
      <c r="M252" s="131"/>
      <c r="T252" s="132"/>
      <c r="AT252" s="128" t="s">
        <v>138</v>
      </c>
      <c r="AU252" s="128" t="s">
        <v>77</v>
      </c>
      <c r="AV252" s="10" t="s">
        <v>77</v>
      </c>
      <c r="AW252" s="10" t="s">
        <v>26</v>
      </c>
      <c r="AX252" s="10" t="s">
        <v>16</v>
      </c>
      <c r="AY252" s="128" t="s">
        <v>130</v>
      </c>
    </row>
    <row r="253" spans="2:65" s="1" customFormat="1" ht="16.5" customHeight="1">
      <c r="B253" s="111"/>
      <c r="C253" s="112" t="s">
        <v>353</v>
      </c>
      <c r="D253" s="112" t="s">
        <v>131</v>
      </c>
      <c r="E253" s="113" t="s">
        <v>354</v>
      </c>
      <c r="F253" s="114" t="s">
        <v>355</v>
      </c>
      <c r="G253" s="115" t="s">
        <v>221</v>
      </c>
      <c r="H253" s="116">
        <v>233.34</v>
      </c>
      <c r="I253" s="117"/>
      <c r="J253" s="117">
        <f>ROUND(I253*H253,2)</f>
        <v>0</v>
      </c>
      <c r="K253" s="114" t="s">
        <v>1579</v>
      </c>
      <c r="L253" s="28"/>
      <c r="M253" s="118" t="s">
        <v>1</v>
      </c>
      <c r="N253" s="119" t="s">
        <v>35</v>
      </c>
      <c r="O253" s="120">
        <v>0</v>
      </c>
      <c r="P253" s="120">
        <f>O253*H253</f>
        <v>0</v>
      </c>
      <c r="Q253" s="120">
        <v>0</v>
      </c>
      <c r="R253" s="120">
        <f>Q253*H253</f>
        <v>0</v>
      </c>
      <c r="S253" s="120">
        <v>0</v>
      </c>
      <c r="T253" s="121">
        <f>S253*H253</f>
        <v>0</v>
      </c>
      <c r="AR253" s="122" t="s">
        <v>147</v>
      </c>
      <c r="AT253" s="122" t="s">
        <v>131</v>
      </c>
      <c r="AU253" s="122" t="s">
        <v>77</v>
      </c>
      <c r="AY253" s="16" t="s">
        <v>130</v>
      </c>
      <c r="BE253" s="123">
        <f>IF(N253="základní",J253,0)</f>
        <v>0</v>
      </c>
      <c r="BF253" s="123">
        <f>IF(N253="snížená",J253,0)</f>
        <v>0</v>
      </c>
      <c r="BG253" s="123">
        <f>IF(N253="zákl. přenesená",J253,0)</f>
        <v>0</v>
      </c>
      <c r="BH253" s="123">
        <f>IF(N253="sníž. přenesená",J253,0)</f>
        <v>0</v>
      </c>
      <c r="BI253" s="123">
        <f>IF(N253="nulová",J253,0)</f>
        <v>0</v>
      </c>
      <c r="BJ253" s="16" t="s">
        <v>16</v>
      </c>
      <c r="BK253" s="123">
        <f>ROUND(I253*H253,2)</f>
        <v>0</v>
      </c>
      <c r="BL253" s="16" t="s">
        <v>147</v>
      </c>
      <c r="BM253" s="122" t="s">
        <v>356</v>
      </c>
    </row>
    <row r="254" spans="2:65" s="1" customFormat="1">
      <c r="B254" s="28"/>
      <c r="D254" s="124" t="s">
        <v>137</v>
      </c>
      <c r="F254" s="125" t="s">
        <v>355</v>
      </c>
      <c r="L254" s="28"/>
      <c r="M254" s="126"/>
      <c r="T254" s="52"/>
      <c r="AT254" s="16" t="s">
        <v>137</v>
      </c>
      <c r="AU254" s="16" t="s">
        <v>77</v>
      </c>
    </row>
    <row r="255" spans="2:65" s="1" customFormat="1" ht="16.5" customHeight="1">
      <c r="B255" s="111"/>
      <c r="C255" s="112" t="s">
        <v>357</v>
      </c>
      <c r="D255" s="112" t="s">
        <v>131</v>
      </c>
      <c r="E255" s="113" t="s">
        <v>358</v>
      </c>
      <c r="F255" s="114" t="s">
        <v>359</v>
      </c>
      <c r="G255" s="115" t="s">
        <v>221</v>
      </c>
      <c r="H255" s="116">
        <v>233.34</v>
      </c>
      <c r="I255" s="117"/>
      <c r="J255" s="117">
        <f>ROUND(I255*H255,2)</f>
        <v>0</v>
      </c>
      <c r="K255" s="114" t="s">
        <v>1579</v>
      </c>
      <c r="L255" s="28"/>
      <c r="M255" s="118" t="s">
        <v>1</v>
      </c>
      <c r="N255" s="119" t="s">
        <v>35</v>
      </c>
      <c r="O255" s="120">
        <v>0</v>
      </c>
      <c r="P255" s="120">
        <f>O255*H255</f>
        <v>0</v>
      </c>
      <c r="Q255" s="120">
        <v>0</v>
      </c>
      <c r="R255" s="120">
        <f>Q255*H255</f>
        <v>0</v>
      </c>
      <c r="S255" s="120">
        <v>0</v>
      </c>
      <c r="T255" s="121">
        <f>S255*H255</f>
        <v>0</v>
      </c>
      <c r="AR255" s="122" t="s">
        <v>147</v>
      </c>
      <c r="AT255" s="122" t="s">
        <v>131</v>
      </c>
      <c r="AU255" s="122" t="s">
        <v>77</v>
      </c>
      <c r="AY255" s="16" t="s">
        <v>130</v>
      </c>
      <c r="BE255" s="123">
        <f>IF(N255="základní",J255,0)</f>
        <v>0</v>
      </c>
      <c r="BF255" s="123">
        <f>IF(N255="snížená",J255,0)</f>
        <v>0</v>
      </c>
      <c r="BG255" s="123">
        <f>IF(N255="zákl. přenesená",J255,0)</f>
        <v>0</v>
      </c>
      <c r="BH255" s="123">
        <f>IF(N255="sníž. přenesená",J255,0)</f>
        <v>0</v>
      </c>
      <c r="BI255" s="123">
        <f>IF(N255="nulová",J255,0)</f>
        <v>0</v>
      </c>
      <c r="BJ255" s="16" t="s">
        <v>16</v>
      </c>
      <c r="BK255" s="123">
        <f>ROUND(I255*H255,2)</f>
        <v>0</v>
      </c>
      <c r="BL255" s="16" t="s">
        <v>147</v>
      </c>
      <c r="BM255" s="122" t="s">
        <v>360</v>
      </c>
    </row>
    <row r="256" spans="2:65" s="1" customFormat="1">
      <c r="B256" s="28"/>
      <c r="D256" s="124" t="s">
        <v>137</v>
      </c>
      <c r="F256" s="125" t="s">
        <v>359</v>
      </c>
      <c r="L256" s="28"/>
      <c r="M256" s="126"/>
      <c r="T256" s="52"/>
      <c r="AT256" s="16" t="s">
        <v>137</v>
      </c>
      <c r="AU256" s="16" t="s">
        <v>77</v>
      </c>
    </row>
    <row r="257" spans="2:65" s="1" customFormat="1" ht="16.5" customHeight="1">
      <c r="B257" s="111"/>
      <c r="C257" s="112" t="s">
        <v>361</v>
      </c>
      <c r="D257" s="112" t="s">
        <v>131</v>
      </c>
      <c r="E257" s="113" t="s">
        <v>362</v>
      </c>
      <c r="F257" s="114" t="s">
        <v>363</v>
      </c>
      <c r="G257" s="115" t="s">
        <v>221</v>
      </c>
      <c r="H257" s="116">
        <v>233.34</v>
      </c>
      <c r="I257" s="117"/>
      <c r="J257" s="117">
        <f>ROUND(I257*H257,2)</f>
        <v>0</v>
      </c>
      <c r="K257" s="114" t="s">
        <v>1579</v>
      </c>
      <c r="L257" s="28"/>
      <c r="M257" s="118" t="s">
        <v>1</v>
      </c>
      <c r="N257" s="119" t="s">
        <v>35</v>
      </c>
      <c r="O257" s="120">
        <v>0</v>
      </c>
      <c r="P257" s="120">
        <f>O257*H257</f>
        <v>0</v>
      </c>
      <c r="Q257" s="120">
        <v>0</v>
      </c>
      <c r="R257" s="120">
        <f>Q257*H257</f>
        <v>0</v>
      </c>
      <c r="S257" s="120">
        <v>0</v>
      </c>
      <c r="T257" s="121">
        <f>S257*H257</f>
        <v>0</v>
      </c>
      <c r="AR257" s="122" t="s">
        <v>147</v>
      </c>
      <c r="AT257" s="122" t="s">
        <v>131</v>
      </c>
      <c r="AU257" s="122" t="s">
        <v>77</v>
      </c>
      <c r="AY257" s="16" t="s">
        <v>130</v>
      </c>
      <c r="BE257" s="123">
        <f>IF(N257="základní",J257,0)</f>
        <v>0</v>
      </c>
      <c r="BF257" s="123">
        <f>IF(N257="snížená",J257,0)</f>
        <v>0</v>
      </c>
      <c r="BG257" s="123">
        <f>IF(N257="zákl. přenesená",J257,0)</f>
        <v>0</v>
      </c>
      <c r="BH257" s="123">
        <f>IF(N257="sníž. přenesená",J257,0)</f>
        <v>0</v>
      </c>
      <c r="BI257" s="123">
        <f>IF(N257="nulová",J257,0)</f>
        <v>0</v>
      </c>
      <c r="BJ257" s="16" t="s">
        <v>16</v>
      </c>
      <c r="BK257" s="123">
        <f>ROUND(I257*H257,2)</f>
        <v>0</v>
      </c>
      <c r="BL257" s="16" t="s">
        <v>147</v>
      </c>
      <c r="BM257" s="122" t="s">
        <v>364</v>
      </c>
    </row>
    <row r="258" spans="2:65" s="1" customFormat="1">
      <c r="B258" s="28"/>
      <c r="D258" s="124" t="s">
        <v>137</v>
      </c>
      <c r="F258" s="125" t="s">
        <v>363</v>
      </c>
      <c r="L258" s="28"/>
      <c r="M258" s="126"/>
      <c r="T258" s="52"/>
      <c r="AT258" s="16" t="s">
        <v>137</v>
      </c>
      <c r="AU258" s="16" t="s">
        <v>77</v>
      </c>
    </row>
    <row r="259" spans="2:65" s="1" customFormat="1" ht="16.5" customHeight="1">
      <c r="B259" s="111"/>
      <c r="C259" s="112" t="s">
        <v>365</v>
      </c>
      <c r="D259" s="112" t="s">
        <v>131</v>
      </c>
      <c r="E259" s="113" t="s">
        <v>366</v>
      </c>
      <c r="F259" s="114" t="s">
        <v>367</v>
      </c>
      <c r="G259" s="115" t="s">
        <v>221</v>
      </c>
      <c r="H259" s="116">
        <v>71.3</v>
      </c>
      <c r="I259" s="117"/>
      <c r="J259" s="117">
        <f>ROUND(I259*H259,2)</f>
        <v>0</v>
      </c>
      <c r="K259" s="114" t="s">
        <v>1579</v>
      </c>
      <c r="L259" s="28"/>
      <c r="M259" s="118" t="s">
        <v>1</v>
      </c>
      <c r="N259" s="119" t="s">
        <v>35</v>
      </c>
      <c r="O259" s="120">
        <v>0</v>
      </c>
      <c r="P259" s="120">
        <f>O259*H259</f>
        <v>0</v>
      </c>
      <c r="Q259" s="120">
        <v>0</v>
      </c>
      <c r="R259" s="120">
        <f>Q259*H259</f>
        <v>0</v>
      </c>
      <c r="S259" s="120">
        <v>0</v>
      </c>
      <c r="T259" s="121">
        <f>S259*H259</f>
        <v>0</v>
      </c>
      <c r="AR259" s="122" t="s">
        <v>147</v>
      </c>
      <c r="AT259" s="122" t="s">
        <v>131</v>
      </c>
      <c r="AU259" s="122" t="s">
        <v>77</v>
      </c>
      <c r="AY259" s="16" t="s">
        <v>130</v>
      </c>
      <c r="BE259" s="123">
        <f>IF(N259="základní",J259,0)</f>
        <v>0</v>
      </c>
      <c r="BF259" s="123">
        <f>IF(N259="snížená",J259,0)</f>
        <v>0</v>
      </c>
      <c r="BG259" s="123">
        <f>IF(N259="zákl. přenesená",J259,0)</f>
        <v>0</v>
      </c>
      <c r="BH259" s="123">
        <f>IF(N259="sníž. přenesená",J259,0)</f>
        <v>0</v>
      </c>
      <c r="BI259" s="123">
        <f>IF(N259="nulová",J259,0)</f>
        <v>0</v>
      </c>
      <c r="BJ259" s="16" t="s">
        <v>16</v>
      </c>
      <c r="BK259" s="123">
        <f>ROUND(I259*H259,2)</f>
        <v>0</v>
      </c>
      <c r="BL259" s="16" t="s">
        <v>147</v>
      </c>
      <c r="BM259" s="122" t="s">
        <v>368</v>
      </c>
    </row>
    <row r="260" spans="2:65" s="1" customFormat="1">
      <c r="B260" s="28"/>
      <c r="D260" s="124" t="s">
        <v>137</v>
      </c>
      <c r="F260" s="125" t="s">
        <v>367</v>
      </c>
      <c r="L260" s="28"/>
      <c r="M260" s="126"/>
      <c r="T260" s="52"/>
      <c r="AT260" s="16" t="s">
        <v>137</v>
      </c>
      <c r="AU260" s="16" t="s">
        <v>77</v>
      </c>
    </row>
    <row r="261" spans="2:65" s="1" customFormat="1" ht="16.5" customHeight="1">
      <c r="B261" s="111"/>
      <c r="C261" s="112" t="s">
        <v>369</v>
      </c>
      <c r="D261" s="112" t="s">
        <v>131</v>
      </c>
      <c r="E261" s="113" t="s">
        <v>370</v>
      </c>
      <c r="F261" s="114" t="s">
        <v>371</v>
      </c>
      <c r="G261" s="115" t="s">
        <v>221</v>
      </c>
      <c r="H261" s="116">
        <v>71.3</v>
      </c>
      <c r="I261" s="117"/>
      <c r="J261" s="117">
        <f>ROUND(I261*H261,2)</f>
        <v>0</v>
      </c>
      <c r="K261" s="114" t="s">
        <v>1579</v>
      </c>
      <c r="L261" s="28"/>
      <c r="M261" s="118" t="s">
        <v>1</v>
      </c>
      <c r="N261" s="119" t="s">
        <v>35</v>
      </c>
      <c r="O261" s="120">
        <v>0</v>
      </c>
      <c r="P261" s="120">
        <f>O261*H261</f>
        <v>0</v>
      </c>
      <c r="Q261" s="120">
        <v>0</v>
      </c>
      <c r="R261" s="120">
        <f>Q261*H261</f>
        <v>0</v>
      </c>
      <c r="S261" s="120">
        <v>0</v>
      </c>
      <c r="T261" s="121">
        <f>S261*H261</f>
        <v>0</v>
      </c>
      <c r="AR261" s="122" t="s">
        <v>147</v>
      </c>
      <c r="AT261" s="122" t="s">
        <v>131</v>
      </c>
      <c r="AU261" s="122" t="s">
        <v>77</v>
      </c>
      <c r="AY261" s="16" t="s">
        <v>130</v>
      </c>
      <c r="BE261" s="123">
        <f>IF(N261="základní",J261,0)</f>
        <v>0</v>
      </c>
      <c r="BF261" s="123">
        <f>IF(N261="snížená",J261,0)</f>
        <v>0</v>
      </c>
      <c r="BG261" s="123">
        <f>IF(N261="zákl. přenesená",J261,0)</f>
        <v>0</v>
      </c>
      <c r="BH261" s="123">
        <f>IF(N261="sníž. přenesená",J261,0)</f>
        <v>0</v>
      </c>
      <c r="BI261" s="123">
        <f>IF(N261="nulová",J261,0)</f>
        <v>0</v>
      </c>
      <c r="BJ261" s="16" t="s">
        <v>16</v>
      </c>
      <c r="BK261" s="123">
        <f>ROUND(I261*H261,2)</f>
        <v>0</v>
      </c>
      <c r="BL261" s="16" t="s">
        <v>147</v>
      </c>
      <c r="BM261" s="122" t="s">
        <v>372</v>
      </c>
    </row>
    <row r="262" spans="2:65" s="1" customFormat="1">
      <c r="B262" s="28"/>
      <c r="D262" s="124" t="s">
        <v>137</v>
      </c>
      <c r="F262" s="125" t="s">
        <v>371</v>
      </c>
      <c r="L262" s="28"/>
      <c r="M262" s="126"/>
      <c r="T262" s="52"/>
      <c r="AT262" s="16" t="s">
        <v>137</v>
      </c>
      <c r="AU262" s="16" t="s">
        <v>77</v>
      </c>
    </row>
    <row r="263" spans="2:65" s="1" customFormat="1" ht="16.5" customHeight="1">
      <c r="B263" s="111"/>
      <c r="C263" s="112" t="s">
        <v>373</v>
      </c>
      <c r="D263" s="112" t="s">
        <v>131</v>
      </c>
      <c r="E263" s="113" t="s">
        <v>374</v>
      </c>
      <c r="F263" s="114" t="s">
        <v>375</v>
      </c>
      <c r="G263" s="115" t="s">
        <v>221</v>
      </c>
      <c r="H263" s="116">
        <v>71.3</v>
      </c>
      <c r="I263" s="117"/>
      <c r="J263" s="117">
        <f>ROUND(I263*H263,2)</f>
        <v>0</v>
      </c>
      <c r="K263" s="114" t="s">
        <v>1579</v>
      </c>
      <c r="L263" s="28"/>
      <c r="M263" s="118" t="s">
        <v>1</v>
      </c>
      <c r="N263" s="119" t="s">
        <v>35</v>
      </c>
      <c r="O263" s="120">
        <v>0</v>
      </c>
      <c r="P263" s="120">
        <f>O263*H263</f>
        <v>0</v>
      </c>
      <c r="Q263" s="120">
        <v>0</v>
      </c>
      <c r="R263" s="120">
        <f>Q263*H263</f>
        <v>0</v>
      </c>
      <c r="S263" s="120">
        <v>0</v>
      </c>
      <c r="T263" s="121">
        <f>S263*H263</f>
        <v>0</v>
      </c>
      <c r="AR263" s="122" t="s">
        <v>147</v>
      </c>
      <c r="AT263" s="122" t="s">
        <v>131</v>
      </c>
      <c r="AU263" s="122" t="s">
        <v>77</v>
      </c>
      <c r="AY263" s="16" t="s">
        <v>130</v>
      </c>
      <c r="BE263" s="123">
        <f>IF(N263="základní",J263,0)</f>
        <v>0</v>
      </c>
      <c r="BF263" s="123">
        <f>IF(N263="snížená",J263,0)</f>
        <v>0</v>
      </c>
      <c r="BG263" s="123">
        <f>IF(N263="zákl. přenesená",J263,0)</f>
        <v>0</v>
      </c>
      <c r="BH263" s="123">
        <f>IF(N263="sníž. přenesená",J263,0)</f>
        <v>0</v>
      </c>
      <c r="BI263" s="123">
        <f>IF(N263="nulová",J263,0)</f>
        <v>0</v>
      </c>
      <c r="BJ263" s="16" t="s">
        <v>16</v>
      </c>
      <c r="BK263" s="123">
        <f>ROUND(I263*H263,2)</f>
        <v>0</v>
      </c>
      <c r="BL263" s="16" t="s">
        <v>147</v>
      </c>
      <c r="BM263" s="122" t="s">
        <v>376</v>
      </c>
    </row>
    <row r="264" spans="2:65" s="1" customFormat="1">
      <c r="B264" s="28"/>
      <c r="D264" s="124" t="s">
        <v>137</v>
      </c>
      <c r="F264" s="125" t="s">
        <v>375</v>
      </c>
      <c r="L264" s="28"/>
      <c r="M264" s="126"/>
      <c r="T264" s="52"/>
      <c r="AT264" s="16" t="s">
        <v>137</v>
      </c>
      <c r="AU264" s="16" t="s">
        <v>77</v>
      </c>
    </row>
    <row r="265" spans="2:65" s="1" customFormat="1" ht="16.5" customHeight="1">
      <c r="B265" s="111"/>
      <c r="C265" s="112" t="s">
        <v>377</v>
      </c>
      <c r="D265" s="112" t="s">
        <v>131</v>
      </c>
      <c r="E265" s="113" t="s">
        <v>378</v>
      </c>
      <c r="F265" s="114" t="s">
        <v>379</v>
      </c>
      <c r="G265" s="115" t="s">
        <v>295</v>
      </c>
      <c r="H265" s="116">
        <v>0.126</v>
      </c>
      <c r="I265" s="117"/>
      <c r="J265" s="117">
        <f>ROUND(I265*H265,2)</f>
        <v>0</v>
      </c>
      <c r="K265" s="114" t="s">
        <v>1579</v>
      </c>
      <c r="L265" s="28"/>
      <c r="M265" s="118" t="s">
        <v>1</v>
      </c>
      <c r="N265" s="119" t="s">
        <v>35</v>
      </c>
      <c r="O265" s="120">
        <v>0</v>
      </c>
      <c r="P265" s="120">
        <f>O265*H265</f>
        <v>0</v>
      </c>
      <c r="Q265" s="120">
        <v>0</v>
      </c>
      <c r="R265" s="120">
        <f>Q265*H265</f>
        <v>0</v>
      </c>
      <c r="S265" s="120">
        <v>0</v>
      </c>
      <c r="T265" s="121">
        <f>S265*H265</f>
        <v>0</v>
      </c>
      <c r="AR265" s="122" t="s">
        <v>147</v>
      </c>
      <c r="AT265" s="122" t="s">
        <v>131</v>
      </c>
      <c r="AU265" s="122" t="s">
        <v>77</v>
      </c>
      <c r="AY265" s="16" t="s">
        <v>130</v>
      </c>
      <c r="BE265" s="123">
        <f>IF(N265="základní",J265,0)</f>
        <v>0</v>
      </c>
      <c r="BF265" s="123">
        <f>IF(N265="snížená",J265,0)</f>
        <v>0</v>
      </c>
      <c r="BG265" s="123">
        <f>IF(N265="zákl. přenesená",J265,0)</f>
        <v>0</v>
      </c>
      <c r="BH265" s="123">
        <f>IF(N265="sníž. přenesená",J265,0)</f>
        <v>0</v>
      </c>
      <c r="BI265" s="123">
        <f>IF(N265="nulová",J265,0)</f>
        <v>0</v>
      </c>
      <c r="BJ265" s="16" t="s">
        <v>16</v>
      </c>
      <c r="BK265" s="123">
        <f>ROUND(I265*H265,2)</f>
        <v>0</v>
      </c>
      <c r="BL265" s="16" t="s">
        <v>147</v>
      </c>
      <c r="BM265" s="122" t="s">
        <v>380</v>
      </c>
    </row>
    <row r="266" spans="2:65" s="1" customFormat="1">
      <c r="B266" s="28"/>
      <c r="D266" s="124" t="s">
        <v>137</v>
      </c>
      <c r="F266" s="125" t="s">
        <v>379</v>
      </c>
      <c r="L266" s="28"/>
      <c r="M266" s="126"/>
      <c r="T266" s="52"/>
      <c r="AT266" s="16" t="s">
        <v>137</v>
      </c>
      <c r="AU266" s="16" t="s">
        <v>77</v>
      </c>
    </row>
    <row r="267" spans="2:65" s="11" customFormat="1">
      <c r="B267" s="133"/>
      <c r="D267" s="124" t="s">
        <v>138</v>
      </c>
      <c r="E267" s="134" t="s">
        <v>1</v>
      </c>
      <c r="F267" s="135" t="s">
        <v>381</v>
      </c>
      <c r="H267" s="134" t="s">
        <v>1</v>
      </c>
      <c r="L267" s="133"/>
      <c r="M267" s="136"/>
      <c r="T267" s="137"/>
      <c r="AT267" s="134" t="s">
        <v>138</v>
      </c>
      <c r="AU267" s="134" t="s">
        <v>77</v>
      </c>
      <c r="AV267" s="11" t="s">
        <v>16</v>
      </c>
      <c r="AW267" s="11" t="s">
        <v>26</v>
      </c>
      <c r="AX267" s="11" t="s">
        <v>70</v>
      </c>
      <c r="AY267" s="134" t="s">
        <v>130</v>
      </c>
    </row>
    <row r="268" spans="2:65" s="10" customFormat="1">
      <c r="B268" s="127"/>
      <c r="D268" s="124" t="s">
        <v>138</v>
      </c>
      <c r="E268" s="128" t="s">
        <v>1</v>
      </c>
      <c r="F268" s="129" t="s">
        <v>382</v>
      </c>
      <c r="H268" s="130">
        <v>0.126</v>
      </c>
      <c r="L268" s="127"/>
      <c r="M268" s="131"/>
      <c r="T268" s="132"/>
      <c r="AT268" s="128" t="s">
        <v>138</v>
      </c>
      <c r="AU268" s="128" t="s">
        <v>77</v>
      </c>
      <c r="AV268" s="10" t="s">
        <v>77</v>
      </c>
      <c r="AW268" s="10" t="s">
        <v>26</v>
      </c>
      <c r="AX268" s="10" t="s">
        <v>16</v>
      </c>
      <c r="AY268" s="128" t="s">
        <v>130</v>
      </c>
    </row>
    <row r="269" spans="2:65" s="1" customFormat="1" ht="16.5" customHeight="1">
      <c r="B269" s="111"/>
      <c r="C269" s="112" t="s">
        <v>383</v>
      </c>
      <c r="D269" s="112" t="s">
        <v>131</v>
      </c>
      <c r="E269" s="113" t="s">
        <v>384</v>
      </c>
      <c r="F269" s="114" t="s">
        <v>385</v>
      </c>
      <c r="G269" s="115" t="s">
        <v>295</v>
      </c>
      <c r="H269" s="116">
        <v>3.9E-2</v>
      </c>
      <c r="I269" s="117"/>
      <c r="J269" s="117">
        <f>ROUND(I269*H269,2)</f>
        <v>0</v>
      </c>
      <c r="K269" s="114" t="s">
        <v>1579</v>
      </c>
      <c r="L269" s="28"/>
      <c r="M269" s="118" t="s">
        <v>1</v>
      </c>
      <c r="N269" s="119" t="s">
        <v>35</v>
      </c>
      <c r="O269" s="120">
        <v>0</v>
      </c>
      <c r="P269" s="120">
        <f>O269*H269</f>
        <v>0</v>
      </c>
      <c r="Q269" s="120">
        <v>0</v>
      </c>
      <c r="R269" s="120">
        <f>Q269*H269</f>
        <v>0</v>
      </c>
      <c r="S269" s="120">
        <v>0</v>
      </c>
      <c r="T269" s="121">
        <f>S269*H269</f>
        <v>0</v>
      </c>
      <c r="AR269" s="122" t="s">
        <v>147</v>
      </c>
      <c r="AT269" s="122" t="s">
        <v>131</v>
      </c>
      <c r="AU269" s="122" t="s">
        <v>77</v>
      </c>
      <c r="AY269" s="16" t="s">
        <v>130</v>
      </c>
      <c r="BE269" s="123">
        <f>IF(N269="základní",J269,0)</f>
        <v>0</v>
      </c>
      <c r="BF269" s="123">
        <f>IF(N269="snížená",J269,0)</f>
        <v>0</v>
      </c>
      <c r="BG269" s="123">
        <f>IF(N269="zákl. přenesená",J269,0)</f>
        <v>0</v>
      </c>
      <c r="BH269" s="123">
        <f>IF(N269="sníž. přenesená",J269,0)</f>
        <v>0</v>
      </c>
      <c r="BI269" s="123">
        <f>IF(N269="nulová",J269,0)</f>
        <v>0</v>
      </c>
      <c r="BJ269" s="16" t="s">
        <v>16</v>
      </c>
      <c r="BK269" s="123">
        <f>ROUND(I269*H269,2)</f>
        <v>0</v>
      </c>
      <c r="BL269" s="16" t="s">
        <v>147</v>
      </c>
      <c r="BM269" s="122" t="s">
        <v>386</v>
      </c>
    </row>
    <row r="270" spans="2:65" s="1" customFormat="1">
      <c r="B270" s="28"/>
      <c r="D270" s="124" t="s">
        <v>137</v>
      </c>
      <c r="F270" s="125" t="s">
        <v>385</v>
      </c>
      <c r="L270" s="28"/>
      <c r="M270" s="126"/>
      <c r="T270" s="52"/>
      <c r="AT270" s="16" t="s">
        <v>137</v>
      </c>
      <c r="AU270" s="16" t="s">
        <v>77</v>
      </c>
    </row>
    <row r="271" spans="2:65" s="11" customFormat="1">
      <c r="B271" s="133"/>
      <c r="D271" s="124" t="s">
        <v>138</v>
      </c>
      <c r="E271" s="134" t="s">
        <v>1</v>
      </c>
      <c r="F271" s="135" t="s">
        <v>381</v>
      </c>
      <c r="H271" s="134" t="s">
        <v>1</v>
      </c>
      <c r="L271" s="133"/>
      <c r="M271" s="136"/>
      <c r="T271" s="137"/>
      <c r="AT271" s="134" t="s">
        <v>138</v>
      </c>
      <c r="AU271" s="134" t="s">
        <v>77</v>
      </c>
      <c r="AV271" s="11" t="s">
        <v>16</v>
      </c>
      <c r="AW271" s="11" t="s">
        <v>26</v>
      </c>
      <c r="AX271" s="11" t="s">
        <v>70</v>
      </c>
      <c r="AY271" s="134" t="s">
        <v>130</v>
      </c>
    </row>
    <row r="272" spans="2:65" s="10" customFormat="1">
      <c r="B272" s="127"/>
      <c r="D272" s="124" t="s">
        <v>138</v>
      </c>
      <c r="E272" s="128" t="s">
        <v>1</v>
      </c>
      <c r="F272" s="129" t="s">
        <v>387</v>
      </c>
      <c r="H272" s="130">
        <v>3.9E-2</v>
      </c>
      <c r="L272" s="127"/>
      <c r="M272" s="131"/>
      <c r="T272" s="132"/>
      <c r="AT272" s="128" t="s">
        <v>138</v>
      </c>
      <c r="AU272" s="128" t="s">
        <v>77</v>
      </c>
      <c r="AV272" s="10" t="s">
        <v>77</v>
      </c>
      <c r="AW272" s="10" t="s">
        <v>26</v>
      </c>
      <c r="AX272" s="10" t="s">
        <v>16</v>
      </c>
      <c r="AY272" s="128" t="s">
        <v>130</v>
      </c>
    </row>
    <row r="273" spans="2:65" s="1" customFormat="1" ht="16.5" customHeight="1">
      <c r="B273" s="111"/>
      <c r="C273" s="159" t="s">
        <v>388</v>
      </c>
      <c r="D273" s="159" t="s">
        <v>312</v>
      </c>
      <c r="E273" s="160" t="s">
        <v>389</v>
      </c>
      <c r="F273" s="161" t="s">
        <v>390</v>
      </c>
      <c r="G273" s="162" t="s">
        <v>332</v>
      </c>
      <c r="H273" s="163">
        <v>165</v>
      </c>
      <c r="I273" s="164"/>
      <c r="J273" s="164">
        <f>ROUND(I273*H273,2)</f>
        <v>0</v>
      </c>
      <c r="K273" s="161" t="s">
        <v>1579</v>
      </c>
      <c r="L273" s="165"/>
      <c r="M273" s="166" t="s">
        <v>1</v>
      </c>
      <c r="N273" s="167" t="s">
        <v>35</v>
      </c>
      <c r="O273" s="120">
        <v>0</v>
      </c>
      <c r="P273" s="120">
        <f>O273*H273</f>
        <v>0</v>
      </c>
      <c r="Q273" s="120">
        <v>1E-3</v>
      </c>
      <c r="R273" s="120">
        <f>Q273*H273</f>
        <v>0.16500000000000001</v>
      </c>
      <c r="S273" s="120">
        <v>0</v>
      </c>
      <c r="T273" s="121">
        <f>S273*H273</f>
        <v>0</v>
      </c>
      <c r="AR273" s="122" t="s">
        <v>166</v>
      </c>
      <c r="AT273" s="122" t="s">
        <v>312</v>
      </c>
      <c r="AU273" s="122" t="s">
        <v>77</v>
      </c>
      <c r="AY273" s="16" t="s">
        <v>130</v>
      </c>
      <c r="BE273" s="123">
        <f>IF(N273="základní",J273,0)</f>
        <v>0</v>
      </c>
      <c r="BF273" s="123">
        <f>IF(N273="snížená",J273,0)</f>
        <v>0</v>
      </c>
      <c r="BG273" s="123">
        <f>IF(N273="zákl. přenesená",J273,0)</f>
        <v>0</v>
      </c>
      <c r="BH273" s="123">
        <f>IF(N273="sníž. přenesená",J273,0)</f>
        <v>0</v>
      </c>
      <c r="BI273" s="123">
        <f>IF(N273="nulová",J273,0)</f>
        <v>0</v>
      </c>
      <c r="BJ273" s="16" t="s">
        <v>16</v>
      </c>
      <c r="BK273" s="123">
        <f>ROUND(I273*H273,2)</f>
        <v>0</v>
      </c>
      <c r="BL273" s="16" t="s">
        <v>147</v>
      </c>
      <c r="BM273" s="122" t="s">
        <v>391</v>
      </c>
    </row>
    <row r="274" spans="2:65" s="1" customFormat="1">
      <c r="B274" s="28"/>
      <c r="D274" s="124" t="s">
        <v>137</v>
      </c>
      <c r="F274" s="125" t="s">
        <v>390</v>
      </c>
      <c r="L274" s="28"/>
      <c r="M274" s="126"/>
      <c r="T274" s="52"/>
      <c r="AT274" s="16" t="s">
        <v>137</v>
      </c>
      <c r="AU274" s="16" t="s">
        <v>77</v>
      </c>
    </row>
    <row r="275" spans="2:65" s="10" customFormat="1">
      <c r="B275" s="127"/>
      <c r="D275" s="124" t="s">
        <v>138</v>
      </c>
      <c r="E275" s="128" t="s">
        <v>1</v>
      </c>
      <c r="F275" s="129" t="s">
        <v>392</v>
      </c>
      <c r="H275" s="130">
        <v>165</v>
      </c>
      <c r="L275" s="127"/>
      <c r="M275" s="131"/>
      <c r="T275" s="132"/>
      <c r="AT275" s="128" t="s">
        <v>138</v>
      </c>
      <c r="AU275" s="128" t="s">
        <v>77</v>
      </c>
      <c r="AV275" s="10" t="s">
        <v>77</v>
      </c>
      <c r="AW275" s="10" t="s">
        <v>26</v>
      </c>
      <c r="AX275" s="10" t="s">
        <v>16</v>
      </c>
      <c r="AY275" s="128" t="s">
        <v>130</v>
      </c>
    </row>
    <row r="276" spans="2:65" s="1" customFormat="1" ht="16.5" customHeight="1">
      <c r="B276" s="111"/>
      <c r="C276" s="112" t="s">
        <v>393</v>
      </c>
      <c r="D276" s="112" t="s">
        <v>131</v>
      </c>
      <c r="E276" s="113" t="s">
        <v>394</v>
      </c>
      <c r="F276" s="114" t="s">
        <v>395</v>
      </c>
      <c r="G276" s="115" t="s">
        <v>221</v>
      </c>
      <c r="H276" s="116">
        <v>233.34</v>
      </c>
      <c r="I276" s="117"/>
      <c r="J276" s="117">
        <f>ROUND(I276*H276,2)</f>
        <v>0</v>
      </c>
      <c r="K276" s="114" t="s">
        <v>1579</v>
      </c>
      <c r="L276" s="28"/>
      <c r="M276" s="118" t="s">
        <v>1</v>
      </c>
      <c r="N276" s="119" t="s">
        <v>35</v>
      </c>
      <c r="O276" s="120">
        <v>0</v>
      </c>
      <c r="P276" s="120">
        <f>O276*H276</f>
        <v>0</v>
      </c>
      <c r="Q276" s="120">
        <v>0</v>
      </c>
      <c r="R276" s="120">
        <f>Q276*H276</f>
        <v>0</v>
      </c>
      <c r="S276" s="120">
        <v>0</v>
      </c>
      <c r="T276" s="121">
        <f>S276*H276</f>
        <v>0</v>
      </c>
      <c r="AR276" s="122" t="s">
        <v>147</v>
      </c>
      <c r="AT276" s="122" t="s">
        <v>131</v>
      </c>
      <c r="AU276" s="122" t="s">
        <v>77</v>
      </c>
      <c r="AY276" s="16" t="s">
        <v>130</v>
      </c>
      <c r="BE276" s="123">
        <f>IF(N276="základní",J276,0)</f>
        <v>0</v>
      </c>
      <c r="BF276" s="123">
        <f>IF(N276="snížená",J276,0)</f>
        <v>0</v>
      </c>
      <c r="BG276" s="123">
        <f>IF(N276="zákl. přenesená",J276,0)</f>
        <v>0</v>
      </c>
      <c r="BH276" s="123">
        <f>IF(N276="sníž. přenesená",J276,0)</f>
        <v>0</v>
      </c>
      <c r="BI276" s="123">
        <f>IF(N276="nulová",J276,0)</f>
        <v>0</v>
      </c>
      <c r="BJ276" s="16" t="s">
        <v>16</v>
      </c>
      <c r="BK276" s="123">
        <f>ROUND(I276*H276,2)</f>
        <v>0</v>
      </c>
      <c r="BL276" s="16" t="s">
        <v>147</v>
      </c>
      <c r="BM276" s="122" t="s">
        <v>396</v>
      </c>
    </row>
    <row r="277" spans="2:65" s="1" customFormat="1">
      <c r="B277" s="28"/>
      <c r="D277" s="124" t="s">
        <v>137</v>
      </c>
      <c r="F277" s="125" t="s">
        <v>395</v>
      </c>
      <c r="L277" s="28"/>
      <c r="M277" s="126"/>
      <c r="T277" s="52"/>
      <c r="AT277" s="16" t="s">
        <v>137</v>
      </c>
      <c r="AU277" s="16" t="s">
        <v>77</v>
      </c>
    </row>
    <row r="278" spans="2:65" s="1" customFormat="1" ht="16.5" customHeight="1">
      <c r="B278" s="111"/>
      <c r="C278" s="112" t="s">
        <v>397</v>
      </c>
      <c r="D278" s="112" t="s">
        <v>131</v>
      </c>
      <c r="E278" s="113" t="s">
        <v>398</v>
      </c>
      <c r="F278" s="114" t="s">
        <v>399</v>
      </c>
      <c r="G278" s="115" t="s">
        <v>221</v>
      </c>
      <c r="H278" s="116">
        <v>71.3</v>
      </c>
      <c r="I278" s="117"/>
      <c r="J278" s="117">
        <f>ROUND(I278*H278,2)</f>
        <v>0</v>
      </c>
      <c r="K278" s="114" t="s">
        <v>1579</v>
      </c>
      <c r="L278" s="28"/>
      <c r="M278" s="118" t="s">
        <v>1</v>
      </c>
      <c r="N278" s="119" t="s">
        <v>35</v>
      </c>
      <c r="O278" s="120">
        <v>0</v>
      </c>
      <c r="P278" s="120">
        <f>O278*H278</f>
        <v>0</v>
      </c>
      <c r="Q278" s="120">
        <v>0</v>
      </c>
      <c r="R278" s="120">
        <f>Q278*H278</f>
        <v>0</v>
      </c>
      <c r="S278" s="120">
        <v>0</v>
      </c>
      <c r="T278" s="121">
        <f>S278*H278</f>
        <v>0</v>
      </c>
      <c r="AR278" s="122" t="s">
        <v>147</v>
      </c>
      <c r="AT278" s="122" t="s">
        <v>131</v>
      </c>
      <c r="AU278" s="122" t="s">
        <v>77</v>
      </c>
      <c r="AY278" s="16" t="s">
        <v>130</v>
      </c>
      <c r="BE278" s="123">
        <f>IF(N278="základní",J278,0)</f>
        <v>0</v>
      </c>
      <c r="BF278" s="123">
        <f>IF(N278="snížená",J278,0)</f>
        <v>0</v>
      </c>
      <c r="BG278" s="123">
        <f>IF(N278="zákl. přenesená",J278,0)</f>
        <v>0</v>
      </c>
      <c r="BH278" s="123">
        <f>IF(N278="sníž. přenesená",J278,0)</f>
        <v>0</v>
      </c>
      <c r="BI278" s="123">
        <f>IF(N278="nulová",J278,0)</f>
        <v>0</v>
      </c>
      <c r="BJ278" s="16" t="s">
        <v>16</v>
      </c>
      <c r="BK278" s="123">
        <f>ROUND(I278*H278,2)</f>
        <v>0</v>
      </c>
      <c r="BL278" s="16" t="s">
        <v>147</v>
      </c>
      <c r="BM278" s="122" t="s">
        <v>400</v>
      </c>
    </row>
    <row r="279" spans="2:65" s="1" customFormat="1">
      <c r="B279" s="28"/>
      <c r="D279" s="124" t="s">
        <v>137</v>
      </c>
      <c r="F279" s="125" t="s">
        <v>399</v>
      </c>
      <c r="L279" s="28"/>
      <c r="M279" s="126"/>
      <c r="T279" s="52"/>
      <c r="AT279" s="16" t="s">
        <v>137</v>
      </c>
      <c r="AU279" s="16" t="s">
        <v>77</v>
      </c>
    </row>
    <row r="280" spans="2:65" s="9" customFormat="1" ht="22.9" customHeight="1">
      <c r="B280" s="102"/>
      <c r="D280" s="103" t="s">
        <v>69</v>
      </c>
      <c r="E280" s="145" t="s">
        <v>77</v>
      </c>
      <c r="F280" s="145" t="s">
        <v>401</v>
      </c>
      <c r="J280" s="146">
        <f>BK280</f>
        <v>0</v>
      </c>
      <c r="L280" s="102"/>
      <c r="M280" s="106"/>
      <c r="P280" s="107">
        <f>SUM(P281:P289)</f>
        <v>0</v>
      </c>
      <c r="R280" s="107">
        <f>SUM(R281:R289)</f>
        <v>16.456920669999999</v>
      </c>
      <c r="T280" s="108">
        <f>SUM(T281:T289)</f>
        <v>0</v>
      </c>
      <c r="AR280" s="103" t="s">
        <v>16</v>
      </c>
      <c r="AT280" s="109" t="s">
        <v>69</v>
      </c>
      <c r="AU280" s="109" t="s">
        <v>16</v>
      </c>
      <c r="AY280" s="103" t="s">
        <v>130</v>
      </c>
      <c r="BK280" s="110">
        <f>SUM(BK281:BK289)</f>
        <v>0</v>
      </c>
    </row>
    <row r="281" spans="2:65" s="1" customFormat="1" ht="16.5" customHeight="1">
      <c r="B281" s="111"/>
      <c r="C281" s="112" t="s">
        <v>402</v>
      </c>
      <c r="D281" s="112" t="s">
        <v>131</v>
      </c>
      <c r="E281" s="113" t="s">
        <v>403</v>
      </c>
      <c r="F281" s="114" t="s">
        <v>404</v>
      </c>
      <c r="G281" s="115" t="s">
        <v>221</v>
      </c>
      <c r="H281" s="116">
        <v>10721.38</v>
      </c>
      <c r="I281" s="117"/>
      <c r="J281" s="117">
        <f>ROUND(I281*H281,2)</f>
        <v>0</v>
      </c>
      <c r="K281" s="114" t="s">
        <v>1579</v>
      </c>
      <c r="L281" s="28"/>
      <c r="M281" s="118" t="s">
        <v>1</v>
      </c>
      <c r="N281" s="119" t="s">
        <v>35</v>
      </c>
      <c r="O281" s="120">
        <v>0</v>
      </c>
      <c r="P281" s="120">
        <f>O281*H281</f>
        <v>0</v>
      </c>
      <c r="Q281" s="120">
        <v>1.3999999999999999E-4</v>
      </c>
      <c r="R281" s="120">
        <f>Q281*H281</f>
        <v>1.5009931999999997</v>
      </c>
      <c r="S281" s="120">
        <v>0</v>
      </c>
      <c r="T281" s="121">
        <f>S281*H281</f>
        <v>0</v>
      </c>
      <c r="AR281" s="122" t="s">
        <v>147</v>
      </c>
      <c r="AT281" s="122" t="s">
        <v>131</v>
      </c>
      <c r="AU281" s="122" t="s">
        <v>77</v>
      </c>
      <c r="AY281" s="16" t="s">
        <v>130</v>
      </c>
      <c r="BE281" s="123">
        <f>IF(N281="základní",J281,0)</f>
        <v>0</v>
      </c>
      <c r="BF281" s="123">
        <f>IF(N281="snížená",J281,0)</f>
        <v>0</v>
      </c>
      <c r="BG281" s="123">
        <f>IF(N281="zákl. přenesená",J281,0)</f>
        <v>0</v>
      </c>
      <c r="BH281" s="123">
        <f>IF(N281="sníž. přenesená",J281,0)</f>
        <v>0</v>
      </c>
      <c r="BI281" s="123">
        <f>IF(N281="nulová",J281,0)</f>
        <v>0</v>
      </c>
      <c r="BJ281" s="16" t="s">
        <v>16</v>
      </c>
      <c r="BK281" s="123">
        <f>ROUND(I281*H281,2)</f>
        <v>0</v>
      </c>
      <c r="BL281" s="16" t="s">
        <v>147</v>
      </c>
      <c r="BM281" s="122" t="s">
        <v>405</v>
      </c>
    </row>
    <row r="282" spans="2:65" s="1" customFormat="1">
      <c r="B282" s="28"/>
      <c r="D282" s="124" t="s">
        <v>137</v>
      </c>
      <c r="F282" s="125" t="s">
        <v>404</v>
      </c>
      <c r="L282" s="28"/>
      <c r="M282" s="126"/>
      <c r="T282" s="52"/>
      <c r="AT282" s="16" t="s">
        <v>137</v>
      </c>
      <c r="AU282" s="16" t="s">
        <v>77</v>
      </c>
    </row>
    <row r="283" spans="2:65" s="10" customFormat="1">
      <c r="B283" s="127"/>
      <c r="D283" s="124" t="s">
        <v>138</v>
      </c>
      <c r="E283" s="128" t="s">
        <v>1</v>
      </c>
      <c r="F283" s="129" t="s">
        <v>406</v>
      </c>
      <c r="H283" s="130">
        <v>10721.38</v>
      </c>
      <c r="L283" s="127"/>
      <c r="M283" s="131"/>
      <c r="T283" s="132"/>
      <c r="AT283" s="128" t="s">
        <v>138</v>
      </c>
      <c r="AU283" s="128" t="s">
        <v>77</v>
      </c>
      <c r="AV283" s="10" t="s">
        <v>77</v>
      </c>
      <c r="AW283" s="10" t="s">
        <v>26</v>
      </c>
      <c r="AX283" s="10" t="s">
        <v>16</v>
      </c>
      <c r="AY283" s="128" t="s">
        <v>130</v>
      </c>
    </row>
    <row r="284" spans="2:65" s="1" customFormat="1" ht="16.5" customHeight="1">
      <c r="B284" s="111"/>
      <c r="C284" s="159" t="s">
        <v>407</v>
      </c>
      <c r="D284" s="159" t="s">
        <v>312</v>
      </c>
      <c r="E284" s="160" t="s">
        <v>408</v>
      </c>
      <c r="F284" s="161" t="s">
        <v>409</v>
      </c>
      <c r="G284" s="162" t="s">
        <v>221</v>
      </c>
      <c r="H284" s="163">
        <v>12865.656000000001</v>
      </c>
      <c r="I284" s="164"/>
      <c r="J284" s="164">
        <f>ROUND(I284*H284,2)</f>
        <v>0</v>
      </c>
      <c r="K284" s="161" t="s">
        <v>1579</v>
      </c>
      <c r="L284" s="165"/>
      <c r="M284" s="166" t="s">
        <v>1</v>
      </c>
      <c r="N284" s="167" t="s">
        <v>35</v>
      </c>
      <c r="O284" s="120">
        <v>0</v>
      </c>
      <c r="P284" s="120">
        <f>O284*H284</f>
        <v>0</v>
      </c>
      <c r="Q284" s="120">
        <v>2.9999999999999997E-4</v>
      </c>
      <c r="R284" s="120">
        <f>Q284*H284</f>
        <v>3.8596968</v>
      </c>
      <c r="S284" s="120">
        <v>0</v>
      </c>
      <c r="T284" s="121">
        <f>S284*H284</f>
        <v>0</v>
      </c>
      <c r="AR284" s="122" t="s">
        <v>166</v>
      </c>
      <c r="AT284" s="122" t="s">
        <v>312</v>
      </c>
      <c r="AU284" s="122" t="s">
        <v>77</v>
      </c>
      <c r="AY284" s="16" t="s">
        <v>130</v>
      </c>
      <c r="BE284" s="123">
        <f>IF(N284="základní",J284,0)</f>
        <v>0</v>
      </c>
      <c r="BF284" s="123">
        <f>IF(N284="snížená",J284,0)</f>
        <v>0</v>
      </c>
      <c r="BG284" s="123">
        <f>IF(N284="zákl. přenesená",J284,0)</f>
        <v>0</v>
      </c>
      <c r="BH284" s="123">
        <f>IF(N284="sníž. přenesená",J284,0)</f>
        <v>0</v>
      </c>
      <c r="BI284" s="123">
        <f>IF(N284="nulová",J284,0)</f>
        <v>0</v>
      </c>
      <c r="BJ284" s="16" t="s">
        <v>16</v>
      </c>
      <c r="BK284" s="123">
        <f>ROUND(I284*H284,2)</f>
        <v>0</v>
      </c>
      <c r="BL284" s="16" t="s">
        <v>147</v>
      </c>
      <c r="BM284" s="122" t="s">
        <v>410</v>
      </c>
    </row>
    <row r="285" spans="2:65" s="1" customFormat="1">
      <c r="B285" s="28"/>
      <c r="D285" s="124" t="s">
        <v>137</v>
      </c>
      <c r="F285" s="125" t="s">
        <v>409</v>
      </c>
      <c r="L285" s="28"/>
      <c r="M285" s="126"/>
      <c r="T285" s="52"/>
      <c r="AT285" s="16" t="s">
        <v>137</v>
      </c>
      <c r="AU285" s="16" t="s">
        <v>77</v>
      </c>
    </row>
    <row r="286" spans="2:65" s="10" customFormat="1">
      <c r="B286" s="127"/>
      <c r="D286" s="124" t="s">
        <v>138</v>
      </c>
      <c r="E286" s="128" t="s">
        <v>1</v>
      </c>
      <c r="F286" s="129" t="s">
        <v>411</v>
      </c>
      <c r="H286" s="130">
        <v>12865.656000000001</v>
      </c>
      <c r="L286" s="127"/>
      <c r="M286" s="131"/>
      <c r="T286" s="132"/>
      <c r="AT286" s="128" t="s">
        <v>138</v>
      </c>
      <c r="AU286" s="128" t="s">
        <v>77</v>
      </c>
      <c r="AV286" s="10" t="s">
        <v>77</v>
      </c>
      <c r="AW286" s="10" t="s">
        <v>26</v>
      </c>
      <c r="AX286" s="10" t="s">
        <v>16</v>
      </c>
      <c r="AY286" s="128" t="s">
        <v>130</v>
      </c>
    </row>
    <row r="287" spans="2:65" s="1" customFormat="1" ht="16.5" customHeight="1">
      <c r="B287" s="111"/>
      <c r="C287" s="112" t="s">
        <v>412</v>
      </c>
      <c r="D287" s="112" t="s">
        <v>131</v>
      </c>
      <c r="E287" s="113" t="s">
        <v>413</v>
      </c>
      <c r="F287" s="114" t="s">
        <v>414</v>
      </c>
      <c r="G287" s="115" t="s">
        <v>234</v>
      </c>
      <c r="H287" s="116">
        <v>4.5229999999999997</v>
      </c>
      <c r="I287" s="117"/>
      <c r="J287" s="117">
        <f>ROUND(I287*H287,2)</f>
        <v>0</v>
      </c>
      <c r="K287" s="114" t="s">
        <v>1579</v>
      </c>
      <c r="L287" s="28"/>
      <c r="M287" s="118" t="s">
        <v>1</v>
      </c>
      <c r="N287" s="119" t="s">
        <v>35</v>
      </c>
      <c r="O287" s="120">
        <v>0</v>
      </c>
      <c r="P287" s="120">
        <f>O287*H287</f>
        <v>0</v>
      </c>
      <c r="Q287" s="120">
        <v>2.45329</v>
      </c>
      <c r="R287" s="120">
        <f>Q287*H287</f>
        <v>11.096230669999999</v>
      </c>
      <c r="S287" s="120">
        <v>0</v>
      </c>
      <c r="T287" s="121">
        <f>S287*H287</f>
        <v>0</v>
      </c>
      <c r="AR287" s="122" t="s">
        <v>147</v>
      </c>
      <c r="AT287" s="122" t="s">
        <v>131</v>
      </c>
      <c r="AU287" s="122" t="s">
        <v>77</v>
      </c>
      <c r="AY287" s="16" t="s">
        <v>130</v>
      </c>
      <c r="BE287" s="123">
        <f>IF(N287="základní",J287,0)</f>
        <v>0</v>
      </c>
      <c r="BF287" s="123">
        <f>IF(N287="snížená",J287,0)</f>
        <v>0</v>
      </c>
      <c r="BG287" s="123">
        <f>IF(N287="zákl. přenesená",J287,0)</f>
        <v>0</v>
      </c>
      <c r="BH287" s="123">
        <f>IF(N287="sníž. přenesená",J287,0)</f>
        <v>0</v>
      </c>
      <c r="BI287" s="123">
        <f>IF(N287="nulová",J287,0)</f>
        <v>0</v>
      </c>
      <c r="BJ287" s="16" t="s">
        <v>16</v>
      </c>
      <c r="BK287" s="123">
        <f>ROUND(I287*H287,2)</f>
        <v>0</v>
      </c>
      <c r="BL287" s="16" t="s">
        <v>147</v>
      </c>
      <c r="BM287" s="122" t="s">
        <v>415</v>
      </c>
    </row>
    <row r="288" spans="2:65" s="1" customFormat="1">
      <c r="B288" s="28"/>
      <c r="D288" s="124" t="s">
        <v>137</v>
      </c>
      <c r="F288" s="125" t="s">
        <v>414</v>
      </c>
      <c r="L288" s="28"/>
      <c r="M288" s="126"/>
      <c r="T288" s="52"/>
      <c r="AT288" s="16" t="s">
        <v>137</v>
      </c>
      <c r="AU288" s="16" t="s">
        <v>77</v>
      </c>
    </row>
    <row r="289" spans="2:65" s="10" customFormat="1">
      <c r="B289" s="127"/>
      <c r="D289" s="124" t="s">
        <v>138</v>
      </c>
      <c r="E289" s="128" t="s">
        <v>1</v>
      </c>
      <c r="F289" s="129" t="s">
        <v>416</v>
      </c>
      <c r="H289" s="130">
        <v>4.5229999999999997</v>
      </c>
      <c r="L289" s="127"/>
      <c r="M289" s="131"/>
      <c r="T289" s="132"/>
      <c r="AT289" s="128" t="s">
        <v>138</v>
      </c>
      <c r="AU289" s="128" t="s">
        <v>77</v>
      </c>
      <c r="AV289" s="10" t="s">
        <v>77</v>
      </c>
      <c r="AW289" s="10" t="s">
        <v>26</v>
      </c>
      <c r="AX289" s="10" t="s">
        <v>16</v>
      </c>
      <c r="AY289" s="128" t="s">
        <v>130</v>
      </c>
    </row>
    <row r="290" spans="2:65" s="9" customFormat="1" ht="22.9" customHeight="1">
      <c r="B290" s="102"/>
      <c r="D290" s="103" t="s">
        <v>69</v>
      </c>
      <c r="E290" s="145" t="s">
        <v>129</v>
      </c>
      <c r="F290" s="145" t="s">
        <v>417</v>
      </c>
      <c r="J290" s="146">
        <f>BK290</f>
        <v>0</v>
      </c>
      <c r="L290" s="102"/>
      <c r="M290" s="106"/>
      <c r="P290" s="107">
        <f>P291+P299+P398+P442</f>
        <v>13216.525194</v>
      </c>
      <c r="R290" s="107">
        <f>R291+R299+R398+R442</f>
        <v>1589.1437600000002</v>
      </c>
      <c r="T290" s="108">
        <f>T291+T299+T398+T442</f>
        <v>0.92664000000000013</v>
      </c>
      <c r="AR290" s="103" t="s">
        <v>16</v>
      </c>
      <c r="AT290" s="109" t="s">
        <v>69</v>
      </c>
      <c r="AU290" s="109" t="s">
        <v>16</v>
      </c>
      <c r="AY290" s="103" t="s">
        <v>130</v>
      </c>
      <c r="BK290" s="110">
        <f>BK291+BK299+BK398+BK442</f>
        <v>0</v>
      </c>
    </row>
    <row r="291" spans="2:65" s="9" customFormat="1" ht="20.85" customHeight="1">
      <c r="B291" s="102"/>
      <c r="D291" s="103" t="s">
        <v>69</v>
      </c>
      <c r="E291" s="145" t="s">
        <v>418</v>
      </c>
      <c r="F291" s="145" t="s">
        <v>419</v>
      </c>
      <c r="J291" s="146">
        <f>BK291</f>
        <v>0</v>
      </c>
      <c r="L291" s="102"/>
      <c r="M291" s="106"/>
      <c r="P291" s="107">
        <f>SUM(P292:P298)</f>
        <v>354.86939000000007</v>
      </c>
      <c r="R291" s="107">
        <f>SUM(R292:R298)</f>
        <v>215.90252000000001</v>
      </c>
      <c r="T291" s="108">
        <f>SUM(T292:T298)</f>
        <v>0</v>
      </c>
      <c r="AR291" s="103" t="s">
        <v>16</v>
      </c>
      <c r="AT291" s="109" t="s">
        <v>69</v>
      </c>
      <c r="AU291" s="109" t="s">
        <v>77</v>
      </c>
      <c r="AY291" s="103" t="s">
        <v>130</v>
      </c>
      <c r="BK291" s="110">
        <f>SUM(BK292:BK298)</f>
        <v>0</v>
      </c>
    </row>
    <row r="292" spans="2:65" s="1" customFormat="1" ht="16.5" customHeight="1">
      <c r="B292" s="111"/>
      <c r="C292" s="112" t="s">
        <v>420</v>
      </c>
      <c r="D292" s="112" t="s">
        <v>131</v>
      </c>
      <c r="E292" s="113" t="s">
        <v>421</v>
      </c>
      <c r="F292" s="114" t="s">
        <v>422</v>
      </c>
      <c r="G292" s="115" t="s">
        <v>234</v>
      </c>
      <c r="H292" s="116">
        <v>5400.3360000000002</v>
      </c>
      <c r="I292" s="117"/>
      <c r="J292" s="117">
        <f>ROUND(I292*H292,2)</f>
        <v>0</v>
      </c>
      <c r="K292" s="114" t="s">
        <v>423</v>
      </c>
      <c r="L292" s="28"/>
      <c r="M292" s="118" t="s">
        <v>1</v>
      </c>
      <c r="N292" s="119" t="s">
        <v>35</v>
      </c>
      <c r="O292" s="120">
        <v>6.5000000000000002E-2</v>
      </c>
      <c r="P292" s="120">
        <f>O292*H292</f>
        <v>351.02184000000005</v>
      </c>
      <c r="Q292" s="120">
        <v>0</v>
      </c>
      <c r="R292" s="120">
        <f>Q292*H292</f>
        <v>0</v>
      </c>
      <c r="S292" s="120">
        <v>0</v>
      </c>
      <c r="T292" s="121">
        <f>S292*H292</f>
        <v>0</v>
      </c>
      <c r="AR292" s="122" t="s">
        <v>147</v>
      </c>
      <c r="AT292" s="122" t="s">
        <v>131</v>
      </c>
      <c r="AU292" s="122" t="s">
        <v>83</v>
      </c>
      <c r="AY292" s="16" t="s">
        <v>130</v>
      </c>
      <c r="BE292" s="123">
        <f>IF(N292="základní",J292,0)</f>
        <v>0</v>
      </c>
      <c r="BF292" s="123">
        <f>IF(N292="snížená",J292,0)</f>
        <v>0</v>
      </c>
      <c r="BG292" s="123">
        <f>IF(N292="zákl. přenesená",J292,0)</f>
        <v>0</v>
      </c>
      <c r="BH292" s="123">
        <f>IF(N292="sníž. přenesená",J292,0)</f>
        <v>0</v>
      </c>
      <c r="BI292" s="123">
        <f>IF(N292="nulová",J292,0)</f>
        <v>0</v>
      </c>
      <c r="BJ292" s="16" t="s">
        <v>16</v>
      </c>
      <c r="BK292" s="123">
        <f>ROUND(I292*H292,2)</f>
        <v>0</v>
      </c>
      <c r="BL292" s="16" t="s">
        <v>147</v>
      </c>
      <c r="BM292" s="122" t="s">
        <v>424</v>
      </c>
    </row>
    <row r="293" spans="2:65" s="1" customFormat="1">
      <c r="B293" s="28"/>
      <c r="D293" s="124" t="s">
        <v>137</v>
      </c>
      <c r="F293" s="125" t="s">
        <v>425</v>
      </c>
      <c r="L293" s="28"/>
      <c r="M293" s="126"/>
      <c r="T293" s="52"/>
      <c r="AT293" s="16" t="s">
        <v>137</v>
      </c>
      <c r="AU293" s="16" t="s">
        <v>83</v>
      </c>
    </row>
    <row r="294" spans="2:65" s="11" customFormat="1">
      <c r="B294" s="133"/>
      <c r="D294" s="124" t="s">
        <v>138</v>
      </c>
      <c r="E294" s="134" t="s">
        <v>1</v>
      </c>
      <c r="F294" s="135" t="s">
        <v>426</v>
      </c>
      <c r="H294" s="134" t="s">
        <v>1</v>
      </c>
      <c r="L294" s="133"/>
      <c r="M294" s="136"/>
      <c r="T294" s="137"/>
      <c r="AT294" s="134" t="s">
        <v>138</v>
      </c>
      <c r="AU294" s="134" t="s">
        <v>83</v>
      </c>
      <c r="AV294" s="11" t="s">
        <v>16</v>
      </c>
      <c r="AW294" s="11" t="s">
        <v>26</v>
      </c>
      <c r="AX294" s="11" t="s">
        <v>70</v>
      </c>
      <c r="AY294" s="134" t="s">
        <v>130</v>
      </c>
    </row>
    <row r="295" spans="2:65" s="10" customFormat="1">
      <c r="B295" s="127"/>
      <c r="D295" s="124" t="s">
        <v>138</v>
      </c>
      <c r="E295" s="128" t="s">
        <v>1</v>
      </c>
      <c r="F295" s="129" t="s">
        <v>427</v>
      </c>
      <c r="H295" s="130">
        <v>5400.3360000000002</v>
      </c>
      <c r="L295" s="127"/>
      <c r="M295" s="131"/>
      <c r="T295" s="132"/>
      <c r="AT295" s="128" t="s">
        <v>138</v>
      </c>
      <c r="AU295" s="128" t="s">
        <v>83</v>
      </c>
      <c r="AV295" s="10" t="s">
        <v>77</v>
      </c>
      <c r="AW295" s="10" t="s">
        <v>26</v>
      </c>
      <c r="AX295" s="10" t="s">
        <v>16</v>
      </c>
      <c r="AY295" s="128" t="s">
        <v>130</v>
      </c>
    </row>
    <row r="296" spans="2:65" s="1" customFormat="1" ht="16.5" customHeight="1">
      <c r="B296" s="111"/>
      <c r="C296" s="112" t="s">
        <v>428</v>
      </c>
      <c r="D296" s="112" t="s">
        <v>131</v>
      </c>
      <c r="E296" s="113" t="s">
        <v>429</v>
      </c>
      <c r="F296" s="114" t="s">
        <v>430</v>
      </c>
      <c r="G296" s="115" t="s">
        <v>234</v>
      </c>
      <c r="H296" s="116">
        <v>109.93</v>
      </c>
      <c r="I296" s="117"/>
      <c r="J296" s="117">
        <f>ROUND(I296*H296,2)</f>
        <v>0</v>
      </c>
      <c r="K296" s="114" t="s">
        <v>423</v>
      </c>
      <c r="L296" s="28"/>
      <c r="M296" s="118" t="s">
        <v>1</v>
      </c>
      <c r="N296" s="119" t="s">
        <v>35</v>
      </c>
      <c r="O296" s="120">
        <v>3.5000000000000003E-2</v>
      </c>
      <c r="P296" s="120">
        <f>O296*H296</f>
        <v>3.8475500000000005</v>
      </c>
      <c r="Q296" s="120">
        <v>1.964</v>
      </c>
      <c r="R296" s="120">
        <f>Q296*H296</f>
        <v>215.90252000000001</v>
      </c>
      <c r="S296" s="120">
        <v>0</v>
      </c>
      <c r="T296" s="121">
        <f>S296*H296</f>
        <v>0</v>
      </c>
      <c r="AR296" s="122" t="s">
        <v>147</v>
      </c>
      <c r="AT296" s="122" t="s">
        <v>131</v>
      </c>
      <c r="AU296" s="122" t="s">
        <v>83</v>
      </c>
      <c r="AY296" s="16" t="s">
        <v>130</v>
      </c>
      <c r="BE296" s="123">
        <f>IF(N296="základní",J296,0)</f>
        <v>0</v>
      </c>
      <c r="BF296" s="123">
        <f>IF(N296="snížená",J296,0)</f>
        <v>0</v>
      </c>
      <c r="BG296" s="123">
        <f>IF(N296="zákl. přenesená",J296,0)</f>
        <v>0</v>
      </c>
      <c r="BH296" s="123">
        <f>IF(N296="sníž. přenesená",J296,0)</f>
        <v>0</v>
      </c>
      <c r="BI296" s="123">
        <f>IF(N296="nulová",J296,0)</f>
        <v>0</v>
      </c>
      <c r="BJ296" s="16" t="s">
        <v>16</v>
      </c>
      <c r="BK296" s="123">
        <f>ROUND(I296*H296,2)</f>
        <v>0</v>
      </c>
      <c r="BL296" s="16" t="s">
        <v>147</v>
      </c>
      <c r="BM296" s="122" t="s">
        <v>431</v>
      </c>
    </row>
    <row r="297" spans="2:65" s="1" customFormat="1">
      <c r="B297" s="28"/>
      <c r="D297" s="124" t="s">
        <v>137</v>
      </c>
      <c r="F297" s="125" t="s">
        <v>432</v>
      </c>
      <c r="L297" s="28"/>
      <c r="M297" s="126"/>
      <c r="T297" s="52"/>
      <c r="AT297" s="16" t="s">
        <v>137</v>
      </c>
      <c r="AU297" s="16" t="s">
        <v>83</v>
      </c>
    </row>
    <row r="298" spans="2:65" s="10" customFormat="1">
      <c r="B298" s="127"/>
      <c r="D298" s="124" t="s">
        <v>138</v>
      </c>
      <c r="E298" s="128" t="s">
        <v>1</v>
      </c>
      <c r="F298" s="129" t="s">
        <v>433</v>
      </c>
      <c r="H298" s="130">
        <v>109.93</v>
      </c>
      <c r="L298" s="127"/>
      <c r="M298" s="131"/>
      <c r="T298" s="132"/>
      <c r="AT298" s="128" t="s">
        <v>138</v>
      </c>
      <c r="AU298" s="128" t="s">
        <v>83</v>
      </c>
      <c r="AV298" s="10" t="s">
        <v>77</v>
      </c>
      <c r="AW298" s="10" t="s">
        <v>26</v>
      </c>
      <c r="AX298" s="10" t="s">
        <v>16</v>
      </c>
      <c r="AY298" s="128" t="s">
        <v>130</v>
      </c>
    </row>
    <row r="299" spans="2:65" s="9" customFormat="1" ht="20.85" customHeight="1">
      <c r="B299" s="102"/>
      <c r="D299" s="103" t="s">
        <v>69</v>
      </c>
      <c r="E299" s="145" t="s">
        <v>434</v>
      </c>
      <c r="F299" s="145" t="s">
        <v>435</v>
      </c>
      <c r="J299" s="146">
        <f>BK299</f>
        <v>0</v>
      </c>
      <c r="L299" s="102"/>
      <c r="M299" s="106"/>
      <c r="P299" s="107">
        <f>SUM(P300:P397)</f>
        <v>519.58474200000001</v>
      </c>
      <c r="R299" s="107">
        <f>SUM(R300:R397)</f>
        <v>1373.10652</v>
      </c>
      <c r="T299" s="108">
        <f>SUM(T300:T397)</f>
        <v>0</v>
      </c>
      <c r="AR299" s="103" t="s">
        <v>16</v>
      </c>
      <c r="AT299" s="109" t="s">
        <v>69</v>
      </c>
      <c r="AU299" s="109" t="s">
        <v>77</v>
      </c>
      <c r="AY299" s="103" t="s">
        <v>130</v>
      </c>
      <c r="BK299" s="110">
        <f>SUM(BK300:BK397)</f>
        <v>0</v>
      </c>
    </row>
    <row r="300" spans="2:65" s="1" customFormat="1" ht="16.5" customHeight="1">
      <c r="B300" s="111"/>
      <c r="C300" s="112" t="s">
        <v>436</v>
      </c>
      <c r="D300" s="112" t="s">
        <v>131</v>
      </c>
      <c r="E300" s="113" t="s">
        <v>437</v>
      </c>
      <c r="F300" s="114" t="s">
        <v>438</v>
      </c>
      <c r="G300" s="115" t="s">
        <v>439</v>
      </c>
      <c r="H300" s="116">
        <v>2637.4859999999999</v>
      </c>
      <c r="I300" s="117"/>
      <c r="J300" s="117">
        <f>ROUND(I300*H300,2)</f>
        <v>0</v>
      </c>
      <c r="K300" s="114" t="s">
        <v>423</v>
      </c>
      <c r="L300" s="28"/>
      <c r="M300" s="118" t="s">
        <v>1</v>
      </c>
      <c r="N300" s="119" t="s">
        <v>35</v>
      </c>
      <c r="O300" s="120">
        <v>0.19700000000000001</v>
      </c>
      <c r="P300" s="120">
        <f>O300*H300</f>
        <v>519.58474200000001</v>
      </c>
      <c r="Q300" s="120">
        <v>0</v>
      </c>
      <c r="R300" s="120">
        <f>Q300*H300</f>
        <v>0</v>
      </c>
      <c r="S300" s="120">
        <v>0</v>
      </c>
      <c r="T300" s="121">
        <f>S300*H300</f>
        <v>0</v>
      </c>
      <c r="AR300" s="122" t="s">
        <v>147</v>
      </c>
      <c r="AT300" s="122" t="s">
        <v>131</v>
      </c>
      <c r="AU300" s="122" t="s">
        <v>83</v>
      </c>
      <c r="AY300" s="16" t="s">
        <v>130</v>
      </c>
      <c r="BE300" s="123">
        <f>IF(N300="základní",J300,0)</f>
        <v>0</v>
      </c>
      <c r="BF300" s="123">
        <f>IF(N300="snížená",J300,0)</f>
        <v>0</v>
      </c>
      <c r="BG300" s="123">
        <f>IF(N300="zákl. přenesená",J300,0)</f>
        <v>0</v>
      </c>
      <c r="BH300" s="123">
        <f>IF(N300="sníž. přenesená",J300,0)</f>
        <v>0</v>
      </c>
      <c r="BI300" s="123">
        <f>IF(N300="nulová",J300,0)</f>
        <v>0</v>
      </c>
      <c r="BJ300" s="16" t="s">
        <v>16</v>
      </c>
      <c r="BK300" s="123">
        <f>ROUND(I300*H300,2)</f>
        <v>0</v>
      </c>
      <c r="BL300" s="16" t="s">
        <v>147</v>
      </c>
      <c r="BM300" s="122" t="s">
        <v>440</v>
      </c>
    </row>
    <row r="301" spans="2:65" s="1" customFormat="1">
      <c r="B301" s="28"/>
      <c r="D301" s="124" t="s">
        <v>137</v>
      </c>
      <c r="F301" s="125" t="s">
        <v>441</v>
      </c>
      <c r="L301" s="28"/>
      <c r="M301" s="126"/>
      <c r="T301" s="52"/>
      <c r="AT301" s="16" t="s">
        <v>137</v>
      </c>
      <c r="AU301" s="16" t="s">
        <v>83</v>
      </c>
    </row>
    <row r="302" spans="2:65" s="11" customFormat="1">
      <c r="B302" s="133"/>
      <c r="D302" s="124" t="s">
        <v>138</v>
      </c>
      <c r="E302" s="134" t="s">
        <v>1</v>
      </c>
      <c r="F302" s="135" t="s">
        <v>442</v>
      </c>
      <c r="H302" s="134" t="s">
        <v>1</v>
      </c>
      <c r="L302" s="133"/>
      <c r="M302" s="136"/>
      <c r="T302" s="137"/>
      <c r="AT302" s="134" t="s">
        <v>138</v>
      </c>
      <c r="AU302" s="134" t="s">
        <v>83</v>
      </c>
      <c r="AV302" s="11" t="s">
        <v>16</v>
      </c>
      <c r="AW302" s="11" t="s">
        <v>26</v>
      </c>
      <c r="AX302" s="11" t="s">
        <v>70</v>
      </c>
      <c r="AY302" s="134" t="s">
        <v>130</v>
      </c>
    </row>
    <row r="303" spans="2:65" s="10" customFormat="1">
      <c r="B303" s="127"/>
      <c r="D303" s="124" t="s">
        <v>138</v>
      </c>
      <c r="E303" s="128" t="s">
        <v>1</v>
      </c>
      <c r="F303" s="129" t="s">
        <v>443</v>
      </c>
      <c r="H303" s="130">
        <v>1315.508</v>
      </c>
      <c r="L303" s="127"/>
      <c r="M303" s="131"/>
      <c r="T303" s="132"/>
      <c r="AT303" s="128" t="s">
        <v>138</v>
      </c>
      <c r="AU303" s="128" t="s">
        <v>83</v>
      </c>
      <c r="AV303" s="10" t="s">
        <v>77</v>
      </c>
      <c r="AW303" s="10" t="s">
        <v>26</v>
      </c>
      <c r="AX303" s="10" t="s">
        <v>70</v>
      </c>
      <c r="AY303" s="128" t="s">
        <v>130</v>
      </c>
    </row>
    <row r="304" spans="2:65" s="10" customFormat="1">
      <c r="B304" s="127"/>
      <c r="D304" s="124" t="s">
        <v>138</v>
      </c>
      <c r="E304" s="128" t="s">
        <v>1</v>
      </c>
      <c r="F304" s="129" t="s">
        <v>444</v>
      </c>
      <c r="H304" s="130">
        <v>1321.9780000000001</v>
      </c>
      <c r="L304" s="127"/>
      <c r="M304" s="131"/>
      <c r="T304" s="132"/>
      <c r="AT304" s="128" t="s">
        <v>138</v>
      </c>
      <c r="AU304" s="128" t="s">
        <v>83</v>
      </c>
      <c r="AV304" s="10" t="s">
        <v>77</v>
      </c>
      <c r="AW304" s="10" t="s">
        <v>26</v>
      </c>
      <c r="AX304" s="10" t="s">
        <v>70</v>
      </c>
      <c r="AY304" s="128" t="s">
        <v>130</v>
      </c>
    </row>
    <row r="305" spans="2:65" s="13" customFormat="1">
      <c r="B305" s="147"/>
      <c r="D305" s="124" t="s">
        <v>138</v>
      </c>
      <c r="E305" s="148" t="s">
        <v>1</v>
      </c>
      <c r="F305" s="149" t="s">
        <v>227</v>
      </c>
      <c r="H305" s="150">
        <v>2637.4859999999999</v>
      </c>
      <c r="L305" s="147"/>
      <c r="M305" s="151"/>
      <c r="T305" s="152"/>
      <c r="AT305" s="148" t="s">
        <v>138</v>
      </c>
      <c r="AU305" s="148" t="s">
        <v>83</v>
      </c>
      <c r="AV305" s="13" t="s">
        <v>147</v>
      </c>
      <c r="AW305" s="13" t="s">
        <v>26</v>
      </c>
      <c r="AX305" s="13" t="s">
        <v>16</v>
      </c>
      <c r="AY305" s="148" t="s">
        <v>130</v>
      </c>
    </row>
    <row r="306" spans="2:65" s="1" customFormat="1" ht="16.5" customHeight="1">
      <c r="B306" s="111"/>
      <c r="C306" s="159" t="s">
        <v>445</v>
      </c>
      <c r="D306" s="159" t="s">
        <v>312</v>
      </c>
      <c r="E306" s="160" t="s">
        <v>446</v>
      </c>
      <c r="F306" s="161" t="s">
        <v>447</v>
      </c>
      <c r="G306" s="162" t="s">
        <v>295</v>
      </c>
      <c r="H306" s="163">
        <v>260.53100000000001</v>
      </c>
      <c r="I306" s="164"/>
      <c r="J306" s="164">
        <f>ROUND(I306*H306,2)</f>
        <v>0</v>
      </c>
      <c r="K306" s="161" t="s">
        <v>1579</v>
      </c>
      <c r="L306" s="165"/>
      <c r="M306" s="166" t="s">
        <v>1</v>
      </c>
      <c r="N306" s="167" t="s">
        <v>35</v>
      </c>
      <c r="O306" s="120">
        <v>0</v>
      </c>
      <c r="P306" s="120">
        <f>O306*H306</f>
        <v>0</v>
      </c>
      <c r="Q306" s="120">
        <v>1</v>
      </c>
      <c r="R306" s="120">
        <f>Q306*H306</f>
        <v>260.53100000000001</v>
      </c>
      <c r="S306" s="120">
        <v>0</v>
      </c>
      <c r="T306" s="121">
        <f>S306*H306</f>
        <v>0</v>
      </c>
      <c r="AR306" s="122" t="s">
        <v>166</v>
      </c>
      <c r="AT306" s="122" t="s">
        <v>312</v>
      </c>
      <c r="AU306" s="122" t="s">
        <v>83</v>
      </c>
      <c r="AY306" s="16" t="s">
        <v>130</v>
      </c>
      <c r="BE306" s="123">
        <f>IF(N306="základní",J306,0)</f>
        <v>0</v>
      </c>
      <c r="BF306" s="123">
        <f>IF(N306="snížená",J306,0)</f>
        <v>0</v>
      </c>
      <c r="BG306" s="123">
        <f>IF(N306="zákl. přenesená",J306,0)</f>
        <v>0</v>
      </c>
      <c r="BH306" s="123">
        <f>IF(N306="sníž. přenesená",J306,0)</f>
        <v>0</v>
      </c>
      <c r="BI306" s="123">
        <f>IF(N306="nulová",J306,0)</f>
        <v>0</v>
      </c>
      <c r="BJ306" s="16" t="s">
        <v>16</v>
      </c>
      <c r="BK306" s="123">
        <f>ROUND(I306*H306,2)</f>
        <v>0</v>
      </c>
      <c r="BL306" s="16" t="s">
        <v>147</v>
      </c>
      <c r="BM306" s="122" t="s">
        <v>448</v>
      </c>
    </row>
    <row r="307" spans="2:65" s="1" customFormat="1">
      <c r="B307" s="28"/>
      <c r="D307" s="124" t="s">
        <v>137</v>
      </c>
      <c r="F307" s="125" t="s">
        <v>447</v>
      </c>
      <c r="L307" s="28"/>
      <c r="M307" s="126"/>
      <c r="T307" s="52"/>
      <c r="AT307" s="16" t="s">
        <v>137</v>
      </c>
      <c r="AU307" s="16" t="s">
        <v>83</v>
      </c>
    </row>
    <row r="308" spans="2:65" s="11" customFormat="1">
      <c r="B308" s="133"/>
      <c r="D308" s="124" t="s">
        <v>138</v>
      </c>
      <c r="E308" s="134" t="s">
        <v>1</v>
      </c>
      <c r="F308" s="135" t="s">
        <v>449</v>
      </c>
      <c r="H308" s="134" t="s">
        <v>1</v>
      </c>
      <c r="L308" s="133"/>
      <c r="M308" s="136"/>
      <c r="T308" s="137"/>
      <c r="AT308" s="134" t="s">
        <v>138</v>
      </c>
      <c r="AU308" s="134" t="s">
        <v>83</v>
      </c>
      <c r="AV308" s="11" t="s">
        <v>16</v>
      </c>
      <c r="AW308" s="11" t="s">
        <v>26</v>
      </c>
      <c r="AX308" s="11" t="s">
        <v>70</v>
      </c>
      <c r="AY308" s="134" t="s">
        <v>130</v>
      </c>
    </row>
    <row r="309" spans="2:65" s="10" customFormat="1">
      <c r="B309" s="127"/>
      <c r="D309" s="124" t="s">
        <v>138</v>
      </c>
      <c r="E309" s="128" t="s">
        <v>1</v>
      </c>
      <c r="F309" s="129" t="s">
        <v>450</v>
      </c>
      <c r="H309" s="130">
        <v>129.946</v>
      </c>
      <c r="L309" s="127"/>
      <c r="M309" s="131"/>
      <c r="T309" s="132"/>
      <c r="AT309" s="128" t="s">
        <v>138</v>
      </c>
      <c r="AU309" s="128" t="s">
        <v>83</v>
      </c>
      <c r="AV309" s="10" t="s">
        <v>77</v>
      </c>
      <c r="AW309" s="10" t="s">
        <v>26</v>
      </c>
      <c r="AX309" s="10" t="s">
        <v>70</v>
      </c>
      <c r="AY309" s="128" t="s">
        <v>130</v>
      </c>
    </row>
    <row r="310" spans="2:65" s="10" customFormat="1">
      <c r="B310" s="127"/>
      <c r="D310" s="124" t="s">
        <v>138</v>
      </c>
      <c r="E310" s="128" t="s">
        <v>1</v>
      </c>
      <c r="F310" s="129" t="s">
        <v>451</v>
      </c>
      <c r="H310" s="130">
        <v>130.58500000000001</v>
      </c>
      <c r="L310" s="127"/>
      <c r="M310" s="131"/>
      <c r="T310" s="132"/>
      <c r="AT310" s="128" t="s">
        <v>138</v>
      </c>
      <c r="AU310" s="128" t="s">
        <v>83</v>
      </c>
      <c r="AV310" s="10" t="s">
        <v>77</v>
      </c>
      <c r="AW310" s="10" t="s">
        <v>26</v>
      </c>
      <c r="AX310" s="10" t="s">
        <v>70</v>
      </c>
      <c r="AY310" s="128" t="s">
        <v>130</v>
      </c>
    </row>
    <row r="311" spans="2:65" s="13" customFormat="1">
      <c r="B311" s="147"/>
      <c r="D311" s="124" t="s">
        <v>138</v>
      </c>
      <c r="E311" s="148" t="s">
        <v>1</v>
      </c>
      <c r="F311" s="149" t="s">
        <v>227</v>
      </c>
      <c r="H311" s="150">
        <v>260.53100000000001</v>
      </c>
      <c r="L311" s="147"/>
      <c r="M311" s="151"/>
      <c r="T311" s="152"/>
      <c r="AT311" s="148" t="s">
        <v>138</v>
      </c>
      <c r="AU311" s="148" t="s">
        <v>83</v>
      </c>
      <c r="AV311" s="13" t="s">
        <v>147</v>
      </c>
      <c r="AW311" s="13" t="s">
        <v>26</v>
      </c>
      <c r="AX311" s="13" t="s">
        <v>16</v>
      </c>
      <c r="AY311" s="148" t="s">
        <v>130</v>
      </c>
    </row>
    <row r="312" spans="2:65" s="1" customFormat="1" ht="24.2" customHeight="1">
      <c r="B312" s="111"/>
      <c r="C312" s="159" t="s">
        <v>452</v>
      </c>
      <c r="D312" s="159" t="s">
        <v>312</v>
      </c>
      <c r="E312" s="160" t="s">
        <v>453</v>
      </c>
      <c r="F312" s="161" t="s">
        <v>454</v>
      </c>
      <c r="G312" s="162" t="s">
        <v>455</v>
      </c>
      <c r="H312" s="163">
        <v>4399</v>
      </c>
      <c r="I312" s="164"/>
      <c r="J312" s="164">
        <f>ROUND(I312*H312,2)</f>
        <v>0</v>
      </c>
      <c r="K312" s="161" t="s">
        <v>423</v>
      </c>
      <c r="L312" s="165"/>
      <c r="M312" s="166" t="s">
        <v>1</v>
      </c>
      <c r="N312" s="167" t="s">
        <v>35</v>
      </c>
      <c r="O312" s="120">
        <v>0</v>
      </c>
      <c r="P312" s="120">
        <f>O312*H312</f>
        <v>0</v>
      </c>
      <c r="Q312" s="120">
        <v>0.252</v>
      </c>
      <c r="R312" s="120">
        <f>Q312*H312</f>
        <v>1108.548</v>
      </c>
      <c r="S312" s="120">
        <v>0</v>
      </c>
      <c r="T312" s="121">
        <f>S312*H312</f>
        <v>0</v>
      </c>
      <c r="AR312" s="122" t="s">
        <v>166</v>
      </c>
      <c r="AT312" s="122" t="s">
        <v>312</v>
      </c>
      <c r="AU312" s="122" t="s">
        <v>83</v>
      </c>
      <c r="AY312" s="16" t="s">
        <v>130</v>
      </c>
      <c r="BE312" s="123">
        <f>IF(N312="základní",J312,0)</f>
        <v>0</v>
      </c>
      <c r="BF312" s="123">
        <f>IF(N312="snížená",J312,0)</f>
        <v>0</v>
      </c>
      <c r="BG312" s="123">
        <f>IF(N312="zákl. přenesená",J312,0)</f>
        <v>0</v>
      </c>
      <c r="BH312" s="123">
        <f>IF(N312="sníž. přenesená",J312,0)</f>
        <v>0</v>
      </c>
      <c r="BI312" s="123">
        <f>IF(N312="nulová",J312,0)</f>
        <v>0</v>
      </c>
      <c r="BJ312" s="16" t="s">
        <v>16</v>
      </c>
      <c r="BK312" s="123">
        <f>ROUND(I312*H312,2)</f>
        <v>0</v>
      </c>
      <c r="BL312" s="16" t="s">
        <v>147</v>
      </c>
      <c r="BM312" s="122" t="s">
        <v>456</v>
      </c>
    </row>
    <row r="313" spans="2:65" s="1" customFormat="1">
      <c r="B313" s="28"/>
      <c r="D313" s="124" t="s">
        <v>137</v>
      </c>
      <c r="F313" s="125" t="s">
        <v>454</v>
      </c>
      <c r="L313" s="28"/>
      <c r="M313" s="126"/>
      <c r="T313" s="52"/>
      <c r="AT313" s="16" t="s">
        <v>137</v>
      </c>
      <c r="AU313" s="16" t="s">
        <v>83</v>
      </c>
    </row>
    <row r="314" spans="2:65" s="11" customFormat="1">
      <c r="B314" s="133"/>
      <c r="D314" s="124" t="s">
        <v>138</v>
      </c>
      <c r="E314" s="134" t="s">
        <v>1</v>
      </c>
      <c r="F314" s="135" t="s">
        <v>457</v>
      </c>
      <c r="H314" s="134" t="s">
        <v>1</v>
      </c>
      <c r="L314" s="133"/>
      <c r="M314" s="136"/>
      <c r="T314" s="137"/>
      <c r="AT314" s="134" t="s">
        <v>138</v>
      </c>
      <c r="AU314" s="134" t="s">
        <v>83</v>
      </c>
      <c r="AV314" s="11" t="s">
        <v>16</v>
      </c>
      <c r="AW314" s="11" t="s">
        <v>26</v>
      </c>
      <c r="AX314" s="11" t="s">
        <v>70</v>
      </c>
      <c r="AY314" s="134" t="s">
        <v>130</v>
      </c>
    </row>
    <row r="315" spans="2:65" s="10" customFormat="1" ht="22.5">
      <c r="B315" s="127"/>
      <c r="D315" s="124" t="s">
        <v>138</v>
      </c>
      <c r="E315" s="128" t="s">
        <v>1</v>
      </c>
      <c r="F315" s="129" t="s">
        <v>458</v>
      </c>
      <c r="H315" s="130">
        <v>123</v>
      </c>
      <c r="L315" s="127"/>
      <c r="M315" s="131"/>
      <c r="T315" s="132"/>
      <c r="AT315" s="128" t="s">
        <v>138</v>
      </c>
      <c r="AU315" s="128" t="s">
        <v>83</v>
      </c>
      <c r="AV315" s="10" t="s">
        <v>77</v>
      </c>
      <c r="AW315" s="10" t="s">
        <v>26</v>
      </c>
      <c r="AX315" s="10" t="s">
        <v>70</v>
      </c>
      <c r="AY315" s="128" t="s">
        <v>130</v>
      </c>
    </row>
    <row r="316" spans="2:65" s="10" customFormat="1" ht="22.5">
      <c r="B316" s="127"/>
      <c r="D316" s="124" t="s">
        <v>138</v>
      </c>
      <c r="E316" s="128" t="s">
        <v>1</v>
      </c>
      <c r="F316" s="129" t="s">
        <v>459</v>
      </c>
      <c r="H316" s="130">
        <v>123</v>
      </c>
      <c r="L316" s="127"/>
      <c r="M316" s="131"/>
      <c r="T316" s="132"/>
      <c r="AT316" s="128" t="s">
        <v>138</v>
      </c>
      <c r="AU316" s="128" t="s">
        <v>83</v>
      </c>
      <c r="AV316" s="10" t="s">
        <v>77</v>
      </c>
      <c r="AW316" s="10" t="s">
        <v>26</v>
      </c>
      <c r="AX316" s="10" t="s">
        <v>70</v>
      </c>
      <c r="AY316" s="128" t="s">
        <v>130</v>
      </c>
    </row>
    <row r="317" spans="2:65" s="10" customFormat="1">
      <c r="B317" s="127"/>
      <c r="D317" s="124" t="s">
        <v>138</v>
      </c>
      <c r="E317" s="128" t="s">
        <v>1</v>
      </c>
      <c r="F317" s="129" t="s">
        <v>460</v>
      </c>
      <c r="H317" s="130">
        <v>157</v>
      </c>
      <c r="L317" s="127"/>
      <c r="M317" s="131"/>
      <c r="T317" s="132"/>
      <c r="AT317" s="128" t="s">
        <v>138</v>
      </c>
      <c r="AU317" s="128" t="s">
        <v>83</v>
      </c>
      <c r="AV317" s="10" t="s">
        <v>77</v>
      </c>
      <c r="AW317" s="10" t="s">
        <v>26</v>
      </c>
      <c r="AX317" s="10" t="s">
        <v>70</v>
      </c>
      <c r="AY317" s="128" t="s">
        <v>130</v>
      </c>
    </row>
    <row r="318" spans="2:65" s="10" customFormat="1">
      <c r="B318" s="127"/>
      <c r="D318" s="124" t="s">
        <v>138</v>
      </c>
      <c r="E318" s="128" t="s">
        <v>1</v>
      </c>
      <c r="F318" s="129" t="s">
        <v>461</v>
      </c>
      <c r="H318" s="130">
        <v>158</v>
      </c>
      <c r="L318" s="127"/>
      <c r="M318" s="131"/>
      <c r="T318" s="132"/>
      <c r="AT318" s="128" t="s">
        <v>138</v>
      </c>
      <c r="AU318" s="128" t="s">
        <v>83</v>
      </c>
      <c r="AV318" s="10" t="s">
        <v>77</v>
      </c>
      <c r="AW318" s="10" t="s">
        <v>26</v>
      </c>
      <c r="AX318" s="10" t="s">
        <v>70</v>
      </c>
      <c r="AY318" s="128" t="s">
        <v>130</v>
      </c>
    </row>
    <row r="319" spans="2:65" s="14" customFormat="1">
      <c r="B319" s="153"/>
      <c r="D319" s="124" t="s">
        <v>138</v>
      </c>
      <c r="E319" s="154" t="s">
        <v>1</v>
      </c>
      <c r="F319" s="155" t="s">
        <v>264</v>
      </c>
      <c r="H319" s="156">
        <v>561</v>
      </c>
      <c r="L319" s="153"/>
      <c r="M319" s="157"/>
      <c r="T319" s="158"/>
      <c r="AT319" s="154" t="s">
        <v>138</v>
      </c>
      <c r="AU319" s="154" t="s">
        <v>83</v>
      </c>
      <c r="AV319" s="14" t="s">
        <v>83</v>
      </c>
      <c r="AW319" s="14" t="s">
        <v>26</v>
      </c>
      <c r="AX319" s="14" t="s">
        <v>70</v>
      </c>
      <c r="AY319" s="154" t="s">
        <v>130</v>
      </c>
    </row>
    <row r="320" spans="2:65" s="11" customFormat="1">
      <c r="B320" s="133"/>
      <c r="D320" s="124" t="s">
        <v>138</v>
      </c>
      <c r="E320" s="134" t="s">
        <v>1</v>
      </c>
      <c r="F320" s="135" t="s">
        <v>462</v>
      </c>
      <c r="H320" s="134" t="s">
        <v>1</v>
      </c>
      <c r="L320" s="133"/>
      <c r="M320" s="136"/>
      <c r="T320" s="137"/>
      <c r="AT320" s="134" t="s">
        <v>138</v>
      </c>
      <c r="AU320" s="134" t="s">
        <v>83</v>
      </c>
      <c r="AV320" s="11" t="s">
        <v>16</v>
      </c>
      <c r="AW320" s="11" t="s">
        <v>26</v>
      </c>
      <c r="AX320" s="11" t="s">
        <v>70</v>
      </c>
      <c r="AY320" s="134" t="s">
        <v>130</v>
      </c>
    </row>
    <row r="321" spans="2:65" s="10" customFormat="1">
      <c r="B321" s="127"/>
      <c r="D321" s="124" t="s">
        <v>138</v>
      </c>
      <c r="E321" s="128" t="s">
        <v>1</v>
      </c>
      <c r="F321" s="129" t="s">
        <v>463</v>
      </c>
      <c r="H321" s="130">
        <v>1914</v>
      </c>
      <c r="L321" s="127"/>
      <c r="M321" s="131"/>
      <c r="T321" s="132"/>
      <c r="AT321" s="128" t="s">
        <v>138</v>
      </c>
      <c r="AU321" s="128" t="s">
        <v>83</v>
      </c>
      <c r="AV321" s="10" t="s">
        <v>77</v>
      </c>
      <c r="AW321" s="10" t="s">
        <v>26</v>
      </c>
      <c r="AX321" s="10" t="s">
        <v>70</v>
      </c>
      <c r="AY321" s="128" t="s">
        <v>130</v>
      </c>
    </row>
    <row r="322" spans="2:65" s="10" customFormat="1">
      <c r="B322" s="127"/>
      <c r="D322" s="124" t="s">
        <v>138</v>
      </c>
      <c r="E322" s="128" t="s">
        <v>1</v>
      </c>
      <c r="F322" s="129" t="s">
        <v>464</v>
      </c>
      <c r="H322" s="130">
        <v>1924</v>
      </c>
      <c r="L322" s="127"/>
      <c r="M322" s="131"/>
      <c r="T322" s="132"/>
      <c r="AT322" s="128" t="s">
        <v>138</v>
      </c>
      <c r="AU322" s="128" t="s">
        <v>83</v>
      </c>
      <c r="AV322" s="10" t="s">
        <v>77</v>
      </c>
      <c r="AW322" s="10" t="s">
        <v>26</v>
      </c>
      <c r="AX322" s="10" t="s">
        <v>70</v>
      </c>
      <c r="AY322" s="128" t="s">
        <v>130</v>
      </c>
    </row>
    <row r="323" spans="2:65" s="14" customFormat="1">
      <c r="B323" s="153"/>
      <c r="D323" s="124" t="s">
        <v>138</v>
      </c>
      <c r="E323" s="154" t="s">
        <v>1</v>
      </c>
      <c r="F323" s="155" t="s">
        <v>264</v>
      </c>
      <c r="H323" s="156">
        <v>3838</v>
      </c>
      <c r="L323" s="153"/>
      <c r="M323" s="157"/>
      <c r="T323" s="158"/>
      <c r="AT323" s="154" t="s">
        <v>138</v>
      </c>
      <c r="AU323" s="154" t="s">
        <v>83</v>
      </c>
      <c r="AV323" s="14" t="s">
        <v>83</v>
      </c>
      <c r="AW323" s="14" t="s">
        <v>26</v>
      </c>
      <c r="AX323" s="14" t="s">
        <v>70</v>
      </c>
      <c r="AY323" s="154" t="s">
        <v>130</v>
      </c>
    </row>
    <row r="324" spans="2:65" s="13" customFormat="1">
      <c r="B324" s="147"/>
      <c r="D324" s="124" t="s">
        <v>138</v>
      </c>
      <c r="E324" s="148" t="s">
        <v>1</v>
      </c>
      <c r="F324" s="149" t="s">
        <v>227</v>
      </c>
      <c r="H324" s="150">
        <v>4399</v>
      </c>
      <c r="L324" s="147"/>
      <c r="M324" s="151"/>
      <c r="T324" s="152"/>
      <c r="AT324" s="148" t="s">
        <v>138</v>
      </c>
      <c r="AU324" s="148" t="s">
        <v>83</v>
      </c>
      <c r="AV324" s="13" t="s">
        <v>147</v>
      </c>
      <c r="AW324" s="13" t="s">
        <v>26</v>
      </c>
      <c r="AX324" s="13" t="s">
        <v>16</v>
      </c>
      <c r="AY324" s="148" t="s">
        <v>130</v>
      </c>
    </row>
    <row r="325" spans="2:65" s="1" customFormat="1" ht="16.5" customHeight="1">
      <c r="B325" s="111"/>
      <c r="C325" s="159" t="s">
        <v>465</v>
      </c>
      <c r="D325" s="159" t="s">
        <v>312</v>
      </c>
      <c r="E325" s="160" t="s">
        <v>466</v>
      </c>
      <c r="F325" s="161" t="s">
        <v>467</v>
      </c>
      <c r="G325" s="162" t="s">
        <v>455</v>
      </c>
      <c r="H325" s="163">
        <v>2244</v>
      </c>
      <c r="I325" s="164"/>
      <c r="J325" s="164">
        <f>ROUND(I325*H325,2)</f>
        <v>0</v>
      </c>
      <c r="K325" s="161" t="s">
        <v>423</v>
      </c>
      <c r="L325" s="165"/>
      <c r="M325" s="166" t="s">
        <v>1</v>
      </c>
      <c r="N325" s="167" t="s">
        <v>35</v>
      </c>
      <c r="O325" s="120">
        <v>0</v>
      </c>
      <c r="P325" s="120">
        <f>O325*H325</f>
        <v>0</v>
      </c>
      <c r="Q325" s="120">
        <v>1.0499999999999999E-3</v>
      </c>
      <c r="R325" s="120">
        <f>Q325*H325</f>
        <v>2.3561999999999999</v>
      </c>
      <c r="S325" s="120">
        <v>0</v>
      </c>
      <c r="T325" s="121">
        <f>S325*H325</f>
        <v>0</v>
      </c>
      <c r="AR325" s="122" t="s">
        <v>166</v>
      </c>
      <c r="AT325" s="122" t="s">
        <v>312</v>
      </c>
      <c r="AU325" s="122" t="s">
        <v>83</v>
      </c>
      <c r="AY325" s="16" t="s">
        <v>130</v>
      </c>
      <c r="BE325" s="123">
        <f>IF(N325="základní",J325,0)</f>
        <v>0</v>
      </c>
      <c r="BF325" s="123">
        <f>IF(N325="snížená",J325,0)</f>
        <v>0</v>
      </c>
      <c r="BG325" s="123">
        <f>IF(N325="zákl. přenesená",J325,0)</f>
        <v>0</v>
      </c>
      <c r="BH325" s="123">
        <f>IF(N325="sníž. přenesená",J325,0)</f>
        <v>0</v>
      </c>
      <c r="BI325" s="123">
        <f>IF(N325="nulová",J325,0)</f>
        <v>0</v>
      </c>
      <c r="BJ325" s="16" t="s">
        <v>16</v>
      </c>
      <c r="BK325" s="123">
        <f>ROUND(I325*H325,2)</f>
        <v>0</v>
      </c>
      <c r="BL325" s="16" t="s">
        <v>147</v>
      </c>
      <c r="BM325" s="122" t="s">
        <v>468</v>
      </c>
    </row>
    <row r="326" spans="2:65" s="1" customFormat="1">
      <c r="B326" s="28"/>
      <c r="D326" s="124" t="s">
        <v>137</v>
      </c>
      <c r="F326" s="125" t="s">
        <v>467</v>
      </c>
      <c r="L326" s="28"/>
      <c r="M326" s="126"/>
      <c r="T326" s="52"/>
      <c r="AT326" s="16" t="s">
        <v>137</v>
      </c>
      <c r="AU326" s="16" t="s">
        <v>83</v>
      </c>
    </row>
    <row r="327" spans="2:65" s="11" customFormat="1">
      <c r="B327" s="133"/>
      <c r="D327" s="124" t="s">
        <v>138</v>
      </c>
      <c r="E327" s="134" t="s">
        <v>1</v>
      </c>
      <c r="F327" s="135" t="s">
        <v>457</v>
      </c>
      <c r="H327" s="134" t="s">
        <v>1</v>
      </c>
      <c r="L327" s="133"/>
      <c r="M327" s="136"/>
      <c r="T327" s="137"/>
      <c r="AT327" s="134" t="s">
        <v>138</v>
      </c>
      <c r="AU327" s="134" t="s">
        <v>83</v>
      </c>
      <c r="AV327" s="11" t="s">
        <v>16</v>
      </c>
      <c r="AW327" s="11" t="s">
        <v>26</v>
      </c>
      <c r="AX327" s="11" t="s">
        <v>70</v>
      </c>
      <c r="AY327" s="134" t="s">
        <v>130</v>
      </c>
    </row>
    <row r="328" spans="2:65" s="10" customFormat="1" ht="22.5">
      <c r="B328" s="127"/>
      <c r="D328" s="124" t="s">
        <v>138</v>
      </c>
      <c r="E328" s="128" t="s">
        <v>1</v>
      </c>
      <c r="F328" s="129" t="s">
        <v>458</v>
      </c>
      <c r="H328" s="130">
        <v>123</v>
      </c>
      <c r="L328" s="127"/>
      <c r="M328" s="131"/>
      <c r="T328" s="132"/>
      <c r="AT328" s="128" t="s">
        <v>138</v>
      </c>
      <c r="AU328" s="128" t="s">
        <v>83</v>
      </c>
      <c r="AV328" s="10" t="s">
        <v>77</v>
      </c>
      <c r="AW328" s="10" t="s">
        <v>26</v>
      </c>
      <c r="AX328" s="10" t="s">
        <v>70</v>
      </c>
      <c r="AY328" s="128" t="s">
        <v>130</v>
      </c>
    </row>
    <row r="329" spans="2:65" s="10" customFormat="1" ht="22.5">
      <c r="B329" s="127"/>
      <c r="D329" s="124" t="s">
        <v>138</v>
      </c>
      <c r="E329" s="128" t="s">
        <v>1</v>
      </c>
      <c r="F329" s="129" t="s">
        <v>459</v>
      </c>
      <c r="H329" s="130">
        <v>123</v>
      </c>
      <c r="L329" s="127"/>
      <c r="M329" s="131"/>
      <c r="T329" s="132"/>
      <c r="AT329" s="128" t="s">
        <v>138</v>
      </c>
      <c r="AU329" s="128" t="s">
        <v>83</v>
      </c>
      <c r="AV329" s="10" t="s">
        <v>77</v>
      </c>
      <c r="AW329" s="10" t="s">
        <v>26</v>
      </c>
      <c r="AX329" s="10" t="s">
        <v>70</v>
      </c>
      <c r="AY329" s="128" t="s">
        <v>130</v>
      </c>
    </row>
    <row r="330" spans="2:65" s="10" customFormat="1">
      <c r="B330" s="127"/>
      <c r="D330" s="124" t="s">
        <v>138</v>
      </c>
      <c r="E330" s="128" t="s">
        <v>1</v>
      </c>
      <c r="F330" s="129" t="s">
        <v>460</v>
      </c>
      <c r="H330" s="130">
        <v>157</v>
      </c>
      <c r="L330" s="127"/>
      <c r="M330" s="131"/>
      <c r="T330" s="132"/>
      <c r="AT330" s="128" t="s">
        <v>138</v>
      </c>
      <c r="AU330" s="128" t="s">
        <v>83</v>
      </c>
      <c r="AV330" s="10" t="s">
        <v>77</v>
      </c>
      <c r="AW330" s="10" t="s">
        <v>26</v>
      </c>
      <c r="AX330" s="10" t="s">
        <v>70</v>
      </c>
      <c r="AY330" s="128" t="s">
        <v>130</v>
      </c>
    </row>
    <row r="331" spans="2:65" s="10" customFormat="1">
      <c r="B331" s="127"/>
      <c r="D331" s="124" t="s">
        <v>138</v>
      </c>
      <c r="E331" s="128" t="s">
        <v>1</v>
      </c>
      <c r="F331" s="129" t="s">
        <v>461</v>
      </c>
      <c r="H331" s="130">
        <v>158</v>
      </c>
      <c r="L331" s="127"/>
      <c r="M331" s="131"/>
      <c r="T331" s="132"/>
      <c r="AT331" s="128" t="s">
        <v>138</v>
      </c>
      <c r="AU331" s="128" t="s">
        <v>83</v>
      </c>
      <c r="AV331" s="10" t="s">
        <v>77</v>
      </c>
      <c r="AW331" s="10" t="s">
        <v>26</v>
      </c>
      <c r="AX331" s="10" t="s">
        <v>70</v>
      </c>
      <c r="AY331" s="128" t="s">
        <v>130</v>
      </c>
    </row>
    <row r="332" spans="2:65" s="14" customFormat="1">
      <c r="B332" s="153"/>
      <c r="D332" s="124" t="s">
        <v>138</v>
      </c>
      <c r="E332" s="154" t="s">
        <v>1</v>
      </c>
      <c r="F332" s="155" t="s">
        <v>264</v>
      </c>
      <c r="H332" s="156">
        <v>561</v>
      </c>
      <c r="L332" s="153"/>
      <c r="M332" s="157"/>
      <c r="T332" s="158"/>
      <c r="AT332" s="154" t="s">
        <v>138</v>
      </c>
      <c r="AU332" s="154" t="s">
        <v>83</v>
      </c>
      <c r="AV332" s="14" t="s">
        <v>83</v>
      </c>
      <c r="AW332" s="14" t="s">
        <v>26</v>
      </c>
      <c r="AX332" s="14" t="s">
        <v>70</v>
      </c>
      <c r="AY332" s="154" t="s">
        <v>130</v>
      </c>
    </row>
    <row r="333" spans="2:65" s="10" customFormat="1">
      <c r="B333" s="127"/>
      <c r="D333" s="124" t="s">
        <v>138</v>
      </c>
      <c r="E333" s="128" t="s">
        <v>1</v>
      </c>
      <c r="F333" s="129" t="s">
        <v>469</v>
      </c>
      <c r="H333" s="130">
        <v>2244</v>
      </c>
      <c r="L333" s="127"/>
      <c r="M333" s="131"/>
      <c r="T333" s="132"/>
      <c r="AT333" s="128" t="s">
        <v>138</v>
      </c>
      <c r="AU333" s="128" t="s">
        <v>83</v>
      </c>
      <c r="AV333" s="10" t="s">
        <v>77</v>
      </c>
      <c r="AW333" s="10" t="s">
        <v>26</v>
      </c>
      <c r="AX333" s="10" t="s">
        <v>16</v>
      </c>
      <c r="AY333" s="128" t="s">
        <v>130</v>
      </c>
    </row>
    <row r="334" spans="2:65" s="1" customFormat="1" ht="16.5" customHeight="1">
      <c r="B334" s="111"/>
      <c r="C334" s="112" t="s">
        <v>470</v>
      </c>
      <c r="D334" s="112" t="s">
        <v>131</v>
      </c>
      <c r="E334" s="113" t="s">
        <v>471</v>
      </c>
      <c r="F334" s="114" t="s">
        <v>472</v>
      </c>
      <c r="G334" s="115" t="s">
        <v>134</v>
      </c>
      <c r="H334" s="116">
        <v>2</v>
      </c>
      <c r="I334" s="117"/>
      <c r="J334" s="117">
        <f>ROUND(I334*H334,2)</f>
        <v>0</v>
      </c>
      <c r="K334" s="114" t="s">
        <v>1</v>
      </c>
      <c r="L334" s="28"/>
      <c r="M334" s="118" t="s">
        <v>1</v>
      </c>
      <c r="N334" s="119" t="s">
        <v>35</v>
      </c>
      <c r="O334" s="120">
        <v>0</v>
      </c>
      <c r="P334" s="120">
        <f>O334*H334</f>
        <v>0</v>
      </c>
      <c r="Q334" s="120">
        <v>0</v>
      </c>
      <c r="R334" s="120">
        <f>Q334*H334</f>
        <v>0</v>
      </c>
      <c r="S334" s="120">
        <v>0</v>
      </c>
      <c r="T334" s="121">
        <f>S334*H334</f>
        <v>0</v>
      </c>
      <c r="AR334" s="122" t="s">
        <v>147</v>
      </c>
      <c r="AT334" s="122" t="s">
        <v>131</v>
      </c>
      <c r="AU334" s="122" t="s">
        <v>83</v>
      </c>
      <c r="AY334" s="16" t="s">
        <v>130</v>
      </c>
      <c r="BE334" s="123">
        <f>IF(N334="základní",J334,0)</f>
        <v>0</v>
      </c>
      <c r="BF334" s="123">
        <f>IF(N334="snížená",J334,0)</f>
        <v>0</v>
      </c>
      <c r="BG334" s="123">
        <f>IF(N334="zákl. přenesená",J334,0)</f>
        <v>0</v>
      </c>
      <c r="BH334" s="123">
        <f>IF(N334="sníž. přenesená",J334,0)</f>
        <v>0</v>
      </c>
      <c r="BI334" s="123">
        <f>IF(N334="nulová",J334,0)</f>
        <v>0</v>
      </c>
      <c r="BJ334" s="16" t="s">
        <v>16</v>
      </c>
      <c r="BK334" s="123">
        <f>ROUND(I334*H334,2)</f>
        <v>0</v>
      </c>
      <c r="BL334" s="16" t="s">
        <v>147</v>
      </c>
      <c r="BM334" s="122" t="s">
        <v>473</v>
      </c>
    </row>
    <row r="335" spans="2:65" s="1" customFormat="1">
      <c r="B335" s="28"/>
      <c r="D335" s="124" t="s">
        <v>137</v>
      </c>
      <c r="F335" s="125" t="s">
        <v>472</v>
      </c>
      <c r="L335" s="28"/>
      <c r="M335" s="126"/>
      <c r="T335" s="52"/>
      <c r="AT335" s="16" t="s">
        <v>137</v>
      </c>
      <c r="AU335" s="16" t="s">
        <v>83</v>
      </c>
    </row>
    <row r="336" spans="2:65" s="11" customFormat="1">
      <c r="B336" s="133"/>
      <c r="D336" s="124" t="s">
        <v>138</v>
      </c>
      <c r="E336" s="134" t="s">
        <v>1</v>
      </c>
      <c r="F336" s="135" t="s">
        <v>474</v>
      </c>
      <c r="H336" s="134" t="s">
        <v>1</v>
      </c>
      <c r="L336" s="133"/>
      <c r="M336" s="136"/>
      <c r="T336" s="137"/>
      <c r="AT336" s="134" t="s">
        <v>138</v>
      </c>
      <c r="AU336" s="134" t="s">
        <v>83</v>
      </c>
      <c r="AV336" s="11" t="s">
        <v>16</v>
      </c>
      <c r="AW336" s="11" t="s">
        <v>26</v>
      </c>
      <c r="AX336" s="11" t="s">
        <v>70</v>
      </c>
      <c r="AY336" s="134" t="s">
        <v>130</v>
      </c>
    </row>
    <row r="337" spans="2:65" s="10" customFormat="1">
      <c r="B337" s="127"/>
      <c r="D337" s="124" t="s">
        <v>138</v>
      </c>
      <c r="E337" s="128" t="s">
        <v>1</v>
      </c>
      <c r="F337" s="129" t="s">
        <v>475</v>
      </c>
      <c r="H337" s="130">
        <v>1</v>
      </c>
      <c r="L337" s="127"/>
      <c r="M337" s="131"/>
      <c r="T337" s="132"/>
      <c r="AT337" s="128" t="s">
        <v>138</v>
      </c>
      <c r="AU337" s="128" t="s">
        <v>83</v>
      </c>
      <c r="AV337" s="10" t="s">
        <v>77</v>
      </c>
      <c r="AW337" s="10" t="s">
        <v>26</v>
      </c>
      <c r="AX337" s="10" t="s">
        <v>70</v>
      </c>
      <c r="AY337" s="128" t="s">
        <v>130</v>
      </c>
    </row>
    <row r="338" spans="2:65" s="10" customFormat="1">
      <c r="B338" s="127"/>
      <c r="D338" s="124" t="s">
        <v>138</v>
      </c>
      <c r="E338" s="128" t="s">
        <v>1</v>
      </c>
      <c r="F338" s="129" t="s">
        <v>476</v>
      </c>
      <c r="H338" s="130">
        <v>1</v>
      </c>
      <c r="L338" s="127"/>
      <c r="M338" s="131"/>
      <c r="T338" s="132"/>
      <c r="AT338" s="128" t="s">
        <v>138</v>
      </c>
      <c r="AU338" s="128" t="s">
        <v>83</v>
      </c>
      <c r="AV338" s="10" t="s">
        <v>77</v>
      </c>
      <c r="AW338" s="10" t="s">
        <v>26</v>
      </c>
      <c r="AX338" s="10" t="s">
        <v>70</v>
      </c>
      <c r="AY338" s="128" t="s">
        <v>130</v>
      </c>
    </row>
    <row r="339" spans="2:65" s="13" customFormat="1">
      <c r="B339" s="147"/>
      <c r="D339" s="124" t="s">
        <v>138</v>
      </c>
      <c r="E339" s="148" t="s">
        <v>1</v>
      </c>
      <c r="F339" s="149" t="s">
        <v>227</v>
      </c>
      <c r="H339" s="150">
        <v>2</v>
      </c>
      <c r="L339" s="147"/>
      <c r="M339" s="151"/>
      <c r="T339" s="152"/>
      <c r="AT339" s="148" t="s">
        <v>138</v>
      </c>
      <c r="AU339" s="148" t="s">
        <v>83</v>
      </c>
      <c r="AV339" s="13" t="s">
        <v>147</v>
      </c>
      <c r="AW339" s="13" t="s">
        <v>26</v>
      </c>
      <c r="AX339" s="13" t="s">
        <v>16</v>
      </c>
      <c r="AY339" s="148" t="s">
        <v>130</v>
      </c>
    </row>
    <row r="340" spans="2:65" s="1" customFormat="1" ht="16.5" customHeight="1">
      <c r="B340" s="111"/>
      <c r="C340" s="159" t="s">
        <v>477</v>
      </c>
      <c r="D340" s="159" t="s">
        <v>312</v>
      </c>
      <c r="E340" s="160" t="s">
        <v>478</v>
      </c>
      <c r="F340" s="161" t="s">
        <v>479</v>
      </c>
      <c r="G340" s="162" t="s">
        <v>455</v>
      </c>
      <c r="H340" s="163">
        <v>14</v>
      </c>
      <c r="I340" s="164"/>
      <c r="J340" s="164">
        <f>ROUND(I340*H340,2)</f>
        <v>0</v>
      </c>
      <c r="K340" s="161" t="s">
        <v>423</v>
      </c>
      <c r="L340" s="165"/>
      <c r="M340" s="166" t="s">
        <v>1</v>
      </c>
      <c r="N340" s="167" t="s">
        <v>35</v>
      </c>
      <c r="O340" s="120">
        <v>0</v>
      </c>
      <c r="P340" s="120">
        <f>O340*H340</f>
        <v>0</v>
      </c>
      <c r="Q340" s="120">
        <v>9.8000000000000004E-2</v>
      </c>
      <c r="R340" s="120">
        <f>Q340*H340</f>
        <v>1.3720000000000001</v>
      </c>
      <c r="S340" s="120">
        <v>0</v>
      </c>
      <c r="T340" s="121">
        <f>S340*H340</f>
        <v>0</v>
      </c>
      <c r="AR340" s="122" t="s">
        <v>166</v>
      </c>
      <c r="AT340" s="122" t="s">
        <v>312</v>
      </c>
      <c r="AU340" s="122" t="s">
        <v>83</v>
      </c>
      <c r="AY340" s="16" t="s">
        <v>130</v>
      </c>
      <c r="BE340" s="123">
        <f>IF(N340="základní",J340,0)</f>
        <v>0</v>
      </c>
      <c r="BF340" s="123">
        <f>IF(N340="snížená",J340,0)</f>
        <v>0</v>
      </c>
      <c r="BG340" s="123">
        <f>IF(N340="zákl. přenesená",J340,0)</f>
        <v>0</v>
      </c>
      <c r="BH340" s="123">
        <f>IF(N340="sníž. přenesená",J340,0)</f>
        <v>0</v>
      </c>
      <c r="BI340" s="123">
        <f>IF(N340="nulová",J340,0)</f>
        <v>0</v>
      </c>
      <c r="BJ340" s="16" t="s">
        <v>16</v>
      </c>
      <c r="BK340" s="123">
        <f>ROUND(I340*H340,2)</f>
        <v>0</v>
      </c>
      <c r="BL340" s="16" t="s">
        <v>147</v>
      </c>
      <c r="BM340" s="122" t="s">
        <v>480</v>
      </c>
    </row>
    <row r="341" spans="2:65" s="1" customFormat="1">
      <c r="B341" s="28"/>
      <c r="D341" s="124" t="s">
        <v>137</v>
      </c>
      <c r="F341" s="125" t="s">
        <v>479</v>
      </c>
      <c r="L341" s="28"/>
      <c r="M341" s="126"/>
      <c r="T341" s="52"/>
      <c r="AT341" s="16" t="s">
        <v>137</v>
      </c>
      <c r="AU341" s="16" t="s">
        <v>83</v>
      </c>
    </row>
    <row r="342" spans="2:65" s="11" customFormat="1">
      <c r="B342" s="133"/>
      <c r="D342" s="124" t="s">
        <v>138</v>
      </c>
      <c r="E342" s="134" t="s">
        <v>1</v>
      </c>
      <c r="F342" s="135" t="s">
        <v>481</v>
      </c>
      <c r="H342" s="134" t="s">
        <v>1</v>
      </c>
      <c r="L342" s="133"/>
      <c r="M342" s="136"/>
      <c r="T342" s="137"/>
      <c r="AT342" s="134" t="s">
        <v>138</v>
      </c>
      <c r="AU342" s="134" t="s">
        <v>83</v>
      </c>
      <c r="AV342" s="11" t="s">
        <v>16</v>
      </c>
      <c r="AW342" s="11" t="s">
        <v>26</v>
      </c>
      <c r="AX342" s="11" t="s">
        <v>70</v>
      </c>
      <c r="AY342" s="134" t="s">
        <v>130</v>
      </c>
    </row>
    <row r="343" spans="2:65" s="10" customFormat="1">
      <c r="B343" s="127"/>
      <c r="D343" s="124" t="s">
        <v>138</v>
      </c>
      <c r="E343" s="128" t="s">
        <v>1</v>
      </c>
      <c r="F343" s="129" t="s">
        <v>482</v>
      </c>
      <c r="H343" s="130">
        <v>7</v>
      </c>
      <c r="L343" s="127"/>
      <c r="M343" s="131"/>
      <c r="T343" s="132"/>
      <c r="AT343" s="128" t="s">
        <v>138</v>
      </c>
      <c r="AU343" s="128" t="s">
        <v>83</v>
      </c>
      <c r="AV343" s="10" t="s">
        <v>77</v>
      </c>
      <c r="AW343" s="10" t="s">
        <v>26</v>
      </c>
      <c r="AX343" s="10" t="s">
        <v>70</v>
      </c>
      <c r="AY343" s="128" t="s">
        <v>130</v>
      </c>
    </row>
    <row r="344" spans="2:65" s="10" customFormat="1">
      <c r="B344" s="127"/>
      <c r="D344" s="124" t="s">
        <v>138</v>
      </c>
      <c r="E344" s="128" t="s">
        <v>1</v>
      </c>
      <c r="F344" s="129" t="s">
        <v>483</v>
      </c>
      <c r="H344" s="130">
        <v>7</v>
      </c>
      <c r="L344" s="127"/>
      <c r="M344" s="131"/>
      <c r="T344" s="132"/>
      <c r="AT344" s="128" t="s">
        <v>138</v>
      </c>
      <c r="AU344" s="128" t="s">
        <v>83</v>
      </c>
      <c r="AV344" s="10" t="s">
        <v>77</v>
      </c>
      <c r="AW344" s="10" t="s">
        <v>26</v>
      </c>
      <c r="AX344" s="10" t="s">
        <v>70</v>
      </c>
      <c r="AY344" s="128" t="s">
        <v>130</v>
      </c>
    </row>
    <row r="345" spans="2:65" s="13" customFormat="1">
      <c r="B345" s="147"/>
      <c r="D345" s="124" t="s">
        <v>138</v>
      </c>
      <c r="E345" s="148" t="s">
        <v>1</v>
      </c>
      <c r="F345" s="149" t="s">
        <v>227</v>
      </c>
      <c r="H345" s="150">
        <v>14</v>
      </c>
      <c r="L345" s="147"/>
      <c r="M345" s="151"/>
      <c r="T345" s="152"/>
      <c r="AT345" s="148" t="s">
        <v>138</v>
      </c>
      <c r="AU345" s="148" t="s">
        <v>83</v>
      </c>
      <c r="AV345" s="13" t="s">
        <v>147</v>
      </c>
      <c r="AW345" s="13" t="s">
        <v>26</v>
      </c>
      <c r="AX345" s="13" t="s">
        <v>16</v>
      </c>
      <c r="AY345" s="148" t="s">
        <v>130</v>
      </c>
    </row>
    <row r="346" spans="2:65" s="1" customFormat="1" ht="16.5" customHeight="1">
      <c r="B346" s="111"/>
      <c r="C346" s="112" t="s">
        <v>484</v>
      </c>
      <c r="D346" s="112" t="s">
        <v>131</v>
      </c>
      <c r="E346" s="113" t="s">
        <v>485</v>
      </c>
      <c r="F346" s="114" t="s">
        <v>486</v>
      </c>
      <c r="G346" s="115" t="s">
        <v>455</v>
      </c>
      <c r="H346" s="116">
        <v>28</v>
      </c>
      <c r="I346" s="117"/>
      <c r="J346" s="117">
        <f>ROUND(I346*H346,2)</f>
        <v>0</v>
      </c>
      <c r="K346" s="114" t="s">
        <v>1579</v>
      </c>
      <c r="L346" s="28"/>
      <c r="M346" s="118" t="s">
        <v>1</v>
      </c>
      <c r="N346" s="119" t="s">
        <v>35</v>
      </c>
      <c r="O346" s="120">
        <v>0</v>
      </c>
      <c r="P346" s="120">
        <f>O346*H346</f>
        <v>0</v>
      </c>
      <c r="Q346" s="120">
        <v>1.6000000000000001E-4</v>
      </c>
      <c r="R346" s="120">
        <f>Q346*H346</f>
        <v>4.4800000000000005E-3</v>
      </c>
      <c r="S346" s="120">
        <v>0</v>
      </c>
      <c r="T346" s="121">
        <f>S346*H346</f>
        <v>0</v>
      </c>
      <c r="AR346" s="122" t="s">
        <v>147</v>
      </c>
      <c r="AT346" s="122" t="s">
        <v>131</v>
      </c>
      <c r="AU346" s="122" t="s">
        <v>83</v>
      </c>
      <c r="AY346" s="16" t="s">
        <v>130</v>
      </c>
      <c r="BE346" s="123">
        <f>IF(N346="základní",J346,0)</f>
        <v>0</v>
      </c>
      <c r="BF346" s="123">
        <f>IF(N346="snížená",J346,0)</f>
        <v>0</v>
      </c>
      <c r="BG346" s="123">
        <f>IF(N346="zákl. přenesená",J346,0)</f>
        <v>0</v>
      </c>
      <c r="BH346" s="123">
        <f>IF(N346="sníž. přenesená",J346,0)</f>
        <v>0</v>
      </c>
      <c r="BI346" s="123">
        <f>IF(N346="nulová",J346,0)</f>
        <v>0</v>
      </c>
      <c r="BJ346" s="16" t="s">
        <v>16</v>
      </c>
      <c r="BK346" s="123">
        <f>ROUND(I346*H346,2)</f>
        <v>0</v>
      </c>
      <c r="BL346" s="16" t="s">
        <v>147</v>
      </c>
      <c r="BM346" s="122" t="s">
        <v>487</v>
      </c>
    </row>
    <row r="347" spans="2:65" s="1" customFormat="1">
      <c r="B347" s="28"/>
      <c r="D347" s="124" t="s">
        <v>137</v>
      </c>
      <c r="F347" s="125" t="s">
        <v>486</v>
      </c>
      <c r="L347" s="28"/>
      <c r="M347" s="126"/>
      <c r="T347" s="52"/>
      <c r="AT347" s="16" t="s">
        <v>137</v>
      </c>
      <c r="AU347" s="16" t="s">
        <v>83</v>
      </c>
    </row>
    <row r="348" spans="2:65" s="10" customFormat="1">
      <c r="B348" s="127"/>
      <c r="D348" s="124" t="s">
        <v>138</v>
      </c>
      <c r="E348" s="128" t="s">
        <v>1</v>
      </c>
      <c r="F348" s="129" t="s">
        <v>488</v>
      </c>
      <c r="H348" s="130">
        <v>28</v>
      </c>
      <c r="L348" s="127"/>
      <c r="M348" s="131"/>
      <c r="T348" s="132"/>
      <c r="AT348" s="128" t="s">
        <v>138</v>
      </c>
      <c r="AU348" s="128" t="s">
        <v>83</v>
      </c>
      <c r="AV348" s="10" t="s">
        <v>77</v>
      </c>
      <c r="AW348" s="10" t="s">
        <v>26</v>
      </c>
      <c r="AX348" s="10" t="s">
        <v>16</v>
      </c>
      <c r="AY348" s="128" t="s">
        <v>130</v>
      </c>
    </row>
    <row r="349" spans="2:65" s="1" customFormat="1" ht="16.5" customHeight="1">
      <c r="B349" s="111"/>
      <c r="C349" s="112" t="s">
        <v>489</v>
      </c>
      <c r="D349" s="112" t="s">
        <v>131</v>
      </c>
      <c r="E349" s="113" t="s">
        <v>490</v>
      </c>
      <c r="F349" s="114" t="s">
        <v>491</v>
      </c>
      <c r="G349" s="115" t="s">
        <v>455</v>
      </c>
      <c r="H349" s="116">
        <v>28</v>
      </c>
      <c r="I349" s="117"/>
      <c r="J349" s="117">
        <f>ROUND(I349*H349,2)</f>
        <v>0</v>
      </c>
      <c r="K349" s="114" t="s">
        <v>1579</v>
      </c>
      <c r="L349" s="28"/>
      <c r="M349" s="118" t="s">
        <v>1</v>
      </c>
      <c r="N349" s="119" t="s">
        <v>35</v>
      </c>
      <c r="O349" s="120">
        <v>0</v>
      </c>
      <c r="P349" s="120">
        <f>O349*H349</f>
        <v>0</v>
      </c>
      <c r="Q349" s="120">
        <v>1.8000000000000001E-4</v>
      </c>
      <c r="R349" s="120">
        <f>Q349*H349</f>
        <v>5.0400000000000002E-3</v>
      </c>
      <c r="S349" s="120">
        <v>0</v>
      </c>
      <c r="T349" s="121">
        <f>S349*H349</f>
        <v>0</v>
      </c>
      <c r="AR349" s="122" t="s">
        <v>147</v>
      </c>
      <c r="AT349" s="122" t="s">
        <v>131</v>
      </c>
      <c r="AU349" s="122" t="s">
        <v>83</v>
      </c>
      <c r="AY349" s="16" t="s">
        <v>130</v>
      </c>
      <c r="BE349" s="123">
        <f>IF(N349="základní",J349,0)</f>
        <v>0</v>
      </c>
      <c r="BF349" s="123">
        <f>IF(N349="snížená",J349,0)</f>
        <v>0</v>
      </c>
      <c r="BG349" s="123">
        <f>IF(N349="zákl. přenesená",J349,0)</f>
        <v>0</v>
      </c>
      <c r="BH349" s="123">
        <f>IF(N349="sníž. přenesená",J349,0)</f>
        <v>0</v>
      </c>
      <c r="BI349" s="123">
        <f>IF(N349="nulová",J349,0)</f>
        <v>0</v>
      </c>
      <c r="BJ349" s="16" t="s">
        <v>16</v>
      </c>
      <c r="BK349" s="123">
        <f>ROUND(I349*H349,2)</f>
        <v>0</v>
      </c>
      <c r="BL349" s="16" t="s">
        <v>147</v>
      </c>
      <c r="BM349" s="122" t="s">
        <v>492</v>
      </c>
    </row>
    <row r="350" spans="2:65" s="1" customFormat="1">
      <c r="B350" s="28"/>
      <c r="D350" s="124" t="s">
        <v>137</v>
      </c>
      <c r="F350" s="125" t="s">
        <v>491</v>
      </c>
      <c r="L350" s="28"/>
      <c r="M350" s="126"/>
      <c r="T350" s="52"/>
      <c r="AT350" s="16" t="s">
        <v>137</v>
      </c>
      <c r="AU350" s="16" t="s">
        <v>83</v>
      </c>
    </row>
    <row r="351" spans="2:65" s="10" customFormat="1">
      <c r="B351" s="127"/>
      <c r="D351" s="124" t="s">
        <v>138</v>
      </c>
      <c r="E351" s="128" t="s">
        <v>1</v>
      </c>
      <c r="F351" s="129" t="s">
        <v>493</v>
      </c>
      <c r="H351" s="130">
        <v>28</v>
      </c>
      <c r="L351" s="127"/>
      <c r="M351" s="131"/>
      <c r="T351" s="132"/>
      <c r="AT351" s="128" t="s">
        <v>138</v>
      </c>
      <c r="AU351" s="128" t="s">
        <v>83</v>
      </c>
      <c r="AV351" s="10" t="s">
        <v>77</v>
      </c>
      <c r="AW351" s="10" t="s">
        <v>26</v>
      </c>
      <c r="AX351" s="10" t="s">
        <v>16</v>
      </c>
      <c r="AY351" s="128" t="s">
        <v>130</v>
      </c>
    </row>
    <row r="352" spans="2:65" s="1" customFormat="1" ht="16.5" customHeight="1">
      <c r="B352" s="111"/>
      <c r="C352" s="112" t="s">
        <v>494</v>
      </c>
      <c r="D352" s="112" t="s">
        <v>131</v>
      </c>
      <c r="E352" s="113" t="s">
        <v>495</v>
      </c>
      <c r="F352" s="114" t="s">
        <v>496</v>
      </c>
      <c r="G352" s="115" t="s">
        <v>455</v>
      </c>
      <c r="H352" s="116">
        <v>28</v>
      </c>
      <c r="I352" s="117"/>
      <c r="J352" s="117">
        <f>ROUND(I352*H352,2)</f>
        <v>0</v>
      </c>
      <c r="K352" s="114" t="s">
        <v>1579</v>
      </c>
      <c r="L352" s="28"/>
      <c r="M352" s="118" t="s">
        <v>1</v>
      </c>
      <c r="N352" s="119" t="s">
        <v>35</v>
      </c>
      <c r="O352" s="120">
        <v>0</v>
      </c>
      <c r="P352" s="120">
        <f>O352*H352</f>
        <v>0</v>
      </c>
      <c r="Q352" s="120">
        <v>8.1300000000000001E-3</v>
      </c>
      <c r="R352" s="120">
        <f>Q352*H352</f>
        <v>0.22764000000000001</v>
      </c>
      <c r="S352" s="120">
        <v>0</v>
      </c>
      <c r="T352" s="121">
        <f>S352*H352</f>
        <v>0</v>
      </c>
      <c r="AR352" s="122" t="s">
        <v>147</v>
      </c>
      <c r="AT352" s="122" t="s">
        <v>131</v>
      </c>
      <c r="AU352" s="122" t="s">
        <v>83</v>
      </c>
      <c r="AY352" s="16" t="s">
        <v>130</v>
      </c>
      <c r="BE352" s="123">
        <f>IF(N352="základní",J352,0)</f>
        <v>0</v>
      </c>
      <c r="BF352" s="123">
        <f>IF(N352="snížená",J352,0)</f>
        <v>0</v>
      </c>
      <c r="BG352" s="123">
        <f>IF(N352="zákl. přenesená",J352,0)</f>
        <v>0</v>
      </c>
      <c r="BH352" s="123">
        <f>IF(N352="sníž. přenesená",J352,0)</f>
        <v>0</v>
      </c>
      <c r="BI352" s="123">
        <f>IF(N352="nulová",J352,0)</f>
        <v>0</v>
      </c>
      <c r="BJ352" s="16" t="s">
        <v>16</v>
      </c>
      <c r="BK352" s="123">
        <f>ROUND(I352*H352,2)</f>
        <v>0</v>
      </c>
      <c r="BL352" s="16" t="s">
        <v>147</v>
      </c>
      <c r="BM352" s="122" t="s">
        <v>497</v>
      </c>
    </row>
    <row r="353" spans="2:65" s="1" customFormat="1">
      <c r="B353" s="28"/>
      <c r="D353" s="124" t="s">
        <v>137</v>
      </c>
      <c r="F353" s="125" t="s">
        <v>496</v>
      </c>
      <c r="L353" s="28"/>
      <c r="M353" s="126"/>
      <c r="T353" s="52"/>
      <c r="AT353" s="16" t="s">
        <v>137</v>
      </c>
      <c r="AU353" s="16" t="s">
        <v>83</v>
      </c>
    </row>
    <row r="354" spans="2:65" s="10" customFormat="1">
      <c r="B354" s="127"/>
      <c r="D354" s="124" t="s">
        <v>138</v>
      </c>
      <c r="E354" s="128" t="s">
        <v>1</v>
      </c>
      <c r="F354" s="129" t="s">
        <v>498</v>
      </c>
      <c r="H354" s="130">
        <v>28</v>
      </c>
      <c r="L354" s="127"/>
      <c r="M354" s="131"/>
      <c r="T354" s="132"/>
      <c r="AT354" s="128" t="s">
        <v>138</v>
      </c>
      <c r="AU354" s="128" t="s">
        <v>83</v>
      </c>
      <c r="AV354" s="10" t="s">
        <v>77</v>
      </c>
      <c r="AW354" s="10" t="s">
        <v>26</v>
      </c>
      <c r="AX354" s="10" t="s">
        <v>16</v>
      </c>
      <c r="AY354" s="128" t="s">
        <v>130</v>
      </c>
    </row>
    <row r="355" spans="2:65" s="1" customFormat="1" ht="16.5" customHeight="1">
      <c r="B355" s="111"/>
      <c r="C355" s="159" t="s">
        <v>499</v>
      </c>
      <c r="D355" s="159" t="s">
        <v>312</v>
      </c>
      <c r="E355" s="160" t="s">
        <v>500</v>
      </c>
      <c r="F355" s="161" t="s">
        <v>501</v>
      </c>
      <c r="G355" s="162" t="s">
        <v>455</v>
      </c>
      <c r="H355" s="163">
        <v>56</v>
      </c>
      <c r="I355" s="164"/>
      <c r="J355" s="164">
        <f>ROUND(I355*H355,2)</f>
        <v>0</v>
      </c>
      <c r="K355" s="161" t="s">
        <v>423</v>
      </c>
      <c r="L355" s="165"/>
      <c r="M355" s="166" t="s">
        <v>1</v>
      </c>
      <c r="N355" s="167" t="s">
        <v>35</v>
      </c>
      <c r="O355" s="120">
        <v>0</v>
      </c>
      <c r="P355" s="120">
        <f>O355*H355</f>
        <v>0</v>
      </c>
      <c r="Q355" s="120">
        <v>1.1100000000000001E-3</v>
      </c>
      <c r="R355" s="120">
        <f>Q355*H355</f>
        <v>6.2160000000000007E-2</v>
      </c>
      <c r="S355" s="120">
        <v>0</v>
      </c>
      <c r="T355" s="121">
        <f>S355*H355</f>
        <v>0</v>
      </c>
      <c r="AR355" s="122" t="s">
        <v>166</v>
      </c>
      <c r="AT355" s="122" t="s">
        <v>312</v>
      </c>
      <c r="AU355" s="122" t="s">
        <v>83</v>
      </c>
      <c r="AY355" s="16" t="s">
        <v>130</v>
      </c>
      <c r="BE355" s="123">
        <f>IF(N355="základní",J355,0)</f>
        <v>0</v>
      </c>
      <c r="BF355" s="123">
        <f>IF(N355="snížená",J355,0)</f>
        <v>0</v>
      </c>
      <c r="BG355" s="123">
        <f>IF(N355="zákl. přenesená",J355,0)</f>
        <v>0</v>
      </c>
      <c r="BH355" s="123">
        <f>IF(N355="sníž. přenesená",J355,0)</f>
        <v>0</v>
      </c>
      <c r="BI355" s="123">
        <f>IF(N355="nulová",J355,0)</f>
        <v>0</v>
      </c>
      <c r="BJ355" s="16" t="s">
        <v>16</v>
      </c>
      <c r="BK355" s="123">
        <f>ROUND(I355*H355,2)</f>
        <v>0</v>
      </c>
      <c r="BL355" s="16" t="s">
        <v>147</v>
      </c>
      <c r="BM355" s="122" t="s">
        <v>502</v>
      </c>
    </row>
    <row r="356" spans="2:65" s="1" customFormat="1">
      <c r="B356" s="28"/>
      <c r="D356" s="124" t="s">
        <v>137</v>
      </c>
      <c r="F356" s="125" t="s">
        <v>501</v>
      </c>
      <c r="L356" s="28"/>
      <c r="M356" s="126"/>
      <c r="T356" s="52"/>
      <c r="AT356" s="16" t="s">
        <v>137</v>
      </c>
      <c r="AU356" s="16" t="s">
        <v>83</v>
      </c>
    </row>
    <row r="357" spans="2:65" s="10" customFormat="1">
      <c r="B357" s="127"/>
      <c r="D357" s="124" t="s">
        <v>138</v>
      </c>
      <c r="E357" s="128" t="s">
        <v>1</v>
      </c>
      <c r="F357" s="129" t="s">
        <v>503</v>
      </c>
      <c r="H357" s="130">
        <v>56</v>
      </c>
      <c r="L357" s="127"/>
      <c r="M357" s="131"/>
      <c r="T357" s="132"/>
      <c r="AT357" s="128" t="s">
        <v>138</v>
      </c>
      <c r="AU357" s="128" t="s">
        <v>83</v>
      </c>
      <c r="AV357" s="10" t="s">
        <v>77</v>
      </c>
      <c r="AW357" s="10" t="s">
        <v>26</v>
      </c>
      <c r="AX357" s="10" t="s">
        <v>16</v>
      </c>
      <c r="AY357" s="128" t="s">
        <v>130</v>
      </c>
    </row>
    <row r="358" spans="2:65" s="1" customFormat="1" ht="16.5" customHeight="1">
      <c r="B358" s="111"/>
      <c r="C358" s="112" t="s">
        <v>504</v>
      </c>
      <c r="D358" s="112" t="s">
        <v>131</v>
      </c>
      <c r="E358" s="113" t="s">
        <v>505</v>
      </c>
      <c r="F358" s="114" t="s">
        <v>506</v>
      </c>
      <c r="G358" s="115" t="s">
        <v>455</v>
      </c>
      <c r="H358" s="116">
        <v>1421</v>
      </c>
      <c r="I358" s="117"/>
      <c r="J358" s="117">
        <f>ROUND(I358*H358,2)</f>
        <v>0</v>
      </c>
      <c r="K358" s="114" t="s">
        <v>1</v>
      </c>
      <c r="L358" s="28"/>
      <c r="M358" s="118" t="s">
        <v>1</v>
      </c>
      <c r="N358" s="119" t="s">
        <v>35</v>
      </c>
      <c r="O358" s="120">
        <v>0</v>
      </c>
      <c r="P358" s="120">
        <f>O358*H358</f>
        <v>0</v>
      </c>
      <c r="Q358" s="120">
        <v>0</v>
      </c>
      <c r="R358" s="120">
        <f>Q358*H358</f>
        <v>0</v>
      </c>
      <c r="S358" s="120">
        <v>0</v>
      </c>
      <c r="T358" s="121">
        <f>S358*H358</f>
        <v>0</v>
      </c>
      <c r="AR358" s="122" t="s">
        <v>147</v>
      </c>
      <c r="AT358" s="122" t="s">
        <v>131</v>
      </c>
      <c r="AU358" s="122" t="s">
        <v>83</v>
      </c>
      <c r="AY358" s="16" t="s">
        <v>130</v>
      </c>
      <c r="BE358" s="123">
        <f>IF(N358="základní",J358,0)</f>
        <v>0</v>
      </c>
      <c r="BF358" s="123">
        <f>IF(N358="snížená",J358,0)</f>
        <v>0</v>
      </c>
      <c r="BG358" s="123">
        <f>IF(N358="zákl. přenesená",J358,0)</f>
        <v>0</v>
      </c>
      <c r="BH358" s="123">
        <f>IF(N358="sníž. přenesená",J358,0)</f>
        <v>0</v>
      </c>
      <c r="BI358" s="123">
        <f>IF(N358="nulová",J358,0)</f>
        <v>0</v>
      </c>
      <c r="BJ358" s="16" t="s">
        <v>16</v>
      </c>
      <c r="BK358" s="123">
        <f>ROUND(I358*H358,2)</f>
        <v>0</v>
      </c>
      <c r="BL358" s="16" t="s">
        <v>147</v>
      </c>
      <c r="BM358" s="122" t="s">
        <v>507</v>
      </c>
    </row>
    <row r="359" spans="2:65" s="1" customFormat="1">
      <c r="B359" s="28"/>
      <c r="D359" s="124" t="s">
        <v>137</v>
      </c>
      <c r="F359" s="125" t="s">
        <v>506</v>
      </c>
      <c r="L359" s="28"/>
      <c r="M359" s="126"/>
      <c r="T359" s="52"/>
      <c r="AT359" s="16" t="s">
        <v>137</v>
      </c>
      <c r="AU359" s="16" t="s">
        <v>83</v>
      </c>
    </row>
    <row r="360" spans="2:65" s="11" customFormat="1">
      <c r="B360" s="133"/>
      <c r="D360" s="124" t="s">
        <v>138</v>
      </c>
      <c r="E360" s="134" t="s">
        <v>1</v>
      </c>
      <c r="F360" s="135" t="s">
        <v>508</v>
      </c>
      <c r="H360" s="134" t="s">
        <v>1</v>
      </c>
      <c r="L360" s="133"/>
      <c r="M360" s="136"/>
      <c r="T360" s="137"/>
      <c r="AT360" s="134" t="s">
        <v>138</v>
      </c>
      <c r="AU360" s="134" t="s">
        <v>83</v>
      </c>
      <c r="AV360" s="11" t="s">
        <v>16</v>
      </c>
      <c r="AW360" s="11" t="s">
        <v>26</v>
      </c>
      <c r="AX360" s="11" t="s">
        <v>70</v>
      </c>
      <c r="AY360" s="134" t="s">
        <v>130</v>
      </c>
    </row>
    <row r="361" spans="2:65" s="10" customFormat="1">
      <c r="B361" s="127"/>
      <c r="D361" s="124" t="s">
        <v>138</v>
      </c>
      <c r="E361" s="128" t="s">
        <v>1</v>
      </c>
      <c r="F361" s="129" t="s">
        <v>509</v>
      </c>
      <c r="H361" s="130">
        <v>300</v>
      </c>
      <c r="L361" s="127"/>
      <c r="M361" s="131"/>
      <c r="T361" s="132"/>
      <c r="AT361" s="128" t="s">
        <v>138</v>
      </c>
      <c r="AU361" s="128" t="s">
        <v>83</v>
      </c>
      <c r="AV361" s="10" t="s">
        <v>77</v>
      </c>
      <c r="AW361" s="10" t="s">
        <v>26</v>
      </c>
      <c r="AX361" s="10" t="s">
        <v>70</v>
      </c>
      <c r="AY361" s="128" t="s">
        <v>130</v>
      </c>
    </row>
    <row r="362" spans="2:65" s="10" customFormat="1">
      <c r="B362" s="127"/>
      <c r="D362" s="124" t="s">
        <v>138</v>
      </c>
      <c r="E362" s="128" t="s">
        <v>1</v>
      </c>
      <c r="F362" s="129" t="s">
        <v>510</v>
      </c>
      <c r="H362" s="130">
        <v>196</v>
      </c>
      <c r="L362" s="127"/>
      <c r="M362" s="131"/>
      <c r="T362" s="132"/>
      <c r="AT362" s="128" t="s">
        <v>138</v>
      </c>
      <c r="AU362" s="128" t="s">
        <v>83</v>
      </c>
      <c r="AV362" s="10" t="s">
        <v>77</v>
      </c>
      <c r="AW362" s="10" t="s">
        <v>26</v>
      </c>
      <c r="AX362" s="10" t="s">
        <v>70</v>
      </c>
      <c r="AY362" s="128" t="s">
        <v>130</v>
      </c>
    </row>
    <row r="363" spans="2:65" s="10" customFormat="1">
      <c r="B363" s="127"/>
      <c r="D363" s="124" t="s">
        <v>138</v>
      </c>
      <c r="E363" s="128" t="s">
        <v>1</v>
      </c>
      <c r="F363" s="129" t="s">
        <v>511</v>
      </c>
      <c r="H363" s="130">
        <v>86</v>
      </c>
      <c r="L363" s="127"/>
      <c r="M363" s="131"/>
      <c r="T363" s="132"/>
      <c r="AT363" s="128" t="s">
        <v>138</v>
      </c>
      <c r="AU363" s="128" t="s">
        <v>83</v>
      </c>
      <c r="AV363" s="10" t="s">
        <v>77</v>
      </c>
      <c r="AW363" s="10" t="s">
        <v>26</v>
      </c>
      <c r="AX363" s="10" t="s">
        <v>70</v>
      </c>
      <c r="AY363" s="128" t="s">
        <v>130</v>
      </c>
    </row>
    <row r="364" spans="2:65" s="10" customFormat="1">
      <c r="B364" s="127"/>
      <c r="D364" s="124" t="s">
        <v>138</v>
      </c>
      <c r="E364" s="128" t="s">
        <v>1</v>
      </c>
      <c r="F364" s="129" t="s">
        <v>512</v>
      </c>
      <c r="H364" s="130">
        <v>125</v>
      </c>
      <c r="L364" s="127"/>
      <c r="M364" s="131"/>
      <c r="T364" s="132"/>
      <c r="AT364" s="128" t="s">
        <v>138</v>
      </c>
      <c r="AU364" s="128" t="s">
        <v>83</v>
      </c>
      <c r="AV364" s="10" t="s">
        <v>77</v>
      </c>
      <c r="AW364" s="10" t="s">
        <v>26</v>
      </c>
      <c r="AX364" s="10" t="s">
        <v>70</v>
      </c>
      <c r="AY364" s="128" t="s">
        <v>130</v>
      </c>
    </row>
    <row r="365" spans="2:65" s="10" customFormat="1">
      <c r="B365" s="127"/>
      <c r="D365" s="124" t="s">
        <v>138</v>
      </c>
      <c r="E365" s="128" t="s">
        <v>1</v>
      </c>
      <c r="F365" s="129" t="s">
        <v>513</v>
      </c>
      <c r="H365" s="130">
        <v>304</v>
      </c>
      <c r="L365" s="127"/>
      <c r="M365" s="131"/>
      <c r="T365" s="132"/>
      <c r="AT365" s="128" t="s">
        <v>138</v>
      </c>
      <c r="AU365" s="128" t="s">
        <v>83</v>
      </c>
      <c r="AV365" s="10" t="s">
        <v>77</v>
      </c>
      <c r="AW365" s="10" t="s">
        <v>26</v>
      </c>
      <c r="AX365" s="10" t="s">
        <v>70</v>
      </c>
      <c r="AY365" s="128" t="s">
        <v>130</v>
      </c>
    </row>
    <row r="366" spans="2:65" s="10" customFormat="1">
      <c r="B366" s="127"/>
      <c r="D366" s="124" t="s">
        <v>138</v>
      </c>
      <c r="E366" s="128" t="s">
        <v>1</v>
      </c>
      <c r="F366" s="129" t="s">
        <v>514</v>
      </c>
      <c r="H366" s="130">
        <v>197</v>
      </c>
      <c r="L366" s="127"/>
      <c r="M366" s="131"/>
      <c r="T366" s="132"/>
      <c r="AT366" s="128" t="s">
        <v>138</v>
      </c>
      <c r="AU366" s="128" t="s">
        <v>83</v>
      </c>
      <c r="AV366" s="10" t="s">
        <v>77</v>
      </c>
      <c r="AW366" s="10" t="s">
        <v>26</v>
      </c>
      <c r="AX366" s="10" t="s">
        <v>70</v>
      </c>
      <c r="AY366" s="128" t="s">
        <v>130</v>
      </c>
    </row>
    <row r="367" spans="2:65" s="10" customFormat="1">
      <c r="B367" s="127"/>
      <c r="D367" s="124" t="s">
        <v>138</v>
      </c>
      <c r="E367" s="128" t="s">
        <v>1</v>
      </c>
      <c r="F367" s="129" t="s">
        <v>515</v>
      </c>
      <c r="H367" s="130">
        <v>87</v>
      </c>
      <c r="L367" s="127"/>
      <c r="M367" s="131"/>
      <c r="T367" s="132"/>
      <c r="AT367" s="128" t="s">
        <v>138</v>
      </c>
      <c r="AU367" s="128" t="s">
        <v>83</v>
      </c>
      <c r="AV367" s="10" t="s">
        <v>77</v>
      </c>
      <c r="AW367" s="10" t="s">
        <v>26</v>
      </c>
      <c r="AX367" s="10" t="s">
        <v>70</v>
      </c>
      <c r="AY367" s="128" t="s">
        <v>130</v>
      </c>
    </row>
    <row r="368" spans="2:65" s="10" customFormat="1">
      <c r="B368" s="127"/>
      <c r="D368" s="124" t="s">
        <v>138</v>
      </c>
      <c r="E368" s="128" t="s">
        <v>1</v>
      </c>
      <c r="F368" s="129" t="s">
        <v>516</v>
      </c>
      <c r="H368" s="130">
        <v>126</v>
      </c>
      <c r="L368" s="127"/>
      <c r="M368" s="131"/>
      <c r="T368" s="132"/>
      <c r="AT368" s="128" t="s">
        <v>138</v>
      </c>
      <c r="AU368" s="128" t="s">
        <v>83</v>
      </c>
      <c r="AV368" s="10" t="s">
        <v>77</v>
      </c>
      <c r="AW368" s="10" t="s">
        <v>26</v>
      </c>
      <c r="AX368" s="10" t="s">
        <v>70</v>
      </c>
      <c r="AY368" s="128" t="s">
        <v>130</v>
      </c>
    </row>
    <row r="369" spans="2:65" s="13" customFormat="1">
      <c r="B369" s="147"/>
      <c r="D369" s="124" t="s">
        <v>138</v>
      </c>
      <c r="E369" s="148" t="s">
        <v>1</v>
      </c>
      <c r="F369" s="149" t="s">
        <v>227</v>
      </c>
      <c r="H369" s="150">
        <v>1421</v>
      </c>
      <c r="L369" s="147"/>
      <c r="M369" s="151"/>
      <c r="T369" s="152"/>
      <c r="AT369" s="148" t="s">
        <v>138</v>
      </c>
      <c r="AU369" s="148" t="s">
        <v>83</v>
      </c>
      <c r="AV369" s="13" t="s">
        <v>147</v>
      </c>
      <c r="AW369" s="13" t="s">
        <v>26</v>
      </c>
      <c r="AX369" s="13" t="s">
        <v>16</v>
      </c>
      <c r="AY369" s="148" t="s">
        <v>130</v>
      </c>
    </row>
    <row r="370" spans="2:65" s="1" customFormat="1" ht="16.5" customHeight="1">
      <c r="B370" s="111"/>
      <c r="C370" s="112" t="s">
        <v>418</v>
      </c>
      <c r="D370" s="112" t="s">
        <v>131</v>
      </c>
      <c r="E370" s="113" t="s">
        <v>517</v>
      </c>
      <c r="F370" s="114" t="s">
        <v>1580</v>
      </c>
      <c r="G370" s="115" t="s">
        <v>455</v>
      </c>
      <c r="H370" s="116">
        <v>19</v>
      </c>
      <c r="I370" s="117"/>
      <c r="J370" s="117">
        <f>ROUND(I370*H370,2)</f>
        <v>0</v>
      </c>
      <c r="K370" s="114" t="s">
        <v>1</v>
      </c>
      <c r="L370" s="28"/>
      <c r="M370" s="118" t="s">
        <v>1</v>
      </c>
      <c r="N370" s="119" t="s">
        <v>35</v>
      </c>
      <c r="O370" s="120">
        <v>0</v>
      </c>
      <c r="P370" s="120">
        <f>O370*H370</f>
        <v>0</v>
      </c>
      <c r="Q370" s="120">
        <v>0</v>
      </c>
      <c r="R370" s="120">
        <f>Q370*H370</f>
        <v>0</v>
      </c>
      <c r="S370" s="120">
        <v>0</v>
      </c>
      <c r="T370" s="121">
        <f>S370*H370</f>
        <v>0</v>
      </c>
      <c r="AR370" s="122" t="s">
        <v>147</v>
      </c>
      <c r="AT370" s="122" t="s">
        <v>131</v>
      </c>
      <c r="AU370" s="122" t="s">
        <v>83</v>
      </c>
      <c r="AY370" s="16" t="s">
        <v>130</v>
      </c>
      <c r="BE370" s="123">
        <f>IF(N370="základní",J370,0)</f>
        <v>0</v>
      </c>
      <c r="BF370" s="123">
        <f>IF(N370="snížená",J370,0)</f>
        <v>0</v>
      </c>
      <c r="BG370" s="123">
        <f>IF(N370="zákl. přenesená",J370,0)</f>
        <v>0</v>
      </c>
      <c r="BH370" s="123">
        <f>IF(N370="sníž. přenesená",J370,0)</f>
        <v>0</v>
      </c>
      <c r="BI370" s="123">
        <f>IF(N370="nulová",J370,0)</f>
        <v>0</v>
      </c>
      <c r="BJ370" s="16" t="s">
        <v>16</v>
      </c>
      <c r="BK370" s="123">
        <f>ROUND(I370*H370,2)</f>
        <v>0</v>
      </c>
      <c r="BL370" s="16" t="s">
        <v>147</v>
      </c>
      <c r="BM370" s="122" t="s">
        <v>518</v>
      </c>
    </row>
    <row r="371" spans="2:65" s="1" customFormat="1">
      <c r="B371" s="28"/>
      <c r="D371" s="124" t="s">
        <v>137</v>
      </c>
      <c r="F371" s="125" t="s">
        <v>1580</v>
      </c>
      <c r="L371" s="28"/>
      <c r="M371" s="126"/>
      <c r="T371" s="52"/>
      <c r="AT371" s="16" t="s">
        <v>137</v>
      </c>
      <c r="AU371" s="16" t="s">
        <v>83</v>
      </c>
    </row>
    <row r="372" spans="2:65" s="11" customFormat="1">
      <c r="B372" s="133"/>
      <c r="D372" s="124" t="s">
        <v>138</v>
      </c>
      <c r="E372" s="134" t="s">
        <v>1</v>
      </c>
      <c r="F372" s="135" t="s">
        <v>519</v>
      </c>
      <c r="H372" s="134" t="s">
        <v>1</v>
      </c>
      <c r="L372" s="133"/>
      <c r="M372" s="136"/>
      <c r="T372" s="137"/>
      <c r="AT372" s="134" t="s">
        <v>138</v>
      </c>
      <c r="AU372" s="134" t="s">
        <v>83</v>
      </c>
      <c r="AV372" s="11" t="s">
        <v>16</v>
      </c>
      <c r="AW372" s="11" t="s">
        <v>26</v>
      </c>
      <c r="AX372" s="11" t="s">
        <v>70</v>
      </c>
      <c r="AY372" s="134" t="s">
        <v>130</v>
      </c>
    </row>
    <row r="373" spans="2:65" s="10" customFormat="1">
      <c r="B373" s="127"/>
      <c r="D373" s="124" t="s">
        <v>138</v>
      </c>
      <c r="E373" s="128" t="s">
        <v>1</v>
      </c>
      <c r="F373" s="129" t="s">
        <v>520</v>
      </c>
      <c r="H373" s="130">
        <v>13</v>
      </c>
      <c r="L373" s="127"/>
      <c r="M373" s="131"/>
      <c r="T373" s="132"/>
      <c r="AT373" s="128" t="s">
        <v>138</v>
      </c>
      <c r="AU373" s="128" t="s">
        <v>83</v>
      </c>
      <c r="AV373" s="10" t="s">
        <v>77</v>
      </c>
      <c r="AW373" s="10" t="s">
        <v>26</v>
      </c>
      <c r="AX373" s="10" t="s">
        <v>70</v>
      </c>
      <c r="AY373" s="128" t="s">
        <v>130</v>
      </c>
    </row>
    <row r="374" spans="2:65" s="10" customFormat="1">
      <c r="B374" s="127"/>
      <c r="D374" s="124" t="s">
        <v>138</v>
      </c>
      <c r="E374" s="128" t="s">
        <v>1</v>
      </c>
      <c r="F374" s="129" t="s">
        <v>521</v>
      </c>
      <c r="H374" s="130">
        <v>6</v>
      </c>
      <c r="L374" s="127"/>
      <c r="M374" s="131"/>
      <c r="T374" s="132"/>
      <c r="AT374" s="128" t="s">
        <v>138</v>
      </c>
      <c r="AU374" s="128" t="s">
        <v>83</v>
      </c>
      <c r="AV374" s="10" t="s">
        <v>77</v>
      </c>
      <c r="AW374" s="10" t="s">
        <v>26</v>
      </c>
      <c r="AX374" s="10" t="s">
        <v>70</v>
      </c>
      <c r="AY374" s="128" t="s">
        <v>130</v>
      </c>
    </row>
    <row r="375" spans="2:65" s="13" customFormat="1">
      <c r="B375" s="147"/>
      <c r="D375" s="124" t="s">
        <v>138</v>
      </c>
      <c r="E375" s="148" t="s">
        <v>1</v>
      </c>
      <c r="F375" s="149" t="s">
        <v>227</v>
      </c>
      <c r="H375" s="150">
        <v>19</v>
      </c>
      <c r="L375" s="147"/>
      <c r="M375" s="151"/>
      <c r="T375" s="152"/>
      <c r="AT375" s="148" t="s">
        <v>138</v>
      </c>
      <c r="AU375" s="148" t="s">
        <v>83</v>
      </c>
      <c r="AV375" s="13" t="s">
        <v>147</v>
      </c>
      <c r="AW375" s="13" t="s">
        <v>26</v>
      </c>
      <c r="AX375" s="13" t="s">
        <v>16</v>
      </c>
      <c r="AY375" s="148" t="s">
        <v>130</v>
      </c>
    </row>
    <row r="376" spans="2:65" s="1" customFormat="1" ht="16.5" customHeight="1">
      <c r="B376" s="111"/>
      <c r="C376" s="112" t="s">
        <v>434</v>
      </c>
      <c r="D376" s="112" t="s">
        <v>131</v>
      </c>
      <c r="E376" s="113" t="s">
        <v>522</v>
      </c>
      <c r="F376" s="114" t="s">
        <v>523</v>
      </c>
      <c r="G376" s="115" t="s">
        <v>455</v>
      </c>
      <c r="H376" s="116">
        <v>2648.328</v>
      </c>
      <c r="I376" s="117"/>
      <c r="J376" s="117">
        <f>ROUND(I376*H376,2)</f>
        <v>0</v>
      </c>
      <c r="K376" s="114" t="s">
        <v>1</v>
      </c>
      <c r="L376" s="28"/>
      <c r="M376" s="118" t="s">
        <v>1</v>
      </c>
      <c r="N376" s="119" t="s">
        <v>35</v>
      </c>
      <c r="O376" s="120">
        <v>0</v>
      </c>
      <c r="P376" s="120">
        <f>O376*H376</f>
        <v>0</v>
      </c>
      <c r="Q376" s="120">
        <v>0</v>
      </c>
      <c r="R376" s="120">
        <f>Q376*H376</f>
        <v>0</v>
      </c>
      <c r="S376" s="120">
        <v>0</v>
      </c>
      <c r="T376" s="121">
        <f>S376*H376</f>
        <v>0</v>
      </c>
      <c r="AR376" s="122" t="s">
        <v>147</v>
      </c>
      <c r="AT376" s="122" t="s">
        <v>131</v>
      </c>
      <c r="AU376" s="122" t="s">
        <v>83</v>
      </c>
      <c r="AY376" s="16" t="s">
        <v>130</v>
      </c>
      <c r="BE376" s="123">
        <f>IF(N376="základní",J376,0)</f>
        <v>0</v>
      </c>
      <c r="BF376" s="123">
        <f>IF(N376="snížená",J376,0)</f>
        <v>0</v>
      </c>
      <c r="BG376" s="123">
        <f>IF(N376="zákl. přenesená",J376,0)</f>
        <v>0</v>
      </c>
      <c r="BH376" s="123">
        <f>IF(N376="sníž. přenesená",J376,0)</f>
        <v>0</v>
      </c>
      <c r="BI376" s="123">
        <f>IF(N376="nulová",J376,0)</f>
        <v>0</v>
      </c>
      <c r="BJ376" s="16" t="s">
        <v>16</v>
      </c>
      <c r="BK376" s="123">
        <f>ROUND(I376*H376,2)</f>
        <v>0</v>
      </c>
      <c r="BL376" s="16" t="s">
        <v>147</v>
      </c>
      <c r="BM376" s="122" t="s">
        <v>524</v>
      </c>
    </row>
    <row r="377" spans="2:65" s="1" customFormat="1">
      <c r="B377" s="28"/>
      <c r="D377" s="124" t="s">
        <v>137</v>
      </c>
      <c r="F377" s="125" t="s">
        <v>523</v>
      </c>
      <c r="L377" s="28"/>
      <c r="M377" s="126"/>
      <c r="T377" s="52"/>
      <c r="AT377" s="16" t="s">
        <v>137</v>
      </c>
      <c r="AU377" s="16" t="s">
        <v>83</v>
      </c>
    </row>
    <row r="378" spans="2:65" s="11" customFormat="1">
      <c r="B378" s="133"/>
      <c r="D378" s="124" t="s">
        <v>138</v>
      </c>
      <c r="E378" s="134" t="s">
        <v>1</v>
      </c>
      <c r="F378" s="135" t="s">
        <v>525</v>
      </c>
      <c r="H378" s="134" t="s">
        <v>1</v>
      </c>
      <c r="L378" s="133"/>
      <c r="M378" s="136"/>
      <c r="T378" s="137"/>
      <c r="AT378" s="134" t="s">
        <v>138</v>
      </c>
      <c r="AU378" s="134" t="s">
        <v>83</v>
      </c>
      <c r="AV378" s="11" t="s">
        <v>16</v>
      </c>
      <c r="AW378" s="11" t="s">
        <v>26</v>
      </c>
      <c r="AX378" s="11" t="s">
        <v>70</v>
      </c>
      <c r="AY378" s="134" t="s">
        <v>130</v>
      </c>
    </row>
    <row r="379" spans="2:65" s="11" customFormat="1">
      <c r="B379" s="133"/>
      <c r="D379" s="124" t="s">
        <v>138</v>
      </c>
      <c r="E379" s="134" t="s">
        <v>1</v>
      </c>
      <c r="F379" s="135" t="s">
        <v>526</v>
      </c>
      <c r="H379" s="134" t="s">
        <v>1</v>
      </c>
      <c r="L379" s="133"/>
      <c r="M379" s="136"/>
      <c r="T379" s="137"/>
      <c r="AT379" s="134" t="s">
        <v>138</v>
      </c>
      <c r="AU379" s="134" t="s">
        <v>83</v>
      </c>
      <c r="AV379" s="11" t="s">
        <v>16</v>
      </c>
      <c r="AW379" s="11" t="s">
        <v>26</v>
      </c>
      <c r="AX379" s="11" t="s">
        <v>70</v>
      </c>
      <c r="AY379" s="134" t="s">
        <v>130</v>
      </c>
    </row>
    <row r="380" spans="2:65" s="11" customFormat="1">
      <c r="B380" s="133"/>
      <c r="D380" s="124" t="s">
        <v>138</v>
      </c>
      <c r="E380" s="134" t="s">
        <v>1</v>
      </c>
      <c r="F380" s="135" t="s">
        <v>527</v>
      </c>
      <c r="H380" s="134" t="s">
        <v>1</v>
      </c>
      <c r="L380" s="133"/>
      <c r="M380" s="136"/>
      <c r="T380" s="137"/>
      <c r="AT380" s="134" t="s">
        <v>138</v>
      </c>
      <c r="AU380" s="134" t="s">
        <v>83</v>
      </c>
      <c r="AV380" s="11" t="s">
        <v>16</v>
      </c>
      <c r="AW380" s="11" t="s">
        <v>26</v>
      </c>
      <c r="AX380" s="11" t="s">
        <v>70</v>
      </c>
      <c r="AY380" s="134" t="s">
        <v>130</v>
      </c>
    </row>
    <row r="381" spans="2:65" s="10" customFormat="1">
      <c r="B381" s="127"/>
      <c r="D381" s="124" t="s">
        <v>138</v>
      </c>
      <c r="E381" s="128" t="s">
        <v>1</v>
      </c>
      <c r="F381" s="129" t="s">
        <v>528</v>
      </c>
      <c r="H381" s="130">
        <v>1321</v>
      </c>
      <c r="L381" s="127"/>
      <c r="M381" s="131"/>
      <c r="T381" s="132"/>
      <c r="AT381" s="128" t="s">
        <v>138</v>
      </c>
      <c r="AU381" s="128" t="s">
        <v>83</v>
      </c>
      <c r="AV381" s="10" t="s">
        <v>77</v>
      </c>
      <c r="AW381" s="10" t="s">
        <v>26</v>
      </c>
      <c r="AX381" s="10" t="s">
        <v>70</v>
      </c>
      <c r="AY381" s="128" t="s">
        <v>130</v>
      </c>
    </row>
    <row r="382" spans="2:65" s="11" customFormat="1">
      <c r="B382" s="133"/>
      <c r="D382" s="124" t="s">
        <v>138</v>
      </c>
      <c r="E382" s="134" t="s">
        <v>1</v>
      </c>
      <c r="F382" s="135" t="s">
        <v>529</v>
      </c>
      <c r="H382" s="134" t="s">
        <v>1</v>
      </c>
      <c r="L382" s="133"/>
      <c r="M382" s="136"/>
      <c r="T382" s="137"/>
      <c r="AT382" s="134" t="s">
        <v>138</v>
      </c>
      <c r="AU382" s="134" t="s">
        <v>83</v>
      </c>
      <c r="AV382" s="11" t="s">
        <v>16</v>
      </c>
      <c r="AW382" s="11" t="s">
        <v>26</v>
      </c>
      <c r="AX382" s="11" t="s">
        <v>70</v>
      </c>
      <c r="AY382" s="134" t="s">
        <v>130</v>
      </c>
    </row>
    <row r="383" spans="2:65" s="11" customFormat="1">
      <c r="B383" s="133"/>
      <c r="D383" s="124" t="s">
        <v>138</v>
      </c>
      <c r="E383" s="134" t="s">
        <v>1</v>
      </c>
      <c r="F383" s="135" t="s">
        <v>530</v>
      </c>
      <c r="H383" s="134" t="s">
        <v>1</v>
      </c>
      <c r="L383" s="133"/>
      <c r="M383" s="136"/>
      <c r="T383" s="137"/>
      <c r="AT383" s="134" t="s">
        <v>138</v>
      </c>
      <c r="AU383" s="134" t="s">
        <v>83</v>
      </c>
      <c r="AV383" s="11" t="s">
        <v>16</v>
      </c>
      <c r="AW383" s="11" t="s">
        <v>26</v>
      </c>
      <c r="AX383" s="11" t="s">
        <v>70</v>
      </c>
      <c r="AY383" s="134" t="s">
        <v>130</v>
      </c>
    </row>
    <row r="384" spans="2:65" s="10" customFormat="1">
      <c r="B384" s="127"/>
      <c r="D384" s="124" t="s">
        <v>138</v>
      </c>
      <c r="E384" s="128" t="s">
        <v>1</v>
      </c>
      <c r="F384" s="129" t="s">
        <v>531</v>
      </c>
      <c r="H384" s="130">
        <v>1327.328</v>
      </c>
      <c r="L384" s="127"/>
      <c r="M384" s="131"/>
      <c r="T384" s="132"/>
      <c r="AT384" s="128" t="s">
        <v>138</v>
      </c>
      <c r="AU384" s="128" t="s">
        <v>83</v>
      </c>
      <c r="AV384" s="10" t="s">
        <v>77</v>
      </c>
      <c r="AW384" s="10" t="s">
        <v>26</v>
      </c>
      <c r="AX384" s="10" t="s">
        <v>70</v>
      </c>
      <c r="AY384" s="128" t="s">
        <v>130</v>
      </c>
    </row>
    <row r="385" spans="2:65" s="13" customFormat="1">
      <c r="B385" s="147"/>
      <c r="D385" s="124" t="s">
        <v>138</v>
      </c>
      <c r="E385" s="148" t="s">
        <v>1</v>
      </c>
      <c r="F385" s="149" t="s">
        <v>227</v>
      </c>
      <c r="H385" s="150">
        <v>2648.328</v>
      </c>
      <c r="L385" s="147"/>
      <c r="M385" s="151"/>
      <c r="T385" s="152"/>
      <c r="AT385" s="148" t="s">
        <v>138</v>
      </c>
      <c r="AU385" s="148" t="s">
        <v>83</v>
      </c>
      <c r="AV385" s="13" t="s">
        <v>147</v>
      </c>
      <c r="AW385" s="13" t="s">
        <v>26</v>
      </c>
      <c r="AX385" s="13" t="s">
        <v>16</v>
      </c>
      <c r="AY385" s="148" t="s">
        <v>130</v>
      </c>
    </row>
    <row r="386" spans="2:65" s="1" customFormat="1" ht="16.5" customHeight="1">
      <c r="B386" s="111"/>
      <c r="C386" s="112" t="s">
        <v>532</v>
      </c>
      <c r="D386" s="112" t="s">
        <v>131</v>
      </c>
      <c r="E386" s="113" t="s">
        <v>533</v>
      </c>
      <c r="F386" s="114" t="s">
        <v>534</v>
      </c>
      <c r="G386" s="115" t="s">
        <v>455</v>
      </c>
      <c r="H386" s="116">
        <v>600</v>
      </c>
      <c r="I386" s="117"/>
      <c r="J386" s="117">
        <f>ROUND(I386*H386,2)</f>
        <v>0</v>
      </c>
      <c r="K386" s="114" t="s">
        <v>1</v>
      </c>
      <c r="L386" s="28"/>
      <c r="M386" s="118" t="s">
        <v>1</v>
      </c>
      <c r="N386" s="119" t="s">
        <v>35</v>
      </c>
      <c r="O386" s="120">
        <v>0</v>
      </c>
      <c r="P386" s="120">
        <f>O386*H386</f>
        <v>0</v>
      </c>
      <c r="Q386" s="120">
        <v>0</v>
      </c>
      <c r="R386" s="120">
        <f>Q386*H386</f>
        <v>0</v>
      </c>
      <c r="S386" s="120">
        <v>0</v>
      </c>
      <c r="T386" s="121">
        <f>S386*H386</f>
        <v>0</v>
      </c>
      <c r="AR386" s="122" t="s">
        <v>147</v>
      </c>
      <c r="AT386" s="122" t="s">
        <v>131</v>
      </c>
      <c r="AU386" s="122" t="s">
        <v>83</v>
      </c>
      <c r="AY386" s="16" t="s">
        <v>130</v>
      </c>
      <c r="BE386" s="123">
        <f>IF(N386="základní",J386,0)</f>
        <v>0</v>
      </c>
      <c r="BF386" s="123">
        <f>IF(N386="snížená",J386,0)</f>
        <v>0</v>
      </c>
      <c r="BG386" s="123">
        <f>IF(N386="zákl. přenesená",J386,0)</f>
        <v>0</v>
      </c>
      <c r="BH386" s="123">
        <f>IF(N386="sníž. přenesená",J386,0)</f>
        <v>0</v>
      </c>
      <c r="BI386" s="123">
        <f>IF(N386="nulová",J386,0)</f>
        <v>0</v>
      </c>
      <c r="BJ386" s="16" t="s">
        <v>16</v>
      </c>
      <c r="BK386" s="123">
        <f>ROUND(I386*H386,2)</f>
        <v>0</v>
      </c>
      <c r="BL386" s="16" t="s">
        <v>147</v>
      </c>
      <c r="BM386" s="122" t="s">
        <v>535</v>
      </c>
    </row>
    <row r="387" spans="2:65" s="1" customFormat="1">
      <c r="B387" s="28"/>
      <c r="D387" s="124" t="s">
        <v>137</v>
      </c>
      <c r="F387" s="125" t="s">
        <v>534</v>
      </c>
      <c r="L387" s="28"/>
      <c r="M387" s="126"/>
      <c r="T387" s="52"/>
      <c r="AT387" s="16" t="s">
        <v>137</v>
      </c>
      <c r="AU387" s="16" t="s">
        <v>83</v>
      </c>
    </row>
    <row r="388" spans="2:65" s="11" customFormat="1">
      <c r="B388" s="133"/>
      <c r="D388" s="124" t="s">
        <v>138</v>
      </c>
      <c r="E388" s="134" t="s">
        <v>1</v>
      </c>
      <c r="F388" s="135" t="s">
        <v>536</v>
      </c>
      <c r="H388" s="134" t="s">
        <v>1</v>
      </c>
      <c r="L388" s="133"/>
      <c r="M388" s="136"/>
      <c r="T388" s="137"/>
      <c r="AT388" s="134" t="s">
        <v>138</v>
      </c>
      <c r="AU388" s="134" t="s">
        <v>83</v>
      </c>
      <c r="AV388" s="11" t="s">
        <v>16</v>
      </c>
      <c r="AW388" s="11" t="s">
        <v>26</v>
      </c>
      <c r="AX388" s="11" t="s">
        <v>70</v>
      </c>
      <c r="AY388" s="134" t="s">
        <v>130</v>
      </c>
    </row>
    <row r="389" spans="2:65" s="10" customFormat="1">
      <c r="B389" s="127"/>
      <c r="D389" s="124" t="s">
        <v>138</v>
      </c>
      <c r="E389" s="128" t="s">
        <v>1</v>
      </c>
      <c r="F389" s="129" t="s">
        <v>537</v>
      </c>
      <c r="H389" s="130">
        <v>300</v>
      </c>
      <c r="L389" s="127"/>
      <c r="M389" s="131"/>
      <c r="T389" s="132"/>
      <c r="AT389" s="128" t="s">
        <v>138</v>
      </c>
      <c r="AU389" s="128" t="s">
        <v>83</v>
      </c>
      <c r="AV389" s="10" t="s">
        <v>77</v>
      </c>
      <c r="AW389" s="10" t="s">
        <v>26</v>
      </c>
      <c r="AX389" s="10" t="s">
        <v>70</v>
      </c>
      <c r="AY389" s="128" t="s">
        <v>130</v>
      </c>
    </row>
    <row r="390" spans="2:65" s="10" customFormat="1">
      <c r="B390" s="127"/>
      <c r="D390" s="124" t="s">
        <v>138</v>
      </c>
      <c r="E390" s="128" t="s">
        <v>1</v>
      </c>
      <c r="F390" s="129" t="s">
        <v>538</v>
      </c>
      <c r="H390" s="130">
        <v>300</v>
      </c>
      <c r="L390" s="127"/>
      <c r="M390" s="131"/>
      <c r="T390" s="132"/>
      <c r="AT390" s="128" t="s">
        <v>138</v>
      </c>
      <c r="AU390" s="128" t="s">
        <v>83</v>
      </c>
      <c r="AV390" s="10" t="s">
        <v>77</v>
      </c>
      <c r="AW390" s="10" t="s">
        <v>26</v>
      </c>
      <c r="AX390" s="10" t="s">
        <v>70</v>
      </c>
      <c r="AY390" s="128" t="s">
        <v>130</v>
      </c>
    </row>
    <row r="391" spans="2:65" s="13" customFormat="1">
      <c r="B391" s="147"/>
      <c r="D391" s="124" t="s">
        <v>138</v>
      </c>
      <c r="E391" s="148" t="s">
        <v>1</v>
      </c>
      <c r="F391" s="149" t="s">
        <v>227</v>
      </c>
      <c r="H391" s="150">
        <v>600</v>
      </c>
      <c r="L391" s="147"/>
      <c r="M391" s="151"/>
      <c r="T391" s="152"/>
      <c r="AT391" s="148" t="s">
        <v>138</v>
      </c>
      <c r="AU391" s="148" t="s">
        <v>83</v>
      </c>
      <c r="AV391" s="13" t="s">
        <v>147</v>
      </c>
      <c r="AW391" s="13" t="s">
        <v>26</v>
      </c>
      <c r="AX391" s="13" t="s">
        <v>16</v>
      </c>
      <c r="AY391" s="148" t="s">
        <v>130</v>
      </c>
    </row>
    <row r="392" spans="2:65" s="1" customFormat="1" ht="16.5" customHeight="1">
      <c r="B392" s="111"/>
      <c r="C392" s="112" t="s">
        <v>539</v>
      </c>
      <c r="D392" s="112" t="s">
        <v>131</v>
      </c>
      <c r="E392" s="113" t="s">
        <v>540</v>
      </c>
      <c r="F392" s="114" t="s">
        <v>541</v>
      </c>
      <c r="G392" s="115" t="s">
        <v>134</v>
      </c>
      <c r="H392" s="116">
        <v>2</v>
      </c>
      <c r="I392" s="117"/>
      <c r="J392" s="117">
        <f>ROUND(I392*H392,2)</f>
        <v>0</v>
      </c>
      <c r="K392" s="114" t="s">
        <v>1</v>
      </c>
      <c r="L392" s="28"/>
      <c r="M392" s="118" t="s">
        <v>1</v>
      </c>
      <c r="N392" s="119" t="s">
        <v>35</v>
      </c>
      <c r="O392" s="120">
        <v>0</v>
      </c>
      <c r="P392" s="120">
        <f>O392*H392</f>
        <v>0</v>
      </c>
      <c r="Q392" s="120">
        <v>0</v>
      </c>
      <c r="R392" s="120">
        <f>Q392*H392</f>
        <v>0</v>
      </c>
      <c r="S392" s="120">
        <v>0</v>
      </c>
      <c r="T392" s="121">
        <f>S392*H392</f>
        <v>0</v>
      </c>
      <c r="AR392" s="122" t="s">
        <v>147</v>
      </c>
      <c r="AT392" s="122" t="s">
        <v>131</v>
      </c>
      <c r="AU392" s="122" t="s">
        <v>83</v>
      </c>
      <c r="AY392" s="16" t="s">
        <v>130</v>
      </c>
      <c r="BE392" s="123">
        <f>IF(N392="základní",J392,0)</f>
        <v>0</v>
      </c>
      <c r="BF392" s="123">
        <f>IF(N392="snížená",J392,0)</f>
        <v>0</v>
      </c>
      <c r="BG392" s="123">
        <f>IF(N392="zákl. přenesená",J392,0)</f>
        <v>0</v>
      </c>
      <c r="BH392" s="123">
        <f>IF(N392="sníž. přenesená",J392,0)</f>
        <v>0</v>
      </c>
      <c r="BI392" s="123">
        <f>IF(N392="nulová",J392,0)</f>
        <v>0</v>
      </c>
      <c r="BJ392" s="16" t="s">
        <v>16</v>
      </c>
      <c r="BK392" s="123">
        <f>ROUND(I392*H392,2)</f>
        <v>0</v>
      </c>
      <c r="BL392" s="16" t="s">
        <v>147</v>
      </c>
      <c r="BM392" s="122" t="s">
        <v>542</v>
      </c>
    </row>
    <row r="393" spans="2:65" s="1" customFormat="1">
      <c r="B393" s="28"/>
      <c r="D393" s="124" t="s">
        <v>137</v>
      </c>
      <c r="F393" s="125" t="s">
        <v>541</v>
      </c>
      <c r="L393" s="28"/>
      <c r="M393" s="126"/>
      <c r="T393" s="52"/>
      <c r="AT393" s="16" t="s">
        <v>137</v>
      </c>
      <c r="AU393" s="16" t="s">
        <v>83</v>
      </c>
    </row>
    <row r="394" spans="2:65" s="11" customFormat="1">
      <c r="B394" s="133"/>
      <c r="D394" s="124" t="s">
        <v>138</v>
      </c>
      <c r="E394" s="134" t="s">
        <v>1</v>
      </c>
      <c r="F394" s="135" t="s">
        <v>543</v>
      </c>
      <c r="H394" s="134" t="s">
        <v>1</v>
      </c>
      <c r="L394" s="133"/>
      <c r="M394" s="136"/>
      <c r="T394" s="137"/>
      <c r="AT394" s="134" t="s">
        <v>138</v>
      </c>
      <c r="AU394" s="134" t="s">
        <v>83</v>
      </c>
      <c r="AV394" s="11" t="s">
        <v>16</v>
      </c>
      <c r="AW394" s="11" t="s">
        <v>26</v>
      </c>
      <c r="AX394" s="11" t="s">
        <v>70</v>
      </c>
      <c r="AY394" s="134" t="s">
        <v>130</v>
      </c>
    </row>
    <row r="395" spans="2:65" s="10" customFormat="1">
      <c r="B395" s="127"/>
      <c r="D395" s="124" t="s">
        <v>138</v>
      </c>
      <c r="E395" s="128" t="s">
        <v>1</v>
      </c>
      <c r="F395" s="129" t="s">
        <v>544</v>
      </c>
      <c r="H395" s="130">
        <v>1</v>
      </c>
      <c r="L395" s="127"/>
      <c r="M395" s="131"/>
      <c r="T395" s="132"/>
      <c r="AT395" s="128" t="s">
        <v>138</v>
      </c>
      <c r="AU395" s="128" t="s">
        <v>83</v>
      </c>
      <c r="AV395" s="10" t="s">
        <v>77</v>
      </c>
      <c r="AW395" s="10" t="s">
        <v>26</v>
      </c>
      <c r="AX395" s="10" t="s">
        <v>70</v>
      </c>
      <c r="AY395" s="128" t="s">
        <v>130</v>
      </c>
    </row>
    <row r="396" spans="2:65" s="10" customFormat="1">
      <c r="B396" s="127"/>
      <c r="D396" s="124" t="s">
        <v>138</v>
      </c>
      <c r="E396" s="128" t="s">
        <v>1</v>
      </c>
      <c r="F396" s="129" t="s">
        <v>545</v>
      </c>
      <c r="H396" s="130">
        <v>1</v>
      </c>
      <c r="L396" s="127"/>
      <c r="M396" s="131"/>
      <c r="T396" s="132"/>
      <c r="AT396" s="128" t="s">
        <v>138</v>
      </c>
      <c r="AU396" s="128" t="s">
        <v>83</v>
      </c>
      <c r="AV396" s="10" t="s">
        <v>77</v>
      </c>
      <c r="AW396" s="10" t="s">
        <v>26</v>
      </c>
      <c r="AX396" s="10" t="s">
        <v>70</v>
      </c>
      <c r="AY396" s="128" t="s">
        <v>130</v>
      </c>
    </row>
    <row r="397" spans="2:65" s="13" customFormat="1">
      <c r="B397" s="147"/>
      <c r="D397" s="124" t="s">
        <v>138</v>
      </c>
      <c r="E397" s="148" t="s">
        <v>1</v>
      </c>
      <c r="F397" s="149" t="s">
        <v>227</v>
      </c>
      <c r="H397" s="150">
        <v>2</v>
      </c>
      <c r="L397" s="147"/>
      <c r="M397" s="151"/>
      <c r="T397" s="152"/>
      <c r="AT397" s="148" t="s">
        <v>138</v>
      </c>
      <c r="AU397" s="148" t="s">
        <v>83</v>
      </c>
      <c r="AV397" s="13" t="s">
        <v>147</v>
      </c>
      <c r="AW397" s="13" t="s">
        <v>26</v>
      </c>
      <c r="AX397" s="13" t="s">
        <v>16</v>
      </c>
      <c r="AY397" s="148" t="s">
        <v>130</v>
      </c>
    </row>
    <row r="398" spans="2:65" s="9" customFormat="1" ht="20.85" customHeight="1">
      <c r="B398" s="102"/>
      <c r="D398" s="103" t="s">
        <v>69</v>
      </c>
      <c r="E398" s="145" t="s">
        <v>539</v>
      </c>
      <c r="F398" s="145" t="s">
        <v>546</v>
      </c>
      <c r="J398" s="146">
        <f>BK398</f>
        <v>0</v>
      </c>
      <c r="L398" s="102"/>
      <c r="M398" s="106"/>
      <c r="P398" s="107">
        <f>SUM(P399:P441)</f>
        <v>12342.071061999999</v>
      </c>
      <c r="R398" s="107">
        <f>SUM(R399:R441)</f>
        <v>0.13472000000000001</v>
      </c>
      <c r="T398" s="108">
        <f>SUM(T399:T441)</f>
        <v>0.92664000000000013</v>
      </c>
      <c r="AR398" s="103" t="s">
        <v>16</v>
      </c>
      <c r="AT398" s="109" t="s">
        <v>69</v>
      </c>
      <c r="AU398" s="109" t="s">
        <v>77</v>
      </c>
      <c r="AY398" s="103" t="s">
        <v>130</v>
      </c>
      <c r="BK398" s="110">
        <f>SUM(BK399:BK441)</f>
        <v>0</v>
      </c>
    </row>
    <row r="399" spans="2:65" s="1" customFormat="1" ht="16.5" customHeight="1">
      <c r="B399" s="111"/>
      <c r="C399" s="112" t="s">
        <v>547</v>
      </c>
      <c r="D399" s="112" t="s">
        <v>131</v>
      </c>
      <c r="E399" s="113" t="s">
        <v>548</v>
      </c>
      <c r="F399" s="114" t="s">
        <v>549</v>
      </c>
      <c r="G399" s="115" t="s">
        <v>439</v>
      </c>
      <c r="H399" s="116">
        <v>9128.5619999999999</v>
      </c>
      <c r="I399" s="117"/>
      <c r="J399" s="117">
        <f>ROUND(I399*H399,2)</f>
        <v>0</v>
      </c>
      <c r="K399" s="114" t="s">
        <v>1</v>
      </c>
      <c r="L399" s="28"/>
      <c r="M399" s="118" t="s">
        <v>1</v>
      </c>
      <c r="N399" s="119" t="s">
        <v>35</v>
      </c>
      <c r="O399" s="120">
        <v>1.2509999999999999</v>
      </c>
      <c r="P399" s="120">
        <f>O399*H399</f>
        <v>11419.831061999999</v>
      </c>
      <c r="Q399" s="120">
        <v>0</v>
      </c>
      <c r="R399" s="120">
        <f>Q399*H399</f>
        <v>0</v>
      </c>
      <c r="S399" s="120">
        <v>0</v>
      </c>
      <c r="T399" s="121">
        <f>S399*H399</f>
        <v>0</v>
      </c>
      <c r="AR399" s="122" t="s">
        <v>147</v>
      </c>
      <c r="AT399" s="122" t="s">
        <v>131</v>
      </c>
      <c r="AU399" s="122" t="s">
        <v>83</v>
      </c>
      <c r="AY399" s="16" t="s">
        <v>130</v>
      </c>
      <c r="BE399" s="123">
        <f>IF(N399="základní",J399,0)</f>
        <v>0</v>
      </c>
      <c r="BF399" s="123">
        <f>IF(N399="snížená",J399,0)</f>
        <v>0</v>
      </c>
      <c r="BG399" s="123">
        <f>IF(N399="zákl. přenesená",J399,0)</f>
        <v>0</v>
      </c>
      <c r="BH399" s="123">
        <f>IF(N399="sníž. přenesená",J399,0)</f>
        <v>0</v>
      </c>
      <c r="BI399" s="123">
        <f>IF(N399="nulová",J399,0)</f>
        <v>0</v>
      </c>
      <c r="BJ399" s="16" t="s">
        <v>16</v>
      </c>
      <c r="BK399" s="123">
        <f>ROUND(I399*H399,2)</f>
        <v>0</v>
      </c>
      <c r="BL399" s="16" t="s">
        <v>147</v>
      </c>
      <c r="BM399" s="122" t="s">
        <v>550</v>
      </c>
    </row>
    <row r="400" spans="2:65" s="1" customFormat="1">
      <c r="B400" s="28"/>
      <c r="D400" s="124" t="s">
        <v>137</v>
      </c>
      <c r="F400" s="125" t="s">
        <v>549</v>
      </c>
      <c r="L400" s="28"/>
      <c r="M400" s="126"/>
      <c r="T400" s="52"/>
      <c r="AT400" s="16" t="s">
        <v>137</v>
      </c>
      <c r="AU400" s="16" t="s">
        <v>83</v>
      </c>
    </row>
    <row r="401" spans="2:65" s="11" customFormat="1">
      <c r="B401" s="133"/>
      <c r="D401" s="124" t="s">
        <v>138</v>
      </c>
      <c r="E401" s="134" t="s">
        <v>1</v>
      </c>
      <c r="F401" s="135" t="s">
        <v>551</v>
      </c>
      <c r="H401" s="134" t="s">
        <v>1</v>
      </c>
      <c r="L401" s="133"/>
      <c r="M401" s="136"/>
      <c r="T401" s="137"/>
      <c r="AT401" s="134" t="s">
        <v>138</v>
      </c>
      <c r="AU401" s="134" t="s">
        <v>83</v>
      </c>
      <c r="AV401" s="11" t="s">
        <v>16</v>
      </c>
      <c r="AW401" s="11" t="s">
        <v>26</v>
      </c>
      <c r="AX401" s="11" t="s">
        <v>70</v>
      </c>
      <c r="AY401" s="134" t="s">
        <v>130</v>
      </c>
    </row>
    <row r="402" spans="2:65" s="10" customFormat="1">
      <c r="B402" s="127"/>
      <c r="D402" s="124" t="s">
        <v>138</v>
      </c>
      <c r="E402" s="128" t="s">
        <v>1</v>
      </c>
      <c r="F402" s="129" t="s">
        <v>552</v>
      </c>
      <c r="H402" s="130">
        <v>3958.5239999999999</v>
      </c>
      <c r="L402" s="127"/>
      <c r="M402" s="131"/>
      <c r="T402" s="132"/>
      <c r="AT402" s="128" t="s">
        <v>138</v>
      </c>
      <c r="AU402" s="128" t="s">
        <v>83</v>
      </c>
      <c r="AV402" s="10" t="s">
        <v>77</v>
      </c>
      <c r="AW402" s="10" t="s">
        <v>26</v>
      </c>
      <c r="AX402" s="10" t="s">
        <v>70</v>
      </c>
      <c r="AY402" s="128" t="s">
        <v>130</v>
      </c>
    </row>
    <row r="403" spans="2:65" s="10" customFormat="1">
      <c r="B403" s="127"/>
      <c r="D403" s="124" t="s">
        <v>138</v>
      </c>
      <c r="E403" s="128" t="s">
        <v>1</v>
      </c>
      <c r="F403" s="129" t="s">
        <v>553</v>
      </c>
      <c r="H403" s="130">
        <v>3977.9340000000002</v>
      </c>
      <c r="L403" s="127"/>
      <c r="M403" s="131"/>
      <c r="T403" s="132"/>
      <c r="AT403" s="128" t="s">
        <v>138</v>
      </c>
      <c r="AU403" s="128" t="s">
        <v>83</v>
      </c>
      <c r="AV403" s="10" t="s">
        <v>77</v>
      </c>
      <c r="AW403" s="10" t="s">
        <v>26</v>
      </c>
      <c r="AX403" s="10" t="s">
        <v>70</v>
      </c>
      <c r="AY403" s="128" t="s">
        <v>130</v>
      </c>
    </row>
    <row r="404" spans="2:65" s="10" customFormat="1">
      <c r="B404" s="127"/>
      <c r="D404" s="124" t="s">
        <v>138</v>
      </c>
      <c r="E404" s="128" t="s">
        <v>1</v>
      </c>
      <c r="F404" s="129" t="s">
        <v>554</v>
      </c>
      <c r="H404" s="130">
        <v>592.10400000000004</v>
      </c>
      <c r="L404" s="127"/>
      <c r="M404" s="131"/>
      <c r="T404" s="132"/>
      <c r="AT404" s="128" t="s">
        <v>138</v>
      </c>
      <c r="AU404" s="128" t="s">
        <v>83</v>
      </c>
      <c r="AV404" s="10" t="s">
        <v>77</v>
      </c>
      <c r="AW404" s="10" t="s">
        <v>26</v>
      </c>
      <c r="AX404" s="10" t="s">
        <v>70</v>
      </c>
      <c r="AY404" s="128" t="s">
        <v>130</v>
      </c>
    </row>
    <row r="405" spans="2:65" s="10" customFormat="1">
      <c r="B405" s="127"/>
      <c r="D405" s="124" t="s">
        <v>138</v>
      </c>
      <c r="E405" s="128" t="s">
        <v>1</v>
      </c>
      <c r="F405" s="129" t="s">
        <v>555</v>
      </c>
      <c r="H405" s="130">
        <v>600</v>
      </c>
      <c r="L405" s="127"/>
      <c r="M405" s="131"/>
      <c r="T405" s="132"/>
      <c r="AT405" s="128" t="s">
        <v>138</v>
      </c>
      <c r="AU405" s="128" t="s">
        <v>83</v>
      </c>
      <c r="AV405" s="10" t="s">
        <v>77</v>
      </c>
      <c r="AW405" s="10" t="s">
        <v>26</v>
      </c>
      <c r="AX405" s="10" t="s">
        <v>70</v>
      </c>
      <c r="AY405" s="128" t="s">
        <v>130</v>
      </c>
    </row>
    <row r="406" spans="2:65" s="13" customFormat="1">
      <c r="B406" s="147"/>
      <c r="D406" s="124" t="s">
        <v>138</v>
      </c>
      <c r="E406" s="148" t="s">
        <v>1</v>
      </c>
      <c r="F406" s="149" t="s">
        <v>227</v>
      </c>
      <c r="H406" s="150">
        <v>9128.5619999999999</v>
      </c>
      <c r="L406" s="147"/>
      <c r="M406" s="151"/>
      <c r="T406" s="152"/>
      <c r="AT406" s="148" t="s">
        <v>138</v>
      </c>
      <c r="AU406" s="148" t="s">
        <v>83</v>
      </c>
      <c r="AV406" s="13" t="s">
        <v>147</v>
      </c>
      <c r="AW406" s="13" t="s">
        <v>26</v>
      </c>
      <c r="AX406" s="13" t="s">
        <v>16</v>
      </c>
      <c r="AY406" s="148" t="s">
        <v>130</v>
      </c>
    </row>
    <row r="407" spans="2:65" s="1" customFormat="1" ht="16.5" customHeight="1">
      <c r="B407" s="111"/>
      <c r="C407" s="112" t="s">
        <v>556</v>
      </c>
      <c r="D407" s="112" t="s">
        <v>131</v>
      </c>
      <c r="E407" s="113" t="s">
        <v>557</v>
      </c>
      <c r="F407" s="114" t="s">
        <v>558</v>
      </c>
      <c r="G407" s="115" t="s">
        <v>455</v>
      </c>
      <c r="H407" s="116">
        <v>4</v>
      </c>
      <c r="I407" s="117"/>
      <c r="J407" s="117">
        <f>ROUND(I407*H407,2)</f>
        <v>0</v>
      </c>
      <c r="K407" s="114" t="s">
        <v>1579</v>
      </c>
      <c r="L407" s="28"/>
      <c r="M407" s="118" t="s">
        <v>1</v>
      </c>
      <c r="N407" s="119" t="s">
        <v>35</v>
      </c>
      <c r="O407" s="120">
        <v>0</v>
      </c>
      <c r="P407" s="120">
        <f>O407*H407</f>
        <v>0</v>
      </c>
      <c r="Q407" s="120">
        <v>7.4200000000000004E-3</v>
      </c>
      <c r="R407" s="120">
        <f>Q407*H407</f>
        <v>2.9680000000000002E-2</v>
      </c>
      <c r="S407" s="120">
        <v>0</v>
      </c>
      <c r="T407" s="121">
        <f>S407*H407</f>
        <v>0</v>
      </c>
      <c r="AR407" s="122" t="s">
        <v>147</v>
      </c>
      <c r="AT407" s="122" t="s">
        <v>131</v>
      </c>
      <c r="AU407" s="122" t="s">
        <v>83</v>
      </c>
      <c r="AY407" s="16" t="s">
        <v>130</v>
      </c>
      <c r="BE407" s="123">
        <f>IF(N407="základní",J407,0)</f>
        <v>0</v>
      </c>
      <c r="BF407" s="123">
        <f>IF(N407="snížená",J407,0)</f>
        <v>0</v>
      </c>
      <c r="BG407" s="123">
        <f>IF(N407="zákl. přenesená",J407,0)</f>
        <v>0</v>
      </c>
      <c r="BH407" s="123">
        <f>IF(N407="sníž. přenesená",J407,0)</f>
        <v>0</v>
      </c>
      <c r="BI407" s="123">
        <f>IF(N407="nulová",J407,0)</f>
        <v>0</v>
      </c>
      <c r="BJ407" s="16" t="s">
        <v>16</v>
      </c>
      <c r="BK407" s="123">
        <f>ROUND(I407*H407,2)</f>
        <v>0</v>
      </c>
      <c r="BL407" s="16" t="s">
        <v>147</v>
      </c>
      <c r="BM407" s="122" t="s">
        <v>559</v>
      </c>
    </row>
    <row r="408" spans="2:65" s="1" customFormat="1">
      <c r="B408" s="28"/>
      <c r="D408" s="124" t="s">
        <v>137</v>
      </c>
      <c r="F408" s="125" t="s">
        <v>558</v>
      </c>
      <c r="L408" s="28"/>
      <c r="M408" s="126"/>
      <c r="T408" s="52"/>
      <c r="AT408" s="16" t="s">
        <v>137</v>
      </c>
      <c r="AU408" s="16" t="s">
        <v>83</v>
      </c>
    </row>
    <row r="409" spans="2:65" s="11" customFormat="1">
      <c r="B409" s="133"/>
      <c r="D409" s="124" t="s">
        <v>138</v>
      </c>
      <c r="E409" s="134" t="s">
        <v>1</v>
      </c>
      <c r="F409" s="135" t="s">
        <v>560</v>
      </c>
      <c r="H409" s="134" t="s">
        <v>1</v>
      </c>
      <c r="L409" s="133"/>
      <c r="M409" s="136"/>
      <c r="T409" s="137"/>
      <c r="AT409" s="134" t="s">
        <v>138</v>
      </c>
      <c r="AU409" s="134" t="s">
        <v>83</v>
      </c>
      <c r="AV409" s="11" t="s">
        <v>16</v>
      </c>
      <c r="AW409" s="11" t="s">
        <v>26</v>
      </c>
      <c r="AX409" s="11" t="s">
        <v>70</v>
      </c>
      <c r="AY409" s="134" t="s">
        <v>130</v>
      </c>
    </row>
    <row r="410" spans="2:65" s="10" customFormat="1">
      <c r="B410" s="127"/>
      <c r="D410" s="124" t="s">
        <v>138</v>
      </c>
      <c r="E410" s="128" t="s">
        <v>1</v>
      </c>
      <c r="F410" s="129" t="s">
        <v>561</v>
      </c>
      <c r="H410" s="130">
        <v>2</v>
      </c>
      <c r="L410" s="127"/>
      <c r="M410" s="131"/>
      <c r="T410" s="132"/>
      <c r="AT410" s="128" t="s">
        <v>138</v>
      </c>
      <c r="AU410" s="128" t="s">
        <v>83</v>
      </c>
      <c r="AV410" s="10" t="s">
        <v>77</v>
      </c>
      <c r="AW410" s="10" t="s">
        <v>26</v>
      </c>
      <c r="AX410" s="10" t="s">
        <v>70</v>
      </c>
      <c r="AY410" s="128" t="s">
        <v>130</v>
      </c>
    </row>
    <row r="411" spans="2:65" s="10" customFormat="1">
      <c r="B411" s="127"/>
      <c r="D411" s="124" t="s">
        <v>138</v>
      </c>
      <c r="E411" s="128" t="s">
        <v>1</v>
      </c>
      <c r="F411" s="129" t="s">
        <v>562</v>
      </c>
      <c r="H411" s="130">
        <v>2</v>
      </c>
      <c r="L411" s="127"/>
      <c r="M411" s="131"/>
      <c r="T411" s="132"/>
      <c r="AT411" s="128" t="s">
        <v>138</v>
      </c>
      <c r="AU411" s="128" t="s">
        <v>83</v>
      </c>
      <c r="AV411" s="10" t="s">
        <v>77</v>
      </c>
      <c r="AW411" s="10" t="s">
        <v>26</v>
      </c>
      <c r="AX411" s="10" t="s">
        <v>70</v>
      </c>
      <c r="AY411" s="128" t="s">
        <v>130</v>
      </c>
    </row>
    <row r="412" spans="2:65" s="13" customFormat="1">
      <c r="B412" s="147"/>
      <c r="D412" s="124" t="s">
        <v>138</v>
      </c>
      <c r="E412" s="148" t="s">
        <v>1</v>
      </c>
      <c r="F412" s="149" t="s">
        <v>227</v>
      </c>
      <c r="H412" s="150">
        <v>4</v>
      </c>
      <c r="L412" s="147"/>
      <c r="M412" s="151"/>
      <c r="T412" s="152"/>
      <c r="AT412" s="148" t="s">
        <v>138</v>
      </c>
      <c r="AU412" s="148" t="s">
        <v>83</v>
      </c>
      <c r="AV412" s="13" t="s">
        <v>147</v>
      </c>
      <c r="AW412" s="13" t="s">
        <v>26</v>
      </c>
      <c r="AX412" s="13" t="s">
        <v>16</v>
      </c>
      <c r="AY412" s="148" t="s">
        <v>130</v>
      </c>
    </row>
    <row r="413" spans="2:65" s="1" customFormat="1" ht="16.5" customHeight="1">
      <c r="B413" s="111"/>
      <c r="C413" s="112" t="s">
        <v>563</v>
      </c>
      <c r="D413" s="112" t="s">
        <v>131</v>
      </c>
      <c r="E413" s="113" t="s">
        <v>564</v>
      </c>
      <c r="F413" s="114" t="s">
        <v>565</v>
      </c>
      <c r="G413" s="115" t="s">
        <v>455</v>
      </c>
      <c r="H413" s="116">
        <v>114</v>
      </c>
      <c r="I413" s="117"/>
      <c r="J413" s="117">
        <f>ROUND(I413*H413,2)</f>
        <v>0</v>
      </c>
      <c r="K413" s="114" t="s">
        <v>1579</v>
      </c>
      <c r="L413" s="28"/>
      <c r="M413" s="118" t="s">
        <v>1</v>
      </c>
      <c r="N413" s="119" t="s">
        <v>35</v>
      </c>
      <c r="O413" s="120">
        <v>0</v>
      </c>
      <c r="P413" s="120">
        <f>O413*H413</f>
        <v>0</v>
      </c>
      <c r="Q413" s="120">
        <v>0</v>
      </c>
      <c r="R413" s="120">
        <f>Q413*H413</f>
        <v>0</v>
      </c>
      <c r="S413" s="120">
        <v>0</v>
      </c>
      <c r="T413" s="121">
        <f>S413*H413</f>
        <v>0</v>
      </c>
      <c r="AR413" s="122" t="s">
        <v>147</v>
      </c>
      <c r="AT413" s="122" t="s">
        <v>131</v>
      </c>
      <c r="AU413" s="122" t="s">
        <v>83</v>
      </c>
      <c r="AY413" s="16" t="s">
        <v>130</v>
      </c>
      <c r="BE413" s="123">
        <f>IF(N413="základní",J413,0)</f>
        <v>0</v>
      </c>
      <c r="BF413" s="123">
        <f>IF(N413="snížená",J413,0)</f>
        <v>0</v>
      </c>
      <c r="BG413" s="123">
        <f>IF(N413="zákl. přenesená",J413,0)</f>
        <v>0</v>
      </c>
      <c r="BH413" s="123">
        <f>IF(N413="sníž. přenesená",J413,0)</f>
        <v>0</v>
      </c>
      <c r="BI413" s="123">
        <f>IF(N413="nulová",J413,0)</f>
        <v>0</v>
      </c>
      <c r="BJ413" s="16" t="s">
        <v>16</v>
      </c>
      <c r="BK413" s="123">
        <f>ROUND(I413*H413,2)</f>
        <v>0</v>
      </c>
      <c r="BL413" s="16" t="s">
        <v>147</v>
      </c>
      <c r="BM413" s="122" t="s">
        <v>566</v>
      </c>
    </row>
    <row r="414" spans="2:65" s="1" customFormat="1">
      <c r="B414" s="28"/>
      <c r="D414" s="124" t="s">
        <v>137</v>
      </c>
      <c r="F414" s="125" t="s">
        <v>565</v>
      </c>
      <c r="L414" s="28"/>
      <c r="M414" s="126"/>
      <c r="T414" s="52"/>
      <c r="AT414" s="16" t="s">
        <v>137</v>
      </c>
      <c r="AU414" s="16" t="s">
        <v>83</v>
      </c>
    </row>
    <row r="415" spans="2:65" s="11" customFormat="1">
      <c r="B415" s="133"/>
      <c r="D415" s="124" t="s">
        <v>138</v>
      </c>
      <c r="E415" s="134" t="s">
        <v>1</v>
      </c>
      <c r="F415" s="135" t="s">
        <v>567</v>
      </c>
      <c r="H415" s="134" t="s">
        <v>1</v>
      </c>
      <c r="L415" s="133"/>
      <c r="M415" s="136"/>
      <c r="T415" s="137"/>
      <c r="AT415" s="134" t="s">
        <v>138</v>
      </c>
      <c r="AU415" s="134" t="s">
        <v>83</v>
      </c>
      <c r="AV415" s="11" t="s">
        <v>16</v>
      </c>
      <c r="AW415" s="11" t="s">
        <v>26</v>
      </c>
      <c r="AX415" s="11" t="s">
        <v>70</v>
      </c>
      <c r="AY415" s="134" t="s">
        <v>130</v>
      </c>
    </row>
    <row r="416" spans="2:65" s="10" customFormat="1">
      <c r="B416" s="127"/>
      <c r="D416" s="124" t="s">
        <v>138</v>
      </c>
      <c r="E416" s="128" t="s">
        <v>1</v>
      </c>
      <c r="F416" s="129" t="s">
        <v>568</v>
      </c>
      <c r="H416" s="130">
        <v>78</v>
      </c>
      <c r="L416" s="127"/>
      <c r="M416" s="131"/>
      <c r="T416" s="132"/>
      <c r="AT416" s="128" t="s">
        <v>138</v>
      </c>
      <c r="AU416" s="128" t="s">
        <v>83</v>
      </c>
      <c r="AV416" s="10" t="s">
        <v>77</v>
      </c>
      <c r="AW416" s="10" t="s">
        <v>26</v>
      </c>
      <c r="AX416" s="10" t="s">
        <v>70</v>
      </c>
      <c r="AY416" s="128" t="s">
        <v>130</v>
      </c>
    </row>
    <row r="417" spans="2:65" s="10" customFormat="1">
      <c r="B417" s="127"/>
      <c r="D417" s="124" t="s">
        <v>138</v>
      </c>
      <c r="E417" s="128" t="s">
        <v>1</v>
      </c>
      <c r="F417" s="129" t="s">
        <v>569</v>
      </c>
      <c r="H417" s="130">
        <v>36</v>
      </c>
      <c r="L417" s="127"/>
      <c r="M417" s="131"/>
      <c r="T417" s="132"/>
      <c r="AT417" s="128" t="s">
        <v>138</v>
      </c>
      <c r="AU417" s="128" t="s">
        <v>83</v>
      </c>
      <c r="AV417" s="10" t="s">
        <v>77</v>
      </c>
      <c r="AW417" s="10" t="s">
        <v>26</v>
      </c>
      <c r="AX417" s="10" t="s">
        <v>70</v>
      </c>
      <c r="AY417" s="128" t="s">
        <v>130</v>
      </c>
    </row>
    <row r="418" spans="2:65" s="13" customFormat="1">
      <c r="B418" s="147"/>
      <c r="D418" s="124" t="s">
        <v>138</v>
      </c>
      <c r="E418" s="148" t="s">
        <v>1</v>
      </c>
      <c r="F418" s="149" t="s">
        <v>227</v>
      </c>
      <c r="H418" s="150">
        <v>114</v>
      </c>
      <c r="L418" s="147"/>
      <c r="M418" s="151"/>
      <c r="T418" s="152"/>
      <c r="AT418" s="148" t="s">
        <v>138</v>
      </c>
      <c r="AU418" s="148" t="s">
        <v>83</v>
      </c>
      <c r="AV418" s="13" t="s">
        <v>147</v>
      </c>
      <c r="AW418" s="13" t="s">
        <v>26</v>
      </c>
      <c r="AX418" s="13" t="s">
        <v>16</v>
      </c>
      <c r="AY418" s="148" t="s">
        <v>130</v>
      </c>
    </row>
    <row r="419" spans="2:65" s="1" customFormat="1" ht="16.5" customHeight="1">
      <c r="B419" s="111"/>
      <c r="C419" s="112" t="s">
        <v>570</v>
      </c>
      <c r="D419" s="112" t="s">
        <v>131</v>
      </c>
      <c r="E419" s="113" t="s">
        <v>571</v>
      </c>
      <c r="F419" s="114" t="s">
        <v>572</v>
      </c>
      <c r="G419" s="115" t="s">
        <v>455</v>
      </c>
      <c r="H419" s="116">
        <v>216</v>
      </c>
      <c r="I419" s="117"/>
      <c r="J419" s="117">
        <f>ROUND(I419*H419,2)</f>
        <v>0</v>
      </c>
      <c r="K419" s="114" t="s">
        <v>423</v>
      </c>
      <c r="L419" s="28"/>
      <c r="M419" s="118" t="s">
        <v>1</v>
      </c>
      <c r="N419" s="119" t="s">
        <v>35</v>
      </c>
      <c r="O419" s="120">
        <v>3.4990000000000001</v>
      </c>
      <c r="P419" s="120">
        <f>O419*H419</f>
        <v>755.78399999999999</v>
      </c>
      <c r="Q419" s="120">
        <v>0</v>
      </c>
      <c r="R419" s="120">
        <f>Q419*H419</f>
        <v>0</v>
      </c>
      <c r="S419" s="120">
        <v>4.2900000000000004E-3</v>
      </c>
      <c r="T419" s="121">
        <f>S419*H419</f>
        <v>0.92664000000000013</v>
      </c>
      <c r="AR419" s="122" t="s">
        <v>147</v>
      </c>
      <c r="AT419" s="122" t="s">
        <v>131</v>
      </c>
      <c r="AU419" s="122" t="s">
        <v>83</v>
      </c>
      <c r="AY419" s="16" t="s">
        <v>130</v>
      </c>
      <c r="BE419" s="123">
        <f>IF(N419="základní",J419,0)</f>
        <v>0</v>
      </c>
      <c r="BF419" s="123">
        <f>IF(N419="snížená",J419,0)</f>
        <v>0</v>
      </c>
      <c r="BG419" s="123">
        <f>IF(N419="zákl. přenesená",J419,0)</f>
        <v>0</v>
      </c>
      <c r="BH419" s="123">
        <f>IF(N419="sníž. přenesená",J419,0)</f>
        <v>0</v>
      </c>
      <c r="BI419" s="123">
        <f>IF(N419="nulová",J419,0)</f>
        <v>0</v>
      </c>
      <c r="BJ419" s="16" t="s">
        <v>16</v>
      </c>
      <c r="BK419" s="123">
        <f>ROUND(I419*H419,2)</f>
        <v>0</v>
      </c>
      <c r="BL419" s="16" t="s">
        <v>147</v>
      </c>
      <c r="BM419" s="122" t="s">
        <v>573</v>
      </c>
    </row>
    <row r="420" spans="2:65" s="1" customFormat="1">
      <c r="B420" s="28"/>
      <c r="D420" s="124" t="s">
        <v>137</v>
      </c>
      <c r="F420" s="125" t="s">
        <v>572</v>
      </c>
      <c r="L420" s="28"/>
      <c r="M420" s="126"/>
      <c r="T420" s="52"/>
      <c r="AT420" s="16" t="s">
        <v>137</v>
      </c>
      <c r="AU420" s="16" t="s">
        <v>83</v>
      </c>
    </row>
    <row r="421" spans="2:65" s="11" customFormat="1">
      <c r="B421" s="133"/>
      <c r="D421" s="124" t="s">
        <v>138</v>
      </c>
      <c r="E421" s="134" t="s">
        <v>1</v>
      </c>
      <c r="F421" s="135" t="s">
        <v>574</v>
      </c>
      <c r="H421" s="134" t="s">
        <v>1</v>
      </c>
      <c r="L421" s="133"/>
      <c r="M421" s="136"/>
      <c r="T421" s="137"/>
      <c r="AT421" s="134" t="s">
        <v>138</v>
      </c>
      <c r="AU421" s="134" t="s">
        <v>83</v>
      </c>
      <c r="AV421" s="11" t="s">
        <v>16</v>
      </c>
      <c r="AW421" s="11" t="s">
        <v>26</v>
      </c>
      <c r="AX421" s="11" t="s">
        <v>70</v>
      </c>
      <c r="AY421" s="134" t="s">
        <v>130</v>
      </c>
    </row>
    <row r="422" spans="2:65" s="10" customFormat="1">
      <c r="B422" s="127"/>
      <c r="D422" s="124" t="s">
        <v>138</v>
      </c>
      <c r="E422" s="128" t="s">
        <v>1</v>
      </c>
      <c r="F422" s="129" t="s">
        <v>575</v>
      </c>
      <c r="H422" s="130">
        <v>108</v>
      </c>
      <c r="L422" s="127"/>
      <c r="M422" s="131"/>
      <c r="T422" s="132"/>
      <c r="AT422" s="128" t="s">
        <v>138</v>
      </c>
      <c r="AU422" s="128" t="s">
        <v>83</v>
      </c>
      <c r="AV422" s="10" t="s">
        <v>77</v>
      </c>
      <c r="AW422" s="10" t="s">
        <v>26</v>
      </c>
      <c r="AX422" s="10" t="s">
        <v>70</v>
      </c>
      <c r="AY422" s="128" t="s">
        <v>130</v>
      </c>
    </row>
    <row r="423" spans="2:65" s="10" customFormat="1">
      <c r="B423" s="127"/>
      <c r="D423" s="124" t="s">
        <v>138</v>
      </c>
      <c r="E423" s="128" t="s">
        <v>1</v>
      </c>
      <c r="F423" s="129" t="s">
        <v>576</v>
      </c>
      <c r="H423" s="130">
        <v>108</v>
      </c>
      <c r="L423" s="127"/>
      <c r="M423" s="131"/>
      <c r="T423" s="132"/>
      <c r="AT423" s="128" t="s">
        <v>138</v>
      </c>
      <c r="AU423" s="128" t="s">
        <v>83</v>
      </c>
      <c r="AV423" s="10" t="s">
        <v>77</v>
      </c>
      <c r="AW423" s="10" t="s">
        <v>26</v>
      </c>
      <c r="AX423" s="10" t="s">
        <v>70</v>
      </c>
      <c r="AY423" s="128" t="s">
        <v>130</v>
      </c>
    </row>
    <row r="424" spans="2:65" s="13" customFormat="1">
      <c r="B424" s="147"/>
      <c r="D424" s="124" t="s">
        <v>138</v>
      </c>
      <c r="E424" s="148" t="s">
        <v>1</v>
      </c>
      <c r="F424" s="149" t="s">
        <v>227</v>
      </c>
      <c r="H424" s="150">
        <v>216</v>
      </c>
      <c r="L424" s="147"/>
      <c r="M424" s="151"/>
      <c r="T424" s="152"/>
      <c r="AT424" s="148" t="s">
        <v>138</v>
      </c>
      <c r="AU424" s="148" t="s">
        <v>83</v>
      </c>
      <c r="AV424" s="13" t="s">
        <v>147</v>
      </c>
      <c r="AW424" s="13" t="s">
        <v>26</v>
      </c>
      <c r="AX424" s="13" t="s">
        <v>16</v>
      </c>
      <c r="AY424" s="148" t="s">
        <v>130</v>
      </c>
    </row>
    <row r="425" spans="2:65" s="1" customFormat="1" ht="16.5" customHeight="1">
      <c r="B425" s="111"/>
      <c r="C425" s="112" t="s">
        <v>577</v>
      </c>
      <c r="D425" s="112" t="s">
        <v>131</v>
      </c>
      <c r="E425" s="113" t="s">
        <v>578</v>
      </c>
      <c r="F425" s="114" t="s">
        <v>579</v>
      </c>
      <c r="G425" s="115" t="s">
        <v>455</v>
      </c>
      <c r="H425" s="116">
        <v>4</v>
      </c>
      <c r="I425" s="117"/>
      <c r="J425" s="117">
        <f>ROUND(I425*H425,2)</f>
        <v>0</v>
      </c>
      <c r="K425" s="114" t="s">
        <v>1579</v>
      </c>
      <c r="L425" s="28"/>
      <c r="M425" s="118" t="s">
        <v>1</v>
      </c>
      <c r="N425" s="119" t="s">
        <v>35</v>
      </c>
      <c r="O425" s="120">
        <v>0</v>
      </c>
      <c r="P425" s="120">
        <f>O425*H425</f>
        <v>0</v>
      </c>
      <c r="Q425" s="120">
        <v>0</v>
      </c>
      <c r="R425" s="120">
        <f>Q425*H425</f>
        <v>0</v>
      </c>
      <c r="S425" s="120">
        <v>0</v>
      </c>
      <c r="T425" s="121">
        <f>S425*H425</f>
        <v>0</v>
      </c>
      <c r="AR425" s="122" t="s">
        <v>147</v>
      </c>
      <c r="AT425" s="122" t="s">
        <v>131</v>
      </c>
      <c r="AU425" s="122" t="s">
        <v>83</v>
      </c>
      <c r="AY425" s="16" t="s">
        <v>130</v>
      </c>
      <c r="BE425" s="123">
        <f>IF(N425="základní",J425,0)</f>
        <v>0</v>
      </c>
      <c r="BF425" s="123">
        <f>IF(N425="snížená",J425,0)</f>
        <v>0</v>
      </c>
      <c r="BG425" s="123">
        <f>IF(N425="zákl. přenesená",J425,0)</f>
        <v>0</v>
      </c>
      <c r="BH425" s="123">
        <f>IF(N425="sníž. přenesená",J425,0)</f>
        <v>0</v>
      </c>
      <c r="BI425" s="123">
        <f>IF(N425="nulová",J425,0)</f>
        <v>0</v>
      </c>
      <c r="BJ425" s="16" t="s">
        <v>16</v>
      </c>
      <c r="BK425" s="123">
        <f>ROUND(I425*H425,2)</f>
        <v>0</v>
      </c>
      <c r="BL425" s="16" t="s">
        <v>147</v>
      </c>
      <c r="BM425" s="122" t="s">
        <v>580</v>
      </c>
    </row>
    <row r="426" spans="2:65" s="1" customFormat="1">
      <c r="B426" s="28"/>
      <c r="D426" s="124" t="s">
        <v>137</v>
      </c>
      <c r="F426" s="125" t="s">
        <v>579</v>
      </c>
      <c r="L426" s="28"/>
      <c r="M426" s="126"/>
      <c r="T426" s="52"/>
      <c r="AT426" s="16" t="s">
        <v>137</v>
      </c>
      <c r="AU426" s="16" t="s">
        <v>83</v>
      </c>
    </row>
    <row r="427" spans="2:65" s="10" customFormat="1">
      <c r="B427" s="127"/>
      <c r="D427" s="124" t="s">
        <v>138</v>
      </c>
      <c r="E427" s="128" t="s">
        <v>1</v>
      </c>
      <c r="F427" s="129" t="s">
        <v>581</v>
      </c>
      <c r="H427" s="130">
        <v>4</v>
      </c>
      <c r="L427" s="127"/>
      <c r="M427" s="131"/>
      <c r="T427" s="132"/>
      <c r="AT427" s="128" t="s">
        <v>138</v>
      </c>
      <c r="AU427" s="128" t="s">
        <v>83</v>
      </c>
      <c r="AV427" s="10" t="s">
        <v>77</v>
      </c>
      <c r="AW427" s="10" t="s">
        <v>26</v>
      </c>
      <c r="AX427" s="10" t="s">
        <v>16</v>
      </c>
      <c r="AY427" s="128" t="s">
        <v>130</v>
      </c>
    </row>
    <row r="428" spans="2:65" s="1" customFormat="1" ht="16.5" customHeight="1">
      <c r="B428" s="111"/>
      <c r="C428" s="112" t="s">
        <v>582</v>
      </c>
      <c r="D428" s="112" t="s">
        <v>131</v>
      </c>
      <c r="E428" s="113" t="s">
        <v>583</v>
      </c>
      <c r="F428" s="114" t="s">
        <v>584</v>
      </c>
      <c r="G428" s="115" t="s">
        <v>455</v>
      </c>
      <c r="H428" s="116">
        <v>202</v>
      </c>
      <c r="I428" s="117"/>
      <c r="J428" s="117">
        <f>ROUND(I428*H428,2)</f>
        <v>0</v>
      </c>
      <c r="K428" s="114" t="s">
        <v>1579</v>
      </c>
      <c r="L428" s="28"/>
      <c r="M428" s="118" t="s">
        <v>1</v>
      </c>
      <c r="N428" s="119" t="s">
        <v>35</v>
      </c>
      <c r="O428" s="120">
        <v>0</v>
      </c>
      <c r="P428" s="120">
        <f>O428*H428</f>
        <v>0</v>
      </c>
      <c r="Q428" s="120">
        <v>5.1999999999999995E-4</v>
      </c>
      <c r="R428" s="120">
        <f>Q428*H428</f>
        <v>0.10503999999999999</v>
      </c>
      <c r="S428" s="120">
        <v>0</v>
      </c>
      <c r="T428" s="121">
        <f>S428*H428</f>
        <v>0</v>
      </c>
      <c r="AR428" s="122" t="s">
        <v>147</v>
      </c>
      <c r="AT428" s="122" t="s">
        <v>131</v>
      </c>
      <c r="AU428" s="122" t="s">
        <v>83</v>
      </c>
      <c r="AY428" s="16" t="s">
        <v>130</v>
      </c>
      <c r="BE428" s="123">
        <f>IF(N428="základní",J428,0)</f>
        <v>0</v>
      </c>
      <c r="BF428" s="123">
        <f>IF(N428="snížená",J428,0)</f>
        <v>0</v>
      </c>
      <c r="BG428" s="123">
        <f>IF(N428="zákl. přenesená",J428,0)</f>
        <v>0</v>
      </c>
      <c r="BH428" s="123">
        <f>IF(N428="sníž. přenesená",J428,0)</f>
        <v>0</v>
      </c>
      <c r="BI428" s="123">
        <f>IF(N428="nulová",J428,0)</f>
        <v>0</v>
      </c>
      <c r="BJ428" s="16" t="s">
        <v>16</v>
      </c>
      <c r="BK428" s="123">
        <f>ROUND(I428*H428,2)</f>
        <v>0</v>
      </c>
      <c r="BL428" s="16" t="s">
        <v>147</v>
      </c>
      <c r="BM428" s="122" t="s">
        <v>585</v>
      </c>
    </row>
    <row r="429" spans="2:65" s="1" customFormat="1">
      <c r="B429" s="28"/>
      <c r="D429" s="124" t="s">
        <v>137</v>
      </c>
      <c r="F429" s="125" t="s">
        <v>584</v>
      </c>
      <c r="L429" s="28"/>
      <c r="M429" s="126"/>
      <c r="T429" s="52"/>
      <c r="AT429" s="16" t="s">
        <v>137</v>
      </c>
      <c r="AU429" s="16" t="s">
        <v>83</v>
      </c>
    </row>
    <row r="430" spans="2:65" s="11" customFormat="1">
      <c r="B430" s="133"/>
      <c r="D430" s="124" t="s">
        <v>138</v>
      </c>
      <c r="E430" s="134" t="s">
        <v>1</v>
      </c>
      <c r="F430" s="135" t="s">
        <v>586</v>
      </c>
      <c r="H430" s="134" t="s">
        <v>1</v>
      </c>
      <c r="L430" s="133"/>
      <c r="M430" s="136"/>
      <c r="T430" s="137"/>
      <c r="AT430" s="134" t="s">
        <v>138</v>
      </c>
      <c r="AU430" s="134" t="s">
        <v>83</v>
      </c>
      <c r="AV430" s="11" t="s">
        <v>16</v>
      </c>
      <c r="AW430" s="11" t="s">
        <v>26</v>
      </c>
      <c r="AX430" s="11" t="s">
        <v>70</v>
      </c>
      <c r="AY430" s="134" t="s">
        <v>130</v>
      </c>
    </row>
    <row r="431" spans="2:65" s="10" customFormat="1">
      <c r="B431" s="127"/>
      <c r="D431" s="124" t="s">
        <v>138</v>
      </c>
      <c r="E431" s="128" t="s">
        <v>1</v>
      </c>
      <c r="F431" s="129" t="s">
        <v>587</v>
      </c>
      <c r="H431" s="130">
        <v>202</v>
      </c>
      <c r="L431" s="127"/>
      <c r="M431" s="131"/>
      <c r="T431" s="132"/>
      <c r="AT431" s="128" t="s">
        <v>138</v>
      </c>
      <c r="AU431" s="128" t="s">
        <v>83</v>
      </c>
      <c r="AV431" s="10" t="s">
        <v>77</v>
      </c>
      <c r="AW431" s="10" t="s">
        <v>26</v>
      </c>
      <c r="AX431" s="10" t="s">
        <v>16</v>
      </c>
      <c r="AY431" s="128" t="s">
        <v>130</v>
      </c>
    </row>
    <row r="432" spans="2:65" s="1" customFormat="1" ht="16.5" customHeight="1">
      <c r="B432" s="111"/>
      <c r="C432" s="112" t="s">
        <v>588</v>
      </c>
      <c r="D432" s="112" t="s">
        <v>131</v>
      </c>
      <c r="E432" s="113" t="s">
        <v>589</v>
      </c>
      <c r="F432" s="114" t="s">
        <v>590</v>
      </c>
      <c r="G432" s="115" t="s">
        <v>455</v>
      </c>
      <c r="H432" s="116">
        <v>8</v>
      </c>
      <c r="I432" s="117"/>
      <c r="J432" s="117">
        <f>ROUND(I432*H432,2)</f>
        <v>0</v>
      </c>
      <c r="K432" s="114" t="s">
        <v>423</v>
      </c>
      <c r="L432" s="28"/>
      <c r="M432" s="118" t="s">
        <v>1</v>
      </c>
      <c r="N432" s="119" t="s">
        <v>35</v>
      </c>
      <c r="O432" s="120">
        <v>0.56599999999999995</v>
      </c>
      <c r="P432" s="120">
        <f>O432*H432</f>
        <v>4.5279999999999996</v>
      </c>
      <c r="Q432" s="120">
        <v>0</v>
      </c>
      <c r="R432" s="120">
        <f>Q432*H432</f>
        <v>0</v>
      </c>
      <c r="S432" s="120">
        <v>0</v>
      </c>
      <c r="T432" s="121">
        <f>S432*H432</f>
        <v>0</v>
      </c>
      <c r="AR432" s="122" t="s">
        <v>147</v>
      </c>
      <c r="AT432" s="122" t="s">
        <v>131</v>
      </c>
      <c r="AU432" s="122" t="s">
        <v>83</v>
      </c>
      <c r="AY432" s="16" t="s">
        <v>130</v>
      </c>
      <c r="BE432" s="123">
        <f>IF(N432="základní",J432,0)</f>
        <v>0</v>
      </c>
      <c r="BF432" s="123">
        <f>IF(N432="snížená",J432,0)</f>
        <v>0</v>
      </c>
      <c r="BG432" s="123">
        <f>IF(N432="zákl. přenesená",J432,0)</f>
        <v>0</v>
      </c>
      <c r="BH432" s="123">
        <f>IF(N432="sníž. přenesená",J432,0)</f>
        <v>0</v>
      </c>
      <c r="BI432" s="123">
        <f>IF(N432="nulová",J432,0)</f>
        <v>0</v>
      </c>
      <c r="BJ432" s="16" t="s">
        <v>16</v>
      </c>
      <c r="BK432" s="123">
        <f>ROUND(I432*H432,2)</f>
        <v>0</v>
      </c>
      <c r="BL432" s="16" t="s">
        <v>147</v>
      </c>
      <c r="BM432" s="122" t="s">
        <v>591</v>
      </c>
    </row>
    <row r="433" spans="2:65" s="1" customFormat="1">
      <c r="B433" s="28"/>
      <c r="D433" s="124" t="s">
        <v>137</v>
      </c>
      <c r="F433" s="125" t="s">
        <v>590</v>
      </c>
      <c r="L433" s="28"/>
      <c r="M433" s="126"/>
      <c r="T433" s="52"/>
      <c r="AT433" s="16" t="s">
        <v>137</v>
      </c>
      <c r="AU433" s="16" t="s">
        <v>83</v>
      </c>
    </row>
    <row r="434" spans="2:65" s="1" customFormat="1" ht="16.5" customHeight="1">
      <c r="B434" s="111"/>
      <c r="C434" s="112" t="s">
        <v>77</v>
      </c>
      <c r="D434" s="112" t="s">
        <v>131</v>
      </c>
      <c r="E434" s="113" t="s">
        <v>592</v>
      </c>
      <c r="F434" s="114" t="s">
        <v>593</v>
      </c>
      <c r="G434" s="115" t="s">
        <v>455</v>
      </c>
      <c r="H434" s="116">
        <v>1038</v>
      </c>
      <c r="I434" s="117"/>
      <c r="J434" s="117">
        <f>ROUND(I434*H434,2)</f>
        <v>0</v>
      </c>
      <c r="K434" s="114" t="s">
        <v>423</v>
      </c>
      <c r="L434" s="28"/>
      <c r="M434" s="118" t="s">
        <v>1</v>
      </c>
      <c r="N434" s="119" t="s">
        <v>35</v>
      </c>
      <c r="O434" s="120">
        <v>0.156</v>
      </c>
      <c r="P434" s="120">
        <f>O434*H434</f>
        <v>161.928</v>
      </c>
      <c r="Q434" s="120">
        <v>0</v>
      </c>
      <c r="R434" s="120">
        <f>Q434*H434</f>
        <v>0</v>
      </c>
      <c r="S434" s="120">
        <v>0</v>
      </c>
      <c r="T434" s="121">
        <f>S434*H434</f>
        <v>0</v>
      </c>
      <c r="AR434" s="122" t="s">
        <v>147</v>
      </c>
      <c r="AT434" s="122" t="s">
        <v>131</v>
      </c>
      <c r="AU434" s="122" t="s">
        <v>83</v>
      </c>
      <c r="AY434" s="16" t="s">
        <v>130</v>
      </c>
      <c r="BE434" s="123">
        <f>IF(N434="základní",J434,0)</f>
        <v>0</v>
      </c>
      <c r="BF434" s="123">
        <f>IF(N434="snížená",J434,0)</f>
        <v>0</v>
      </c>
      <c r="BG434" s="123">
        <f>IF(N434="zákl. přenesená",J434,0)</f>
        <v>0</v>
      </c>
      <c r="BH434" s="123">
        <f>IF(N434="sníž. přenesená",J434,0)</f>
        <v>0</v>
      </c>
      <c r="BI434" s="123">
        <f>IF(N434="nulová",J434,0)</f>
        <v>0</v>
      </c>
      <c r="BJ434" s="16" t="s">
        <v>16</v>
      </c>
      <c r="BK434" s="123">
        <f>ROUND(I434*H434,2)</f>
        <v>0</v>
      </c>
      <c r="BL434" s="16" t="s">
        <v>147</v>
      </c>
      <c r="BM434" s="122" t="s">
        <v>594</v>
      </c>
    </row>
    <row r="435" spans="2:65" s="1" customFormat="1">
      <c r="B435" s="28"/>
      <c r="D435" s="124" t="s">
        <v>137</v>
      </c>
      <c r="F435" s="125" t="s">
        <v>593</v>
      </c>
      <c r="L435" s="28"/>
      <c r="M435" s="126"/>
      <c r="T435" s="52"/>
      <c r="AT435" s="16" t="s">
        <v>137</v>
      </c>
      <c r="AU435" s="16" t="s">
        <v>83</v>
      </c>
    </row>
    <row r="436" spans="2:65" s="11" customFormat="1">
      <c r="B436" s="133"/>
      <c r="D436" s="124" t="s">
        <v>138</v>
      </c>
      <c r="E436" s="134" t="s">
        <v>1</v>
      </c>
      <c r="F436" s="135" t="s">
        <v>595</v>
      </c>
      <c r="H436" s="134" t="s">
        <v>1</v>
      </c>
      <c r="L436" s="133"/>
      <c r="M436" s="136"/>
      <c r="T436" s="137"/>
      <c r="AT436" s="134" t="s">
        <v>138</v>
      </c>
      <c r="AU436" s="134" t="s">
        <v>83</v>
      </c>
      <c r="AV436" s="11" t="s">
        <v>16</v>
      </c>
      <c r="AW436" s="11" t="s">
        <v>26</v>
      </c>
      <c r="AX436" s="11" t="s">
        <v>70</v>
      </c>
      <c r="AY436" s="134" t="s">
        <v>130</v>
      </c>
    </row>
    <row r="437" spans="2:65" s="10" customFormat="1">
      <c r="B437" s="127"/>
      <c r="D437" s="124" t="s">
        <v>138</v>
      </c>
      <c r="E437" s="128" t="s">
        <v>1</v>
      </c>
      <c r="F437" s="129" t="s">
        <v>596</v>
      </c>
      <c r="H437" s="130">
        <v>800</v>
      </c>
      <c r="L437" s="127"/>
      <c r="M437" s="131"/>
      <c r="T437" s="132"/>
      <c r="AT437" s="128" t="s">
        <v>138</v>
      </c>
      <c r="AU437" s="128" t="s">
        <v>83</v>
      </c>
      <c r="AV437" s="10" t="s">
        <v>77</v>
      </c>
      <c r="AW437" s="10" t="s">
        <v>26</v>
      </c>
      <c r="AX437" s="10" t="s">
        <v>70</v>
      </c>
      <c r="AY437" s="128" t="s">
        <v>130</v>
      </c>
    </row>
    <row r="438" spans="2:65" s="10" customFormat="1">
      <c r="B438" s="127"/>
      <c r="D438" s="124" t="s">
        <v>138</v>
      </c>
      <c r="E438" s="128" t="s">
        <v>1</v>
      </c>
      <c r="F438" s="129" t="s">
        <v>597</v>
      </c>
      <c r="H438" s="130">
        <v>58</v>
      </c>
      <c r="L438" s="127"/>
      <c r="M438" s="131"/>
      <c r="T438" s="132"/>
      <c r="AT438" s="128" t="s">
        <v>138</v>
      </c>
      <c r="AU438" s="128" t="s">
        <v>83</v>
      </c>
      <c r="AV438" s="10" t="s">
        <v>77</v>
      </c>
      <c r="AW438" s="10" t="s">
        <v>26</v>
      </c>
      <c r="AX438" s="10" t="s">
        <v>70</v>
      </c>
      <c r="AY438" s="128" t="s">
        <v>130</v>
      </c>
    </row>
    <row r="439" spans="2:65" s="14" customFormat="1">
      <c r="B439" s="153"/>
      <c r="D439" s="124" t="s">
        <v>138</v>
      </c>
      <c r="E439" s="154" t="s">
        <v>1</v>
      </c>
      <c r="F439" s="155" t="s">
        <v>264</v>
      </c>
      <c r="H439" s="156">
        <v>858</v>
      </c>
      <c r="L439" s="153"/>
      <c r="M439" s="157"/>
      <c r="T439" s="158"/>
      <c r="AT439" s="154" t="s">
        <v>138</v>
      </c>
      <c r="AU439" s="154" t="s">
        <v>83</v>
      </c>
      <c r="AV439" s="14" t="s">
        <v>83</v>
      </c>
      <c r="AW439" s="14" t="s">
        <v>26</v>
      </c>
      <c r="AX439" s="14" t="s">
        <v>70</v>
      </c>
      <c r="AY439" s="154" t="s">
        <v>130</v>
      </c>
    </row>
    <row r="440" spans="2:65" s="10" customFormat="1">
      <c r="B440" s="127"/>
      <c r="D440" s="124" t="s">
        <v>138</v>
      </c>
      <c r="E440" s="128" t="s">
        <v>1</v>
      </c>
      <c r="F440" s="129" t="s">
        <v>598</v>
      </c>
      <c r="H440" s="130">
        <v>180</v>
      </c>
      <c r="L440" s="127"/>
      <c r="M440" s="131"/>
      <c r="T440" s="132"/>
      <c r="AT440" s="128" t="s">
        <v>138</v>
      </c>
      <c r="AU440" s="128" t="s">
        <v>83</v>
      </c>
      <c r="AV440" s="10" t="s">
        <v>77</v>
      </c>
      <c r="AW440" s="10" t="s">
        <v>26</v>
      </c>
      <c r="AX440" s="10" t="s">
        <v>70</v>
      </c>
      <c r="AY440" s="128" t="s">
        <v>130</v>
      </c>
    </row>
    <row r="441" spans="2:65" s="13" customFormat="1">
      <c r="B441" s="147"/>
      <c r="D441" s="124" t="s">
        <v>138</v>
      </c>
      <c r="E441" s="148" t="s">
        <v>1</v>
      </c>
      <c r="F441" s="149" t="s">
        <v>227</v>
      </c>
      <c r="H441" s="150">
        <v>1038</v>
      </c>
      <c r="L441" s="147"/>
      <c r="M441" s="151"/>
      <c r="T441" s="152"/>
      <c r="AT441" s="148" t="s">
        <v>138</v>
      </c>
      <c r="AU441" s="148" t="s">
        <v>83</v>
      </c>
      <c r="AV441" s="13" t="s">
        <v>147</v>
      </c>
      <c r="AW441" s="13" t="s">
        <v>26</v>
      </c>
      <c r="AX441" s="13" t="s">
        <v>16</v>
      </c>
      <c r="AY441" s="148" t="s">
        <v>130</v>
      </c>
    </row>
    <row r="442" spans="2:65" s="9" customFormat="1" ht="20.85" customHeight="1">
      <c r="B442" s="102"/>
      <c r="D442" s="103" t="s">
        <v>69</v>
      </c>
      <c r="E442" s="145" t="s">
        <v>556</v>
      </c>
      <c r="F442" s="145" t="s">
        <v>599</v>
      </c>
      <c r="J442" s="146">
        <f>BK442</f>
        <v>0</v>
      </c>
      <c r="L442" s="102"/>
      <c r="M442" s="106"/>
      <c r="P442" s="107">
        <f>SUM(P443:P454)</f>
        <v>0</v>
      </c>
      <c r="R442" s="107">
        <f>SUM(R443:R454)</f>
        <v>0</v>
      </c>
      <c r="T442" s="108">
        <f>SUM(T443:T454)</f>
        <v>0</v>
      </c>
      <c r="AR442" s="103" t="s">
        <v>16</v>
      </c>
      <c r="AT442" s="109" t="s">
        <v>69</v>
      </c>
      <c r="AU442" s="109" t="s">
        <v>77</v>
      </c>
      <c r="AY442" s="103" t="s">
        <v>130</v>
      </c>
      <c r="BK442" s="110">
        <f>SUM(BK443:BK454)</f>
        <v>0</v>
      </c>
    </row>
    <row r="443" spans="2:65" s="1" customFormat="1" ht="16.5" customHeight="1">
      <c r="B443" s="111"/>
      <c r="C443" s="112" t="s">
        <v>600</v>
      </c>
      <c r="D443" s="112" t="s">
        <v>131</v>
      </c>
      <c r="E443" s="113" t="s">
        <v>601</v>
      </c>
      <c r="F443" s="114" t="s">
        <v>602</v>
      </c>
      <c r="G443" s="115" t="s">
        <v>221</v>
      </c>
      <c r="H443" s="116">
        <v>29.954000000000001</v>
      </c>
      <c r="I443" s="117"/>
      <c r="J443" s="117">
        <f>ROUND(I443*H443,2)</f>
        <v>0</v>
      </c>
      <c r="K443" s="114" t="s">
        <v>1579</v>
      </c>
      <c r="L443" s="28"/>
      <c r="M443" s="118" t="s">
        <v>1</v>
      </c>
      <c r="N443" s="119" t="s">
        <v>35</v>
      </c>
      <c r="O443" s="120">
        <v>0</v>
      </c>
      <c r="P443" s="120">
        <f>O443*H443</f>
        <v>0</v>
      </c>
      <c r="Q443" s="120">
        <v>0</v>
      </c>
      <c r="R443" s="120">
        <f>Q443*H443</f>
        <v>0</v>
      </c>
      <c r="S443" s="120">
        <v>0</v>
      </c>
      <c r="T443" s="121">
        <f>S443*H443</f>
        <v>0</v>
      </c>
      <c r="AR443" s="122" t="s">
        <v>147</v>
      </c>
      <c r="AT443" s="122" t="s">
        <v>131</v>
      </c>
      <c r="AU443" s="122" t="s">
        <v>83</v>
      </c>
      <c r="AY443" s="16" t="s">
        <v>130</v>
      </c>
      <c r="BE443" s="123">
        <f>IF(N443="základní",J443,0)</f>
        <v>0</v>
      </c>
      <c r="BF443" s="123">
        <f>IF(N443="snížená",J443,0)</f>
        <v>0</v>
      </c>
      <c r="BG443" s="123">
        <f>IF(N443="zákl. přenesená",J443,0)</f>
        <v>0</v>
      </c>
      <c r="BH443" s="123">
        <f>IF(N443="sníž. přenesená",J443,0)</f>
        <v>0</v>
      </c>
      <c r="BI443" s="123">
        <f>IF(N443="nulová",J443,0)</f>
        <v>0</v>
      </c>
      <c r="BJ443" s="16" t="s">
        <v>16</v>
      </c>
      <c r="BK443" s="123">
        <f>ROUND(I443*H443,2)</f>
        <v>0</v>
      </c>
      <c r="BL443" s="16" t="s">
        <v>147</v>
      </c>
      <c r="BM443" s="122" t="s">
        <v>603</v>
      </c>
    </row>
    <row r="444" spans="2:65" s="1" customFormat="1">
      <c r="B444" s="28"/>
      <c r="D444" s="124" t="s">
        <v>137</v>
      </c>
      <c r="F444" s="125" t="s">
        <v>602</v>
      </c>
      <c r="L444" s="28"/>
      <c r="M444" s="126"/>
      <c r="T444" s="52"/>
      <c r="AT444" s="16" t="s">
        <v>137</v>
      </c>
      <c r="AU444" s="16" t="s">
        <v>83</v>
      </c>
    </row>
    <row r="445" spans="2:65" s="11" customFormat="1">
      <c r="B445" s="133"/>
      <c r="D445" s="124" t="s">
        <v>138</v>
      </c>
      <c r="E445" s="134" t="s">
        <v>1</v>
      </c>
      <c r="F445" s="135" t="s">
        <v>604</v>
      </c>
      <c r="H445" s="134" t="s">
        <v>1</v>
      </c>
      <c r="L445" s="133"/>
      <c r="M445" s="136"/>
      <c r="T445" s="137"/>
      <c r="AT445" s="134" t="s">
        <v>138</v>
      </c>
      <c r="AU445" s="134" t="s">
        <v>83</v>
      </c>
      <c r="AV445" s="11" t="s">
        <v>16</v>
      </c>
      <c r="AW445" s="11" t="s">
        <v>26</v>
      </c>
      <c r="AX445" s="11" t="s">
        <v>70</v>
      </c>
      <c r="AY445" s="134" t="s">
        <v>130</v>
      </c>
    </row>
    <row r="446" spans="2:65" s="10" customFormat="1">
      <c r="B446" s="127"/>
      <c r="D446" s="124" t="s">
        <v>138</v>
      </c>
      <c r="E446" s="128" t="s">
        <v>1</v>
      </c>
      <c r="F446" s="129" t="s">
        <v>605</v>
      </c>
      <c r="H446" s="130">
        <v>13.903</v>
      </c>
      <c r="L446" s="127"/>
      <c r="M446" s="131"/>
      <c r="T446" s="132"/>
      <c r="AT446" s="128" t="s">
        <v>138</v>
      </c>
      <c r="AU446" s="128" t="s">
        <v>83</v>
      </c>
      <c r="AV446" s="10" t="s">
        <v>77</v>
      </c>
      <c r="AW446" s="10" t="s">
        <v>26</v>
      </c>
      <c r="AX446" s="10" t="s">
        <v>70</v>
      </c>
      <c r="AY446" s="128" t="s">
        <v>130</v>
      </c>
    </row>
    <row r="447" spans="2:65" s="10" customFormat="1">
      <c r="B447" s="127"/>
      <c r="D447" s="124" t="s">
        <v>138</v>
      </c>
      <c r="E447" s="128" t="s">
        <v>1</v>
      </c>
      <c r="F447" s="129" t="s">
        <v>606</v>
      </c>
      <c r="H447" s="130">
        <v>16.050999999999998</v>
      </c>
      <c r="L447" s="127"/>
      <c r="M447" s="131"/>
      <c r="T447" s="132"/>
      <c r="AT447" s="128" t="s">
        <v>138</v>
      </c>
      <c r="AU447" s="128" t="s">
        <v>83</v>
      </c>
      <c r="AV447" s="10" t="s">
        <v>77</v>
      </c>
      <c r="AW447" s="10" t="s">
        <v>26</v>
      </c>
      <c r="AX447" s="10" t="s">
        <v>70</v>
      </c>
      <c r="AY447" s="128" t="s">
        <v>130</v>
      </c>
    </row>
    <row r="448" spans="2:65" s="13" customFormat="1">
      <c r="B448" s="147"/>
      <c r="D448" s="124" t="s">
        <v>138</v>
      </c>
      <c r="E448" s="148" t="s">
        <v>1</v>
      </c>
      <c r="F448" s="149" t="s">
        <v>227</v>
      </c>
      <c r="H448" s="150">
        <v>29.954000000000001</v>
      </c>
      <c r="L448" s="147"/>
      <c r="M448" s="151"/>
      <c r="T448" s="152"/>
      <c r="AT448" s="148" t="s">
        <v>138</v>
      </c>
      <c r="AU448" s="148" t="s">
        <v>83</v>
      </c>
      <c r="AV448" s="13" t="s">
        <v>147</v>
      </c>
      <c r="AW448" s="13" t="s">
        <v>26</v>
      </c>
      <c r="AX448" s="13" t="s">
        <v>16</v>
      </c>
      <c r="AY448" s="148" t="s">
        <v>130</v>
      </c>
    </row>
    <row r="449" spans="2:65" s="1" customFormat="1" ht="16.5" customHeight="1">
      <c r="B449" s="111"/>
      <c r="C449" s="112" t="s">
        <v>607</v>
      </c>
      <c r="D449" s="112" t="s">
        <v>131</v>
      </c>
      <c r="E449" s="113" t="s">
        <v>608</v>
      </c>
      <c r="F449" s="114" t="s">
        <v>609</v>
      </c>
      <c r="G449" s="115" t="s">
        <v>221</v>
      </c>
      <c r="H449" s="116">
        <v>30.844000000000001</v>
      </c>
      <c r="I449" s="117"/>
      <c r="J449" s="117">
        <f>ROUND(I449*H449,2)</f>
        <v>0</v>
      </c>
      <c r="K449" s="114" t="s">
        <v>1579</v>
      </c>
      <c r="L449" s="28"/>
      <c r="M449" s="118" t="s">
        <v>1</v>
      </c>
      <c r="N449" s="119" t="s">
        <v>35</v>
      </c>
      <c r="O449" s="120">
        <v>0</v>
      </c>
      <c r="P449" s="120">
        <f>O449*H449</f>
        <v>0</v>
      </c>
      <c r="Q449" s="120">
        <v>0</v>
      </c>
      <c r="R449" s="120">
        <f>Q449*H449</f>
        <v>0</v>
      </c>
      <c r="S449" s="120">
        <v>0</v>
      </c>
      <c r="T449" s="121">
        <f>S449*H449</f>
        <v>0</v>
      </c>
      <c r="AR449" s="122" t="s">
        <v>147</v>
      </c>
      <c r="AT449" s="122" t="s">
        <v>131</v>
      </c>
      <c r="AU449" s="122" t="s">
        <v>83</v>
      </c>
      <c r="AY449" s="16" t="s">
        <v>130</v>
      </c>
      <c r="BE449" s="123">
        <f>IF(N449="základní",J449,0)</f>
        <v>0</v>
      </c>
      <c r="BF449" s="123">
        <f>IF(N449="snížená",J449,0)</f>
        <v>0</v>
      </c>
      <c r="BG449" s="123">
        <f>IF(N449="zákl. přenesená",J449,0)</f>
        <v>0</v>
      </c>
      <c r="BH449" s="123">
        <f>IF(N449="sníž. přenesená",J449,0)</f>
        <v>0</v>
      </c>
      <c r="BI449" s="123">
        <f>IF(N449="nulová",J449,0)</f>
        <v>0</v>
      </c>
      <c r="BJ449" s="16" t="s">
        <v>16</v>
      </c>
      <c r="BK449" s="123">
        <f>ROUND(I449*H449,2)</f>
        <v>0</v>
      </c>
      <c r="BL449" s="16" t="s">
        <v>147</v>
      </c>
      <c r="BM449" s="122" t="s">
        <v>610</v>
      </c>
    </row>
    <row r="450" spans="2:65" s="1" customFormat="1">
      <c r="B450" s="28"/>
      <c r="D450" s="124" t="s">
        <v>137</v>
      </c>
      <c r="F450" s="125" t="s">
        <v>609</v>
      </c>
      <c r="L450" s="28"/>
      <c r="M450" s="126"/>
      <c r="T450" s="52"/>
      <c r="AT450" s="16" t="s">
        <v>137</v>
      </c>
      <c r="AU450" s="16" t="s">
        <v>83</v>
      </c>
    </row>
    <row r="451" spans="2:65" s="11" customFormat="1">
      <c r="B451" s="133"/>
      <c r="D451" s="124" t="s">
        <v>138</v>
      </c>
      <c r="E451" s="134" t="s">
        <v>1</v>
      </c>
      <c r="F451" s="135" t="s">
        <v>611</v>
      </c>
      <c r="H451" s="134" t="s">
        <v>1</v>
      </c>
      <c r="L451" s="133"/>
      <c r="M451" s="136"/>
      <c r="T451" s="137"/>
      <c r="AT451" s="134" t="s">
        <v>138</v>
      </c>
      <c r="AU451" s="134" t="s">
        <v>83</v>
      </c>
      <c r="AV451" s="11" t="s">
        <v>16</v>
      </c>
      <c r="AW451" s="11" t="s">
        <v>26</v>
      </c>
      <c r="AX451" s="11" t="s">
        <v>70</v>
      </c>
      <c r="AY451" s="134" t="s">
        <v>130</v>
      </c>
    </row>
    <row r="452" spans="2:65" s="10" customFormat="1">
      <c r="B452" s="127"/>
      <c r="D452" s="124" t="s">
        <v>138</v>
      </c>
      <c r="E452" s="128" t="s">
        <v>1</v>
      </c>
      <c r="F452" s="129" t="s">
        <v>612</v>
      </c>
      <c r="H452" s="130">
        <v>14.23</v>
      </c>
      <c r="L452" s="127"/>
      <c r="M452" s="131"/>
      <c r="T452" s="132"/>
      <c r="AT452" s="128" t="s">
        <v>138</v>
      </c>
      <c r="AU452" s="128" t="s">
        <v>83</v>
      </c>
      <c r="AV452" s="10" t="s">
        <v>77</v>
      </c>
      <c r="AW452" s="10" t="s">
        <v>26</v>
      </c>
      <c r="AX452" s="10" t="s">
        <v>70</v>
      </c>
      <c r="AY452" s="128" t="s">
        <v>130</v>
      </c>
    </row>
    <row r="453" spans="2:65" s="10" customFormat="1">
      <c r="B453" s="127"/>
      <c r="D453" s="124" t="s">
        <v>138</v>
      </c>
      <c r="E453" s="128" t="s">
        <v>1</v>
      </c>
      <c r="F453" s="129" t="s">
        <v>613</v>
      </c>
      <c r="H453" s="130">
        <v>16.614000000000001</v>
      </c>
      <c r="L453" s="127"/>
      <c r="M453" s="131"/>
      <c r="T453" s="132"/>
      <c r="AT453" s="128" t="s">
        <v>138</v>
      </c>
      <c r="AU453" s="128" t="s">
        <v>83</v>
      </c>
      <c r="AV453" s="10" t="s">
        <v>77</v>
      </c>
      <c r="AW453" s="10" t="s">
        <v>26</v>
      </c>
      <c r="AX453" s="10" t="s">
        <v>70</v>
      </c>
      <c r="AY453" s="128" t="s">
        <v>130</v>
      </c>
    </row>
    <row r="454" spans="2:65" s="13" customFormat="1">
      <c r="B454" s="147"/>
      <c r="D454" s="124" t="s">
        <v>138</v>
      </c>
      <c r="E454" s="148" t="s">
        <v>1</v>
      </c>
      <c r="F454" s="149" t="s">
        <v>227</v>
      </c>
      <c r="H454" s="150">
        <v>30.844000000000001</v>
      </c>
      <c r="L454" s="147"/>
      <c r="M454" s="151"/>
      <c r="T454" s="152"/>
      <c r="AT454" s="148" t="s">
        <v>138</v>
      </c>
      <c r="AU454" s="148" t="s">
        <v>83</v>
      </c>
      <c r="AV454" s="13" t="s">
        <v>147</v>
      </c>
      <c r="AW454" s="13" t="s">
        <v>26</v>
      </c>
      <c r="AX454" s="13" t="s">
        <v>16</v>
      </c>
      <c r="AY454" s="148" t="s">
        <v>130</v>
      </c>
    </row>
    <row r="455" spans="2:65" s="9" customFormat="1" ht="22.9" customHeight="1">
      <c r="B455" s="102"/>
      <c r="D455" s="103" t="s">
        <v>69</v>
      </c>
      <c r="E455" s="145" t="s">
        <v>166</v>
      </c>
      <c r="F455" s="145" t="s">
        <v>614</v>
      </c>
      <c r="J455" s="146">
        <f>BK455</f>
        <v>0</v>
      </c>
      <c r="L455" s="102"/>
      <c r="M455" s="106"/>
      <c r="P455" s="107">
        <f>SUM(P456:P479)</f>
        <v>18.125</v>
      </c>
      <c r="R455" s="107">
        <f>SUM(R456:R479)</f>
        <v>55.056469999999997</v>
      </c>
      <c r="T455" s="108">
        <f>SUM(T456:T479)</f>
        <v>1.5</v>
      </c>
      <c r="AR455" s="103" t="s">
        <v>16</v>
      </c>
      <c r="AT455" s="109" t="s">
        <v>69</v>
      </c>
      <c r="AU455" s="109" t="s">
        <v>16</v>
      </c>
      <c r="AY455" s="103" t="s">
        <v>130</v>
      </c>
      <c r="BK455" s="110">
        <f>SUM(BK456:BK479)</f>
        <v>0</v>
      </c>
    </row>
    <row r="456" spans="2:65" s="1" customFormat="1" ht="16.5" customHeight="1">
      <c r="B456" s="111"/>
      <c r="C456" s="112" t="s">
        <v>615</v>
      </c>
      <c r="D456" s="112" t="s">
        <v>131</v>
      </c>
      <c r="E456" s="113" t="s">
        <v>616</v>
      </c>
      <c r="F456" s="114" t="s">
        <v>617</v>
      </c>
      <c r="G456" s="115" t="s">
        <v>455</v>
      </c>
      <c r="H456" s="116">
        <v>579</v>
      </c>
      <c r="I456" s="117"/>
      <c r="J456" s="117">
        <f>ROUND(I456*H456,2)</f>
        <v>0</v>
      </c>
      <c r="K456" s="114" t="s">
        <v>1579</v>
      </c>
      <c r="L456" s="28"/>
      <c r="M456" s="118" t="s">
        <v>1</v>
      </c>
      <c r="N456" s="119" t="s">
        <v>35</v>
      </c>
      <c r="O456" s="120">
        <v>0</v>
      </c>
      <c r="P456" s="120">
        <f>O456*H456</f>
        <v>0</v>
      </c>
      <c r="Q456" s="120">
        <v>3.9269999999999999E-2</v>
      </c>
      <c r="R456" s="120">
        <f>Q456*H456</f>
        <v>22.73733</v>
      </c>
      <c r="S456" s="120">
        <v>0</v>
      </c>
      <c r="T456" s="121">
        <f>S456*H456</f>
        <v>0</v>
      </c>
      <c r="AR456" s="122" t="s">
        <v>147</v>
      </c>
      <c r="AT456" s="122" t="s">
        <v>131</v>
      </c>
      <c r="AU456" s="122" t="s">
        <v>77</v>
      </c>
      <c r="AY456" s="16" t="s">
        <v>130</v>
      </c>
      <c r="BE456" s="123">
        <f>IF(N456="základní",J456,0)</f>
        <v>0</v>
      </c>
      <c r="BF456" s="123">
        <f>IF(N456="snížená",J456,0)</f>
        <v>0</v>
      </c>
      <c r="BG456" s="123">
        <f>IF(N456="zákl. přenesená",J456,0)</f>
        <v>0</v>
      </c>
      <c r="BH456" s="123">
        <f>IF(N456="sníž. přenesená",J456,0)</f>
        <v>0</v>
      </c>
      <c r="BI456" s="123">
        <f>IF(N456="nulová",J456,0)</f>
        <v>0</v>
      </c>
      <c r="BJ456" s="16" t="s">
        <v>16</v>
      </c>
      <c r="BK456" s="123">
        <f>ROUND(I456*H456,2)</f>
        <v>0</v>
      </c>
      <c r="BL456" s="16" t="s">
        <v>147</v>
      </c>
      <c r="BM456" s="122" t="s">
        <v>618</v>
      </c>
    </row>
    <row r="457" spans="2:65" s="1" customFormat="1">
      <c r="B457" s="28"/>
      <c r="D457" s="124" t="s">
        <v>137</v>
      </c>
      <c r="F457" s="125" t="s">
        <v>617</v>
      </c>
      <c r="L457" s="28"/>
      <c r="M457" s="126"/>
      <c r="T457" s="52"/>
      <c r="AT457" s="16" t="s">
        <v>137</v>
      </c>
      <c r="AU457" s="16" t="s">
        <v>77</v>
      </c>
    </row>
    <row r="458" spans="2:65" s="11" customFormat="1">
      <c r="B458" s="133"/>
      <c r="D458" s="124" t="s">
        <v>138</v>
      </c>
      <c r="E458" s="134" t="s">
        <v>1</v>
      </c>
      <c r="F458" s="135" t="s">
        <v>619</v>
      </c>
      <c r="H458" s="134" t="s">
        <v>1</v>
      </c>
      <c r="L458" s="133"/>
      <c r="M458" s="136"/>
      <c r="T458" s="137"/>
      <c r="AT458" s="134" t="s">
        <v>138</v>
      </c>
      <c r="AU458" s="134" t="s">
        <v>77</v>
      </c>
      <c r="AV458" s="11" t="s">
        <v>16</v>
      </c>
      <c r="AW458" s="11" t="s">
        <v>26</v>
      </c>
      <c r="AX458" s="11" t="s">
        <v>70</v>
      </c>
      <c r="AY458" s="134" t="s">
        <v>130</v>
      </c>
    </row>
    <row r="459" spans="2:65" s="10" customFormat="1">
      <c r="B459" s="127"/>
      <c r="D459" s="124" t="s">
        <v>138</v>
      </c>
      <c r="E459" s="128" t="s">
        <v>1</v>
      </c>
      <c r="F459" s="129" t="s">
        <v>620</v>
      </c>
      <c r="H459" s="130">
        <v>286</v>
      </c>
      <c r="L459" s="127"/>
      <c r="M459" s="131"/>
      <c r="T459" s="132"/>
      <c r="AT459" s="128" t="s">
        <v>138</v>
      </c>
      <c r="AU459" s="128" t="s">
        <v>77</v>
      </c>
      <c r="AV459" s="10" t="s">
        <v>77</v>
      </c>
      <c r="AW459" s="10" t="s">
        <v>26</v>
      </c>
      <c r="AX459" s="10" t="s">
        <v>70</v>
      </c>
      <c r="AY459" s="128" t="s">
        <v>130</v>
      </c>
    </row>
    <row r="460" spans="2:65" s="10" customFormat="1">
      <c r="B460" s="127"/>
      <c r="D460" s="124" t="s">
        <v>138</v>
      </c>
      <c r="E460" s="128" t="s">
        <v>1</v>
      </c>
      <c r="F460" s="129" t="s">
        <v>621</v>
      </c>
      <c r="H460" s="130">
        <v>293</v>
      </c>
      <c r="L460" s="127"/>
      <c r="M460" s="131"/>
      <c r="T460" s="132"/>
      <c r="AT460" s="128" t="s">
        <v>138</v>
      </c>
      <c r="AU460" s="128" t="s">
        <v>77</v>
      </c>
      <c r="AV460" s="10" t="s">
        <v>77</v>
      </c>
      <c r="AW460" s="10" t="s">
        <v>26</v>
      </c>
      <c r="AX460" s="10" t="s">
        <v>70</v>
      </c>
      <c r="AY460" s="128" t="s">
        <v>130</v>
      </c>
    </row>
    <row r="461" spans="2:65" s="13" customFormat="1">
      <c r="B461" s="147"/>
      <c r="D461" s="124" t="s">
        <v>138</v>
      </c>
      <c r="E461" s="148" t="s">
        <v>1</v>
      </c>
      <c r="F461" s="149" t="s">
        <v>227</v>
      </c>
      <c r="H461" s="150">
        <v>579</v>
      </c>
      <c r="L461" s="147"/>
      <c r="M461" s="151"/>
      <c r="T461" s="152"/>
      <c r="AT461" s="148" t="s">
        <v>138</v>
      </c>
      <c r="AU461" s="148" t="s">
        <v>77</v>
      </c>
      <c r="AV461" s="13" t="s">
        <v>147</v>
      </c>
      <c r="AW461" s="13" t="s">
        <v>26</v>
      </c>
      <c r="AX461" s="13" t="s">
        <v>16</v>
      </c>
      <c r="AY461" s="148" t="s">
        <v>130</v>
      </c>
    </row>
    <row r="462" spans="2:65" s="1" customFormat="1" ht="16.5" customHeight="1">
      <c r="B462" s="111"/>
      <c r="C462" s="159" t="s">
        <v>622</v>
      </c>
      <c r="D462" s="159" t="s">
        <v>312</v>
      </c>
      <c r="E462" s="160" t="s">
        <v>623</v>
      </c>
      <c r="F462" s="161" t="s">
        <v>624</v>
      </c>
      <c r="G462" s="162" t="s">
        <v>455</v>
      </c>
      <c r="H462" s="163">
        <v>584.79</v>
      </c>
      <c r="I462" s="164"/>
      <c r="J462" s="164">
        <f>ROUND(I462*H462,2)</f>
        <v>0</v>
      </c>
      <c r="K462" s="161" t="s">
        <v>1</v>
      </c>
      <c r="L462" s="165"/>
      <c r="M462" s="166" t="s">
        <v>1</v>
      </c>
      <c r="N462" s="167" t="s">
        <v>35</v>
      </c>
      <c r="O462" s="120">
        <v>0</v>
      </c>
      <c r="P462" s="120">
        <f>O462*H462</f>
        <v>0</v>
      </c>
      <c r="Q462" s="120">
        <v>0.05</v>
      </c>
      <c r="R462" s="120">
        <f>Q462*H462</f>
        <v>29.2395</v>
      </c>
      <c r="S462" s="120">
        <v>0</v>
      </c>
      <c r="T462" s="121">
        <f>S462*H462</f>
        <v>0</v>
      </c>
      <c r="AR462" s="122" t="s">
        <v>166</v>
      </c>
      <c r="AT462" s="122" t="s">
        <v>312</v>
      </c>
      <c r="AU462" s="122" t="s">
        <v>77</v>
      </c>
      <c r="AY462" s="16" t="s">
        <v>130</v>
      </c>
      <c r="BE462" s="123">
        <f>IF(N462="základní",J462,0)</f>
        <v>0</v>
      </c>
      <c r="BF462" s="123">
        <f>IF(N462="snížená",J462,0)</f>
        <v>0</v>
      </c>
      <c r="BG462" s="123">
        <f>IF(N462="zákl. přenesená",J462,0)</f>
        <v>0</v>
      </c>
      <c r="BH462" s="123">
        <f>IF(N462="sníž. přenesená",J462,0)</f>
        <v>0</v>
      </c>
      <c r="BI462" s="123">
        <f>IF(N462="nulová",J462,0)</f>
        <v>0</v>
      </c>
      <c r="BJ462" s="16" t="s">
        <v>16</v>
      </c>
      <c r="BK462" s="123">
        <f>ROUND(I462*H462,2)</f>
        <v>0</v>
      </c>
      <c r="BL462" s="16" t="s">
        <v>147</v>
      </c>
      <c r="BM462" s="122" t="s">
        <v>625</v>
      </c>
    </row>
    <row r="463" spans="2:65" s="1" customFormat="1">
      <c r="B463" s="28"/>
      <c r="D463" s="124" t="s">
        <v>137</v>
      </c>
      <c r="F463" s="125" t="s">
        <v>624</v>
      </c>
      <c r="L463" s="28"/>
      <c r="M463" s="126"/>
      <c r="T463" s="52"/>
      <c r="AT463" s="16" t="s">
        <v>137</v>
      </c>
      <c r="AU463" s="16" t="s">
        <v>77</v>
      </c>
    </row>
    <row r="464" spans="2:65" s="10" customFormat="1">
      <c r="B464" s="127"/>
      <c r="D464" s="124" t="s">
        <v>138</v>
      </c>
      <c r="E464" s="128" t="s">
        <v>1</v>
      </c>
      <c r="F464" s="129" t="s">
        <v>626</v>
      </c>
      <c r="H464" s="130">
        <v>584.79</v>
      </c>
      <c r="L464" s="127"/>
      <c r="M464" s="131"/>
      <c r="T464" s="132"/>
      <c r="AT464" s="128" t="s">
        <v>138</v>
      </c>
      <c r="AU464" s="128" t="s">
        <v>77</v>
      </c>
      <c r="AV464" s="10" t="s">
        <v>77</v>
      </c>
      <c r="AW464" s="10" t="s">
        <v>26</v>
      </c>
      <c r="AX464" s="10" t="s">
        <v>16</v>
      </c>
      <c r="AY464" s="128" t="s">
        <v>130</v>
      </c>
    </row>
    <row r="465" spans="2:65" s="1" customFormat="1" ht="16.5" customHeight="1">
      <c r="B465" s="111"/>
      <c r="C465" s="112" t="s">
        <v>627</v>
      </c>
      <c r="D465" s="112" t="s">
        <v>131</v>
      </c>
      <c r="E465" s="113" t="s">
        <v>628</v>
      </c>
      <c r="F465" s="114" t="s">
        <v>629</v>
      </c>
      <c r="G465" s="115" t="s">
        <v>455</v>
      </c>
      <c r="H465" s="116">
        <v>4</v>
      </c>
      <c r="I465" s="117"/>
      <c r="J465" s="117">
        <f>ROUND(I465*H465,2)</f>
        <v>0</v>
      </c>
      <c r="K465" s="114" t="s">
        <v>1</v>
      </c>
      <c r="L465" s="28"/>
      <c r="M465" s="118" t="s">
        <v>1</v>
      </c>
      <c r="N465" s="119" t="s">
        <v>35</v>
      </c>
      <c r="O465" s="120">
        <v>0</v>
      </c>
      <c r="P465" s="120">
        <f>O465*H465</f>
        <v>0</v>
      </c>
      <c r="Q465" s="120">
        <v>0</v>
      </c>
      <c r="R465" s="120">
        <f>Q465*H465</f>
        <v>0</v>
      </c>
      <c r="S465" s="120">
        <v>0</v>
      </c>
      <c r="T465" s="121">
        <f>S465*H465</f>
        <v>0</v>
      </c>
      <c r="AR465" s="122" t="s">
        <v>147</v>
      </c>
      <c r="AT465" s="122" t="s">
        <v>131</v>
      </c>
      <c r="AU465" s="122" t="s">
        <v>77</v>
      </c>
      <c r="AY465" s="16" t="s">
        <v>130</v>
      </c>
      <c r="BE465" s="123">
        <f>IF(N465="základní",J465,0)</f>
        <v>0</v>
      </c>
      <c r="BF465" s="123">
        <f>IF(N465="snížená",J465,0)</f>
        <v>0</v>
      </c>
      <c r="BG465" s="123">
        <f>IF(N465="zákl. přenesená",J465,0)</f>
        <v>0</v>
      </c>
      <c r="BH465" s="123">
        <f>IF(N465="sníž. přenesená",J465,0)</f>
        <v>0</v>
      </c>
      <c r="BI465" s="123">
        <f>IF(N465="nulová",J465,0)</f>
        <v>0</v>
      </c>
      <c r="BJ465" s="16" t="s">
        <v>16</v>
      </c>
      <c r="BK465" s="123">
        <f>ROUND(I465*H465,2)</f>
        <v>0</v>
      </c>
      <c r="BL465" s="16" t="s">
        <v>147</v>
      </c>
      <c r="BM465" s="122" t="s">
        <v>630</v>
      </c>
    </row>
    <row r="466" spans="2:65" s="1" customFormat="1">
      <c r="B466" s="28"/>
      <c r="D466" s="124" t="s">
        <v>137</v>
      </c>
      <c r="F466" s="125" t="s">
        <v>629</v>
      </c>
      <c r="L466" s="28"/>
      <c r="M466" s="126"/>
      <c r="T466" s="52"/>
      <c r="AT466" s="16" t="s">
        <v>137</v>
      </c>
      <c r="AU466" s="16" t="s">
        <v>77</v>
      </c>
    </row>
    <row r="467" spans="2:65" s="11" customFormat="1">
      <c r="B467" s="133"/>
      <c r="D467" s="124" t="s">
        <v>138</v>
      </c>
      <c r="E467" s="134" t="s">
        <v>1</v>
      </c>
      <c r="F467" s="135" t="s">
        <v>631</v>
      </c>
      <c r="H467" s="134" t="s">
        <v>1</v>
      </c>
      <c r="L467" s="133"/>
      <c r="M467" s="136"/>
      <c r="T467" s="137"/>
      <c r="AT467" s="134" t="s">
        <v>138</v>
      </c>
      <c r="AU467" s="134" t="s">
        <v>77</v>
      </c>
      <c r="AV467" s="11" t="s">
        <v>16</v>
      </c>
      <c r="AW467" s="11" t="s">
        <v>26</v>
      </c>
      <c r="AX467" s="11" t="s">
        <v>70</v>
      </c>
      <c r="AY467" s="134" t="s">
        <v>130</v>
      </c>
    </row>
    <row r="468" spans="2:65" s="10" customFormat="1">
      <c r="B468" s="127"/>
      <c r="D468" s="124" t="s">
        <v>138</v>
      </c>
      <c r="E468" s="128" t="s">
        <v>1</v>
      </c>
      <c r="F468" s="129" t="s">
        <v>632</v>
      </c>
      <c r="H468" s="130">
        <v>2</v>
      </c>
      <c r="L468" s="127"/>
      <c r="M468" s="131"/>
      <c r="T468" s="132"/>
      <c r="AT468" s="128" t="s">
        <v>138</v>
      </c>
      <c r="AU468" s="128" t="s">
        <v>77</v>
      </c>
      <c r="AV468" s="10" t="s">
        <v>77</v>
      </c>
      <c r="AW468" s="10" t="s">
        <v>26</v>
      </c>
      <c r="AX468" s="10" t="s">
        <v>70</v>
      </c>
      <c r="AY468" s="128" t="s">
        <v>130</v>
      </c>
    </row>
    <row r="469" spans="2:65" s="10" customFormat="1">
      <c r="B469" s="127"/>
      <c r="D469" s="124" t="s">
        <v>138</v>
      </c>
      <c r="E469" s="128" t="s">
        <v>1</v>
      </c>
      <c r="F469" s="129" t="s">
        <v>633</v>
      </c>
      <c r="H469" s="130">
        <v>2</v>
      </c>
      <c r="L469" s="127"/>
      <c r="M469" s="131"/>
      <c r="T469" s="132"/>
      <c r="AT469" s="128" t="s">
        <v>138</v>
      </c>
      <c r="AU469" s="128" t="s">
        <v>77</v>
      </c>
      <c r="AV469" s="10" t="s">
        <v>77</v>
      </c>
      <c r="AW469" s="10" t="s">
        <v>26</v>
      </c>
      <c r="AX469" s="10" t="s">
        <v>70</v>
      </c>
      <c r="AY469" s="128" t="s">
        <v>130</v>
      </c>
    </row>
    <row r="470" spans="2:65" s="13" customFormat="1">
      <c r="B470" s="147"/>
      <c r="D470" s="124" t="s">
        <v>138</v>
      </c>
      <c r="E470" s="148" t="s">
        <v>1</v>
      </c>
      <c r="F470" s="149" t="s">
        <v>227</v>
      </c>
      <c r="H470" s="150">
        <v>4</v>
      </c>
      <c r="L470" s="147"/>
      <c r="M470" s="151"/>
      <c r="T470" s="152"/>
      <c r="AT470" s="148" t="s">
        <v>138</v>
      </c>
      <c r="AU470" s="148" t="s">
        <v>77</v>
      </c>
      <c r="AV470" s="13" t="s">
        <v>147</v>
      </c>
      <c r="AW470" s="13" t="s">
        <v>26</v>
      </c>
      <c r="AX470" s="13" t="s">
        <v>16</v>
      </c>
      <c r="AY470" s="148" t="s">
        <v>130</v>
      </c>
    </row>
    <row r="471" spans="2:65" s="1" customFormat="1" ht="16.5" customHeight="1">
      <c r="B471" s="111"/>
      <c r="C471" s="112" t="s">
        <v>634</v>
      </c>
      <c r="D471" s="112" t="s">
        <v>131</v>
      </c>
      <c r="E471" s="113" t="s">
        <v>635</v>
      </c>
      <c r="F471" s="114" t="s">
        <v>636</v>
      </c>
      <c r="G471" s="115" t="s">
        <v>455</v>
      </c>
      <c r="H471" s="116">
        <v>1</v>
      </c>
      <c r="I471" s="117"/>
      <c r="J471" s="117">
        <f>ROUND(I471*H471,2)</f>
        <v>0</v>
      </c>
      <c r="K471" s="114" t="s">
        <v>1579</v>
      </c>
      <c r="L471" s="28"/>
      <c r="M471" s="118" t="s">
        <v>1</v>
      </c>
      <c r="N471" s="119" t="s">
        <v>35</v>
      </c>
      <c r="O471" s="120">
        <v>0</v>
      </c>
      <c r="P471" s="120">
        <f>O471*H471</f>
        <v>0</v>
      </c>
      <c r="Q471" s="120">
        <v>0.21734000000000001</v>
      </c>
      <c r="R471" s="120">
        <f>Q471*H471</f>
        <v>0.21734000000000001</v>
      </c>
      <c r="S471" s="120">
        <v>0</v>
      </c>
      <c r="T471" s="121">
        <f>S471*H471</f>
        <v>0</v>
      </c>
      <c r="AR471" s="122" t="s">
        <v>147</v>
      </c>
      <c r="AT471" s="122" t="s">
        <v>131</v>
      </c>
      <c r="AU471" s="122" t="s">
        <v>77</v>
      </c>
      <c r="AY471" s="16" t="s">
        <v>130</v>
      </c>
      <c r="BE471" s="123">
        <f>IF(N471="základní",J471,0)</f>
        <v>0</v>
      </c>
      <c r="BF471" s="123">
        <f>IF(N471="snížená",J471,0)</f>
        <v>0</v>
      </c>
      <c r="BG471" s="123">
        <f>IF(N471="zákl. přenesená",J471,0)</f>
        <v>0</v>
      </c>
      <c r="BH471" s="123">
        <f>IF(N471="sníž. přenesená",J471,0)</f>
        <v>0</v>
      </c>
      <c r="BI471" s="123">
        <f>IF(N471="nulová",J471,0)</f>
        <v>0</v>
      </c>
      <c r="BJ471" s="16" t="s">
        <v>16</v>
      </c>
      <c r="BK471" s="123">
        <f>ROUND(I471*H471,2)</f>
        <v>0</v>
      </c>
      <c r="BL471" s="16" t="s">
        <v>147</v>
      </c>
      <c r="BM471" s="122" t="s">
        <v>637</v>
      </c>
    </row>
    <row r="472" spans="2:65" s="1" customFormat="1">
      <c r="B472" s="28"/>
      <c r="D472" s="124" t="s">
        <v>137</v>
      </c>
      <c r="F472" s="125" t="s">
        <v>636</v>
      </c>
      <c r="L472" s="28"/>
      <c r="M472" s="126"/>
      <c r="T472" s="52"/>
      <c r="AT472" s="16" t="s">
        <v>137</v>
      </c>
      <c r="AU472" s="16" t="s">
        <v>77</v>
      </c>
    </row>
    <row r="473" spans="2:65" s="10" customFormat="1">
      <c r="B473" s="127"/>
      <c r="D473" s="124" t="s">
        <v>138</v>
      </c>
      <c r="E473" s="128" t="s">
        <v>1</v>
      </c>
      <c r="F473" s="129" t="s">
        <v>638</v>
      </c>
      <c r="H473" s="130">
        <v>1</v>
      </c>
      <c r="L473" s="127"/>
      <c r="M473" s="131"/>
      <c r="T473" s="132"/>
      <c r="AT473" s="128" t="s">
        <v>138</v>
      </c>
      <c r="AU473" s="128" t="s">
        <v>77</v>
      </c>
      <c r="AV473" s="10" t="s">
        <v>77</v>
      </c>
      <c r="AW473" s="10" t="s">
        <v>26</v>
      </c>
      <c r="AX473" s="10" t="s">
        <v>16</v>
      </c>
      <c r="AY473" s="128" t="s">
        <v>130</v>
      </c>
    </row>
    <row r="474" spans="2:65" s="1" customFormat="1" ht="16.5" customHeight="1">
      <c r="B474" s="111"/>
      <c r="C474" s="159" t="s">
        <v>639</v>
      </c>
      <c r="D474" s="159" t="s">
        <v>312</v>
      </c>
      <c r="E474" s="160" t="s">
        <v>640</v>
      </c>
      <c r="F474" s="161" t="s">
        <v>641</v>
      </c>
      <c r="G474" s="162" t="s">
        <v>455</v>
      </c>
      <c r="H474" s="163">
        <v>1</v>
      </c>
      <c r="I474" s="164"/>
      <c r="J474" s="164">
        <f>ROUND(I474*H474,2)</f>
        <v>0</v>
      </c>
      <c r="K474" s="161" t="s">
        <v>1579</v>
      </c>
      <c r="L474" s="165"/>
      <c r="M474" s="166" t="s">
        <v>1</v>
      </c>
      <c r="N474" s="167" t="s">
        <v>35</v>
      </c>
      <c r="O474" s="120">
        <v>0</v>
      </c>
      <c r="P474" s="120">
        <f>O474*H474</f>
        <v>0</v>
      </c>
      <c r="Q474" s="120">
        <v>0.19600000000000001</v>
      </c>
      <c r="R474" s="120">
        <f>Q474*H474</f>
        <v>0.19600000000000001</v>
      </c>
      <c r="S474" s="120">
        <v>0</v>
      </c>
      <c r="T474" s="121">
        <f>S474*H474</f>
        <v>0</v>
      </c>
      <c r="AR474" s="122" t="s">
        <v>166</v>
      </c>
      <c r="AT474" s="122" t="s">
        <v>312</v>
      </c>
      <c r="AU474" s="122" t="s">
        <v>77</v>
      </c>
      <c r="AY474" s="16" t="s">
        <v>130</v>
      </c>
      <c r="BE474" s="123">
        <f>IF(N474="základní",J474,0)</f>
        <v>0</v>
      </c>
      <c r="BF474" s="123">
        <f>IF(N474="snížená",J474,0)</f>
        <v>0</v>
      </c>
      <c r="BG474" s="123">
        <f>IF(N474="zákl. přenesená",J474,0)</f>
        <v>0</v>
      </c>
      <c r="BH474" s="123">
        <f>IF(N474="sníž. přenesená",J474,0)</f>
        <v>0</v>
      </c>
      <c r="BI474" s="123">
        <f>IF(N474="nulová",J474,0)</f>
        <v>0</v>
      </c>
      <c r="BJ474" s="16" t="s">
        <v>16</v>
      </c>
      <c r="BK474" s="123">
        <f>ROUND(I474*H474,2)</f>
        <v>0</v>
      </c>
      <c r="BL474" s="16" t="s">
        <v>147</v>
      </c>
      <c r="BM474" s="122" t="s">
        <v>642</v>
      </c>
    </row>
    <row r="475" spans="2:65" s="1" customFormat="1">
      <c r="B475" s="28"/>
      <c r="D475" s="124" t="s">
        <v>137</v>
      </c>
      <c r="F475" s="125" t="s">
        <v>641</v>
      </c>
      <c r="L475" s="28"/>
      <c r="M475" s="126"/>
      <c r="T475" s="52"/>
      <c r="AT475" s="16" t="s">
        <v>137</v>
      </c>
      <c r="AU475" s="16" t="s">
        <v>77</v>
      </c>
    </row>
    <row r="476" spans="2:65" s="1" customFormat="1" ht="16.5" customHeight="1">
      <c r="B476" s="111"/>
      <c r="C476" s="112" t="s">
        <v>643</v>
      </c>
      <c r="D476" s="112" t="s">
        <v>131</v>
      </c>
      <c r="E476" s="113" t="s">
        <v>644</v>
      </c>
      <c r="F476" s="114" t="s">
        <v>645</v>
      </c>
      <c r="G476" s="115" t="s">
        <v>455</v>
      </c>
      <c r="H476" s="116">
        <v>5</v>
      </c>
      <c r="I476" s="117"/>
      <c r="J476" s="117">
        <f>ROUND(I476*H476,2)</f>
        <v>0</v>
      </c>
      <c r="K476" s="114" t="s">
        <v>423</v>
      </c>
      <c r="L476" s="28"/>
      <c r="M476" s="118" t="s">
        <v>1</v>
      </c>
      <c r="N476" s="119" t="s">
        <v>35</v>
      </c>
      <c r="O476" s="120">
        <v>3.625</v>
      </c>
      <c r="P476" s="120">
        <f>O476*H476</f>
        <v>18.125</v>
      </c>
      <c r="Q476" s="120">
        <v>0.53325999999999996</v>
      </c>
      <c r="R476" s="120">
        <f>Q476*H476</f>
        <v>2.6662999999999997</v>
      </c>
      <c r="S476" s="120">
        <v>0.3</v>
      </c>
      <c r="T476" s="121">
        <f>S476*H476</f>
        <v>1.5</v>
      </c>
      <c r="AR476" s="122" t="s">
        <v>147</v>
      </c>
      <c r="AT476" s="122" t="s">
        <v>131</v>
      </c>
      <c r="AU476" s="122" t="s">
        <v>77</v>
      </c>
      <c r="AY476" s="16" t="s">
        <v>130</v>
      </c>
      <c r="BE476" s="123">
        <f>IF(N476="základní",J476,0)</f>
        <v>0</v>
      </c>
      <c r="BF476" s="123">
        <f>IF(N476="snížená",J476,0)</f>
        <v>0</v>
      </c>
      <c r="BG476" s="123">
        <f>IF(N476="zákl. přenesená",J476,0)</f>
        <v>0</v>
      </c>
      <c r="BH476" s="123">
        <f>IF(N476="sníž. přenesená",J476,0)</f>
        <v>0</v>
      </c>
      <c r="BI476" s="123">
        <f>IF(N476="nulová",J476,0)</f>
        <v>0</v>
      </c>
      <c r="BJ476" s="16" t="s">
        <v>16</v>
      </c>
      <c r="BK476" s="123">
        <f>ROUND(I476*H476,2)</f>
        <v>0</v>
      </c>
      <c r="BL476" s="16" t="s">
        <v>147</v>
      </c>
      <c r="BM476" s="122" t="s">
        <v>646</v>
      </c>
    </row>
    <row r="477" spans="2:65" s="1" customFormat="1">
      <c r="B477" s="28"/>
      <c r="D477" s="124" t="s">
        <v>137</v>
      </c>
      <c r="F477" s="125" t="s">
        <v>647</v>
      </c>
      <c r="L477" s="28"/>
      <c r="M477" s="126"/>
      <c r="T477" s="52"/>
      <c r="AT477" s="16" t="s">
        <v>137</v>
      </c>
      <c r="AU477" s="16" t="s">
        <v>77</v>
      </c>
    </row>
    <row r="478" spans="2:65" s="10" customFormat="1">
      <c r="B478" s="127"/>
      <c r="D478" s="124" t="s">
        <v>138</v>
      </c>
      <c r="E478" s="128" t="s">
        <v>1</v>
      </c>
      <c r="F478" s="129" t="s">
        <v>648</v>
      </c>
      <c r="H478" s="130">
        <v>5</v>
      </c>
      <c r="L478" s="127"/>
      <c r="M478" s="131"/>
      <c r="T478" s="132"/>
      <c r="AT478" s="128" t="s">
        <v>138</v>
      </c>
      <c r="AU478" s="128" t="s">
        <v>77</v>
      </c>
      <c r="AV478" s="10" t="s">
        <v>77</v>
      </c>
      <c r="AW478" s="10" t="s">
        <v>26</v>
      </c>
      <c r="AX478" s="10" t="s">
        <v>70</v>
      </c>
      <c r="AY478" s="128" t="s">
        <v>130</v>
      </c>
    </row>
    <row r="479" spans="2:65" s="13" customFormat="1">
      <c r="B479" s="147"/>
      <c r="D479" s="124" t="s">
        <v>138</v>
      </c>
      <c r="E479" s="148" t="s">
        <v>1</v>
      </c>
      <c r="F479" s="149" t="s">
        <v>227</v>
      </c>
      <c r="H479" s="150">
        <v>5</v>
      </c>
      <c r="L479" s="147"/>
      <c r="M479" s="151"/>
      <c r="T479" s="152"/>
      <c r="AT479" s="148" t="s">
        <v>138</v>
      </c>
      <c r="AU479" s="148" t="s">
        <v>77</v>
      </c>
      <c r="AV479" s="13" t="s">
        <v>147</v>
      </c>
      <c r="AW479" s="13" t="s">
        <v>3</v>
      </c>
      <c r="AX479" s="13" t="s">
        <v>16</v>
      </c>
      <c r="AY479" s="148" t="s">
        <v>130</v>
      </c>
    </row>
    <row r="480" spans="2:65" s="9" customFormat="1" ht="22.9" customHeight="1">
      <c r="B480" s="102"/>
      <c r="D480" s="103" t="s">
        <v>69</v>
      </c>
      <c r="E480" s="145" t="s">
        <v>170</v>
      </c>
      <c r="F480" s="145" t="s">
        <v>649</v>
      </c>
      <c r="J480" s="146">
        <f>BK480</f>
        <v>0</v>
      </c>
      <c r="L480" s="102"/>
      <c r="M480" s="106"/>
      <c r="P480" s="107">
        <f>P481+P500+P516+P543</f>
        <v>229.43779600000002</v>
      </c>
      <c r="R480" s="107">
        <f>R481+R500+R516+R543</f>
        <v>173.02002338</v>
      </c>
      <c r="T480" s="108">
        <f>T481+T500+T516+T543</f>
        <v>1540.1693946800001</v>
      </c>
      <c r="AR480" s="103" t="s">
        <v>16</v>
      </c>
      <c r="AT480" s="109" t="s">
        <v>69</v>
      </c>
      <c r="AU480" s="109" t="s">
        <v>16</v>
      </c>
      <c r="AY480" s="103" t="s">
        <v>130</v>
      </c>
      <c r="BK480" s="110">
        <f>BK481+BK500+BK516+BK543</f>
        <v>0</v>
      </c>
    </row>
    <row r="481" spans="2:65" s="9" customFormat="1" ht="20.85" customHeight="1">
      <c r="B481" s="102"/>
      <c r="D481" s="103" t="s">
        <v>69</v>
      </c>
      <c r="E481" s="145" t="s">
        <v>650</v>
      </c>
      <c r="F481" s="145" t="s">
        <v>651</v>
      </c>
      <c r="J481" s="146">
        <f>BK481</f>
        <v>0</v>
      </c>
      <c r="L481" s="102"/>
      <c r="M481" s="106"/>
      <c r="P481" s="107">
        <f>SUM(P482:P499)</f>
        <v>0</v>
      </c>
      <c r="R481" s="107">
        <f>SUM(R482:R499)</f>
        <v>2.8857599999999999</v>
      </c>
      <c r="T481" s="108">
        <f>SUM(T482:T499)</f>
        <v>0</v>
      </c>
      <c r="AR481" s="103" t="s">
        <v>16</v>
      </c>
      <c r="AT481" s="109" t="s">
        <v>69</v>
      </c>
      <c r="AU481" s="109" t="s">
        <v>77</v>
      </c>
      <c r="AY481" s="103" t="s">
        <v>130</v>
      </c>
      <c r="BK481" s="110">
        <f>SUM(BK482:BK499)</f>
        <v>0</v>
      </c>
    </row>
    <row r="482" spans="2:65" s="1" customFormat="1" ht="16.5" customHeight="1">
      <c r="B482" s="111"/>
      <c r="C482" s="112" t="s">
        <v>652</v>
      </c>
      <c r="D482" s="112" t="s">
        <v>131</v>
      </c>
      <c r="E482" s="113" t="s">
        <v>653</v>
      </c>
      <c r="F482" s="114" t="s">
        <v>654</v>
      </c>
      <c r="G482" s="115" t="s">
        <v>439</v>
      </c>
      <c r="H482" s="116">
        <v>72</v>
      </c>
      <c r="I482" s="117"/>
      <c r="J482" s="117">
        <f>ROUND(I482*H482,2)</f>
        <v>0</v>
      </c>
      <c r="K482" s="114" t="s">
        <v>1579</v>
      </c>
      <c r="L482" s="28"/>
      <c r="M482" s="118" t="s">
        <v>1</v>
      </c>
      <c r="N482" s="119" t="s">
        <v>35</v>
      </c>
      <c r="O482" s="120">
        <v>0</v>
      </c>
      <c r="P482" s="120">
        <f>O482*H482</f>
        <v>0</v>
      </c>
      <c r="Q482" s="120">
        <v>4.0079999999999998E-2</v>
      </c>
      <c r="R482" s="120">
        <f>Q482*H482</f>
        <v>2.8857599999999999</v>
      </c>
      <c r="S482" s="120">
        <v>0</v>
      </c>
      <c r="T482" s="121">
        <f>S482*H482</f>
        <v>0</v>
      </c>
      <c r="AR482" s="122" t="s">
        <v>147</v>
      </c>
      <c r="AT482" s="122" t="s">
        <v>131</v>
      </c>
      <c r="AU482" s="122" t="s">
        <v>83</v>
      </c>
      <c r="AY482" s="16" t="s">
        <v>130</v>
      </c>
      <c r="BE482" s="123">
        <f>IF(N482="základní",J482,0)</f>
        <v>0</v>
      </c>
      <c r="BF482" s="123">
        <f>IF(N482="snížená",J482,0)</f>
        <v>0</v>
      </c>
      <c r="BG482" s="123">
        <f>IF(N482="zákl. přenesená",J482,0)</f>
        <v>0</v>
      </c>
      <c r="BH482" s="123">
        <f>IF(N482="sníž. přenesená",J482,0)</f>
        <v>0</v>
      </c>
      <c r="BI482" s="123">
        <f>IF(N482="nulová",J482,0)</f>
        <v>0</v>
      </c>
      <c r="BJ482" s="16" t="s">
        <v>16</v>
      </c>
      <c r="BK482" s="123">
        <f>ROUND(I482*H482,2)</f>
        <v>0</v>
      </c>
      <c r="BL482" s="16" t="s">
        <v>147</v>
      </c>
      <c r="BM482" s="122" t="s">
        <v>655</v>
      </c>
    </row>
    <row r="483" spans="2:65" s="1" customFormat="1">
      <c r="B483" s="28"/>
      <c r="D483" s="124" t="s">
        <v>137</v>
      </c>
      <c r="F483" s="125" t="s">
        <v>654</v>
      </c>
      <c r="L483" s="28"/>
      <c r="M483" s="126"/>
      <c r="T483" s="52"/>
      <c r="AT483" s="16" t="s">
        <v>137</v>
      </c>
      <c r="AU483" s="16" t="s">
        <v>83</v>
      </c>
    </row>
    <row r="484" spans="2:65" s="11" customFormat="1">
      <c r="B484" s="133"/>
      <c r="D484" s="124" t="s">
        <v>138</v>
      </c>
      <c r="E484" s="134" t="s">
        <v>1</v>
      </c>
      <c r="F484" s="135" t="s">
        <v>656</v>
      </c>
      <c r="H484" s="134" t="s">
        <v>1</v>
      </c>
      <c r="L484" s="133"/>
      <c r="M484" s="136"/>
      <c r="T484" s="137"/>
      <c r="AT484" s="134" t="s">
        <v>138</v>
      </c>
      <c r="AU484" s="134" t="s">
        <v>83</v>
      </c>
      <c r="AV484" s="11" t="s">
        <v>16</v>
      </c>
      <c r="AW484" s="11" t="s">
        <v>26</v>
      </c>
      <c r="AX484" s="11" t="s">
        <v>70</v>
      </c>
      <c r="AY484" s="134" t="s">
        <v>130</v>
      </c>
    </row>
    <row r="485" spans="2:65" s="10" customFormat="1">
      <c r="B485" s="127"/>
      <c r="D485" s="124" t="s">
        <v>138</v>
      </c>
      <c r="E485" s="128" t="s">
        <v>1</v>
      </c>
      <c r="F485" s="129" t="s">
        <v>657</v>
      </c>
      <c r="H485" s="130">
        <v>71.84</v>
      </c>
      <c r="L485" s="127"/>
      <c r="M485" s="131"/>
      <c r="T485" s="132"/>
      <c r="AT485" s="128" t="s">
        <v>138</v>
      </c>
      <c r="AU485" s="128" t="s">
        <v>83</v>
      </c>
      <c r="AV485" s="10" t="s">
        <v>77</v>
      </c>
      <c r="AW485" s="10" t="s">
        <v>26</v>
      </c>
      <c r="AX485" s="10" t="s">
        <v>70</v>
      </c>
      <c r="AY485" s="128" t="s">
        <v>130</v>
      </c>
    </row>
    <row r="486" spans="2:65" s="10" customFormat="1">
      <c r="B486" s="127"/>
      <c r="D486" s="124" t="s">
        <v>138</v>
      </c>
      <c r="E486" s="128" t="s">
        <v>1</v>
      </c>
      <c r="F486" s="129"/>
      <c r="H486" s="130"/>
      <c r="L486" s="127"/>
      <c r="M486" s="131"/>
      <c r="T486" s="132"/>
      <c r="AT486" s="128" t="s">
        <v>138</v>
      </c>
      <c r="AU486" s="128" t="s">
        <v>83</v>
      </c>
      <c r="AV486" s="10" t="s">
        <v>77</v>
      </c>
      <c r="AW486" s="10" t="s">
        <v>26</v>
      </c>
      <c r="AX486" s="10" t="s">
        <v>70</v>
      </c>
      <c r="AY486" s="128" t="s">
        <v>130</v>
      </c>
    </row>
    <row r="487" spans="2:65" s="13" customFormat="1">
      <c r="B487" s="147"/>
      <c r="D487" s="124" t="s">
        <v>138</v>
      </c>
      <c r="E487" s="148" t="s">
        <v>1</v>
      </c>
      <c r="F487" s="149" t="s">
        <v>227</v>
      </c>
      <c r="H487" s="150">
        <v>71.84</v>
      </c>
      <c r="L487" s="147"/>
      <c r="M487" s="151"/>
      <c r="T487" s="152"/>
      <c r="AT487" s="148" t="s">
        <v>138</v>
      </c>
      <c r="AU487" s="148" t="s">
        <v>83</v>
      </c>
      <c r="AV487" s="13" t="s">
        <v>147</v>
      </c>
      <c r="AW487" s="13" t="s">
        <v>26</v>
      </c>
      <c r="AX487" s="13" t="s">
        <v>16</v>
      </c>
      <c r="AY487" s="148" t="s">
        <v>130</v>
      </c>
    </row>
    <row r="488" spans="2:65" s="1" customFormat="1" ht="16.5" customHeight="1">
      <c r="B488" s="111"/>
      <c r="C488" s="159" t="s">
        <v>658</v>
      </c>
      <c r="D488" s="159" t="s">
        <v>312</v>
      </c>
      <c r="E488" s="160" t="s">
        <v>659</v>
      </c>
      <c r="F488" s="161" t="s">
        <v>660</v>
      </c>
      <c r="G488" s="162" t="s">
        <v>439</v>
      </c>
      <c r="H488" s="163">
        <v>72</v>
      </c>
      <c r="I488" s="164"/>
      <c r="J488" s="164">
        <f>ROUND(I488*H488,2)</f>
        <v>0</v>
      </c>
      <c r="K488" s="161" t="s">
        <v>1</v>
      </c>
      <c r="L488" s="165"/>
      <c r="M488" s="166" t="s">
        <v>1</v>
      </c>
      <c r="N488" s="167" t="s">
        <v>35</v>
      </c>
      <c r="O488" s="120">
        <v>0</v>
      </c>
      <c r="P488" s="120">
        <f>O488*H488</f>
        <v>0</v>
      </c>
      <c r="Q488" s="120">
        <v>0</v>
      </c>
      <c r="R488" s="120">
        <f>Q488*H488</f>
        <v>0</v>
      </c>
      <c r="S488" s="120">
        <v>0</v>
      </c>
      <c r="T488" s="121">
        <f>S488*H488</f>
        <v>0</v>
      </c>
      <c r="AR488" s="122" t="s">
        <v>166</v>
      </c>
      <c r="AT488" s="122" t="s">
        <v>312</v>
      </c>
      <c r="AU488" s="122" t="s">
        <v>83</v>
      </c>
      <c r="AY488" s="16" t="s">
        <v>130</v>
      </c>
      <c r="BE488" s="123">
        <f>IF(N488="základní",J488,0)</f>
        <v>0</v>
      </c>
      <c r="BF488" s="123">
        <f>IF(N488="snížená",J488,0)</f>
        <v>0</v>
      </c>
      <c r="BG488" s="123">
        <f>IF(N488="zákl. přenesená",J488,0)</f>
        <v>0</v>
      </c>
      <c r="BH488" s="123">
        <f>IF(N488="sníž. přenesená",J488,0)</f>
        <v>0</v>
      </c>
      <c r="BI488" s="123">
        <f>IF(N488="nulová",J488,0)</f>
        <v>0</v>
      </c>
      <c r="BJ488" s="16" t="s">
        <v>16</v>
      </c>
      <c r="BK488" s="123">
        <f>ROUND(I488*H488,2)</f>
        <v>0</v>
      </c>
      <c r="BL488" s="16" t="s">
        <v>147</v>
      </c>
      <c r="BM488" s="122" t="s">
        <v>661</v>
      </c>
    </row>
    <row r="489" spans="2:65" s="1" customFormat="1">
      <c r="B489" s="28"/>
      <c r="D489" s="124" t="s">
        <v>137</v>
      </c>
      <c r="F489" s="125" t="s">
        <v>660</v>
      </c>
      <c r="L489" s="28"/>
      <c r="M489" s="126"/>
      <c r="T489" s="52"/>
      <c r="AT489" s="16" t="s">
        <v>137</v>
      </c>
      <c r="AU489" s="16" t="s">
        <v>83</v>
      </c>
    </row>
    <row r="490" spans="2:65" s="11" customFormat="1">
      <c r="B490" s="133"/>
      <c r="D490" s="124" t="s">
        <v>138</v>
      </c>
      <c r="E490" s="134" t="s">
        <v>1</v>
      </c>
      <c r="F490" s="135" t="s">
        <v>662</v>
      </c>
      <c r="H490" s="134" t="s">
        <v>1</v>
      </c>
      <c r="L490" s="133"/>
      <c r="M490" s="136"/>
      <c r="T490" s="137"/>
      <c r="AT490" s="134" t="s">
        <v>138</v>
      </c>
      <c r="AU490" s="134" t="s">
        <v>83</v>
      </c>
      <c r="AV490" s="11" t="s">
        <v>16</v>
      </c>
      <c r="AW490" s="11" t="s">
        <v>26</v>
      </c>
      <c r="AX490" s="11" t="s">
        <v>70</v>
      </c>
      <c r="AY490" s="134" t="s">
        <v>130</v>
      </c>
    </row>
    <row r="491" spans="2:65" s="10" customFormat="1">
      <c r="B491" s="127"/>
      <c r="D491" s="124" t="s">
        <v>138</v>
      </c>
      <c r="E491" s="128" t="s">
        <v>1</v>
      </c>
      <c r="F491" s="129" t="s">
        <v>657</v>
      </c>
      <c r="H491" s="130">
        <v>71.84</v>
      </c>
      <c r="L491" s="127"/>
      <c r="M491" s="131"/>
      <c r="T491" s="132"/>
      <c r="AT491" s="128" t="s">
        <v>138</v>
      </c>
      <c r="AU491" s="128" t="s">
        <v>83</v>
      </c>
      <c r="AV491" s="10" t="s">
        <v>77</v>
      </c>
      <c r="AW491" s="10" t="s">
        <v>26</v>
      </c>
      <c r="AX491" s="10" t="s">
        <v>70</v>
      </c>
      <c r="AY491" s="128" t="s">
        <v>130</v>
      </c>
    </row>
    <row r="492" spans="2:65" s="10" customFormat="1">
      <c r="B492" s="127"/>
      <c r="D492" s="124" t="s">
        <v>138</v>
      </c>
      <c r="E492" s="128" t="s">
        <v>1</v>
      </c>
      <c r="F492" s="129"/>
      <c r="H492" s="130"/>
      <c r="L492" s="127"/>
      <c r="M492" s="131"/>
      <c r="T492" s="132"/>
      <c r="AT492" s="128" t="s">
        <v>138</v>
      </c>
      <c r="AU492" s="128" t="s">
        <v>83</v>
      </c>
      <c r="AV492" s="10" t="s">
        <v>77</v>
      </c>
      <c r="AW492" s="10" t="s">
        <v>26</v>
      </c>
      <c r="AX492" s="10" t="s">
        <v>70</v>
      </c>
      <c r="AY492" s="128" t="s">
        <v>130</v>
      </c>
    </row>
    <row r="493" spans="2:65" s="13" customFormat="1">
      <c r="B493" s="147"/>
      <c r="D493" s="124" t="s">
        <v>138</v>
      </c>
      <c r="E493" s="148" t="s">
        <v>1</v>
      </c>
      <c r="F493" s="149" t="s">
        <v>227</v>
      </c>
      <c r="H493" s="150">
        <v>71.84</v>
      </c>
      <c r="L493" s="147"/>
      <c r="M493" s="151"/>
      <c r="T493" s="152"/>
      <c r="AT493" s="148" t="s">
        <v>138</v>
      </c>
      <c r="AU493" s="148" t="s">
        <v>83</v>
      </c>
      <c r="AV493" s="13" t="s">
        <v>147</v>
      </c>
      <c r="AW493" s="13" t="s">
        <v>26</v>
      </c>
      <c r="AX493" s="13" t="s">
        <v>16</v>
      </c>
      <c r="AY493" s="148" t="s">
        <v>130</v>
      </c>
    </row>
    <row r="494" spans="2:65" s="1" customFormat="1" ht="16.5" customHeight="1">
      <c r="B494" s="111"/>
      <c r="C494" s="112" t="s">
        <v>663</v>
      </c>
      <c r="D494" s="112" t="s">
        <v>131</v>
      </c>
      <c r="E494" s="113" t="s">
        <v>664</v>
      </c>
      <c r="F494" s="114" t="s">
        <v>665</v>
      </c>
      <c r="G494" s="115" t="s">
        <v>439</v>
      </c>
      <c r="H494" s="116">
        <v>230.95</v>
      </c>
      <c r="I494" s="117"/>
      <c r="J494" s="117">
        <f>ROUND(I494*H494,2)</f>
        <v>0</v>
      </c>
      <c r="K494" s="114" t="s">
        <v>1</v>
      </c>
      <c r="L494" s="28"/>
      <c r="M494" s="118" t="s">
        <v>1</v>
      </c>
      <c r="N494" s="119" t="s">
        <v>35</v>
      </c>
      <c r="O494" s="120">
        <v>0</v>
      </c>
      <c r="P494" s="120">
        <f>O494*H494</f>
        <v>0</v>
      </c>
      <c r="Q494" s="120">
        <v>0</v>
      </c>
      <c r="R494" s="120">
        <f>Q494*H494</f>
        <v>0</v>
      </c>
      <c r="S494" s="120">
        <v>0</v>
      </c>
      <c r="T494" s="121">
        <f>S494*H494</f>
        <v>0</v>
      </c>
      <c r="AR494" s="122" t="s">
        <v>147</v>
      </c>
      <c r="AT494" s="122" t="s">
        <v>131</v>
      </c>
      <c r="AU494" s="122" t="s">
        <v>83</v>
      </c>
      <c r="AY494" s="16" t="s">
        <v>130</v>
      </c>
      <c r="BE494" s="123">
        <f>IF(N494="základní",J494,0)</f>
        <v>0</v>
      </c>
      <c r="BF494" s="123">
        <f>IF(N494="snížená",J494,0)</f>
        <v>0</v>
      </c>
      <c r="BG494" s="123">
        <f>IF(N494="zákl. přenesená",J494,0)</f>
        <v>0</v>
      </c>
      <c r="BH494" s="123">
        <f>IF(N494="sníž. přenesená",J494,0)</f>
        <v>0</v>
      </c>
      <c r="BI494" s="123">
        <f>IF(N494="nulová",J494,0)</f>
        <v>0</v>
      </c>
      <c r="BJ494" s="16" t="s">
        <v>16</v>
      </c>
      <c r="BK494" s="123">
        <f>ROUND(I494*H494,2)</f>
        <v>0</v>
      </c>
      <c r="BL494" s="16" t="s">
        <v>147</v>
      </c>
      <c r="BM494" s="122" t="s">
        <v>666</v>
      </c>
    </row>
    <row r="495" spans="2:65" s="1" customFormat="1">
      <c r="B495" s="28"/>
      <c r="D495" s="124" t="s">
        <v>137</v>
      </c>
      <c r="F495" s="125" t="s">
        <v>665</v>
      </c>
      <c r="L495" s="28"/>
      <c r="M495" s="126"/>
      <c r="T495" s="52"/>
      <c r="AT495" s="16" t="s">
        <v>137</v>
      </c>
      <c r="AU495" s="16" t="s">
        <v>83</v>
      </c>
    </row>
    <row r="496" spans="2:65" s="11" customFormat="1">
      <c r="B496" s="133"/>
      <c r="D496" s="124" t="s">
        <v>138</v>
      </c>
      <c r="E496" s="134" t="s">
        <v>1</v>
      </c>
      <c r="F496" s="135" t="s">
        <v>667</v>
      </c>
      <c r="H496" s="134" t="s">
        <v>1</v>
      </c>
      <c r="L496" s="133"/>
      <c r="M496" s="136"/>
      <c r="T496" s="137"/>
      <c r="AT496" s="134" t="s">
        <v>138</v>
      </c>
      <c r="AU496" s="134" t="s">
        <v>83</v>
      </c>
      <c r="AV496" s="11" t="s">
        <v>16</v>
      </c>
      <c r="AW496" s="11" t="s">
        <v>26</v>
      </c>
      <c r="AX496" s="11" t="s">
        <v>70</v>
      </c>
      <c r="AY496" s="134" t="s">
        <v>130</v>
      </c>
    </row>
    <row r="497" spans="2:65" s="10" customFormat="1">
      <c r="B497" s="127"/>
      <c r="D497" s="124" t="s">
        <v>138</v>
      </c>
      <c r="E497" s="128" t="s">
        <v>1</v>
      </c>
      <c r="F497" s="129" t="s">
        <v>668</v>
      </c>
      <c r="H497" s="130">
        <v>113.95</v>
      </c>
      <c r="L497" s="127"/>
      <c r="M497" s="131"/>
      <c r="T497" s="132"/>
      <c r="AT497" s="128" t="s">
        <v>138</v>
      </c>
      <c r="AU497" s="128" t="s">
        <v>83</v>
      </c>
      <c r="AV497" s="10" t="s">
        <v>77</v>
      </c>
      <c r="AW497" s="10" t="s">
        <v>26</v>
      </c>
      <c r="AX497" s="10" t="s">
        <v>70</v>
      </c>
      <c r="AY497" s="128" t="s">
        <v>130</v>
      </c>
    </row>
    <row r="498" spans="2:65" s="10" customFormat="1">
      <c r="B498" s="127"/>
      <c r="D498" s="124" t="s">
        <v>138</v>
      </c>
      <c r="E498" s="128" t="s">
        <v>1</v>
      </c>
      <c r="F498" s="129" t="s">
        <v>669</v>
      </c>
      <c r="H498" s="130">
        <v>117</v>
      </c>
      <c r="L498" s="127"/>
      <c r="M498" s="131"/>
      <c r="T498" s="132"/>
      <c r="AT498" s="128" t="s">
        <v>138</v>
      </c>
      <c r="AU498" s="128" t="s">
        <v>83</v>
      </c>
      <c r="AV498" s="10" t="s">
        <v>77</v>
      </c>
      <c r="AW498" s="10" t="s">
        <v>26</v>
      </c>
      <c r="AX498" s="10" t="s">
        <v>70</v>
      </c>
      <c r="AY498" s="128" t="s">
        <v>130</v>
      </c>
    </row>
    <row r="499" spans="2:65" s="13" customFormat="1">
      <c r="B499" s="147"/>
      <c r="D499" s="124" t="s">
        <v>138</v>
      </c>
      <c r="E499" s="148" t="s">
        <v>1</v>
      </c>
      <c r="F499" s="149" t="s">
        <v>227</v>
      </c>
      <c r="H499" s="150">
        <v>230.95</v>
      </c>
      <c r="L499" s="147"/>
      <c r="M499" s="151"/>
      <c r="T499" s="152"/>
      <c r="AT499" s="148" t="s">
        <v>138</v>
      </c>
      <c r="AU499" s="148" t="s">
        <v>83</v>
      </c>
      <c r="AV499" s="13" t="s">
        <v>147</v>
      </c>
      <c r="AW499" s="13" t="s">
        <v>26</v>
      </c>
      <c r="AX499" s="13" t="s">
        <v>16</v>
      </c>
      <c r="AY499" s="148" t="s">
        <v>130</v>
      </c>
    </row>
    <row r="500" spans="2:65" s="9" customFormat="1" ht="20.85" customHeight="1">
      <c r="B500" s="102"/>
      <c r="D500" s="103" t="s">
        <v>69</v>
      </c>
      <c r="E500" s="145" t="s">
        <v>670</v>
      </c>
      <c r="F500" s="145" t="s">
        <v>671</v>
      </c>
      <c r="J500" s="146">
        <f>BK500</f>
        <v>0</v>
      </c>
      <c r="L500" s="102"/>
      <c r="M500" s="106"/>
      <c r="P500" s="107">
        <f>SUM(P501:P515)</f>
        <v>132.69288800000001</v>
      </c>
      <c r="R500" s="107">
        <f>SUM(R501:R515)</f>
        <v>170.06991338</v>
      </c>
      <c r="T500" s="108">
        <f>SUM(T501:T515)</f>
        <v>0</v>
      </c>
      <c r="AR500" s="103" t="s">
        <v>16</v>
      </c>
      <c r="AT500" s="109" t="s">
        <v>69</v>
      </c>
      <c r="AU500" s="109" t="s">
        <v>77</v>
      </c>
      <c r="AY500" s="103" t="s">
        <v>130</v>
      </c>
      <c r="BK500" s="110">
        <f>SUM(BK501:BK515)</f>
        <v>0</v>
      </c>
    </row>
    <row r="501" spans="2:65" s="1" customFormat="1" ht="16.5" customHeight="1">
      <c r="B501" s="111"/>
      <c r="C501" s="112" t="s">
        <v>672</v>
      </c>
      <c r="D501" s="112" t="s">
        <v>131</v>
      </c>
      <c r="E501" s="113" t="s">
        <v>673</v>
      </c>
      <c r="F501" s="114" t="s">
        <v>674</v>
      </c>
      <c r="G501" s="115" t="s">
        <v>439</v>
      </c>
      <c r="H501" s="116">
        <v>562.25800000000004</v>
      </c>
      <c r="I501" s="117"/>
      <c r="J501" s="117">
        <f>ROUND(I501*H501,2)</f>
        <v>0</v>
      </c>
      <c r="K501" s="114" t="s">
        <v>423</v>
      </c>
      <c r="L501" s="28"/>
      <c r="M501" s="118" t="s">
        <v>1</v>
      </c>
      <c r="N501" s="119" t="s">
        <v>35</v>
      </c>
      <c r="O501" s="120">
        <v>0.23599999999999999</v>
      </c>
      <c r="P501" s="120">
        <f>O501*H501</f>
        <v>132.69288800000001</v>
      </c>
      <c r="Q501" s="120">
        <v>0.14760999999999999</v>
      </c>
      <c r="R501" s="120">
        <f>Q501*H501</f>
        <v>82.994903379999997</v>
      </c>
      <c r="S501" s="120">
        <v>0</v>
      </c>
      <c r="T501" s="121">
        <f>S501*H501</f>
        <v>0</v>
      </c>
      <c r="AR501" s="122" t="s">
        <v>147</v>
      </c>
      <c r="AT501" s="122" t="s">
        <v>131</v>
      </c>
      <c r="AU501" s="122" t="s">
        <v>83</v>
      </c>
      <c r="AY501" s="16" t="s">
        <v>130</v>
      </c>
      <c r="BE501" s="123">
        <f>IF(N501="základní",J501,0)</f>
        <v>0</v>
      </c>
      <c r="BF501" s="123">
        <f>IF(N501="snížená",J501,0)</f>
        <v>0</v>
      </c>
      <c r="BG501" s="123">
        <f>IF(N501="zákl. přenesená",J501,0)</f>
        <v>0</v>
      </c>
      <c r="BH501" s="123">
        <f>IF(N501="sníž. přenesená",J501,0)</f>
        <v>0</v>
      </c>
      <c r="BI501" s="123">
        <f>IF(N501="nulová",J501,0)</f>
        <v>0</v>
      </c>
      <c r="BJ501" s="16" t="s">
        <v>16</v>
      </c>
      <c r="BK501" s="123">
        <f>ROUND(I501*H501,2)</f>
        <v>0</v>
      </c>
      <c r="BL501" s="16" t="s">
        <v>147</v>
      </c>
      <c r="BM501" s="122" t="s">
        <v>675</v>
      </c>
    </row>
    <row r="502" spans="2:65" s="1" customFormat="1" ht="19.5">
      <c r="B502" s="28"/>
      <c r="D502" s="124" t="s">
        <v>137</v>
      </c>
      <c r="F502" s="125" t="s">
        <v>676</v>
      </c>
      <c r="L502" s="28"/>
      <c r="M502" s="126"/>
      <c r="T502" s="52"/>
      <c r="AT502" s="16" t="s">
        <v>137</v>
      </c>
      <c r="AU502" s="16" t="s">
        <v>83</v>
      </c>
    </row>
    <row r="503" spans="2:65" s="11" customFormat="1">
      <c r="B503" s="133"/>
      <c r="D503" s="124" t="s">
        <v>138</v>
      </c>
      <c r="E503" s="134" t="s">
        <v>1</v>
      </c>
      <c r="F503" s="135" t="s">
        <v>677</v>
      </c>
      <c r="H503" s="134" t="s">
        <v>1</v>
      </c>
      <c r="L503" s="133"/>
      <c r="M503" s="136"/>
      <c r="T503" s="137"/>
      <c r="AT503" s="134" t="s">
        <v>138</v>
      </c>
      <c r="AU503" s="134" t="s">
        <v>83</v>
      </c>
      <c r="AV503" s="11" t="s">
        <v>16</v>
      </c>
      <c r="AW503" s="11" t="s">
        <v>26</v>
      </c>
      <c r="AX503" s="11" t="s">
        <v>70</v>
      </c>
      <c r="AY503" s="134" t="s">
        <v>130</v>
      </c>
    </row>
    <row r="504" spans="2:65" s="11" customFormat="1">
      <c r="B504" s="133"/>
      <c r="D504" s="124" t="s">
        <v>138</v>
      </c>
      <c r="E504" s="134" t="s">
        <v>1</v>
      </c>
      <c r="F504" s="135" t="s">
        <v>678</v>
      </c>
      <c r="H504" s="134" t="s">
        <v>1</v>
      </c>
      <c r="L504" s="133"/>
      <c r="M504" s="136"/>
      <c r="T504" s="137"/>
      <c r="AT504" s="134" t="s">
        <v>138</v>
      </c>
      <c r="AU504" s="134" t="s">
        <v>83</v>
      </c>
      <c r="AV504" s="11" t="s">
        <v>16</v>
      </c>
      <c r="AW504" s="11" t="s">
        <v>26</v>
      </c>
      <c r="AX504" s="11" t="s">
        <v>70</v>
      </c>
      <c r="AY504" s="134" t="s">
        <v>130</v>
      </c>
    </row>
    <row r="505" spans="2:65" s="10" customFormat="1">
      <c r="B505" s="127"/>
      <c r="D505" s="124" t="s">
        <v>138</v>
      </c>
      <c r="E505" s="128" t="s">
        <v>1</v>
      </c>
      <c r="F505" s="129" t="s">
        <v>679</v>
      </c>
      <c r="H505" s="130">
        <v>216.511</v>
      </c>
      <c r="L505" s="127"/>
      <c r="M505" s="131"/>
      <c r="T505" s="132"/>
      <c r="AT505" s="128" t="s">
        <v>138</v>
      </c>
      <c r="AU505" s="128" t="s">
        <v>83</v>
      </c>
      <c r="AV505" s="10" t="s">
        <v>77</v>
      </c>
      <c r="AW505" s="10" t="s">
        <v>26</v>
      </c>
      <c r="AX505" s="10" t="s">
        <v>70</v>
      </c>
      <c r="AY505" s="128" t="s">
        <v>130</v>
      </c>
    </row>
    <row r="506" spans="2:65" s="11" customFormat="1" ht="22.5">
      <c r="B506" s="133"/>
      <c r="D506" s="124" t="s">
        <v>138</v>
      </c>
      <c r="E506" s="134" t="s">
        <v>1</v>
      </c>
      <c r="F506" s="135" t="s">
        <v>680</v>
      </c>
      <c r="H506" s="134" t="s">
        <v>1</v>
      </c>
      <c r="L506" s="133"/>
      <c r="M506" s="136"/>
      <c r="T506" s="137"/>
      <c r="AT506" s="134" t="s">
        <v>138</v>
      </c>
      <c r="AU506" s="134" t="s">
        <v>83</v>
      </c>
      <c r="AV506" s="11" t="s">
        <v>16</v>
      </c>
      <c r="AW506" s="11" t="s">
        <v>26</v>
      </c>
      <c r="AX506" s="11" t="s">
        <v>70</v>
      </c>
      <c r="AY506" s="134" t="s">
        <v>130</v>
      </c>
    </row>
    <row r="507" spans="2:65" s="10" customFormat="1">
      <c r="B507" s="127"/>
      <c r="D507" s="124" t="s">
        <v>138</v>
      </c>
      <c r="E507" s="128" t="s">
        <v>1</v>
      </c>
      <c r="F507" s="129" t="s">
        <v>681</v>
      </c>
      <c r="H507" s="130">
        <v>63.003</v>
      </c>
      <c r="L507" s="127"/>
      <c r="M507" s="131"/>
      <c r="T507" s="132"/>
      <c r="AT507" s="128" t="s">
        <v>138</v>
      </c>
      <c r="AU507" s="128" t="s">
        <v>83</v>
      </c>
      <c r="AV507" s="10" t="s">
        <v>77</v>
      </c>
      <c r="AW507" s="10" t="s">
        <v>26</v>
      </c>
      <c r="AX507" s="10" t="s">
        <v>70</v>
      </c>
      <c r="AY507" s="128" t="s">
        <v>130</v>
      </c>
    </row>
    <row r="508" spans="2:65" s="11" customFormat="1">
      <c r="B508" s="133"/>
      <c r="D508" s="124" t="s">
        <v>138</v>
      </c>
      <c r="E508" s="134" t="s">
        <v>1</v>
      </c>
      <c r="F508" s="135" t="s">
        <v>682</v>
      </c>
      <c r="H508" s="134" t="s">
        <v>1</v>
      </c>
      <c r="L508" s="133"/>
      <c r="M508" s="136"/>
      <c r="T508" s="137"/>
      <c r="AT508" s="134" t="s">
        <v>138</v>
      </c>
      <c r="AU508" s="134" t="s">
        <v>83</v>
      </c>
      <c r="AV508" s="11" t="s">
        <v>16</v>
      </c>
      <c r="AW508" s="11" t="s">
        <v>26</v>
      </c>
      <c r="AX508" s="11" t="s">
        <v>70</v>
      </c>
      <c r="AY508" s="134" t="s">
        <v>130</v>
      </c>
    </row>
    <row r="509" spans="2:65" s="10" customFormat="1">
      <c r="B509" s="127"/>
      <c r="D509" s="124" t="s">
        <v>138</v>
      </c>
      <c r="E509" s="128" t="s">
        <v>1</v>
      </c>
      <c r="F509" s="129" t="s">
        <v>683</v>
      </c>
      <c r="H509" s="130">
        <v>220.45500000000001</v>
      </c>
      <c r="L509" s="127"/>
      <c r="M509" s="131"/>
      <c r="T509" s="132"/>
      <c r="AT509" s="128" t="s">
        <v>138</v>
      </c>
      <c r="AU509" s="128" t="s">
        <v>83</v>
      </c>
      <c r="AV509" s="10" t="s">
        <v>77</v>
      </c>
      <c r="AW509" s="10" t="s">
        <v>26</v>
      </c>
      <c r="AX509" s="10" t="s">
        <v>70</v>
      </c>
      <c r="AY509" s="128" t="s">
        <v>130</v>
      </c>
    </row>
    <row r="510" spans="2:65" s="11" customFormat="1" ht="22.5">
      <c r="B510" s="133"/>
      <c r="D510" s="124" t="s">
        <v>138</v>
      </c>
      <c r="E510" s="134" t="s">
        <v>1</v>
      </c>
      <c r="F510" s="135" t="s">
        <v>684</v>
      </c>
      <c r="H510" s="134" t="s">
        <v>1</v>
      </c>
      <c r="L510" s="133"/>
      <c r="M510" s="136"/>
      <c r="T510" s="137"/>
      <c r="AT510" s="134" t="s">
        <v>138</v>
      </c>
      <c r="AU510" s="134" t="s">
        <v>83</v>
      </c>
      <c r="AV510" s="11" t="s">
        <v>16</v>
      </c>
      <c r="AW510" s="11" t="s">
        <v>26</v>
      </c>
      <c r="AX510" s="11" t="s">
        <v>70</v>
      </c>
      <c r="AY510" s="134" t="s">
        <v>130</v>
      </c>
    </row>
    <row r="511" spans="2:65" s="10" customFormat="1">
      <c r="B511" s="127"/>
      <c r="D511" s="124" t="s">
        <v>138</v>
      </c>
      <c r="E511" s="128" t="s">
        <v>1</v>
      </c>
      <c r="F511" s="129" t="s">
        <v>685</v>
      </c>
      <c r="H511" s="130">
        <v>62.289000000000001</v>
      </c>
      <c r="L511" s="127"/>
      <c r="M511" s="131"/>
      <c r="T511" s="132"/>
      <c r="AT511" s="128" t="s">
        <v>138</v>
      </c>
      <c r="AU511" s="128" t="s">
        <v>83</v>
      </c>
      <c r="AV511" s="10" t="s">
        <v>77</v>
      </c>
      <c r="AW511" s="10" t="s">
        <v>26</v>
      </c>
      <c r="AX511" s="10" t="s">
        <v>70</v>
      </c>
      <c r="AY511" s="128" t="s">
        <v>130</v>
      </c>
    </row>
    <row r="512" spans="2:65" s="13" customFormat="1">
      <c r="B512" s="147"/>
      <c r="D512" s="124" t="s">
        <v>138</v>
      </c>
      <c r="E512" s="148" t="s">
        <v>1</v>
      </c>
      <c r="F512" s="149" t="s">
        <v>227</v>
      </c>
      <c r="H512" s="150">
        <v>562.25800000000004</v>
      </c>
      <c r="L512" s="147"/>
      <c r="M512" s="151"/>
      <c r="T512" s="152"/>
      <c r="AT512" s="148" t="s">
        <v>138</v>
      </c>
      <c r="AU512" s="148" t="s">
        <v>83</v>
      </c>
      <c r="AV512" s="13" t="s">
        <v>147</v>
      </c>
      <c r="AW512" s="13" t="s">
        <v>26</v>
      </c>
      <c r="AX512" s="13" t="s">
        <v>16</v>
      </c>
      <c r="AY512" s="148" t="s">
        <v>130</v>
      </c>
    </row>
    <row r="513" spans="2:65" s="1" customFormat="1" ht="16.5" customHeight="1">
      <c r="B513" s="111"/>
      <c r="C513" s="159" t="s">
        <v>686</v>
      </c>
      <c r="D513" s="159" t="s">
        <v>312</v>
      </c>
      <c r="E513" s="160" t="s">
        <v>687</v>
      </c>
      <c r="F513" s="161" t="s">
        <v>688</v>
      </c>
      <c r="G513" s="162" t="s">
        <v>455</v>
      </c>
      <c r="H513" s="163">
        <v>1892.9349999999999</v>
      </c>
      <c r="I513" s="164"/>
      <c r="J513" s="164">
        <f>ROUND(I513*H513,2)</f>
        <v>0</v>
      </c>
      <c r="K513" s="161" t="s">
        <v>1</v>
      </c>
      <c r="L513" s="165"/>
      <c r="M513" s="166" t="s">
        <v>1</v>
      </c>
      <c r="N513" s="167" t="s">
        <v>35</v>
      </c>
      <c r="O513" s="120">
        <v>0</v>
      </c>
      <c r="P513" s="120">
        <f>O513*H513</f>
        <v>0</v>
      </c>
      <c r="Q513" s="120">
        <v>4.5999999999999999E-2</v>
      </c>
      <c r="R513" s="120">
        <f>Q513*H513</f>
        <v>87.075009999999992</v>
      </c>
      <c r="S513" s="120">
        <v>0</v>
      </c>
      <c r="T513" s="121">
        <f>S513*H513</f>
        <v>0</v>
      </c>
      <c r="AR513" s="122" t="s">
        <v>166</v>
      </c>
      <c r="AT513" s="122" t="s">
        <v>312</v>
      </c>
      <c r="AU513" s="122" t="s">
        <v>83</v>
      </c>
      <c r="AY513" s="16" t="s">
        <v>130</v>
      </c>
      <c r="BE513" s="123">
        <f>IF(N513="základní",J513,0)</f>
        <v>0</v>
      </c>
      <c r="BF513" s="123">
        <f>IF(N513="snížená",J513,0)</f>
        <v>0</v>
      </c>
      <c r="BG513" s="123">
        <f>IF(N513="zákl. přenesená",J513,0)</f>
        <v>0</v>
      </c>
      <c r="BH513" s="123">
        <f>IF(N513="sníž. přenesená",J513,0)</f>
        <v>0</v>
      </c>
      <c r="BI513" s="123">
        <f>IF(N513="nulová",J513,0)</f>
        <v>0</v>
      </c>
      <c r="BJ513" s="16" t="s">
        <v>16</v>
      </c>
      <c r="BK513" s="123">
        <f>ROUND(I513*H513,2)</f>
        <v>0</v>
      </c>
      <c r="BL513" s="16" t="s">
        <v>147</v>
      </c>
      <c r="BM513" s="122" t="s">
        <v>689</v>
      </c>
    </row>
    <row r="514" spans="2:65" s="1" customFormat="1">
      <c r="B514" s="28"/>
      <c r="D514" s="124" t="s">
        <v>137</v>
      </c>
      <c r="F514" s="125" t="s">
        <v>688</v>
      </c>
      <c r="L514" s="28"/>
      <c r="M514" s="126"/>
      <c r="T514" s="52"/>
      <c r="AT514" s="16" t="s">
        <v>137</v>
      </c>
      <c r="AU514" s="16" t="s">
        <v>83</v>
      </c>
    </row>
    <row r="515" spans="2:65" s="10" customFormat="1">
      <c r="B515" s="127"/>
      <c r="D515" s="124" t="s">
        <v>138</v>
      </c>
      <c r="E515" s="128" t="s">
        <v>1</v>
      </c>
      <c r="F515" s="129" t="s">
        <v>690</v>
      </c>
      <c r="H515" s="130">
        <v>1892.9349999999999</v>
      </c>
      <c r="L515" s="127"/>
      <c r="M515" s="131"/>
      <c r="T515" s="132"/>
      <c r="AT515" s="128" t="s">
        <v>138</v>
      </c>
      <c r="AU515" s="128" t="s">
        <v>83</v>
      </c>
      <c r="AV515" s="10" t="s">
        <v>77</v>
      </c>
      <c r="AW515" s="10" t="s">
        <v>26</v>
      </c>
      <c r="AX515" s="10" t="s">
        <v>16</v>
      </c>
      <c r="AY515" s="128" t="s">
        <v>130</v>
      </c>
    </row>
    <row r="516" spans="2:65" s="9" customFormat="1" ht="20.85" customHeight="1">
      <c r="B516" s="102"/>
      <c r="D516" s="103" t="s">
        <v>69</v>
      </c>
      <c r="E516" s="145" t="s">
        <v>691</v>
      </c>
      <c r="F516" s="145" t="s">
        <v>692</v>
      </c>
      <c r="J516" s="146">
        <f>BK516</f>
        <v>0</v>
      </c>
      <c r="L516" s="102"/>
      <c r="M516" s="106"/>
      <c r="P516" s="107">
        <f>SUM(P517:P542)</f>
        <v>0.786968</v>
      </c>
      <c r="R516" s="107">
        <f>SUM(R517:R542)</f>
        <v>0</v>
      </c>
      <c r="T516" s="108">
        <f>SUM(T517:T542)</f>
        <v>277.74491499999999</v>
      </c>
      <c r="AR516" s="103" t="s">
        <v>16</v>
      </c>
      <c r="AT516" s="109" t="s">
        <v>69</v>
      </c>
      <c r="AU516" s="109" t="s">
        <v>77</v>
      </c>
      <c r="AY516" s="103" t="s">
        <v>130</v>
      </c>
      <c r="BK516" s="110">
        <f>SUM(BK517:BK542)</f>
        <v>0</v>
      </c>
    </row>
    <row r="517" spans="2:65" s="1" customFormat="1" ht="16.5" customHeight="1">
      <c r="B517" s="111"/>
      <c r="C517" s="112" t="s">
        <v>693</v>
      </c>
      <c r="D517" s="112" t="s">
        <v>131</v>
      </c>
      <c r="E517" s="113" t="s">
        <v>694</v>
      </c>
      <c r="F517" s="114" t="s">
        <v>695</v>
      </c>
      <c r="G517" s="115" t="s">
        <v>439</v>
      </c>
      <c r="H517" s="116">
        <v>282.839</v>
      </c>
      <c r="I517" s="117"/>
      <c r="J517" s="117">
        <f>ROUND(I517*H517,2)</f>
        <v>0</v>
      </c>
      <c r="K517" s="114" t="s">
        <v>1579</v>
      </c>
      <c r="L517" s="28"/>
      <c r="M517" s="118" t="s">
        <v>1</v>
      </c>
      <c r="N517" s="119" t="s">
        <v>35</v>
      </c>
      <c r="O517" s="120">
        <v>0</v>
      </c>
      <c r="P517" s="120">
        <f>O517*H517</f>
        <v>0</v>
      </c>
      <c r="Q517" s="120">
        <v>0</v>
      </c>
      <c r="R517" s="120">
        <f>Q517*H517</f>
        <v>0</v>
      </c>
      <c r="S517" s="120">
        <v>3.5000000000000003E-2</v>
      </c>
      <c r="T517" s="121">
        <f>S517*H517</f>
        <v>9.8993650000000013</v>
      </c>
      <c r="AR517" s="122" t="s">
        <v>147</v>
      </c>
      <c r="AT517" s="122" t="s">
        <v>131</v>
      </c>
      <c r="AU517" s="122" t="s">
        <v>83</v>
      </c>
      <c r="AY517" s="16" t="s">
        <v>130</v>
      </c>
      <c r="BE517" s="123">
        <f>IF(N517="základní",J517,0)</f>
        <v>0</v>
      </c>
      <c r="BF517" s="123">
        <f>IF(N517="snížená",J517,0)</f>
        <v>0</v>
      </c>
      <c r="BG517" s="123">
        <f>IF(N517="zákl. přenesená",J517,0)</f>
        <v>0</v>
      </c>
      <c r="BH517" s="123">
        <f>IF(N517="sníž. přenesená",J517,0)</f>
        <v>0</v>
      </c>
      <c r="BI517" s="123">
        <f>IF(N517="nulová",J517,0)</f>
        <v>0</v>
      </c>
      <c r="BJ517" s="16" t="s">
        <v>16</v>
      </c>
      <c r="BK517" s="123">
        <f>ROUND(I517*H517,2)</f>
        <v>0</v>
      </c>
      <c r="BL517" s="16" t="s">
        <v>147</v>
      </c>
      <c r="BM517" s="122" t="s">
        <v>696</v>
      </c>
    </row>
    <row r="518" spans="2:65" s="1" customFormat="1">
      <c r="B518" s="28"/>
      <c r="D518" s="124" t="s">
        <v>137</v>
      </c>
      <c r="F518" s="125" t="s">
        <v>695</v>
      </c>
      <c r="L518" s="28"/>
      <c r="M518" s="126"/>
      <c r="T518" s="52"/>
      <c r="AT518" s="16" t="s">
        <v>137</v>
      </c>
      <c r="AU518" s="16" t="s">
        <v>83</v>
      </c>
    </row>
    <row r="519" spans="2:65" s="11" customFormat="1">
      <c r="B519" s="133"/>
      <c r="D519" s="124" t="s">
        <v>138</v>
      </c>
      <c r="E519" s="134" t="s">
        <v>1</v>
      </c>
      <c r="F519" s="135" t="s">
        <v>697</v>
      </c>
      <c r="H519" s="134" t="s">
        <v>1</v>
      </c>
      <c r="L519" s="133"/>
      <c r="M519" s="136"/>
      <c r="T519" s="137"/>
      <c r="AT519" s="134" t="s">
        <v>138</v>
      </c>
      <c r="AU519" s="134" t="s">
        <v>83</v>
      </c>
      <c r="AV519" s="11" t="s">
        <v>16</v>
      </c>
      <c r="AW519" s="11" t="s">
        <v>26</v>
      </c>
      <c r="AX519" s="11" t="s">
        <v>70</v>
      </c>
      <c r="AY519" s="134" t="s">
        <v>130</v>
      </c>
    </row>
    <row r="520" spans="2:65" s="10" customFormat="1">
      <c r="B520" s="127"/>
      <c r="D520" s="124" t="s">
        <v>138</v>
      </c>
      <c r="E520" s="128" t="s">
        <v>1</v>
      </c>
      <c r="F520" s="129" t="s">
        <v>698</v>
      </c>
      <c r="H520" s="130">
        <v>76.123999999999995</v>
      </c>
      <c r="L520" s="127"/>
      <c r="M520" s="131"/>
      <c r="T520" s="132"/>
      <c r="AT520" s="128" t="s">
        <v>138</v>
      </c>
      <c r="AU520" s="128" t="s">
        <v>83</v>
      </c>
      <c r="AV520" s="10" t="s">
        <v>77</v>
      </c>
      <c r="AW520" s="10" t="s">
        <v>26</v>
      </c>
      <c r="AX520" s="10" t="s">
        <v>70</v>
      </c>
      <c r="AY520" s="128" t="s">
        <v>130</v>
      </c>
    </row>
    <row r="521" spans="2:65" s="10" customFormat="1">
      <c r="B521" s="127"/>
      <c r="D521" s="124" t="s">
        <v>138</v>
      </c>
      <c r="E521" s="128" t="s">
        <v>1</v>
      </c>
      <c r="F521" s="129" t="s">
        <v>699</v>
      </c>
      <c r="H521" s="130">
        <v>97.45</v>
      </c>
      <c r="L521" s="127"/>
      <c r="M521" s="131"/>
      <c r="T521" s="132"/>
      <c r="AT521" s="128" t="s">
        <v>138</v>
      </c>
      <c r="AU521" s="128" t="s">
        <v>83</v>
      </c>
      <c r="AV521" s="10" t="s">
        <v>77</v>
      </c>
      <c r="AW521" s="10" t="s">
        <v>26</v>
      </c>
      <c r="AX521" s="10" t="s">
        <v>70</v>
      </c>
      <c r="AY521" s="128" t="s">
        <v>130</v>
      </c>
    </row>
    <row r="522" spans="2:65" s="10" customFormat="1">
      <c r="B522" s="127"/>
      <c r="D522" s="124" t="s">
        <v>138</v>
      </c>
      <c r="E522" s="128" t="s">
        <v>1</v>
      </c>
      <c r="F522" s="129" t="s">
        <v>700</v>
      </c>
      <c r="H522" s="130">
        <v>109.265</v>
      </c>
      <c r="L522" s="127"/>
      <c r="M522" s="131"/>
      <c r="T522" s="132"/>
      <c r="AT522" s="128" t="s">
        <v>138</v>
      </c>
      <c r="AU522" s="128" t="s">
        <v>83</v>
      </c>
      <c r="AV522" s="10" t="s">
        <v>77</v>
      </c>
      <c r="AW522" s="10" t="s">
        <v>26</v>
      </c>
      <c r="AX522" s="10" t="s">
        <v>70</v>
      </c>
      <c r="AY522" s="128" t="s">
        <v>130</v>
      </c>
    </row>
    <row r="523" spans="2:65" s="13" customFormat="1">
      <c r="B523" s="147"/>
      <c r="D523" s="124" t="s">
        <v>138</v>
      </c>
      <c r="E523" s="148" t="s">
        <v>1</v>
      </c>
      <c r="F523" s="149" t="s">
        <v>227</v>
      </c>
      <c r="H523" s="150">
        <v>282.839</v>
      </c>
      <c r="L523" s="147"/>
      <c r="M523" s="151"/>
      <c r="T523" s="152"/>
      <c r="AT523" s="148" t="s">
        <v>138</v>
      </c>
      <c r="AU523" s="148" t="s">
        <v>83</v>
      </c>
      <c r="AV523" s="13" t="s">
        <v>147</v>
      </c>
      <c r="AW523" s="13" t="s">
        <v>26</v>
      </c>
      <c r="AX523" s="13" t="s">
        <v>16</v>
      </c>
      <c r="AY523" s="148" t="s">
        <v>130</v>
      </c>
    </row>
    <row r="524" spans="2:65" s="1" customFormat="1" ht="16.5" customHeight="1">
      <c r="B524" s="111"/>
      <c r="C524" s="112" t="s">
        <v>701</v>
      </c>
      <c r="D524" s="112" t="s">
        <v>131</v>
      </c>
      <c r="E524" s="113" t="s">
        <v>702</v>
      </c>
      <c r="F524" s="114" t="s">
        <v>703</v>
      </c>
      <c r="G524" s="115" t="s">
        <v>295</v>
      </c>
      <c r="H524" s="116">
        <v>2.093</v>
      </c>
      <c r="I524" s="117"/>
      <c r="J524" s="117">
        <f>ROUND(I524*H524,2)</f>
        <v>0</v>
      </c>
      <c r="K524" s="114" t="s">
        <v>1579</v>
      </c>
      <c r="L524" s="28"/>
      <c r="M524" s="118" t="s">
        <v>1</v>
      </c>
      <c r="N524" s="119" t="s">
        <v>35</v>
      </c>
      <c r="O524" s="120">
        <v>0</v>
      </c>
      <c r="P524" s="120">
        <f>O524*H524</f>
        <v>0</v>
      </c>
      <c r="Q524" s="120">
        <v>0</v>
      </c>
      <c r="R524" s="120">
        <f>Q524*H524</f>
        <v>0</v>
      </c>
      <c r="S524" s="120">
        <v>0</v>
      </c>
      <c r="T524" s="121">
        <f>S524*H524</f>
        <v>0</v>
      </c>
      <c r="AR524" s="122" t="s">
        <v>147</v>
      </c>
      <c r="AT524" s="122" t="s">
        <v>131</v>
      </c>
      <c r="AU524" s="122" t="s">
        <v>83</v>
      </c>
      <c r="AY524" s="16" t="s">
        <v>130</v>
      </c>
      <c r="BE524" s="123">
        <f>IF(N524="základní",J524,0)</f>
        <v>0</v>
      </c>
      <c r="BF524" s="123">
        <f>IF(N524="snížená",J524,0)</f>
        <v>0</v>
      </c>
      <c r="BG524" s="123">
        <f>IF(N524="zákl. přenesená",J524,0)</f>
        <v>0</v>
      </c>
      <c r="BH524" s="123">
        <f>IF(N524="sníž. přenesená",J524,0)</f>
        <v>0</v>
      </c>
      <c r="BI524" s="123">
        <f>IF(N524="nulová",J524,0)</f>
        <v>0</v>
      </c>
      <c r="BJ524" s="16" t="s">
        <v>16</v>
      </c>
      <c r="BK524" s="123">
        <f>ROUND(I524*H524,2)</f>
        <v>0</v>
      </c>
      <c r="BL524" s="16" t="s">
        <v>147</v>
      </c>
      <c r="BM524" s="122" t="s">
        <v>705</v>
      </c>
    </row>
    <row r="525" spans="2:65" s="1" customFormat="1">
      <c r="B525" s="28"/>
      <c r="D525" s="124" t="s">
        <v>137</v>
      </c>
      <c r="F525" s="125" t="s">
        <v>703</v>
      </c>
      <c r="L525" s="28"/>
      <c r="M525" s="126"/>
      <c r="T525" s="52"/>
      <c r="AT525" s="16" t="s">
        <v>137</v>
      </c>
      <c r="AU525" s="16" t="s">
        <v>83</v>
      </c>
    </row>
    <row r="526" spans="2:65" s="10" customFormat="1">
      <c r="B526" s="127"/>
      <c r="D526" s="124" t="s">
        <v>138</v>
      </c>
      <c r="E526" s="128" t="s">
        <v>1</v>
      </c>
      <c r="F526" s="129" t="s">
        <v>706</v>
      </c>
      <c r="H526" s="130">
        <v>2.093</v>
      </c>
      <c r="L526" s="127"/>
      <c r="M526" s="131"/>
      <c r="T526" s="132"/>
      <c r="AT526" s="128" t="s">
        <v>138</v>
      </c>
      <c r="AU526" s="128" t="s">
        <v>83</v>
      </c>
      <c r="AV526" s="10" t="s">
        <v>77</v>
      </c>
      <c r="AW526" s="10" t="s">
        <v>26</v>
      </c>
      <c r="AX526" s="10" t="s">
        <v>16</v>
      </c>
      <c r="AY526" s="128" t="s">
        <v>130</v>
      </c>
    </row>
    <row r="527" spans="2:65" s="1" customFormat="1" ht="16.5" customHeight="1">
      <c r="B527" s="111"/>
      <c r="C527" s="112" t="s">
        <v>707</v>
      </c>
      <c r="D527" s="112" t="s">
        <v>131</v>
      </c>
      <c r="E527" s="113" t="s">
        <v>708</v>
      </c>
      <c r="F527" s="114" t="s">
        <v>709</v>
      </c>
      <c r="G527" s="115" t="s">
        <v>295</v>
      </c>
      <c r="H527" s="116">
        <v>2.093</v>
      </c>
      <c r="I527" s="117"/>
      <c r="J527" s="117">
        <f>ROUND(I527*H527,2)</f>
        <v>0</v>
      </c>
      <c r="K527" s="114" t="s">
        <v>423</v>
      </c>
      <c r="L527" s="28"/>
      <c r="M527" s="118" t="s">
        <v>1</v>
      </c>
      <c r="N527" s="119" t="s">
        <v>35</v>
      </c>
      <c r="O527" s="120">
        <v>0.376</v>
      </c>
      <c r="P527" s="120">
        <f>O527*H527</f>
        <v>0.786968</v>
      </c>
      <c r="Q527" s="120">
        <v>0</v>
      </c>
      <c r="R527" s="120">
        <f>Q527*H527</f>
        <v>0</v>
      </c>
      <c r="S527" s="120">
        <v>0</v>
      </c>
      <c r="T527" s="121">
        <f>S527*H527</f>
        <v>0</v>
      </c>
      <c r="AR527" s="122" t="s">
        <v>147</v>
      </c>
      <c r="AT527" s="122" t="s">
        <v>131</v>
      </c>
      <c r="AU527" s="122" t="s">
        <v>83</v>
      </c>
      <c r="AY527" s="16" t="s">
        <v>130</v>
      </c>
      <c r="BE527" s="123">
        <f>IF(N527="základní",J527,0)</f>
        <v>0</v>
      </c>
      <c r="BF527" s="123">
        <f>IF(N527="snížená",J527,0)</f>
        <v>0</v>
      </c>
      <c r="BG527" s="123">
        <f>IF(N527="zákl. přenesená",J527,0)</f>
        <v>0</v>
      </c>
      <c r="BH527" s="123">
        <f>IF(N527="sníž. přenesená",J527,0)</f>
        <v>0</v>
      </c>
      <c r="BI527" s="123">
        <f>IF(N527="nulová",J527,0)</f>
        <v>0</v>
      </c>
      <c r="BJ527" s="16" t="s">
        <v>16</v>
      </c>
      <c r="BK527" s="123">
        <f>ROUND(I527*H527,2)</f>
        <v>0</v>
      </c>
      <c r="BL527" s="16" t="s">
        <v>147</v>
      </c>
      <c r="BM527" s="122" t="s">
        <v>710</v>
      </c>
    </row>
    <row r="528" spans="2:65" s="1" customFormat="1">
      <c r="B528" s="28"/>
      <c r="D528" s="124" t="s">
        <v>137</v>
      </c>
      <c r="F528" s="125" t="s">
        <v>711</v>
      </c>
      <c r="L528" s="28"/>
      <c r="M528" s="126"/>
      <c r="T528" s="52"/>
      <c r="AT528" s="16" t="s">
        <v>137</v>
      </c>
      <c r="AU528" s="16" t="s">
        <v>83</v>
      </c>
    </row>
    <row r="529" spans="2:65" s="10" customFormat="1">
      <c r="B529" s="127"/>
      <c r="D529" s="124" t="s">
        <v>138</v>
      </c>
      <c r="E529" s="128" t="s">
        <v>1</v>
      </c>
      <c r="F529" s="129" t="s">
        <v>706</v>
      </c>
      <c r="H529" s="130">
        <v>2.093</v>
      </c>
      <c r="L529" s="127"/>
      <c r="M529" s="131"/>
      <c r="T529" s="132"/>
      <c r="AT529" s="128" t="s">
        <v>138</v>
      </c>
      <c r="AU529" s="128" t="s">
        <v>83</v>
      </c>
      <c r="AV529" s="10" t="s">
        <v>77</v>
      </c>
      <c r="AW529" s="10" t="s">
        <v>26</v>
      </c>
      <c r="AX529" s="10" t="s">
        <v>16</v>
      </c>
      <c r="AY529" s="128" t="s">
        <v>130</v>
      </c>
    </row>
    <row r="530" spans="2:65" s="1" customFormat="1" ht="16.5" customHeight="1">
      <c r="B530" s="111"/>
      <c r="C530" s="112" t="s">
        <v>712</v>
      </c>
      <c r="D530" s="112" t="s">
        <v>131</v>
      </c>
      <c r="E530" s="113" t="s">
        <v>713</v>
      </c>
      <c r="F530" s="114" t="s">
        <v>714</v>
      </c>
      <c r="G530" s="115" t="s">
        <v>439</v>
      </c>
      <c r="H530" s="116">
        <v>765.27300000000002</v>
      </c>
      <c r="I530" s="117"/>
      <c r="J530" s="117">
        <f>ROUND(I530*H530,2)</f>
        <v>0</v>
      </c>
      <c r="K530" s="114" t="s">
        <v>1579</v>
      </c>
      <c r="L530" s="28"/>
      <c r="M530" s="118" t="s">
        <v>1</v>
      </c>
      <c r="N530" s="119" t="s">
        <v>35</v>
      </c>
      <c r="O530" s="120">
        <v>0</v>
      </c>
      <c r="P530" s="120">
        <f>O530*H530</f>
        <v>0</v>
      </c>
      <c r="Q530" s="120">
        <v>0</v>
      </c>
      <c r="R530" s="120">
        <f>Q530*H530</f>
        <v>0</v>
      </c>
      <c r="S530" s="120">
        <v>0.35</v>
      </c>
      <c r="T530" s="121">
        <f>S530*H530</f>
        <v>267.84555</v>
      </c>
      <c r="AR530" s="122" t="s">
        <v>147</v>
      </c>
      <c r="AT530" s="122" t="s">
        <v>131</v>
      </c>
      <c r="AU530" s="122" t="s">
        <v>83</v>
      </c>
      <c r="AY530" s="16" t="s">
        <v>130</v>
      </c>
      <c r="BE530" s="123">
        <f>IF(N530="základní",J530,0)</f>
        <v>0</v>
      </c>
      <c r="BF530" s="123">
        <f>IF(N530="snížená",J530,0)</f>
        <v>0</v>
      </c>
      <c r="BG530" s="123">
        <f>IF(N530="zákl. přenesená",J530,0)</f>
        <v>0</v>
      </c>
      <c r="BH530" s="123">
        <f>IF(N530="sníž. přenesená",J530,0)</f>
        <v>0</v>
      </c>
      <c r="BI530" s="123">
        <f>IF(N530="nulová",J530,0)</f>
        <v>0</v>
      </c>
      <c r="BJ530" s="16" t="s">
        <v>16</v>
      </c>
      <c r="BK530" s="123">
        <f>ROUND(I530*H530,2)</f>
        <v>0</v>
      </c>
      <c r="BL530" s="16" t="s">
        <v>147</v>
      </c>
      <c r="BM530" s="122" t="s">
        <v>715</v>
      </c>
    </row>
    <row r="531" spans="2:65" s="1" customFormat="1">
      <c r="B531" s="28"/>
      <c r="D531" s="124" t="s">
        <v>137</v>
      </c>
      <c r="F531" s="125" t="s">
        <v>714</v>
      </c>
      <c r="L531" s="28"/>
      <c r="M531" s="126"/>
      <c r="T531" s="52"/>
      <c r="AT531" s="16" t="s">
        <v>137</v>
      </c>
      <c r="AU531" s="16" t="s">
        <v>83</v>
      </c>
    </row>
    <row r="532" spans="2:65" s="11" customFormat="1">
      <c r="B532" s="133"/>
      <c r="D532" s="124" t="s">
        <v>138</v>
      </c>
      <c r="E532" s="134" t="s">
        <v>1</v>
      </c>
      <c r="F532" s="135" t="s">
        <v>716</v>
      </c>
      <c r="H532" s="134" t="s">
        <v>1</v>
      </c>
      <c r="L532" s="133"/>
      <c r="M532" s="136"/>
      <c r="T532" s="137"/>
      <c r="AT532" s="134" t="s">
        <v>138</v>
      </c>
      <c r="AU532" s="134" t="s">
        <v>83</v>
      </c>
      <c r="AV532" s="11" t="s">
        <v>16</v>
      </c>
      <c r="AW532" s="11" t="s">
        <v>26</v>
      </c>
      <c r="AX532" s="11" t="s">
        <v>70</v>
      </c>
      <c r="AY532" s="134" t="s">
        <v>130</v>
      </c>
    </row>
    <row r="533" spans="2:65" s="10" customFormat="1">
      <c r="B533" s="127"/>
      <c r="D533" s="124" t="s">
        <v>138</v>
      </c>
      <c r="E533" s="128" t="s">
        <v>1</v>
      </c>
      <c r="F533" s="129" t="s">
        <v>717</v>
      </c>
      <c r="H533" s="130">
        <v>216.07300000000001</v>
      </c>
      <c r="L533" s="127"/>
      <c r="M533" s="131"/>
      <c r="T533" s="132"/>
      <c r="AT533" s="128" t="s">
        <v>138</v>
      </c>
      <c r="AU533" s="128" t="s">
        <v>83</v>
      </c>
      <c r="AV533" s="10" t="s">
        <v>77</v>
      </c>
      <c r="AW533" s="10" t="s">
        <v>26</v>
      </c>
      <c r="AX533" s="10" t="s">
        <v>70</v>
      </c>
      <c r="AY533" s="128" t="s">
        <v>130</v>
      </c>
    </row>
    <row r="534" spans="2:65" s="10" customFormat="1">
      <c r="B534" s="127"/>
      <c r="D534" s="124" t="s">
        <v>138</v>
      </c>
      <c r="E534" s="128" t="s">
        <v>1</v>
      </c>
      <c r="F534" s="129" t="s">
        <v>718</v>
      </c>
      <c r="H534" s="130">
        <v>63.093000000000004</v>
      </c>
      <c r="L534" s="127"/>
      <c r="M534" s="131"/>
      <c r="T534" s="132"/>
      <c r="AT534" s="128" t="s">
        <v>138</v>
      </c>
      <c r="AU534" s="128" t="s">
        <v>83</v>
      </c>
      <c r="AV534" s="10" t="s">
        <v>77</v>
      </c>
      <c r="AW534" s="10" t="s">
        <v>26</v>
      </c>
      <c r="AX534" s="10" t="s">
        <v>70</v>
      </c>
      <c r="AY534" s="128" t="s">
        <v>130</v>
      </c>
    </row>
    <row r="535" spans="2:65" s="10" customFormat="1">
      <c r="B535" s="127"/>
      <c r="D535" s="124" t="s">
        <v>138</v>
      </c>
      <c r="E535" s="128" t="s">
        <v>1</v>
      </c>
      <c r="F535" s="129" t="s">
        <v>719</v>
      </c>
      <c r="H535" s="130">
        <v>220.553</v>
      </c>
      <c r="L535" s="127"/>
      <c r="M535" s="131"/>
      <c r="T535" s="132"/>
      <c r="AT535" s="128" t="s">
        <v>138</v>
      </c>
      <c r="AU535" s="128" t="s">
        <v>83</v>
      </c>
      <c r="AV535" s="10" t="s">
        <v>77</v>
      </c>
      <c r="AW535" s="10" t="s">
        <v>26</v>
      </c>
      <c r="AX535" s="10" t="s">
        <v>70</v>
      </c>
      <c r="AY535" s="128" t="s">
        <v>130</v>
      </c>
    </row>
    <row r="536" spans="2:65" s="10" customFormat="1">
      <c r="B536" s="127"/>
      <c r="D536" s="124" t="s">
        <v>138</v>
      </c>
      <c r="E536" s="128" t="s">
        <v>1</v>
      </c>
      <c r="F536" s="129" t="s">
        <v>720</v>
      </c>
      <c r="H536" s="130">
        <v>62.238999999999997</v>
      </c>
      <c r="L536" s="127"/>
      <c r="M536" s="131"/>
      <c r="T536" s="132"/>
      <c r="AT536" s="128" t="s">
        <v>138</v>
      </c>
      <c r="AU536" s="128" t="s">
        <v>83</v>
      </c>
      <c r="AV536" s="10" t="s">
        <v>77</v>
      </c>
      <c r="AW536" s="10" t="s">
        <v>26</v>
      </c>
      <c r="AX536" s="10" t="s">
        <v>70</v>
      </c>
      <c r="AY536" s="128" t="s">
        <v>130</v>
      </c>
    </row>
    <row r="537" spans="2:65" s="14" customFormat="1">
      <c r="B537" s="153"/>
      <c r="D537" s="124" t="s">
        <v>138</v>
      </c>
      <c r="E537" s="154" t="s">
        <v>1</v>
      </c>
      <c r="F537" s="155" t="s">
        <v>264</v>
      </c>
      <c r="H537" s="156">
        <v>561.95799999999997</v>
      </c>
      <c r="L537" s="153"/>
      <c r="M537" s="157"/>
      <c r="T537" s="158"/>
      <c r="AT537" s="154" t="s">
        <v>138</v>
      </c>
      <c r="AU537" s="154" t="s">
        <v>83</v>
      </c>
      <c r="AV537" s="14" t="s">
        <v>83</v>
      </c>
      <c r="AW537" s="14" t="s">
        <v>26</v>
      </c>
      <c r="AX537" s="14" t="s">
        <v>70</v>
      </c>
      <c r="AY537" s="154" t="s">
        <v>130</v>
      </c>
    </row>
    <row r="538" spans="2:65" s="11" customFormat="1">
      <c r="B538" s="133"/>
      <c r="D538" s="124" t="s">
        <v>138</v>
      </c>
      <c r="E538" s="134" t="s">
        <v>1</v>
      </c>
      <c r="F538" s="135" t="s">
        <v>721</v>
      </c>
      <c r="H538" s="134" t="s">
        <v>1</v>
      </c>
      <c r="L538" s="133"/>
      <c r="M538" s="136"/>
      <c r="T538" s="137"/>
      <c r="AT538" s="134" t="s">
        <v>138</v>
      </c>
      <c r="AU538" s="134" t="s">
        <v>83</v>
      </c>
      <c r="AV538" s="11" t="s">
        <v>16</v>
      </c>
      <c r="AW538" s="11" t="s">
        <v>26</v>
      </c>
      <c r="AX538" s="11" t="s">
        <v>70</v>
      </c>
      <c r="AY538" s="134" t="s">
        <v>130</v>
      </c>
    </row>
    <row r="539" spans="2:65" s="10" customFormat="1">
      <c r="B539" s="127"/>
      <c r="D539" s="124" t="s">
        <v>138</v>
      </c>
      <c r="E539" s="128" t="s">
        <v>1</v>
      </c>
      <c r="F539" s="129" t="s">
        <v>722</v>
      </c>
      <c r="H539" s="130">
        <v>100.593</v>
      </c>
      <c r="L539" s="127"/>
      <c r="M539" s="131"/>
      <c r="T539" s="132"/>
      <c r="AT539" s="128" t="s">
        <v>138</v>
      </c>
      <c r="AU539" s="128" t="s">
        <v>83</v>
      </c>
      <c r="AV539" s="10" t="s">
        <v>77</v>
      </c>
      <c r="AW539" s="10" t="s">
        <v>26</v>
      </c>
      <c r="AX539" s="10" t="s">
        <v>70</v>
      </c>
      <c r="AY539" s="128" t="s">
        <v>130</v>
      </c>
    </row>
    <row r="540" spans="2:65" s="10" customFormat="1">
      <c r="B540" s="127"/>
      <c r="D540" s="124" t="s">
        <v>138</v>
      </c>
      <c r="E540" s="128" t="s">
        <v>1</v>
      </c>
      <c r="F540" s="129" t="s">
        <v>723</v>
      </c>
      <c r="H540" s="130">
        <v>102.72199999999999</v>
      </c>
      <c r="L540" s="127"/>
      <c r="M540" s="131"/>
      <c r="T540" s="132"/>
      <c r="AT540" s="128" t="s">
        <v>138</v>
      </c>
      <c r="AU540" s="128" t="s">
        <v>83</v>
      </c>
      <c r="AV540" s="10" t="s">
        <v>77</v>
      </c>
      <c r="AW540" s="10" t="s">
        <v>26</v>
      </c>
      <c r="AX540" s="10" t="s">
        <v>70</v>
      </c>
      <c r="AY540" s="128" t="s">
        <v>130</v>
      </c>
    </row>
    <row r="541" spans="2:65" s="14" customFormat="1">
      <c r="B541" s="153"/>
      <c r="D541" s="124" t="s">
        <v>138</v>
      </c>
      <c r="E541" s="154" t="s">
        <v>1</v>
      </c>
      <c r="F541" s="155" t="s">
        <v>264</v>
      </c>
      <c r="H541" s="156">
        <v>203.315</v>
      </c>
      <c r="L541" s="153"/>
      <c r="M541" s="157"/>
      <c r="T541" s="158"/>
      <c r="AT541" s="154" t="s">
        <v>138</v>
      </c>
      <c r="AU541" s="154" t="s">
        <v>83</v>
      </c>
      <c r="AV541" s="14" t="s">
        <v>83</v>
      </c>
      <c r="AW541" s="14" t="s">
        <v>26</v>
      </c>
      <c r="AX541" s="14" t="s">
        <v>70</v>
      </c>
      <c r="AY541" s="154" t="s">
        <v>130</v>
      </c>
    </row>
    <row r="542" spans="2:65" s="13" customFormat="1">
      <c r="B542" s="147"/>
      <c r="D542" s="124" t="s">
        <v>138</v>
      </c>
      <c r="E542" s="148" t="s">
        <v>1</v>
      </c>
      <c r="F542" s="149" t="s">
        <v>227</v>
      </c>
      <c r="H542" s="150">
        <v>765.27299999999991</v>
      </c>
      <c r="L542" s="147"/>
      <c r="M542" s="151"/>
      <c r="T542" s="152"/>
      <c r="AT542" s="148" t="s">
        <v>138</v>
      </c>
      <c r="AU542" s="148" t="s">
        <v>83</v>
      </c>
      <c r="AV542" s="13" t="s">
        <v>147</v>
      </c>
      <c r="AW542" s="13" t="s">
        <v>26</v>
      </c>
      <c r="AX542" s="13" t="s">
        <v>16</v>
      </c>
      <c r="AY542" s="148" t="s">
        <v>130</v>
      </c>
    </row>
    <row r="543" spans="2:65" s="9" customFormat="1" ht="20.85" customHeight="1">
      <c r="B543" s="102"/>
      <c r="D543" s="103" t="s">
        <v>69</v>
      </c>
      <c r="E543" s="145" t="s">
        <v>724</v>
      </c>
      <c r="F543" s="145" t="s">
        <v>725</v>
      </c>
      <c r="J543" s="146">
        <f>BK543</f>
        <v>0</v>
      </c>
      <c r="L543" s="102"/>
      <c r="M543" s="106"/>
      <c r="P543" s="107">
        <f>SUM(P544:P613)</f>
        <v>95.957940000000008</v>
      </c>
      <c r="R543" s="107">
        <f>SUM(R544:R613)</f>
        <v>6.4350000000000004E-2</v>
      </c>
      <c r="T543" s="108">
        <f>SUM(T544:T613)</f>
        <v>1262.4244796800001</v>
      </c>
      <c r="AR543" s="103" t="s">
        <v>16</v>
      </c>
      <c r="AT543" s="109" t="s">
        <v>69</v>
      </c>
      <c r="AU543" s="109" t="s">
        <v>77</v>
      </c>
      <c r="AY543" s="103" t="s">
        <v>130</v>
      </c>
      <c r="BK543" s="110">
        <f>SUM(BK544:BK613)</f>
        <v>0</v>
      </c>
    </row>
    <row r="544" spans="2:65" s="1" customFormat="1" ht="16.5" customHeight="1">
      <c r="B544" s="111"/>
      <c r="C544" s="112" t="s">
        <v>726</v>
      </c>
      <c r="D544" s="112" t="s">
        <v>131</v>
      </c>
      <c r="E544" s="113" t="s">
        <v>727</v>
      </c>
      <c r="F544" s="114" t="s">
        <v>728</v>
      </c>
      <c r="G544" s="115" t="s">
        <v>439</v>
      </c>
      <c r="H544" s="116">
        <v>2000.3030000000001</v>
      </c>
      <c r="I544" s="117"/>
      <c r="J544" s="117">
        <f>ROUND(I544*H544,2)</f>
        <v>0</v>
      </c>
      <c r="K544" s="114" t="s">
        <v>423</v>
      </c>
      <c r="L544" s="28"/>
      <c r="M544" s="118" t="s">
        <v>1</v>
      </c>
      <c r="N544" s="119" t="s">
        <v>35</v>
      </c>
      <c r="O544" s="120">
        <v>0.04</v>
      </c>
      <c r="P544" s="120">
        <f>O544*H544</f>
        <v>80.01212000000001</v>
      </c>
      <c r="Q544" s="120">
        <v>0</v>
      </c>
      <c r="R544" s="120">
        <f>Q544*H544</f>
        <v>0</v>
      </c>
      <c r="S544" s="120">
        <v>0.33245999999999998</v>
      </c>
      <c r="T544" s="121">
        <f>S544*H544</f>
        <v>665.02073538000002</v>
      </c>
      <c r="AR544" s="122" t="s">
        <v>147</v>
      </c>
      <c r="AT544" s="122" t="s">
        <v>131</v>
      </c>
      <c r="AU544" s="122" t="s">
        <v>83</v>
      </c>
      <c r="AY544" s="16" t="s">
        <v>130</v>
      </c>
      <c r="BE544" s="123">
        <f>IF(N544="základní",J544,0)</f>
        <v>0</v>
      </c>
      <c r="BF544" s="123">
        <f>IF(N544="snížená",J544,0)</f>
        <v>0</v>
      </c>
      <c r="BG544" s="123">
        <f>IF(N544="zákl. přenesená",J544,0)</f>
        <v>0</v>
      </c>
      <c r="BH544" s="123">
        <f>IF(N544="sníž. přenesená",J544,0)</f>
        <v>0</v>
      </c>
      <c r="BI544" s="123">
        <f>IF(N544="nulová",J544,0)</f>
        <v>0</v>
      </c>
      <c r="BJ544" s="16" t="s">
        <v>16</v>
      </c>
      <c r="BK544" s="123">
        <f>ROUND(I544*H544,2)</f>
        <v>0</v>
      </c>
      <c r="BL544" s="16" t="s">
        <v>147</v>
      </c>
      <c r="BM544" s="122" t="s">
        <v>729</v>
      </c>
    </row>
    <row r="545" spans="2:65" s="1" customFormat="1">
      <c r="B545" s="28"/>
      <c r="D545" s="124" t="s">
        <v>137</v>
      </c>
      <c r="F545" s="125" t="s">
        <v>728</v>
      </c>
      <c r="L545" s="28"/>
      <c r="M545" s="126"/>
      <c r="T545" s="52"/>
      <c r="AT545" s="16" t="s">
        <v>137</v>
      </c>
      <c r="AU545" s="16" t="s">
        <v>83</v>
      </c>
    </row>
    <row r="546" spans="2:65" s="11" customFormat="1">
      <c r="B546" s="133"/>
      <c r="D546" s="124" t="s">
        <v>138</v>
      </c>
      <c r="E546" s="134" t="s">
        <v>1</v>
      </c>
      <c r="F546" s="135" t="s">
        <v>730</v>
      </c>
      <c r="H546" s="134" t="s">
        <v>1</v>
      </c>
      <c r="L546" s="133"/>
      <c r="M546" s="136"/>
      <c r="T546" s="137"/>
      <c r="AT546" s="134" t="s">
        <v>138</v>
      </c>
      <c r="AU546" s="134" t="s">
        <v>83</v>
      </c>
      <c r="AV546" s="11" t="s">
        <v>16</v>
      </c>
      <c r="AW546" s="11" t="s">
        <v>26</v>
      </c>
      <c r="AX546" s="11" t="s">
        <v>70</v>
      </c>
      <c r="AY546" s="134" t="s">
        <v>130</v>
      </c>
    </row>
    <row r="547" spans="2:65" s="11" customFormat="1">
      <c r="B547" s="133"/>
      <c r="D547" s="124" t="s">
        <v>138</v>
      </c>
      <c r="E547" s="134" t="s">
        <v>1</v>
      </c>
      <c r="F547" s="135" t="s">
        <v>731</v>
      </c>
      <c r="H547" s="134" t="s">
        <v>1</v>
      </c>
      <c r="L547" s="133"/>
      <c r="M547" s="136"/>
      <c r="T547" s="137"/>
      <c r="AT547" s="134" t="s">
        <v>138</v>
      </c>
      <c r="AU547" s="134" t="s">
        <v>83</v>
      </c>
      <c r="AV547" s="11" t="s">
        <v>16</v>
      </c>
      <c r="AW547" s="11" t="s">
        <v>26</v>
      </c>
      <c r="AX547" s="11" t="s">
        <v>70</v>
      </c>
      <c r="AY547" s="134" t="s">
        <v>130</v>
      </c>
    </row>
    <row r="548" spans="2:65" s="10" customFormat="1">
      <c r="B548" s="127"/>
      <c r="D548" s="124" t="s">
        <v>138</v>
      </c>
      <c r="E548" s="128" t="s">
        <v>1</v>
      </c>
      <c r="F548" s="129" t="s">
        <v>732</v>
      </c>
      <c r="H548" s="130">
        <v>255.08500000000001</v>
      </c>
      <c r="L548" s="127"/>
      <c r="M548" s="131"/>
      <c r="T548" s="132"/>
      <c r="AT548" s="128" t="s">
        <v>138</v>
      </c>
      <c r="AU548" s="128" t="s">
        <v>83</v>
      </c>
      <c r="AV548" s="10" t="s">
        <v>77</v>
      </c>
      <c r="AW548" s="10" t="s">
        <v>26</v>
      </c>
      <c r="AX548" s="10" t="s">
        <v>70</v>
      </c>
      <c r="AY548" s="128" t="s">
        <v>130</v>
      </c>
    </row>
    <row r="549" spans="2:65" s="10" customFormat="1">
      <c r="B549" s="127"/>
      <c r="D549" s="124" t="s">
        <v>138</v>
      </c>
      <c r="E549" s="128" t="s">
        <v>1</v>
      </c>
      <c r="F549" s="129" t="s">
        <v>733</v>
      </c>
      <c r="H549" s="130">
        <v>742.59400000000005</v>
      </c>
      <c r="L549" s="127"/>
      <c r="M549" s="131"/>
      <c r="T549" s="132"/>
      <c r="AT549" s="128" t="s">
        <v>138</v>
      </c>
      <c r="AU549" s="128" t="s">
        <v>83</v>
      </c>
      <c r="AV549" s="10" t="s">
        <v>77</v>
      </c>
      <c r="AW549" s="10" t="s">
        <v>26</v>
      </c>
      <c r="AX549" s="10" t="s">
        <v>70</v>
      </c>
      <c r="AY549" s="128" t="s">
        <v>130</v>
      </c>
    </row>
    <row r="550" spans="2:65" s="11" customFormat="1">
      <c r="B550" s="133"/>
      <c r="D550" s="124" t="s">
        <v>138</v>
      </c>
      <c r="E550" s="134" t="s">
        <v>1</v>
      </c>
      <c r="F550" s="135" t="s">
        <v>734</v>
      </c>
      <c r="H550" s="134" t="s">
        <v>1</v>
      </c>
      <c r="L550" s="133"/>
      <c r="M550" s="136"/>
      <c r="T550" s="137"/>
      <c r="AT550" s="134" t="s">
        <v>138</v>
      </c>
      <c r="AU550" s="134" t="s">
        <v>83</v>
      </c>
      <c r="AV550" s="11" t="s">
        <v>16</v>
      </c>
      <c r="AW550" s="11" t="s">
        <v>26</v>
      </c>
      <c r="AX550" s="11" t="s">
        <v>70</v>
      </c>
      <c r="AY550" s="134" t="s">
        <v>130</v>
      </c>
    </row>
    <row r="551" spans="2:65" s="10" customFormat="1">
      <c r="B551" s="127"/>
      <c r="D551" s="124" t="s">
        <v>138</v>
      </c>
      <c r="E551" s="128" t="s">
        <v>1</v>
      </c>
      <c r="F551" s="129" t="s">
        <v>735</v>
      </c>
      <c r="H551" s="130">
        <v>253.37</v>
      </c>
      <c r="L551" s="127"/>
      <c r="M551" s="131"/>
      <c r="T551" s="132"/>
      <c r="AT551" s="128" t="s">
        <v>138</v>
      </c>
      <c r="AU551" s="128" t="s">
        <v>83</v>
      </c>
      <c r="AV551" s="10" t="s">
        <v>77</v>
      </c>
      <c r="AW551" s="10" t="s">
        <v>26</v>
      </c>
      <c r="AX551" s="10" t="s">
        <v>70</v>
      </c>
      <c r="AY551" s="128" t="s">
        <v>130</v>
      </c>
    </row>
    <row r="552" spans="2:65" s="10" customFormat="1">
      <c r="B552" s="127"/>
      <c r="D552" s="124" t="s">
        <v>138</v>
      </c>
      <c r="E552" s="128" t="s">
        <v>1</v>
      </c>
      <c r="F552" s="129" t="s">
        <v>736</v>
      </c>
      <c r="H552" s="130">
        <v>749.25400000000002</v>
      </c>
      <c r="L552" s="127"/>
      <c r="M552" s="131"/>
      <c r="T552" s="132"/>
      <c r="AT552" s="128" t="s">
        <v>138</v>
      </c>
      <c r="AU552" s="128" t="s">
        <v>83</v>
      </c>
      <c r="AV552" s="10" t="s">
        <v>77</v>
      </c>
      <c r="AW552" s="10" t="s">
        <v>26</v>
      </c>
      <c r="AX552" s="10" t="s">
        <v>70</v>
      </c>
      <c r="AY552" s="128" t="s">
        <v>130</v>
      </c>
    </row>
    <row r="553" spans="2:65" s="11" customFormat="1">
      <c r="B553" s="133"/>
      <c r="D553" s="124" t="s">
        <v>138</v>
      </c>
      <c r="E553" s="134" t="s">
        <v>1</v>
      </c>
      <c r="F553" s="135" t="s">
        <v>737</v>
      </c>
      <c r="H553" s="134" t="s">
        <v>1</v>
      </c>
      <c r="L553" s="133"/>
      <c r="M553" s="136"/>
      <c r="T553" s="137"/>
      <c r="AT553" s="134" t="s">
        <v>138</v>
      </c>
      <c r="AU553" s="134" t="s">
        <v>83</v>
      </c>
      <c r="AV553" s="11" t="s">
        <v>16</v>
      </c>
      <c r="AW553" s="11" t="s">
        <v>26</v>
      </c>
      <c r="AX553" s="11" t="s">
        <v>70</v>
      </c>
      <c r="AY553" s="134" t="s">
        <v>130</v>
      </c>
    </row>
    <row r="554" spans="2:65" s="13" customFormat="1">
      <c r="B554" s="147"/>
      <c r="D554" s="124" t="s">
        <v>138</v>
      </c>
      <c r="E554" s="148" t="s">
        <v>1</v>
      </c>
      <c r="F554" s="149" t="s">
        <v>227</v>
      </c>
      <c r="H554" s="150">
        <v>2000.3029999999999</v>
      </c>
      <c r="L554" s="147"/>
      <c r="M554" s="151"/>
      <c r="T554" s="152"/>
      <c r="AT554" s="148" t="s">
        <v>138</v>
      </c>
      <c r="AU554" s="148" t="s">
        <v>83</v>
      </c>
      <c r="AV554" s="13" t="s">
        <v>147</v>
      </c>
      <c r="AW554" s="13" t="s">
        <v>26</v>
      </c>
      <c r="AX554" s="13" t="s">
        <v>16</v>
      </c>
      <c r="AY554" s="148" t="s">
        <v>130</v>
      </c>
    </row>
    <row r="555" spans="2:65" s="1" customFormat="1" ht="16.5" customHeight="1">
      <c r="B555" s="111"/>
      <c r="C555" s="112" t="s">
        <v>738</v>
      </c>
      <c r="D555" s="112" t="s">
        <v>131</v>
      </c>
      <c r="E555" s="113" t="s">
        <v>739</v>
      </c>
      <c r="F555" s="114" t="s">
        <v>740</v>
      </c>
      <c r="G555" s="115" t="s">
        <v>439</v>
      </c>
      <c r="H555" s="116">
        <v>143.16999999999999</v>
      </c>
      <c r="I555" s="117"/>
      <c r="J555" s="117">
        <f>ROUND(I555*H555,2)</f>
        <v>0</v>
      </c>
      <c r="K555" s="114" t="s">
        <v>423</v>
      </c>
      <c r="L555" s="28"/>
      <c r="M555" s="118" t="s">
        <v>1</v>
      </c>
      <c r="N555" s="119" t="s">
        <v>35</v>
      </c>
      <c r="O555" s="120">
        <v>4.5999999999999999E-2</v>
      </c>
      <c r="P555" s="120">
        <f>O555*H555</f>
        <v>6.5858199999999991</v>
      </c>
      <c r="Q555" s="120">
        <v>0</v>
      </c>
      <c r="R555" s="120">
        <f>Q555*H555</f>
        <v>0</v>
      </c>
      <c r="S555" s="120">
        <v>0.35338999999999998</v>
      </c>
      <c r="T555" s="121">
        <f>S555*H555</f>
        <v>50.594846299999993</v>
      </c>
      <c r="AR555" s="122" t="s">
        <v>147</v>
      </c>
      <c r="AT555" s="122" t="s">
        <v>131</v>
      </c>
      <c r="AU555" s="122" t="s">
        <v>83</v>
      </c>
      <c r="AY555" s="16" t="s">
        <v>130</v>
      </c>
      <c r="BE555" s="123">
        <f>IF(N555="základní",J555,0)</f>
        <v>0</v>
      </c>
      <c r="BF555" s="123">
        <f>IF(N555="snížená",J555,0)</f>
        <v>0</v>
      </c>
      <c r="BG555" s="123">
        <f>IF(N555="zákl. přenesená",J555,0)</f>
        <v>0</v>
      </c>
      <c r="BH555" s="123">
        <f>IF(N555="sníž. přenesená",J555,0)</f>
        <v>0</v>
      </c>
      <c r="BI555" s="123">
        <f>IF(N555="nulová",J555,0)</f>
        <v>0</v>
      </c>
      <c r="BJ555" s="16" t="s">
        <v>16</v>
      </c>
      <c r="BK555" s="123">
        <f>ROUND(I555*H555,2)</f>
        <v>0</v>
      </c>
      <c r="BL555" s="16" t="s">
        <v>147</v>
      </c>
      <c r="BM555" s="122" t="s">
        <v>741</v>
      </c>
    </row>
    <row r="556" spans="2:65" s="1" customFormat="1">
      <c r="B556" s="28"/>
      <c r="D556" s="124" t="s">
        <v>137</v>
      </c>
      <c r="F556" s="125" t="s">
        <v>740</v>
      </c>
      <c r="L556" s="28"/>
      <c r="M556" s="126"/>
      <c r="T556" s="52"/>
      <c r="AT556" s="16" t="s">
        <v>137</v>
      </c>
      <c r="AU556" s="16" t="s">
        <v>83</v>
      </c>
    </row>
    <row r="557" spans="2:65" s="11" customFormat="1">
      <c r="B557" s="133"/>
      <c r="D557" s="124" t="s">
        <v>138</v>
      </c>
      <c r="E557" s="134" t="s">
        <v>1</v>
      </c>
      <c r="F557" s="135" t="s">
        <v>742</v>
      </c>
      <c r="H557" s="134" t="s">
        <v>1</v>
      </c>
      <c r="L557" s="133"/>
      <c r="M557" s="136"/>
      <c r="T557" s="137"/>
      <c r="AT557" s="134" t="s">
        <v>138</v>
      </c>
      <c r="AU557" s="134" t="s">
        <v>83</v>
      </c>
      <c r="AV557" s="11" t="s">
        <v>16</v>
      </c>
      <c r="AW557" s="11" t="s">
        <v>26</v>
      </c>
      <c r="AX557" s="11" t="s">
        <v>70</v>
      </c>
      <c r="AY557" s="134" t="s">
        <v>130</v>
      </c>
    </row>
    <row r="558" spans="2:65" s="10" customFormat="1">
      <c r="B558" s="127"/>
      <c r="D558" s="124" t="s">
        <v>138</v>
      </c>
      <c r="E558" s="128" t="s">
        <v>1</v>
      </c>
      <c r="F558" s="129" t="s">
        <v>743</v>
      </c>
      <c r="H558" s="130">
        <v>71.596000000000004</v>
      </c>
      <c r="L558" s="127"/>
      <c r="M558" s="131"/>
      <c r="T558" s="132"/>
      <c r="AT558" s="128" t="s">
        <v>138</v>
      </c>
      <c r="AU558" s="128" t="s">
        <v>83</v>
      </c>
      <c r="AV558" s="10" t="s">
        <v>77</v>
      </c>
      <c r="AW558" s="10" t="s">
        <v>26</v>
      </c>
      <c r="AX558" s="10" t="s">
        <v>70</v>
      </c>
      <c r="AY558" s="128" t="s">
        <v>130</v>
      </c>
    </row>
    <row r="559" spans="2:65" s="10" customFormat="1">
      <c r="B559" s="127"/>
      <c r="D559" s="124" t="s">
        <v>138</v>
      </c>
      <c r="E559" s="128" t="s">
        <v>1</v>
      </c>
      <c r="F559" s="129" t="s">
        <v>744</v>
      </c>
      <c r="H559" s="130">
        <v>71.573999999999998</v>
      </c>
      <c r="L559" s="127"/>
      <c r="M559" s="131"/>
      <c r="T559" s="132"/>
      <c r="AT559" s="128" t="s">
        <v>138</v>
      </c>
      <c r="AU559" s="128" t="s">
        <v>83</v>
      </c>
      <c r="AV559" s="10" t="s">
        <v>77</v>
      </c>
      <c r="AW559" s="10" t="s">
        <v>26</v>
      </c>
      <c r="AX559" s="10" t="s">
        <v>70</v>
      </c>
      <c r="AY559" s="128" t="s">
        <v>130</v>
      </c>
    </row>
    <row r="560" spans="2:65" s="13" customFormat="1">
      <c r="B560" s="147"/>
      <c r="D560" s="124" t="s">
        <v>138</v>
      </c>
      <c r="E560" s="148" t="s">
        <v>1</v>
      </c>
      <c r="F560" s="149" t="s">
        <v>227</v>
      </c>
      <c r="H560" s="150">
        <v>143.17000000000002</v>
      </c>
      <c r="L560" s="147"/>
      <c r="M560" s="151"/>
      <c r="T560" s="152"/>
      <c r="AT560" s="148" t="s">
        <v>138</v>
      </c>
      <c r="AU560" s="148" t="s">
        <v>83</v>
      </c>
      <c r="AV560" s="13" t="s">
        <v>147</v>
      </c>
      <c r="AW560" s="13" t="s">
        <v>26</v>
      </c>
      <c r="AX560" s="13" t="s">
        <v>16</v>
      </c>
      <c r="AY560" s="148" t="s">
        <v>130</v>
      </c>
    </row>
    <row r="561" spans="2:65" s="1" customFormat="1" ht="16.5" customHeight="1">
      <c r="B561" s="111"/>
      <c r="C561" s="112" t="s">
        <v>745</v>
      </c>
      <c r="D561" s="112" t="s">
        <v>131</v>
      </c>
      <c r="E561" s="113" t="s">
        <v>746</v>
      </c>
      <c r="F561" s="114" t="s">
        <v>747</v>
      </c>
      <c r="G561" s="115" t="s">
        <v>439</v>
      </c>
      <c r="H561" s="116">
        <v>502.01299999999998</v>
      </c>
      <c r="I561" s="117"/>
      <c r="J561" s="117">
        <f>ROUND(I561*H561,2)</f>
        <v>0</v>
      </c>
      <c r="K561" s="114" t="s">
        <v>1579</v>
      </c>
      <c r="L561" s="28"/>
      <c r="M561" s="118" t="s">
        <v>1</v>
      </c>
      <c r="N561" s="119" t="s">
        <v>35</v>
      </c>
      <c r="O561" s="120">
        <v>0</v>
      </c>
      <c r="P561" s="120">
        <f>O561*H561</f>
        <v>0</v>
      </c>
      <c r="Q561" s="120">
        <v>0</v>
      </c>
      <c r="R561" s="120">
        <f>Q561*H561</f>
        <v>0</v>
      </c>
      <c r="S561" s="120">
        <v>0.14599999999999999</v>
      </c>
      <c r="T561" s="121">
        <f>S561*H561</f>
        <v>73.293897999999999</v>
      </c>
      <c r="AR561" s="122" t="s">
        <v>147</v>
      </c>
      <c r="AT561" s="122" t="s">
        <v>131</v>
      </c>
      <c r="AU561" s="122" t="s">
        <v>83</v>
      </c>
      <c r="AY561" s="16" t="s">
        <v>130</v>
      </c>
      <c r="BE561" s="123">
        <f>IF(N561="základní",J561,0)</f>
        <v>0</v>
      </c>
      <c r="BF561" s="123">
        <f>IF(N561="snížená",J561,0)</f>
        <v>0</v>
      </c>
      <c r="BG561" s="123">
        <f>IF(N561="zákl. přenesená",J561,0)</f>
        <v>0</v>
      </c>
      <c r="BH561" s="123">
        <f>IF(N561="sníž. přenesená",J561,0)</f>
        <v>0</v>
      </c>
      <c r="BI561" s="123">
        <f>IF(N561="nulová",J561,0)</f>
        <v>0</v>
      </c>
      <c r="BJ561" s="16" t="s">
        <v>16</v>
      </c>
      <c r="BK561" s="123">
        <f>ROUND(I561*H561,2)</f>
        <v>0</v>
      </c>
      <c r="BL561" s="16" t="s">
        <v>147</v>
      </c>
      <c r="BM561" s="122" t="s">
        <v>748</v>
      </c>
    </row>
    <row r="562" spans="2:65" s="1" customFormat="1">
      <c r="B562" s="28"/>
      <c r="D562" s="124" t="s">
        <v>137</v>
      </c>
      <c r="F562" s="125" t="s">
        <v>747</v>
      </c>
      <c r="L562" s="28"/>
      <c r="M562" s="126"/>
      <c r="T562" s="52"/>
      <c r="AT562" s="16" t="s">
        <v>137</v>
      </c>
      <c r="AU562" s="16" t="s">
        <v>83</v>
      </c>
    </row>
    <row r="563" spans="2:65" s="11" customFormat="1">
      <c r="B563" s="133"/>
      <c r="D563" s="124" t="s">
        <v>138</v>
      </c>
      <c r="E563" s="134" t="s">
        <v>1</v>
      </c>
      <c r="F563" s="135" t="s">
        <v>749</v>
      </c>
      <c r="H563" s="134" t="s">
        <v>1</v>
      </c>
      <c r="L563" s="133"/>
      <c r="M563" s="136"/>
      <c r="T563" s="137"/>
      <c r="AT563" s="134" t="s">
        <v>138</v>
      </c>
      <c r="AU563" s="134" t="s">
        <v>83</v>
      </c>
      <c r="AV563" s="11" t="s">
        <v>16</v>
      </c>
      <c r="AW563" s="11" t="s">
        <v>26</v>
      </c>
      <c r="AX563" s="11" t="s">
        <v>70</v>
      </c>
      <c r="AY563" s="134" t="s">
        <v>130</v>
      </c>
    </row>
    <row r="564" spans="2:65" s="10" customFormat="1">
      <c r="B564" s="127"/>
      <c r="D564" s="124" t="s">
        <v>138</v>
      </c>
      <c r="E564" s="128" t="s">
        <v>1</v>
      </c>
      <c r="F564" s="129" t="s">
        <v>750</v>
      </c>
      <c r="H564" s="130">
        <v>250.233</v>
      </c>
      <c r="L564" s="127"/>
      <c r="M564" s="131"/>
      <c r="T564" s="132"/>
      <c r="AT564" s="128" t="s">
        <v>138</v>
      </c>
      <c r="AU564" s="128" t="s">
        <v>83</v>
      </c>
      <c r="AV564" s="10" t="s">
        <v>77</v>
      </c>
      <c r="AW564" s="10" t="s">
        <v>26</v>
      </c>
      <c r="AX564" s="10" t="s">
        <v>70</v>
      </c>
      <c r="AY564" s="128" t="s">
        <v>130</v>
      </c>
    </row>
    <row r="565" spans="2:65" s="10" customFormat="1">
      <c r="B565" s="127"/>
      <c r="D565" s="124" t="s">
        <v>138</v>
      </c>
      <c r="E565" s="128" t="s">
        <v>1</v>
      </c>
      <c r="F565" s="129" t="s">
        <v>751</v>
      </c>
      <c r="H565" s="130">
        <v>251.78</v>
      </c>
      <c r="L565" s="127"/>
      <c r="M565" s="131"/>
      <c r="T565" s="132"/>
      <c r="AT565" s="128" t="s">
        <v>138</v>
      </c>
      <c r="AU565" s="128" t="s">
        <v>83</v>
      </c>
      <c r="AV565" s="10" t="s">
        <v>77</v>
      </c>
      <c r="AW565" s="10" t="s">
        <v>26</v>
      </c>
      <c r="AX565" s="10" t="s">
        <v>70</v>
      </c>
      <c r="AY565" s="128" t="s">
        <v>130</v>
      </c>
    </row>
    <row r="566" spans="2:65" s="11" customFormat="1">
      <c r="B566" s="133"/>
      <c r="D566" s="124" t="s">
        <v>138</v>
      </c>
      <c r="E566" s="134" t="s">
        <v>1</v>
      </c>
      <c r="F566" s="135" t="s">
        <v>752</v>
      </c>
      <c r="H566" s="134" t="s">
        <v>1</v>
      </c>
      <c r="L566" s="133"/>
      <c r="M566" s="136"/>
      <c r="T566" s="137"/>
      <c r="AT566" s="134" t="s">
        <v>138</v>
      </c>
      <c r="AU566" s="134" t="s">
        <v>83</v>
      </c>
      <c r="AV566" s="11" t="s">
        <v>16</v>
      </c>
      <c r="AW566" s="11" t="s">
        <v>26</v>
      </c>
      <c r="AX566" s="11" t="s">
        <v>70</v>
      </c>
      <c r="AY566" s="134" t="s">
        <v>130</v>
      </c>
    </row>
    <row r="567" spans="2:65" s="13" customFormat="1">
      <c r="B567" s="147"/>
      <c r="D567" s="124" t="s">
        <v>138</v>
      </c>
      <c r="E567" s="148" t="s">
        <v>1</v>
      </c>
      <c r="F567" s="149" t="s">
        <v>227</v>
      </c>
      <c r="H567" s="150">
        <v>502.01300000000003</v>
      </c>
      <c r="L567" s="147"/>
      <c r="M567" s="151"/>
      <c r="T567" s="152"/>
      <c r="AT567" s="148" t="s">
        <v>138</v>
      </c>
      <c r="AU567" s="148" t="s">
        <v>83</v>
      </c>
      <c r="AV567" s="13" t="s">
        <v>147</v>
      </c>
      <c r="AW567" s="13" t="s">
        <v>26</v>
      </c>
      <c r="AX567" s="13" t="s">
        <v>16</v>
      </c>
      <c r="AY567" s="148" t="s">
        <v>130</v>
      </c>
    </row>
    <row r="568" spans="2:65" s="1" customFormat="1" ht="16.5" customHeight="1">
      <c r="B568" s="111"/>
      <c r="C568" s="112" t="s">
        <v>753</v>
      </c>
      <c r="D568" s="112" t="s">
        <v>131</v>
      </c>
      <c r="E568" s="113" t="s">
        <v>754</v>
      </c>
      <c r="F568" s="114" t="s">
        <v>755</v>
      </c>
      <c r="G568" s="115" t="s">
        <v>455</v>
      </c>
      <c r="H568" s="116">
        <v>15124</v>
      </c>
      <c r="I568" s="117"/>
      <c r="J568" s="117">
        <f>ROUND(I568*H568,2)</f>
        <v>0</v>
      </c>
      <c r="K568" s="114" t="s">
        <v>1579</v>
      </c>
      <c r="L568" s="28"/>
      <c r="M568" s="118" t="s">
        <v>1</v>
      </c>
      <c r="N568" s="119" t="s">
        <v>35</v>
      </c>
      <c r="O568" s="120">
        <v>0</v>
      </c>
      <c r="P568" s="120">
        <f>O568*H568</f>
        <v>0</v>
      </c>
      <c r="Q568" s="120">
        <v>0</v>
      </c>
      <c r="R568" s="120">
        <f>Q568*H568</f>
        <v>0</v>
      </c>
      <c r="S568" s="120">
        <v>0</v>
      </c>
      <c r="T568" s="121">
        <f>S568*H568</f>
        <v>0</v>
      </c>
      <c r="AR568" s="122" t="s">
        <v>147</v>
      </c>
      <c r="AT568" s="122" t="s">
        <v>131</v>
      </c>
      <c r="AU568" s="122" t="s">
        <v>83</v>
      </c>
      <c r="AY568" s="16" t="s">
        <v>130</v>
      </c>
      <c r="BE568" s="123">
        <f>IF(N568="základní",J568,0)</f>
        <v>0</v>
      </c>
      <c r="BF568" s="123">
        <f>IF(N568="snížená",J568,0)</f>
        <v>0</v>
      </c>
      <c r="BG568" s="123">
        <f>IF(N568="zákl. přenesená",J568,0)</f>
        <v>0</v>
      </c>
      <c r="BH568" s="123">
        <f>IF(N568="sníž. přenesená",J568,0)</f>
        <v>0</v>
      </c>
      <c r="BI568" s="123">
        <f>IF(N568="nulová",J568,0)</f>
        <v>0</v>
      </c>
      <c r="BJ568" s="16" t="s">
        <v>16</v>
      </c>
      <c r="BK568" s="123">
        <f>ROUND(I568*H568,2)</f>
        <v>0</v>
      </c>
      <c r="BL568" s="16" t="s">
        <v>147</v>
      </c>
      <c r="BM568" s="122" t="s">
        <v>756</v>
      </c>
    </row>
    <row r="569" spans="2:65" s="1" customFormat="1">
      <c r="B569" s="28"/>
      <c r="D569" s="124" t="s">
        <v>137</v>
      </c>
      <c r="F569" s="125" t="s">
        <v>755</v>
      </c>
      <c r="L569" s="28"/>
      <c r="M569" s="126"/>
      <c r="T569" s="52"/>
      <c r="AT569" s="16" t="s">
        <v>137</v>
      </c>
      <c r="AU569" s="16" t="s">
        <v>83</v>
      </c>
    </row>
    <row r="570" spans="2:65" s="10" customFormat="1">
      <c r="B570" s="127"/>
      <c r="D570" s="124" t="s">
        <v>138</v>
      </c>
      <c r="E570" s="128" t="s">
        <v>1</v>
      </c>
      <c r="F570" s="129" t="s">
        <v>757</v>
      </c>
      <c r="H570" s="130">
        <v>5718</v>
      </c>
      <c r="L570" s="127"/>
      <c r="M570" s="131"/>
      <c r="T570" s="132"/>
      <c r="AT570" s="128" t="s">
        <v>138</v>
      </c>
      <c r="AU570" s="128" t="s">
        <v>83</v>
      </c>
      <c r="AV570" s="10" t="s">
        <v>77</v>
      </c>
      <c r="AW570" s="10" t="s">
        <v>26</v>
      </c>
      <c r="AX570" s="10" t="s">
        <v>70</v>
      </c>
      <c r="AY570" s="128" t="s">
        <v>130</v>
      </c>
    </row>
    <row r="571" spans="2:65" s="10" customFormat="1">
      <c r="B571" s="127"/>
      <c r="D571" s="124" t="s">
        <v>138</v>
      </c>
      <c r="E571" s="128" t="s">
        <v>1</v>
      </c>
      <c r="F571" s="129" t="s">
        <v>758</v>
      </c>
      <c r="H571" s="130">
        <v>1844</v>
      </c>
      <c r="L571" s="127"/>
      <c r="M571" s="131"/>
      <c r="T571" s="132"/>
      <c r="AT571" s="128" t="s">
        <v>138</v>
      </c>
      <c r="AU571" s="128" t="s">
        <v>83</v>
      </c>
      <c r="AV571" s="10" t="s">
        <v>77</v>
      </c>
      <c r="AW571" s="10" t="s">
        <v>26</v>
      </c>
      <c r="AX571" s="10" t="s">
        <v>70</v>
      </c>
      <c r="AY571" s="128" t="s">
        <v>130</v>
      </c>
    </row>
    <row r="572" spans="2:65" s="14" customFormat="1">
      <c r="B572" s="153"/>
      <c r="D572" s="124" t="s">
        <v>138</v>
      </c>
      <c r="E572" s="154" t="s">
        <v>1</v>
      </c>
      <c r="F572" s="155" t="s">
        <v>264</v>
      </c>
      <c r="H572" s="156">
        <v>7562</v>
      </c>
      <c r="L572" s="153"/>
      <c r="M572" s="157"/>
      <c r="T572" s="158"/>
      <c r="AT572" s="154" t="s">
        <v>138</v>
      </c>
      <c r="AU572" s="154" t="s">
        <v>83</v>
      </c>
      <c r="AV572" s="14" t="s">
        <v>83</v>
      </c>
      <c r="AW572" s="14" t="s">
        <v>26</v>
      </c>
      <c r="AX572" s="14" t="s">
        <v>70</v>
      </c>
      <c r="AY572" s="154" t="s">
        <v>130</v>
      </c>
    </row>
    <row r="573" spans="2:65" s="10" customFormat="1">
      <c r="B573" s="127"/>
      <c r="D573" s="124" t="s">
        <v>138</v>
      </c>
      <c r="E573" s="128" t="s">
        <v>1</v>
      </c>
      <c r="F573" s="129" t="s">
        <v>759</v>
      </c>
      <c r="H573" s="130">
        <v>5718</v>
      </c>
      <c r="L573" s="127"/>
      <c r="M573" s="131"/>
      <c r="T573" s="132"/>
      <c r="AT573" s="128" t="s">
        <v>138</v>
      </c>
      <c r="AU573" s="128" t="s">
        <v>83</v>
      </c>
      <c r="AV573" s="10" t="s">
        <v>77</v>
      </c>
      <c r="AW573" s="10" t="s">
        <v>26</v>
      </c>
      <c r="AX573" s="10" t="s">
        <v>70</v>
      </c>
      <c r="AY573" s="128" t="s">
        <v>130</v>
      </c>
    </row>
    <row r="574" spans="2:65" s="10" customFormat="1">
      <c r="B574" s="127"/>
      <c r="D574" s="124" t="s">
        <v>138</v>
      </c>
      <c r="E574" s="128" t="s">
        <v>1</v>
      </c>
      <c r="F574" s="129" t="s">
        <v>760</v>
      </c>
      <c r="H574" s="130">
        <v>1844</v>
      </c>
      <c r="L574" s="127"/>
      <c r="M574" s="131"/>
      <c r="T574" s="132"/>
      <c r="AT574" s="128" t="s">
        <v>138</v>
      </c>
      <c r="AU574" s="128" t="s">
        <v>83</v>
      </c>
      <c r="AV574" s="10" t="s">
        <v>77</v>
      </c>
      <c r="AW574" s="10" t="s">
        <v>26</v>
      </c>
      <c r="AX574" s="10" t="s">
        <v>70</v>
      </c>
      <c r="AY574" s="128" t="s">
        <v>130</v>
      </c>
    </row>
    <row r="575" spans="2:65" s="14" customFormat="1">
      <c r="B575" s="153"/>
      <c r="D575" s="124" t="s">
        <v>138</v>
      </c>
      <c r="E575" s="154" t="s">
        <v>1</v>
      </c>
      <c r="F575" s="155" t="s">
        <v>264</v>
      </c>
      <c r="H575" s="156">
        <v>7562</v>
      </c>
      <c r="L575" s="153"/>
      <c r="M575" s="157"/>
      <c r="T575" s="158"/>
      <c r="AT575" s="154" t="s">
        <v>138</v>
      </c>
      <c r="AU575" s="154" t="s">
        <v>83</v>
      </c>
      <c r="AV575" s="14" t="s">
        <v>83</v>
      </c>
      <c r="AW575" s="14" t="s">
        <v>26</v>
      </c>
      <c r="AX575" s="14" t="s">
        <v>70</v>
      </c>
      <c r="AY575" s="154" t="s">
        <v>130</v>
      </c>
    </row>
    <row r="576" spans="2:65" s="13" customFormat="1">
      <c r="B576" s="147"/>
      <c r="D576" s="124" t="s">
        <v>138</v>
      </c>
      <c r="E576" s="148" t="s">
        <v>1</v>
      </c>
      <c r="F576" s="149" t="s">
        <v>227</v>
      </c>
      <c r="H576" s="150">
        <v>15124</v>
      </c>
      <c r="L576" s="147"/>
      <c r="M576" s="151"/>
      <c r="T576" s="152"/>
      <c r="AT576" s="148" t="s">
        <v>138</v>
      </c>
      <c r="AU576" s="148" t="s">
        <v>83</v>
      </c>
      <c r="AV576" s="13" t="s">
        <v>147</v>
      </c>
      <c r="AW576" s="13" t="s">
        <v>26</v>
      </c>
      <c r="AX576" s="13" t="s">
        <v>16</v>
      </c>
      <c r="AY576" s="148" t="s">
        <v>130</v>
      </c>
    </row>
    <row r="577" spans="2:65" s="1" customFormat="1" ht="16.5" customHeight="1">
      <c r="B577" s="111"/>
      <c r="C577" s="112" t="s">
        <v>761</v>
      </c>
      <c r="D577" s="112" t="s">
        <v>131</v>
      </c>
      <c r="E577" s="113" t="s">
        <v>762</v>
      </c>
      <c r="F577" s="114" t="s">
        <v>763</v>
      </c>
      <c r="G577" s="115" t="s">
        <v>455</v>
      </c>
      <c r="H577" s="116">
        <v>7562</v>
      </c>
      <c r="I577" s="117"/>
      <c r="J577" s="117">
        <f>ROUND(I577*H577,2)</f>
        <v>0</v>
      </c>
      <c r="K577" s="114" t="s">
        <v>1579</v>
      </c>
      <c r="L577" s="28"/>
      <c r="M577" s="118" t="s">
        <v>1</v>
      </c>
      <c r="N577" s="119" t="s">
        <v>35</v>
      </c>
      <c r="O577" s="120">
        <v>0</v>
      </c>
      <c r="P577" s="120">
        <f>O577*H577</f>
        <v>0</v>
      </c>
      <c r="Q577" s="120">
        <v>0</v>
      </c>
      <c r="R577" s="120">
        <f>Q577*H577</f>
        <v>0</v>
      </c>
      <c r="S577" s="120">
        <v>0</v>
      </c>
      <c r="T577" s="121">
        <f>S577*H577</f>
        <v>0</v>
      </c>
      <c r="AR577" s="122" t="s">
        <v>147</v>
      </c>
      <c r="AT577" s="122" t="s">
        <v>131</v>
      </c>
      <c r="AU577" s="122" t="s">
        <v>83</v>
      </c>
      <c r="AY577" s="16" t="s">
        <v>130</v>
      </c>
      <c r="BE577" s="123">
        <f>IF(N577="základní",J577,0)</f>
        <v>0</v>
      </c>
      <c r="BF577" s="123">
        <f>IF(N577="snížená",J577,0)</f>
        <v>0</v>
      </c>
      <c r="BG577" s="123">
        <f>IF(N577="zákl. přenesená",J577,0)</f>
        <v>0</v>
      </c>
      <c r="BH577" s="123">
        <f>IF(N577="sníž. přenesená",J577,0)</f>
        <v>0</v>
      </c>
      <c r="BI577" s="123">
        <f>IF(N577="nulová",J577,0)</f>
        <v>0</v>
      </c>
      <c r="BJ577" s="16" t="s">
        <v>16</v>
      </c>
      <c r="BK577" s="123">
        <f>ROUND(I577*H577,2)</f>
        <v>0</v>
      </c>
      <c r="BL577" s="16" t="s">
        <v>147</v>
      </c>
      <c r="BM577" s="122" t="s">
        <v>764</v>
      </c>
    </row>
    <row r="578" spans="2:65" s="1" customFormat="1">
      <c r="B578" s="28"/>
      <c r="D578" s="124" t="s">
        <v>137</v>
      </c>
      <c r="F578" s="125" t="s">
        <v>763</v>
      </c>
      <c r="L578" s="28"/>
      <c r="M578" s="126"/>
      <c r="T578" s="52"/>
      <c r="AT578" s="16" t="s">
        <v>137</v>
      </c>
      <c r="AU578" s="16" t="s">
        <v>83</v>
      </c>
    </row>
    <row r="579" spans="2:65" s="11" customFormat="1">
      <c r="B579" s="133"/>
      <c r="D579" s="124" t="s">
        <v>138</v>
      </c>
      <c r="E579" s="134" t="s">
        <v>1</v>
      </c>
      <c r="F579" s="135" t="s">
        <v>765</v>
      </c>
      <c r="H579" s="134" t="s">
        <v>1</v>
      </c>
      <c r="L579" s="133"/>
      <c r="M579" s="136"/>
      <c r="T579" s="137"/>
      <c r="AT579" s="134" t="s">
        <v>138</v>
      </c>
      <c r="AU579" s="134" t="s">
        <v>83</v>
      </c>
      <c r="AV579" s="11" t="s">
        <v>16</v>
      </c>
      <c r="AW579" s="11" t="s">
        <v>26</v>
      </c>
      <c r="AX579" s="11" t="s">
        <v>70</v>
      </c>
      <c r="AY579" s="134" t="s">
        <v>130</v>
      </c>
    </row>
    <row r="580" spans="2:65" s="10" customFormat="1">
      <c r="B580" s="127"/>
      <c r="D580" s="124" t="s">
        <v>138</v>
      </c>
      <c r="E580" s="128" t="s">
        <v>1</v>
      </c>
      <c r="F580" s="129" t="s">
        <v>766</v>
      </c>
      <c r="H580" s="130">
        <v>5718</v>
      </c>
      <c r="L580" s="127"/>
      <c r="M580" s="131"/>
      <c r="T580" s="132"/>
      <c r="AT580" s="128" t="s">
        <v>138</v>
      </c>
      <c r="AU580" s="128" t="s">
        <v>83</v>
      </c>
      <c r="AV580" s="10" t="s">
        <v>77</v>
      </c>
      <c r="AW580" s="10" t="s">
        <v>26</v>
      </c>
      <c r="AX580" s="10" t="s">
        <v>70</v>
      </c>
      <c r="AY580" s="128" t="s">
        <v>130</v>
      </c>
    </row>
    <row r="581" spans="2:65" s="10" customFormat="1">
      <c r="B581" s="127"/>
      <c r="D581" s="124" t="s">
        <v>138</v>
      </c>
      <c r="E581" s="128" t="s">
        <v>1</v>
      </c>
      <c r="F581" s="129" t="s">
        <v>767</v>
      </c>
      <c r="H581" s="130">
        <v>1844</v>
      </c>
      <c r="L581" s="127"/>
      <c r="M581" s="131"/>
      <c r="T581" s="132"/>
      <c r="AT581" s="128" t="s">
        <v>138</v>
      </c>
      <c r="AU581" s="128" t="s">
        <v>83</v>
      </c>
      <c r="AV581" s="10" t="s">
        <v>77</v>
      </c>
      <c r="AW581" s="10" t="s">
        <v>26</v>
      </c>
      <c r="AX581" s="10" t="s">
        <v>70</v>
      </c>
      <c r="AY581" s="128" t="s">
        <v>130</v>
      </c>
    </row>
    <row r="582" spans="2:65" s="13" customFormat="1">
      <c r="B582" s="147"/>
      <c r="D582" s="124" t="s">
        <v>138</v>
      </c>
      <c r="E582" s="148" t="s">
        <v>1</v>
      </c>
      <c r="F582" s="149" t="s">
        <v>227</v>
      </c>
      <c r="H582" s="150">
        <v>7562</v>
      </c>
      <c r="L582" s="147"/>
      <c r="M582" s="151"/>
      <c r="T582" s="152"/>
      <c r="AT582" s="148" t="s">
        <v>138</v>
      </c>
      <c r="AU582" s="148" t="s">
        <v>83</v>
      </c>
      <c r="AV582" s="13" t="s">
        <v>147</v>
      </c>
      <c r="AW582" s="13" t="s">
        <v>26</v>
      </c>
      <c r="AX582" s="13" t="s">
        <v>16</v>
      </c>
      <c r="AY582" s="148" t="s">
        <v>130</v>
      </c>
    </row>
    <row r="583" spans="2:65" s="1" customFormat="1" ht="16.5" customHeight="1">
      <c r="B583" s="111"/>
      <c r="C583" s="112" t="s">
        <v>768</v>
      </c>
      <c r="D583" s="112" t="s">
        <v>131</v>
      </c>
      <c r="E583" s="113" t="s">
        <v>769</v>
      </c>
      <c r="F583" s="114" t="s">
        <v>770</v>
      </c>
      <c r="G583" s="115" t="s">
        <v>455</v>
      </c>
      <c r="H583" s="116">
        <v>2859</v>
      </c>
      <c r="I583" s="117"/>
      <c r="J583" s="117">
        <f>ROUND(I583*H583,2)</f>
        <v>0</v>
      </c>
      <c r="K583" s="114" t="s">
        <v>1579</v>
      </c>
      <c r="L583" s="28"/>
      <c r="M583" s="118" t="s">
        <v>1</v>
      </c>
      <c r="N583" s="119" t="s">
        <v>35</v>
      </c>
      <c r="O583" s="120">
        <v>0</v>
      </c>
      <c r="P583" s="120">
        <f>O583*H583</f>
        <v>0</v>
      </c>
      <c r="Q583" s="120">
        <v>0</v>
      </c>
      <c r="R583" s="120">
        <f>Q583*H583</f>
        <v>0</v>
      </c>
      <c r="S583" s="120">
        <v>8.5000000000000006E-2</v>
      </c>
      <c r="T583" s="121">
        <f>S583*H583</f>
        <v>243.01500000000001</v>
      </c>
      <c r="AR583" s="122" t="s">
        <v>147</v>
      </c>
      <c r="AT583" s="122" t="s">
        <v>131</v>
      </c>
      <c r="AU583" s="122" t="s">
        <v>83</v>
      </c>
      <c r="AY583" s="16" t="s">
        <v>130</v>
      </c>
      <c r="BE583" s="123">
        <f>IF(N583="základní",J583,0)</f>
        <v>0</v>
      </c>
      <c r="BF583" s="123">
        <f>IF(N583="snížená",J583,0)</f>
        <v>0</v>
      </c>
      <c r="BG583" s="123">
        <f>IF(N583="zákl. přenesená",J583,0)</f>
        <v>0</v>
      </c>
      <c r="BH583" s="123">
        <f>IF(N583="sníž. přenesená",J583,0)</f>
        <v>0</v>
      </c>
      <c r="BI583" s="123">
        <f>IF(N583="nulová",J583,0)</f>
        <v>0</v>
      </c>
      <c r="BJ583" s="16" t="s">
        <v>16</v>
      </c>
      <c r="BK583" s="123">
        <f>ROUND(I583*H583,2)</f>
        <v>0</v>
      </c>
      <c r="BL583" s="16" t="s">
        <v>147</v>
      </c>
      <c r="BM583" s="122" t="s">
        <v>771</v>
      </c>
    </row>
    <row r="584" spans="2:65" s="1" customFormat="1">
      <c r="B584" s="28"/>
      <c r="D584" s="124" t="s">
        <v>137</v>
      </c>
      <c r="F584" s="125" t="s">
        <v>770</v>
      </c>
      <c r="L584" s="28"/>
      <c r="M584" s="126"/>
      <c r="T584" s="52"/>
      <c r="AT584" s="16" t="s">
        <v>137</v>
      </c>
      <c r="AU584" s="16" t="s">
        <v>83</v>
      </c>
    </row>
    <row r="585" spans="2:65" s="11" customFormat="1">
      <c r="B585" s="133"/>
      <c r="D585" s="124" t="s">
        <v>138</v>
      </c>
      <c r="E585" s="134" t="s">
        <v>1</v>
      </c>
      <c r="F585" s="135" t="s">
        <v>772</v>
      </c>
      <c r="H585" s="134" t="s">
        <v>1</v>
      </c>
      <c r="L585" s="133"/>
      <c r="M585" s="136"/>
      <c r="T585" s="137"/>
      <c r="AT585" s="134" t="s">
        <v>138</v>
      </c>
      <c r="AU585" s="134" t="s">
        <v>83</v>
      </c>
      <c r="AV585" s="11" t="s">
        <v>16</v>
      </c>
      <c r="AW585" s="11" t="s">
        <v>26</v>
      </c>
      <c r="AX585" s="11" t="s">
        <v>70</v>
      </c>
      <c r="AY585" s="134" t="s">
        <v>130</v>
      </c>
    </row>
    <row r="586" spans="2:65" s="10" customFormat="1">
      <c r="B586" s="127"/>
      <c r="D586" s="124" t="s">
        <v>138</v>
      </c>
      <c r="E586" s="128" t="s">
        <v>1</v>
      </c>
      <c r="F586" s="129" t="s">
        <v>773</v>
      </c>
      <c r="H586" s="130">
        <v>1426</v>
      </c>
      <c r="L586" s="127"/>
      <c r="M586" s="131"/>
      <c r="T586" s="132"/>
      <c r="AT586" s="128" t="s">
        <v>138</v>
      </c>
      <c r="AU586" s="128" t="s">
        <v>83</v>
      </c>
      <c r="AV586" s="10" t="s">
        <v>77</v>
      </c>
      <c r="AW586" s="10" t="s">
        <v>26</v>
      </c>
      <c r="AX586" s="10" t="s">
        <v>70</v>
      </c>
      <c r="AY586" s="128" t="s">
        <v>130</v>
      </c>
    </row>
    <row r="587" spans="2:65" s="10" customFormat="1">
      <c r="B587" s="127"/>
      <c r="D587" s="124" t="s">
        <v>138</v>
      </c>
      <c r="E587" s="128" t="s">
        <v>1</v>
      </c>
      <c r="F587" s="129" t="s">
        <v>774</v>
      </c>
      <c r="H587" s="130">
        <v>1433</v>
      </c>
      <c r="L587" s="127"/>
      <c r="M587" s="131"/>
      <c r="T587" s="132"/>
      <c r="AT587" s="128" t="s">
        <v>138</v>
      </c>
      <c r="AU587" s="128" t="s">
        <v>83</v>
      </c>
      <c r="AV587" s="10" t="s">
        <v>77</v>
      </c>
      <c r="AW587" s="10" t="s">
        <v>26</v>
      </c>
      <c r="AX587" s="10" t="s">
        <v>70</v>
      </c>
      <c r="AY587" s="128" t="s">
        <v>130</v>
      </c>
    </row>
    <row r="588" spans="2:65" s="13" customFormat="1">
      <c r="B588" s="147"/>
      <c r="D588" s="124" t="s">
        <v>138</v>
      </c>
      <c r="E588" s="148" t="s">
        <v>1</v>
      </c>
      <c r="F588" s="149" t="s">
        <v>227</v>
      </c>
      <c r="H588" s="150">
        <v>2859</v>
      </c>
      <c r="L588" s="147"/>
      <c r="M588" s="151"/>
      <c r="T588" s="152"/>
      <c r="AT588" s="148" t="s">
        <v>138</v>
      </c>
      <c r="AU588" s="148" t="s">
        <v>83</v>
      </c>
      <c r="AV588" s="13" t="s">
        <v>147</v>
      </c>
      <c r="AW588" s="13" t="s">
        <v>26</v>
      </c>
      <c r="AX588" s="13" t="s">
        <v>16</v>
      </c>
      <c r="AY588" s="148" t="s">
        <v>130</v>
      </c>
    </row>
    <row r="589" spans="2:65" s="1" customFormat="1" ht="16.5" customHeight="1">
      <c r="B589" s="111"/>
      <c r="C589" s="112" t="s">
        <v>775</v>
      </c>
      <c r="D589" s="112" t="s">
        <v>131</v>
      </c>
      <c r="E589" s="113" t="s">
        <v>776</v>
      </c>
      <c r="F589" s="114" t="s">
        <v>777</v>
      </c>
      <c r="G589" s="115" t="s">
        <v>455</v>
      </c>
      <c r="H589" s="116">
        <v>922</v>
      </c>
      <c r="I589" s="117"/>
      <c r="J589" s="117">
        <f>ROUND(I589*H589,2)</f>
        <v>0</v>
      </c>
      <c r="K589" s="114" t="s">
        <v>1579</v>
      </c>
      <c r="L589" s="28"/>
      <c r="M589" s="118" t="s">
        <v>1</v>
      </c>
      <c r="N589" s="119" t="s">
        <v>35</v>
      </c>
      <c r="O589" s="120">
        <v>0</v>
      </c>
      <c r="P589" s="120">
        <f>O589*H589</f>
        <v>0</v>
      </c>
      <c r="Q589" s="120">
        <v>0</v>
      </c>
      <c r="R589" s="120">
        <f>Q589*H589</f>
        <v>0</v>
      </c>
      <c r="S589" s="120">
        <v>0.25</v>
      </c>
      <c r="T589" s="121">
        <f>S589*H589</f>
        <v>230.5</v>
      </c>
      <c r="AR589" s="122" t="s">
        <v>147</v>
      </c>
      <c r="AT589" s="122" t="s">
        <v>131</v>
      </c>
      <c r="AU589" s="122" t="s">
        <v>83</v>
      </c>
      <c r="AY589" s="16" t="s">
        <v>130</v>
      </c>
      <c r="BE589" s="123">
        <f>IF(N589="základní",J589,0)</f>
        <v>0</v>
      </c>
      <c r="BF589" s="123">
        <f>IF(N589="snížená",J589,0)</f>
        <v>0</v>
      </c>
      <c r="BG589" s="123">
        <f>IF(N589="zákl. přenesená",J589,0)</f>
        <v>0</v>
      </c>
      <c r="BH589" s="123">
        <f>IF(N589="sníž. přenesená",J589,0)</f>
        <v>0</v>
      </c>
      <c r="BI589" s="123">
        <f>IF(N589="nulová",J589,0)</f>
        <v>0</v>
      </c>
      <c r="BJ589" s="16" t="s">
        <v>16</v>
      </c>
      <c r="BK589" s="123">
        <f>ROUND(I589*H589,2)</f>
        <v>0</v>
      </c>
      <c r="BL589" s="16" t="s">
        <v>147</v>
      </c>
      <c r="BM589" s="122" t="s">
        <v>778</v>
      </c>
    </row>
    <row r="590" spans="2:65" s="1" customFormat="1">
      <c r="B590" s="28"/>
      <c r="D590" s="124" t="s">
        <v>137</v>
      </c>
      <c r="F590" s="125" t="s">
        <v>777</v>
      </c>
      <c r="L590" s="28"/>
      <c r="M590" s="126"/>
      <c r="T590" s="52"/>
      <c r="AT590" s="16" t="s">
        <v>137</v>
      </c>
      <c r="AU590" s="16" t="s">
        <v>83</v>
      </c>
    </row>
    <row r="591" spans="2:65" s="11" customFormat="1">
      <c r="B591" s="133"/>
      <c r="D591" s="124" t="s">
        <v>138</v>
      </c>
      <c r="E591" s="134" t="s">
        <v>1</v>
      </c>
      <c r="F591" s="135" t="s">
        <v>779</v>
      </c>
      <c r="H591" s="134" t="s">
        <v>1</v>
      </c>
      <c r="L591" s="133"/>
      <c r="M591" s="136"/>
      <c r="T591" s="137"/>
      <c r="AT591" s="134" t="s">
        <v>138</v>
      </c>
      <c r="AU591" s="134" t="s">
        <v>83</v>
      </c>
      <c r="AV591" s="11" t="s">
        <v>16</v>
      </c>
      <c r="AW591" s="11" t="s">
        <v>26</v>
      </c>
      <c r="AX591" s="11" t="s">
        <v>70</v>
      </c>
      <c r="AY591" s="134" t="s">
        <v>130</v>
      </c>
    </row>
    <row r="592" spans="2:65" s="10" customFormat="1">
      <c r="B592" s="127"/>
      <c r="D592" s="124" t="s">
        <v>138</v>
      </c>
      <c r="E592" s="128" t="s">
        <v>1</v>
      </c>
      <c r="F592" s="129" t="s">
        <v>780</v>
      </c>
      <c r="H592" s="130">
        <v>460</v>
      </c>
      <c r="L592" s="127"/>
      <c r="M592" s="131"/>
      <c r="T592" s="132"/>
      <c r="AT592" s="128" t="s">
        <v>138</v>
      </c>
      <c r="AU592" s="128" t="s">
        <v>83</v>
      </c>
      <c r="AV592" s="10" t="s">
        <v>77</v>
      </c>
      <c r="AW592" s="10" t="s">
        <v>26</v>
      </c>
      <c r="AX592" s="10" t="s">
        <v>70</v>
      </c>
      <c r="AY592" s="128" t="s">
        <v>130</v>
      </c>
    </row>
    <row r="593" spans="2:65" s="10" customFormat="1">
      <c r="B593" s="127"/>
      <c r="D593" s="124" t="s">
        <v>138</v>
      </c>
      <c r="E593" s="128" t="s">
        <v>1</v>
      </c>
      <c r="F593" s="129" t="s">
        <v>781</v>
      </c>
      <c r="H593" s="130">
        <v>462</v>
      </c>
      <c r="L593" s="127"/>
      <c r="M593" s="131"/>
      <c r="T593" s="132"/>
      <c r="AT593" s="128" t="s">
        <v>138</v>
      </c>
      <c r="AU593" s="128" t="s">
        <v>83</v>
      </c>
      <c r="AV593" s="10" t="s">
        <v>77</v>
      </c>
      <c r="AW593" s="10" t="s">
        <v>26</v>
      </c>
      <c r="AX593" s="10" t="s">
        <v>70</v>
      </c>
      <c r="AY593" s="128" t="s">
        <v>130</v>
      </c>
    </row>
    <row r="594" spans="2:65" s="13" customFormat="1">
      <c r="B594" s="147"/>
      <c r="D594" s="124" t="s">
        <v>138</v>
      </c>
      <c r="E594" s="148" t="s">
        <v>1</v>
      </c>
      <c r="F594" s="149" t="s">
        <v>227</v>
      </c>
      <c r="H594" s="150">
        <v>922</v>
      </c>
      <c r="L594" s="147"/>
      <c r="M594" s="151"/>
      <c r="T594" s="152"/>
      <c r="AT594" s="148" t="s">
        <v>138</v>
      </c>
      <c r="AU594" s="148" t="s">
        <v>83</v>
      </c>
      <c r="AV594" s="13" t="s">
        <v>147</v>
      </c>
      <c r="AW594" s="13" t="s">
        <v>26</v>
      </c>
      <c r="AX594" s="13" t="s">
        <v>16</v>
      </c>
      <c r="AY594" s="148" t="s">
        <v>130</v>
      </c>
    </row>
    <row r="595" spans="2:65" s="1" customFormat="1" ht="16.5" customHeight="1">
      <c r="B595" s="111"/>
      <c r="C595" s="112" t="s">
        <v>782</v>
      </c>
      <c r="D595" s="112" t="s">
        <v>131</v>
      </c>
      <c r="E595" s="113" t="s">
        <v>783</v>
      </c>
      <c r="F595" s="114" t="s">
        <v>784</v>
      </c>
      <c r="G595" s="115" t="s">
        <v>455</v>
      </c>
      <c r="H595" s="116">
        <v>1287</v>
      </c>
      <c r="I595" s="117"/>
      <c r="J595" s="117">
        <f>ROUND(I595*H595,2)</f>
        <v>0</v>
      </c>
      <c r="K595" s="114" t="s">
        <v>1579</v>
      </c>
      <c r="L595" s="28"/>
      <c r="M595" s="118" t="s">
        <v>1</v>
      </c>
      <c r="N595" s="119" t="s">
        <v>35</v>
      </c>
      <c r="O595" s="120">
        <v>0</v>
      </c>
      <c r="P595" s="120">
        <f>O595*H595</f>
        <v>0</v>
      </c>
      <c r="Q595" s="120">
        <v>5.0000000000000002E-5</v>
      </c>
      <c r="R595" s="120">
        <f>Q595*H595</f>
        <v>6.4350000000000004E-2</v>
      </c>
      <c r="S595" s="120">
        <v>0</v>
      </c>
      <c r="T595" s="121">
        <f>S595*H595</f>
        <v>0</v>
      </c>
      <c r="AR595" s="122" t="s">
        <v>147</v>
      </c>
      <c r="AT595" s="122" t="s">
        <v>131</v>
      </c>
      <c r="AU595" s="122" t="s">
        <v>83</v>
      </c>
      <c r="AY595" s="16" t="s">
        <v>130</v>
      </c>
      <c r="BE595" s="123">
        <f>IF(N595="základní",J595,0)</f>
        <v>0</v>
      </c>
      <c r="BF595" s="123">
        <f>IF(N595="snížená",J595,0)</f>
        <v>0</v>
      </c>
      <c r="BG595" s="123">
        <f>IF(N595="zákl. přenesená",J595,0)</f>
        <v>0</v>
      </c>
      <c r="BH595" s="123">
        <f>IF(N595="sníž. přenesená",J595,0)</f>
        <v>0</v>
      </c>
      <c r="BI595" s="123">
        <f>IF(N595="nulová",J595,0)</f>
        <v>0</v>
      </c>
      <c r="BJ595" s="16" t="s">
        <v>16</v>
      </c>
      <c r="BK595" s="123">
        <f>ROUND(I595*H595,2)</f>
        <v>0</v>
      </c>
      <c r="BL595" s="16" t="s">
        <v>147</v>
      </c>
      <c r="BM595" s="122" t="s">
        <v>785</v>
      </c>
    </row>
    <row r="596" spans="2:65" s="1" customFormat="1">
      <c r="B596" s="28"/>
      <c r="D596" s="124" t="s">
        <v>137</v>
      </c>
      <c r="F596" s="125" t="s">
        <v>784</v>
      </c>
      <c r="L596" s="28"/>
      <c r="M596" s="126"/>
      <c r="T596" s="52"/>
      <c r="AT596" s="16" t="s">
        <v>137</v>
      </c>
      <c r="AU596" s="16" t="s">
        <v>83</v>
      </c>
    </row>
    <row r="597" spans="2:65" s="11" customFormat="1">
      <c r="B597" s="133"/>
      <c r="D597" s="124" t="s">
        <v>138</v>
      </c>
      <c r="E597" s="134" t="s">
        <v>1</v>
      </c>
      <c r="F597" s="135" t="s">
        <v>786</v>
      </c>
      <c r="H597" s="134" t="s">
        <v>1</v>
      </c>
      <c r="L597" s="133"/>
      <c r="M597" s="136"/>
      <c r="T597" s="137"/>
      <c r="AT597" s="134" t="s">
        <v>138</v>
      </c>
      <c r="AU597" s="134" t="s">
        <v>83</v>
      </c>
      <c r="AV597" s="11" t="s">
        <v>16</v>
      </c>
      <c r="AW597" s="11" t="s">
        <v>26</v>
      </c>
      <c r="AX597" s="11" t="s">
        <v>70</v>
      </c>
      <c r="AY597" s="134" t="s">
        <v>130</v>
      </c>
    </row>
    <row r="598" spans="2:65" s="10" customFormat="1">
      <c r="B598" s="127"/>
      <c r="D598" s="124" t="s">
        <v>138</v>
      </c>
      <c r="E598" s="128" t="s">
        <v>1</v>
      </c>
      <c r="F598" s="129" t="s">
        <v>787</v>
      </c>
      <c r="H598" s="130">
        <v>642</v>
      </c>
      <c r="L598" s="127"/>
      <c r="M598" s="131"/>
      <c r="T598" s="132"/>
      <c r="AT598" s="128" t="s">
        <v>138</v>
      </c>
      <c r="AU598" s="128" t="s">
        <v>83</v>
      </c>
      <c r="AV598" s="10" t="s">
        <v>77</v>
      </c>
      <c r="AW598" s="10" t="s">
        <v>26</v>
      </c>
      <c r="AX598" s="10" t="s">
        <v>70</v>
      </c>
      <c r="AY598" s="128" t="s">
        <v>130</v>
      </c>
    </row>
    <row r="599" spans="2:65" s="10" customFormat="1">
      <c r="B599" s="127"/>
      <c r="D599" s="124" t="s">
        <v>138</v>
      </c>
      <c r="E599" s="128" t="s">
        <v>1</v>
      </c>
      <c r="F599" s="129" t="s">
        <v>788</v>
      </c>
      <c r="H599" s="130">
        <v>645</v>
      </c>
      <c r="L599" s="127"/>
      <c r="M599" s="131"/>
      <c r="T599" s="132"/>
      <c r="AT599" s="128" t="s">
        <v>138</v>
      </c>
      <c r="AU599" s="128" t="s">
        <v>83</v>
      </c>
      <c r="AV599" s="10" t="s">
        <v>77</v>
      </c>
      <c r="AW599" s="10" t="s">
        <v>26</v>
      </c>
      <c r="AX599" s="10" t="s">
        <v>70</v>
      </c>
      <c r="AY599" s="128" t="s">
        <v>130</v>
      </c>
    </row>
    <row r="600" spans="2:65" s="13" customFormat="1">
      <c r="B600" s="147"/>
      <c r="D600" s="124" t="s">
        <v>138</v>
      </c>
      <c r="E600" s="148" t="s">
        <v>1</v>
      </c>
      <c r="F600" s="149" t="s">
        <v>227</v>
      </c>
      <c r="H600" s="150">
        <v>1287</v>
      </c>
      <c r="L600" s="147"/>
      <c r="M600" s="151"/>
      <c r="T600" s="152"/>
      <c r="AT600" s="148" t="s">
        <v>138</v>
      </c>
      <c r="AU600" s="148" t="s">
        <v>83</v>
      </c>
      <c r="AV600" s="13" t="s">
        <v>147</v>
      </c>
      <c r="AW600" s="13" t="s">
        <v>26</v>
      </c>
      <c r="AX600" s="13" t="s">
        <v>16</v>
      </c>
      <c r="AY600" s="148" t="s">
        <v>130</v>
      </c>
    </row>
    <row r="601" spans="2:65" s="1" customFormat="1" ht="16.5" customHeight="1">
      <c r="B601" s="111"/>
      <c r="C601" s="112" t="s">
        <v>789</v>
      </c>
      <c r="D601" s="112" t="s">
        <v>131</v>
      </c>
      <c r="E601" s="113" t="s">
        <v>790</v>
      </c>
      <c r="F601" s="114" t="s">
        <v>791</v>
      </c>
      <c r="G601" s="115" t="s">
        <v>455</v>
      </c>
      <c r="H601" s="116">
        <v>18</v>
      </c>
      <c r="I601" s="117"/>
      <c r="J601" s="117">
        <f>ROUND(I601*H601,2)</f>
        <v>0</v>
      </c>
      <c r="K601" s="114" t="s">
        <v>423</v>
      </c>
      <c r="L601" s="28"/>
      <c r="M601" s="118" t="s">
        <v>1</v>
      </c>
      <c r="N601" s="119" t="s">
        <v>35</v>
      </c>
      <c r="O601" s="120">
        <v>0.52</v>
      </c>
      <c r="P601" s="120">
        <f>O601*H601</f>
        <v>9.36</v>
      </c>
      <c r="Q601" s="120">
        <v>0</v>
      </c>
      <c r="R601" s="120">
        <f>Q601*H601</f>
        <v>0</v>
      </c>
      <c r="S601" s="120">
        <v>0</v>
      </c>
      <c r="T601" s="121">
        <f>S601*H601</f>
        <v>0</v>
      </c>
      <c r="AR601" s="122" t="s">
        <v>147</v>
      </c>
      <c r="AT601" s="122" t="s">
        <v>131</v>
      </c>
      <c r="AU601" s="122" t="s">
        <v>83</v>
      </c>
      <c r="AY601" s="16" t="s">
        <v>130</v>
      </c>
      <c r="BE601" s="123">
        <f>IF(N601="základní",J601,0)</f>
        <v>0</v>
      </c>
      <c r="BF601" s="123">
        <f>IF(N601="snížená",J601,0)</f>
        <v>0</v>
      </c>
      <c r="BG601" s="123">
        <f>IF(N601="zákl. přenesená",J601,0)</f>
        <v>0</v>
      </c>
      <c r="BH601" s="123">
        <f>IF(N601="sníž. přenesená",J601,0)</f>
        <v>0</v>
      </c>
      <c r="BI601" s="123">
        <f>IF(N601="nulová",J601,0)</f>
        <v>0</v>
      </c>
      <c r="BJ601" s="16" t="s">
        <v>16</v>
      </c>
      <c r="BK601" s="123">
        <f>ROUND(I601*H601,2)</f>
        <v>0</v>
      </c>
      <c r="BL601" s="16" t="s">
        <v>147</v>
      </c>
      <c r="BM601" s="122" t="s">
        <v>792</v>
      </c>
    </row>
    <row r="602" spans="2:65" s="1" customFormat="1" ht="19.5">
      <c r="B602" s="28"/>
      <c r="D602" s="124" t="s">
        <v>137</v>
      </c>
      <c r="F602" s="125" t="s">
        <v>793</v>
      </c>
      <c r="L602" s="28"/>
      <c r="M602" s="126"/>
      <c r="T602" s="52"/>
      <c r="AT602" s="16" t="s">
        <v>137</v>
      </c>
      <c r="AU602" s="16" t="s">
        <v>83</v>
      </c>
    </row>
    <row r="603" spans="2:65" s="11" customFormat="1">
      <c r="B603" s="133"/>
      <c r="D603" s="124" t="s">
        <v>138</v>
      </c>
      <c r="E603" s="134" t="s">
        <v>1</v>
      </c>
      <c r="F603" s="135" t="s">
        <v>794</v>
      </c>
      <c r="H603" s="134" t="s">
        <v>1</v>
      </c>
      <c r="L603" s="133"/>
      <c r="M603" s="136"/>
      <c r="T603" s="137"/>
      <c r="AT603" s="134" t="s">
        <v>138</v>
      </c>
      <c r="AU603" s="134" t="s">
        <v>83</v>
      </c>
      <c r="AV603" s="11" t="s">
        <v>16</v>
      </c>
      <c r="AW603" s="11" t="s">
        <v>26</v>
      </c>
      <c r="AX603" s="11" t="s">
        <v>70</v>
      </c>
      <c r="AY603" s="134" t="s">
        <v>130</v>
      </c>
    </row>
    <row r="604" spans="2:65" s="10" customFormat="1">
      <c r="B604" s="127"/>
      <c r="D604" s="124" t="s">
        <v>138</v>
      </c>
      <c r="E604" s="128" t="s">
        <v>1</v>
      </c>
      <c r="F604" s="129" t="s">
        <v>795</v>
      </c>
      <c r="H604" s="130">
        <v>14</v>
      </c>
      <c r="L604" s="127"/>
      <c r="M604" s="131"/>
      <c r="T604" s="132"/>
      <c r="AT604" s="128" t="s">
        <v>138</v>
      </c>
      <c r="AU604" s="128" t="s">
        <v>83</v>
      </c>
      <c r="AV604" s="10" t="s">
        <v>77</v>
      </c>
      <c r="AW604" s="10" t="s">
        <v>26</v>
      </c>
      <c r="AX604" s="10" t="s">
        <v>70</v>
      </c>
      <c r="AY604" s="128" t="s">
        <v>130</v>
      </c>
    </row>
    <row r="605" spans="2:65" s="10" customFormat="1">
      <c r="B605" s="127"/>
      <c r="D605" s="124" t="s">
        <v>138</v>
      </c>
      <c r="E605" s="128" t="s">
        <v>1</v>
      </c>
      <c r="F605" s="129" t="s">
        <v>796</v>
      </c>
      <c r="H605" s="130">
        <v>4</v>
      </c>
      <c r="L605" s="127"/>
      <c r="M605" s="131"/>
      <c r="T605" s="132"/>
      <c r="AT605" s="128" t="s">
        <v>138</v>
      </c>
      <c r="AU605" s="128" t="s">
        <v>83</v>
      </c>
      <c r="AV605" s="10" t="s">
        <v>77</v>
      </c>
      <c r="AW605" s="10" t="s">
        <v>26</v>
      </c>
      <c r="AX605" s="10" t="s">
        <v>70</v>
      </c>
      <c r="AY605" s="128" t="s">
        <v>130</v>
      </c>
    </row>
    <row r="606" spans="2:65" s="13" customFormat="1">
      <c r="B606" s="147"/>
      <c r="D606" s="124" t="s">
        <v>138</v>
      </c>
      <c r="E606" s="148" t="s">
        <v>1</v>
      </c>
      <c r="F606" s="149" t="s">
        <v>227</v>
      </c>
      <c r="H606" s="150">
        <v>18</v>
      </c>
      <c r="L606" s="147"/>
      <c r="M606" s="151"/>
      <c r="T606" s="152"/>
      <c r="AT606" s="148" t="s">
        <v>138</v>
      </c>
      <c r="AU606" s="148" t="s">
        <v>83</v>
      </c>
      <c r="AV606" s="13" t="s">
        <v>147</v>
      </c>
      <c r="AW606" s="13" t="s">
        <v>26</v>
      </c>
      <c r="AX606" s="13" t="s">
        <v>16</v>
      </c>
      <c r="AY606" s="148" t="s">
        <v>130</v>
      </c>
    </row>
    <row r="607" spans="2:65" s="1" customFormat="1" ht="16.5" customHeight="1">
      <c r="B607" s="111"/>
      <c r="C607" s="112" t="s">
        <v>797</v>
      </c>
      <c r="D607" s="112" t="s">
        <v>131</v>
      </c>
      <c r="E607" s="113" t="s">
        <v>798</v>
      </c>
      <c r="F607" s="114" t="s">
        <v>799</v>
      </c>
      <c r="G607" s="115" t="s">
        <v>134</v>
      </c>
      <c r="H607" s="116">
        <v>1</v>
      </c>
      <c r="I607" s="117"/>
      <c r="J607" s="117">
        <f>ROUND(I607*H607,2)</f>
        <v>0</v>
      </c>
      <c r="K607" s="114" t="s">
        <v>1</v>
      </c>
      <c r="L607" s="28"/>
      <c r="M607" s="118" t="s">
        <v>1</v>
      </c>
      <c r="N607" s="119" t="s">
        <v>35</v>
      </c>
      <c r="O607" s="120">
        <v>0</v>
      </c>
      <c r="P607" s="120">
        <f>O607*H607</f>
        <v>0</v>
      </c>
      <c r="Q607" s="120">
        <v>0</v>
      </c>
      <c r="R607" s="120">
        <f>Q607*H607</f>
        <v>0</v>
      </c>
      <c r="S607" s="120">
        <v>0</v>
      </c>
      <c r="T607" s="121">
        <f>S607*H607</f>
        <v>0</v>
      </c>
      <c r="AR607" s="122" t="s">
        <v>147</v>
      </c>
      <c r="AT607" s="122" t="s">
        <v>131</v>
      </c>
      <c r="AU607" s="122" t="s">
        <v>83</v>
      </c>
      <c r="AY607" s="16" t="s">
        <v>130</v>
      </c>
      <c r="BE607" s="123">
        <f>IF(N607="základní",J607,0)</f>
        <v>0</v>
      </c>
      <c r="BF607" s="123">
        <f>IF(N607="snížená",J607,0)</f>
        <v>0</v>
      </c>
      <c r="BG607" s="123">
        <f>IF(N607="zákl. přenesená",J607,0)</f>
        <v>0</v>
      </c>
      <c r="BH607" s="123">
        <f>IF(N607="sníž. přenesená",J607,0)</f>
        <v>0</v>
      </c>
      <c r="BI607" s="123">
        <f>IF(N607="nulová",J607,0)</f>
        <v>0</v>
      </c>
      <c r="BJ607" s="16" t="s">
        <v>16</v>
      </c>
      <c r="BK607" s="123">
        <f>ROUND(I607*H607,2)</f>
        <v>0</v>
      </c>
      <c r="BL607" s="16" t="s">
        <v>147</v>
      </c>
      <c r="BM607" s="122" t="s">
        <v>800</v>
      </c>
    </row>
    <row r="608" spans="2:65" s="1" customFormat="1">
      <c r="B608" s="28"/>
      <c r="D608" s="124" t="s">
        <v>137</v>
      </c>
      <c r="F608" s="125" t="s">
        <v>799</v>
      </c>
      <c r="L608" s="28"/>
      <c r="M608" s="126"/>
      <c r="T608" s="52"/>
      <c r="AT608" s="16" t="s">
        <v>137</v>
      </c>
      <c r="AU608" s="16" t="s">
        <v>83</v>
      </c>
    </row>
    <row r="609" spans="2:65" s="10" customFormat="1">
      <c r="B609" s="127"/>
      <c r="D609" s="124" t="s">
        <v>138</v>
      </c>
      <c r="E609" s="128" t="s">
        <v>1</v>
      </c>
      <c r="F609" s="129" t="s">
        <v>801</v>
      </c>
      <c r="H609" s="130">
        <v>1</v>
      </c>
      <c r="L609" s="127"/>
      <c r="M609" s="131"/>
      <c r="T609" s="132"/>
      <c r="AT609" s="128" t="s">
        <v>138</v>
      </c>
      <c r="AU609" s="128" t="s">
        <v>83</v>
      </c>
      <c r="AV609" s="10" t="s">
        <v>77</v>
      </c>
      <c r="AW609" s="10" t="s">
        <v>26</v>
      </c>
      <c r="AX609" s="10" t="s">
        <v>16</v>
      </c>
      <c r="AY609" s="128" t="s">
        <v>130</v>
      </c>
    </row>
    <row r="610" spans="2:65" s="11" customFormat="1">
      <c r="B610" s="133"/>
      <c r="D610" s="124" t="s">
        <v>138</v>
      </c>
      <c r="E610" s="134" t="s">
        <v>1</v>
      </c>
      <c r="F610" s="135" t="s">
        <v>802</v>
      </c>
      <c r="H610" s="134" t="s">
        <v>1</v>
      </c>
      <c r="L610" s="133"/>
      <c r="M610" s="136"/>
      <c r="T610" s="137"/>
      <c r="AT610" s="134" t="s">
        <v>138</v>
      </c>
      <c r="AU610" s="134" t="s">
        <v>83</v>
      </c>
      <c r="AV610" s="11" t="s">
        <v>16</v>
      </c>
      <c r="AW610" s="11" t="s">
        <v>26</v>
      </c>
      <c r="AX610" s="11" t="s">
        <v>70</v>
      </c>
      <c r="AY610" s="134" t="s">
        <v>130</v>
      </c>
    </row>
    <row r="611" spans="2:65" s="1" customFormat="1" ht="16.5" customHeight="1">
      <c r="B611" s="111"/>
      <c r="C611" s="112" t="s">
        <v>803</v>
      </c>
      <c r="D611" s="112" t="s">
        <v>131</v>
      </c>
      <c r="E611" s="113" t="s">
        <v>804</v>
      </c>
      <c r="F611" s="114" t="s">
        <v>805</v>
      </c>
      <c r="G611" s="115" t="s">
        <v>134</v>
      </c>
      <c r="H611" s="116">
        <v>1</v>
      </c>
      <c r="I611" s="117"/>
      <c r="J611" s="117">
        <f>ROUND(I611*H611,2)</f>
        <v>0</v>
      </c>
      <c r="K611" s="114" t="s">
        <v>1</v>
      </c>
      <c r="L611" s="28"/>
      <c r="M611" s="118" t="s">
        <v>1</v>
      </c>
      <c r="N611" s="119" t="s">
        <v>35</v>
      </c>
      <c r="O611" s="120">
        <v>0</v>
      </c>
      <c r="P611" s="120">
        <f>O611*H611</f>
        <v>0</v>
      </c>
      <c r="Q611" s="120">
        <v>0</v>
      </c>
      <c r="R611" s="120">
        <f>Q611*H611</f>
        <v>0</v>
      </c>
      <c r="S611" s="120">
        <v>0</v>
      </c>
      <c r="T611" s="121">
        <f>S611*H611</f>
        <v>0</v>
      </c>
      <c r="AR611" s="122" t="s">
        <v>147</v>
      </c>
      <c r="AT611" s="122" t="s">
        <v>131</v>
      </c>
      <c r="AU611" s="122" t="s">
        <v>83</v>
      </c>
      <c r="AY611" s="16" t="s">
        <v>130</v>
      </c>
      <c r="BE611" s="123">
        <f>IF(N611="základní",J611,0)</f>
        <v>0</v>
      </c>
      <c r="BF611" s="123">
        <f>IF(N611="snížená",J611,0)</f>
        <v>0</v>
      </c>
      <c r="BG611" s="123">
        <f>IF(N611="zákl. přenesená",J611,0)</f>
        <v>0</v>
      </c>
      <c r="BH611" s="123">
        <f>IF(N611="sníž. přenesená",J611,0)</f>
        <v>0</v>
      </c>
      <c r="BI611" s="123">
        <f>IF(N611="nulová",J611,0)</f>
        <v>0</v>
      </c>
      <c r="BJ611" s="16" t="s">
        <v>16</v>
      </c>
      <c r="BK611" s="123">
        <f>ROUND(I611*H611,2)</f>
        <v>0</v>
      </c>
      <c r="BL611" s="16" t="s">
        <v>147</v>
      </c>
      <c r="BM611" s="122" t="s">
        <v>806</v>
      </c>
    </row>
    <row r="612" spans="2:65" s="1" customFormat="1">
      <c r="B612" s="28"/>
      <c r="D612" s="124" t="s">
        <v>137</v>
      </c>
      <c r="F612" s="125" t="s">
        <v>805</v>
      </c>
      <c r="L612" s="28"/>
      <c r="M612" s="126"/>
      <c r="T612" s="52"/>
      <c r="AT612" s="16" t="s">
        <v>137</v>
      </c>
      <c r="AU612" s="16" t="s">
        <v>83</v>
      </c>
    </row>
    <row r="613" spans="2:65" s="10" customFormat="1">
      <c r="B613" s="127"/>
      <c r="D613" s="124" t="s">
        <v>138</v>
      </c>
      <c r="E613" s="128" t="s">
        <v>1</v>
      </c>
      <c r="F613" s="129" t="s">
        <v>807</v>
      </c>
      <c r="H613" s="130">
        <v>1</v>
      </c>
      <c r="L613" s="127"/>
      <c r="M613" s="131"/>
      <c r="T613" s="132"/>
      <c r="AT613" s="128" t="s">
        <v>138</v>
      </c>
      <c r="AU613" s="128" t="s">
        <v>83</v>
      </c>
      <c r="AV613" s="10" t="s">
        <v>77</v>
      </c>
      <c r="AW613" s="10" t="s">
        <v>26</v>
      </c>
      <c r="AX613" s="10" t="s">
        <v>16</v>
      </c>
      <c r="AY613" s="128" t="s">
        <v>130</v>
      </c>
    </row>
    <row r="614" spans="2:65" s="9" customFormat="1" ht="22.9" customHeight="1">
      <c r="B614" s="102"/>
      <c r="D614" s="103" t="s">
        <v>69</v>
      </c>
      <c r="E614" s="145" t="s">
        <v>808</v>
      </c>
      <c r="F614" s="145" t="s">
        <v>809</v>
      </c>
      <c r="J614" s="146">
        <f>BK614</f>
        <v>0</v>
      </c>
      <c r="L614" s="102"/>
      <c r="M614" s="106"/>
      <c r="P614" s="107">
        <f>SUM(P615:P674)</f>
        <v>0</v>
      </c>
      <c r="R614" s="107">
        <f>SUM(R615:R674)</f>
        <v>0</v>
      </c>
      <c r="T614" s="108">
        <f>SUM(T615:T674)</f>
        <v>0</v>
      </c>
      <c r="AR614" s="103" t="s">
        <v>16</v>
      </c>
      <c r="AT614" s="109" t="s">
        <v>69</v>
      </c>
      <c r="AU614" s="109" t="s">
        <v>16</v>
      </c>
      <c r="AY614" s="103" t="s">
        <v>130</v>
      </c>
      <c r="BK614" s="110">
        <f>SUM(BK615:BK674)</f>
        <v>0</v>
      </c>
    </row>
    <row r="615" spans="2:65" s="1" customFormat="1" ht="16.5" customHeight="1">
      <c r="B615" s="111"/>
      <c r="C615" s="112" t="s">
        <v>650</v>
      </c>
      <c r="D615" s="112" t="s">
        <v>131</v>
      </c>
      <c r="E615" s="113" t="s">
        <v>810</v>
      </c>
      <c r="F615" s="114" t="s">
        <v>811</v>
      </c>
      <c r="G615" s="115" t="s">
        <v>295</v>
      </c>
      <c r="H615" s="116">
        <v>5.6840000000000002</v>
      </c>
      <c r="I615" s="117"/>
      <c r="J615" s="117">
        <f>ROUND(I615*H615,2)</f>
        <v>0</v>
      </c>
      <c r="K615" s="114" t="s">
        <v>1579</v>
      </c>
      <c r="L615" s="28"/>
      <c r="M615" s="118" t="s">
        <v>1</v>
      </c>
      <c r="N615" s="119" t="s">
        <v>35</v>
      </c>
      <c r="O615" s="120">
        <v>0</v>
      </c>
      <c r="P615" s="120">
        <f>O615*H615</f>
        <v>0</v>
      </c>
      <c r="Q615" s="120">
        <v>0</v>
      </c>
      <c r="R615" s="120">
        <f>Q615*H615</f>
        <v>0</v>
      </c>
      <c r="S615" s="120">
        <v>0</v>
      </c>
      <c r="T615" s="121">
        <f>S615*H615</f>
        <v>0</v>
      </c>
      <c r="AR615" s="122" t="s">
        <v>147</v>
      </c>
      <c r="AT615" s="122" t="s">
        <v>131</v>
      </c>
      <c r="AU615" s="122" t="s">
        <v>77</v>
      </c>
      <c r="AY615" s="16" t="s">
        <v>130</v>
      </c>
      <c r="BE615" s="123">
        <f>IF(N615="základní",J615,0)</f>
        <v>0</v>
      </c>
      <c r="BF615" s="123">
        <f>IF(N615="snížená",J615,0)</f>
        <v>0</v>
      </c>
      <c r="BG615" s="123">
        <f>IF(N615="zákl. přenesená",J615,0)</f>
        <v>0</v>
      </c>
      <c r="BH615" s="123">
        <f>IF(N615="sníž. přenesená",J615,0)</f>
        <v>0</v>
      </c>
      <c r="BI615" s="123">
        <f>IF(N615="nulová",J615,0)</f>
        <v>0</v>
      </c>
      <c r="BJ615" s="16" t="s">
        <v>16</v>
      </c>
      <c r="BK615" s="123">
        <f>ROUND(I615*H615,2)</f>
        <v>0</v>
      </c>
      <c r="BL615" s="16" t="s">
        <v>147</v>
      </c>
      <c r="BM615" s="122" t="s">
        <v>812</v>
      </c>
    </row>
    <row r="616" spans="2:65" s="1" customFormat="1">
      <c r="B616" s="28"/>
      <c r="D616" s="124" t="s">
        <v>137</v>
      </c>
      <c r="F616" s="125" t="s">
        <v>811</v>
      </c>
      <c r="L616" s="28"/>
      <c r="M616" s="126"/>
      <c r="T616" s="52"/>
      <c r="AT616" s="16" t="s">
        <v>137</v>
      </c>
      <c r="AU616" s="16" t="s">
        <v>77</v>
      </c>
    </row>
    <row r="617" spans="2:65" s="10" customFormat="1">
      <c r="B617" s="127"/>
      <c r="D617" s="124" t="s">
        <v>138</v>
      </c>
      <c r="E617" s="128" t="s">
        <v>1</v>
      </c>
      <c r="F617" s="129" t="s">
        <v>813</v>
      </c>
      <c r="H617" s="130">
        <v>5.6840000000000002</v>
      </c>
      <c r="L617" s="127"/>
      <c r="M617" s="131"/>
      <c r="T617" s="132"/>
      <c r="AT617" s="128" t="s">
        <v>138</v>
      </c>
      <c r="AU617" s="128" t="s">
        <v>77</v>
      </c>
      <c r="AV617" s="10" t="s">
        <v>77</v>
      </c>
      <c r="AW617" s="10" t="s">
        <v>26</v>
      </c>
      <c r="AX617" s="10" t="s">
        <v>16</v>
      </c>
      <c r="AY617" s="128" t="s">
        <v>130</v>
      </c>
    </row>
    <row r="618" spans="2:65" s="1" customFormat="1" ht="16.5" customHeight="1">
      <c r="B618" s="111"/>
      <c r="C618" s="112" t="s">
        <v>814</v>
      </c>
      <c r="D618" s="112" t="s">
        <v>131</v>
      </c>
      <c r="E618" s="113" t="s">
        <v>815</v>
      </c>
      <c r="F618" s="114" t="s">
        <v>816</v>
      </c>
      <c r="G618" s="115" t="s">
        <v>295</v>
      </c>
      <c r="H618" s="116">
        <v>79.575999999999993</v>
      </c>
      <c r="I618" s="117"/>
      <c r="J618" s="117">
        <f>ROUND(I618*H618,2)</f>
        <v>0</v>
      </c>
      <c r="K618" s="114" t="s">
        <v>1579</v>
      </c>
      <c r="L618" s="28"/>
      <c r="M618" s="118" t="s">
        <v>1</v>
      </c>
      <c r="N618" s="119" t="s">
        <v>35</v>
      </c>
      <c r="O618" s="120">
        <v>0</v>
      </c>
      <c r="P618" s="120">
        <f>O618*H618</f>
        <v>0</v>
      </c>
      <c r="Q618" s="120">
        <v>0</v>
      </c>
      <c r="R618" s="120">
        <f>Q618*H618</f>
        <v>0</v>
      </c>
      <c r="S618" s="120">
        <v>0</v>
      </c>
      <c r="T618" s="121">
        <f>S618*H618</f>
        <v>0</v>
      </c>
      <c r="AR618" s="122" t="s">
        <v>147</v>
      </c>
      <c r="AT618" s="122" t="s">
        <v>131</v>
      </c>
      <c r="AU618" s="122" t="s">
        <v>77</v>
      </c>
      <c r="AY618" s="16" t="s">
        <v>130</v>
      </c>
      <c r="BE618" s="123">
        <f>IF(N618="základní",J618,0)</f>
        <v>0</v>
      </c>
      <c r="BF618" s="123">
        <f>IF(N618="snížená",J618,0)</f>
        <v>0</v>
      </c>
      <c r="BG618" s="123">
        <f>IF(N618="zákl. přenesená",J618,0)</f>
        <v>0</v>
      </c>
      <c r="BH618" s="123">
        <f>IF(N618="sníž. přenesená",J618,0)</f>
        <v>0</v>
      </c>
      <c r="BI618" s="123">
        <f>IF(N618="nulová",J618,0)</f>
        <v>0</v>
      </c>
      <c r="BJ618" s="16" t="s">
        <v>16</v>
      </c>
      <c r="BK618" s="123">
        <f>ROUND(I618*H618,2)</f>
        <v>0</v>
      </c>
      <c r="BL618" s="16" t="s">
        <v>147</v>
      </c>
      <c r="BM618" s="122" t="s">
        <v>817</v>
      </c>
    </row>
    <row r="619" spans="2:65" s="1" customFormat="1">
      <c r="B619" s="28"/>
      <c r="D619" s="124" t="s">
        <v>137</v>
      </c>
      <c r="F619" s="125" t="s">
        <v>816</v>
      </c>
      <c r="L619" s="28"/>
      <c r="M619" s="126"/>
      <c r="T619" s="52"/>
      <c r="AT619" s="16" t="s">
        <v>137</v>
      </c>
      <c r="AU619" s="16" t="s">
        <v>77</v>
      </c>
    </row>
    <row r="620" spans="2:65" s="10" customFormat="1">
      <c r="B620" s="127"/>
      <c r="D620" s="124" t="s">
        <v>138</v>
      </c>
      <c r="E620" s="128" t="s">
        <v>1</v>
      </c>
      <c r="F620" s="129" t="s">
        <v>818</v>
      </c>
      <c r="H620" s="130">
        <v>79.575999999999993</v>
      </c>
      <c r="L620" s="127"/>
      <c r="M620" s="131"/>
      <c r="T620" s="132"/>
      <c r="AT620" s="128" t="s">
        <v>138</v>
      </c>
      <c r="AU620" s="128" t="s">
        <v>77</v>
      </c>
      <c r="AV620" s="10" t="s">
        <v>77</v>
      </c>
      <c r="AW620" s="10" t="s">
        <v>26</v>
      </c>
      <c r="AX620" s="10" t="s">
        <v>16</v>
      </c>
      <c r="AY620" s="128" t="s">
        <v>130</v>
      </c>
    </row>
    <row r="621" spans="2:65" s="1" customFormat="1" ht="16.5" customHeight="1">
      <c r="B621" s="111"/>
      <c r="C621" s="112" t="s">
        <v>670</v>
      </c>
      <c r="D621" s="112" t="s">
        <v>131</v>
      </c>
      <c r="E621" s="113" t="s">
        <v>702</v>
      </c>
      <c r="F621" s="114" t="s">
        <v>703</v>
      </c>
      <c r="G621" s="115" t="s">
        <v>295</v>
      </c>
      <c r="H621" s="116">
        <v>129.155</v>
      </c>
      <c r="I621" s="117"/>
      <c r="J621" s="117">
        <f>ROUND(I621*H621,2)</f>
        <v>0</v>
      </c>
      <c r="K621" s="114" t="s">
        <v>704</v>
      </c>
      <c r="L621" s="28"/>
      <c r="M621" s="118" t="s">
        <v>1</v>
      </c>
      <c r="N621" s="119" t="s">
        <v>35</v>
      </c>
      <c r="O621" s="120">
        <v>0</v>
      </c>
      <c r="P621" s="120">
        <f>O621*H621</f>
        <v>0</v>
      </c>
      <c r="Q621" s="120">
        <v>0</v>
      </c>
      <c r="R621" s="120">
        <f>Q621*H621</f>
        <v>0</v>
      </c>
      <c r="S621" s="120">
        <v>0</v>
      </c>
      <c r="T621" s="121">
        <f>S621*H621</f>
        <v>0</v>
      </c>
      <c r="AR621" s="122" t="s">
        <v>147</v>
      </c>
      <c r="AT621" s="122" t="s">
        <v>131</v>
      </c>
      <c r="AU621" s="122" t="s">
        <v>77</v>
      </c>
      <c r="AY621" s="16" t="s">
        <v>130</v>
      </c>
      <c r="BE621" s="123">
        <f>IF(N621="základní",J621,0)</f>
        <v>0</v>
      </c>
      <c r="BF621" s="123">
        <f>IF(N621="snížená",J621,0)</f>
        <v>0</v>
      </c>
      <c r="BG621" s="123">
        <f>IF(N621="zákl. přenesená",J621,0)</f>
        <v>0</v>
      </c>
      <c r="BH621" s="123">
        <f>IF(N621="sníž. přenesená",J621,0)</f>
        <v>0</v>
      </c>
      <c r="BI621" s="123">
        <f>IF(N621="nulová",J621,0)</f>
        <v>0</v>
      </c>
      <c r="BJ621" s="16" t="s">
        <v>16</v>
      </c>
      <c r="BK621" s="123">
        <f>ROUND(I621*H621,2)</f>
        <v>0</v>
      </c>
      <c r="BL621" s="16" t="s">
        <v>147</v>
      </c>
      <c r="BM621" s="122" t="s">
        <v>819</v>
      </c>
    </row>
    <row r="622" spans="2:65" s="1" customFormat="1">
      <c r="B622" s="28"/>
      <c r="D622" s="124" t="s">
        <v>137</v>
      </c>
      <c r="F622" s="125" t="s">
        <v>703</v>
      </c>
      <c r="L622" s="28"/>
      <c r="M622" s="126"/>
      <c r="T622" s="52"/>
      <c r="AT622" s="16" t="s">
        <v>137</v>
      </c>
      <c r="AU622" s="16" t="s">
        <v>77</v>
      </c>
    </row>
    <row r="623" spans="2:65" s="10" customFormat="1">
      <c r="B623" s="127"/>
      <c r="D623" s="124" t="s">
        <v>138</v>
      </c>
      <c r="E623" s="128" t="s">
        <v>1</v>
      </c>
      <c r="F623" s="129" t="s">
        <v>820</v>
      </c>
      <c r="H623" s="130">
        <v>13.441000000000001</v>
      </c>
      <c r="L623" s="127"/>
      <c r="M623" s="131"/>
      <c r="T623" s="132"/>
      <c r="AT623" s="128" t="s">
        <v>138</v>
      </c>
      <c r="AU623" s="128" t="s">
        <v>77</v>
      </c>
      <c r="AV623" s="10" t="s">
        <v>77</v>
      </c>
      <c r="AW623" s="10" t="s">
        <v>26</v>
      </c>
      <c r="AX623" s="10" t="s">
        <v>70</v>
      </c>
      <c r="AY623" s="128" t="s">
        <v>130</v>
      </c>
    </row>
    <row r="624" spans="2:65" s="10" customFormat="1">
      <c r="B624" s="127"/>
      <c r="D624" s="124" t="s">
        <v>138</v>
      </c>
      <c r="E624" s="128" t="s">
        <v>1</v>
      </c>
      <c r="F624" s="129" t="s">
        <v>821</v>
      </c>
      <c r="H624" s="130">
        <v>78.677999999999997</v>
      </c>
      <c r="L624" s="127"/>
      <c r="M624" s="131"/>
      <c r="T624" s="132"/>
      <c r="AT624" s="128" t="s">
        <v>138</v>
      </c>
      <c r="AU624" s="128" t="s">
        <v>77</v>
      </c>
      <c r="AV624" s="10" t="s">
        <v>77</v>
      </c>
      <c r="AW624" s="10" t="s">
        <v>26</v>
      </c>
      <c r="AX624" s="10" t="s">
        <v>70</v>
      </c>
      <c r="AY624" s="128" t="s">
        <v>130</v>
      </c>
    </row>
    <row r="625" spans="2:65" s="10" customFormat="1">
      <c r="B625" s="127"/>
      <c r="D625" s="124" t="s">
        <v>138</v>
      </c>
      <c r="E625" s="128" t="s">
        <v>1</v>
      </c>
      <c r="F625" s="129" t="s">
        <v>822</v>
      </c>
      <c r="H625" s="130">
        <v>36.14</v>
      </c>
      <c r="L625" s="127"/>
      <c r="M625" s="131"/>
      <c r="T625" s="132"/>
      <c r="AT625" s="128" t="s">
        <v>138</v>
      </c>
      <c r="AU625" s="128" t="s">
        <v>77</v>
      </c>
      <c r="AV625" s="10" t="s">
        <v>77</v>
      </c>
      <c r="AW625" s="10" t="s">
        <v>26</v>
      </c>
      <c r="AX625" s="10" t="s">
        <v>70</v>
      </c>
      <c r="AY625" s="128" t="s">
        <v>130</v>
      </c>
    </row>
    <row r="626" spans="2:65" s="10" customFormat="1">
      <c r="B626" s="127"/>
      <c r="D626" s="124" t="s">
        <v>138</v>
      </c>
      <c r="E626" s="128" t="s">
        <v>1</v>
      </c>
      <c r="F626" s="129" t="s">
        <v>823</v>
      </c>
      <c r="H626" s="130">
        <v>0.89600000000000002</v>
      </c>
      <c r="L626" s="127"/>
      <c r="M626" s="131"/>
      <c r="T626" s="132"/>
      <c r="AT626" s="128" t="s">
        <v>138</v>
      </c>
      <c r="AU626" s="128" t="s">
        <v>77</v>
      </c>
      <c r="AV626" s="10" t="s">
        <v>77</v>
      </c>
      <c r="AW626" s="10" t="s">
        <v>26</v>
      </c>
      <c r="AX626" s="10" t="s">
        <v>70</v>
      </c>
      <c r="AY626" s="128" t="s">
        <v>130</v>
      </c>
    </row>
    <row r="627" spans="2:65" s="13" customFormat="1">
      <c r="B627" s="147"/>
      <c r="D627" s="124" t="s">
        <v>138</v>
      </c>
      <c r="E627" s="148" t="s">
        <v>1</v>
      </c>
      <c r="F627" s="149" t="s">
        <v>227</v>
      </c>
      <c r="H627" s="150">
        <v>129.155</v>
      </c>
      <c r="L627" s="147"/>
      <c r="M627" s="151"/>
      <c r="T627" s="152"/>
      <c r="AT627" s="148" t="s">
        <v>138</v>
      </c>
      <c r="AU627" s="148" t="s">
        <v>77</v>
      </c>
      <c r="AV627" s="13" t="s">
        <v>147</v>
      </c>
      <c r="AW627" s="13" t="s">
        <v>26</v>
      </c>
      <c r="AX627" s="13" t="s">
        <v>16</v>
      </c>
      <c r="AY627" s="148" t="s">
        <v>130</v>
      </c>
    </row>
    <row r="628" spans="2:65" s="1" customFormat="1" ht="16.5" customHeight="1">
      <c r="B628" s="111"/>
      <c r="C628" s="112" t="s">
        <v>824</v>
      </c>
      <c r="D628" s="112" t="s">
        <v>131</v>
      </c>
      <c r="E628" s="113" t="s">
        <v>825</v>
      </c>
      <c r="F628" s="114" t="s">
        <v>826</v>
      </c>
      <c r="G628" s="115" t="s">
        <v>295</v>
      </c>
      <c r="H628" s="116">
        <v>1808.17</v>
      </c>
      <c r="I628" s="117"/>
      <c r="J628" s="117">
        <f>ROUND(I628*H628,2)</f>
        <v>0</v>
      </c>
      <c r="K628" s="114" t="s">
        <v>1579</v>
      </c>
      <c r="L628" s="28"/>
      <c r="M628" s="118" t="s">
        <v>1</v>
      </c>
      <c r="N628" s="119" t="s">
        <v>35</v>
      </c>
      <c r="O628" s="120">
        <v>0</v>
      </c>
      <c r="P628" s="120">
        <f>O628*H628</f>
        <v>0</v>
      </c>
      <c r="Q628" s="120">
        <v>0</v>
      </c>
      <c r="R628" s="120">
        <f>Q628*H628</f>
        <v>0</v>
      </c>
      <c r="S628" s="120">
        <v>0</v>
      </c>
      <c r="T628" s="121">
        <f>S628*H628</f>
        <v>0</v>
      </c>
      <c r="AR628" s="122" t="s">
        <v>147</v>
      </c>
      <c r="AT628" s="122" t="s">
        <v>131</v>
      </c>
      <c r="AU628" s="122" t="s">
        <v>77</v>
      </c>
      <c r="AY628" s="16" t="s">
        <v>130</v>
      </c>
      <c r="BE628" s="123">
        <f>IF(N628="základní",J628,0)</f>
        <v>0</v>
      </c>
      <c r="BF628" s="123">
        <f>IF(N628="snížená",J628,0)</f>
        <v>0</v>
      </c>
      <c r="BG628" s="123">
        <f>IF(N628="zákl. přenesená",J628,0)</f>
        <v>0</v>
      </c>
      <c r="BH628" s="123">
        <f>IF(N628="sníž. přenesená",J628,0)</f>
        <v>0</v>
      </c>
      <c r="BI628" s="123">
        <f>IF(N628="nulová",J628,0)</f>
        <v>0</v>
      </c>
      <c r="BJ628" s="16" t="s">
        <v>16</v>
      </c>
      <c r="BK628" s="123">
        <f>ROUND(I628*H628,2)</f>
        <v>0</v>
      </c>
      <c r="BL628" s="16" t="s">
        <v>147</v>
      </c>
      <c r="BM628" s="122" t="s">
        <v>827</v>
      </c>
    </row>
    <row r="629" spans="2:65" s="1" customFormat="1">
      <c r="B629" s="28"/>
      <c r="D629" s="124" t="s">
        <v>137</v>
      </c>
      <c r="F629" s="125" t="s">
        <v>826</v>
      </c>
      <c r="L629" s="28"/>
      <c r="M629" s="126"/>
      <c r="T629" s="52"/>
      <c r="AT629" s="16" t="s">
        <v>137</v>
      </c>
      <c r="AU629" s="16" t="s">
        <v>77</v>
      </c>
    </row>
    <row r="630" spans="2:65" s="10" customFormat="1">
      <c r="B630" s="127"/>
      <c r="D630" s="124" t="s">
        <v>138</v>
      </c>
      <c r="E630" s="128" t="s">
        <v>1</v>
      </c>
      <c r="F630" s="129" t="s">
        <v>828</v>
      </c>
      <c r="H630" s="130">
        <v>1808.17</v>
      </c>
      <c r="L630" s="127"/>
      <c r="M630" s="131"/>
      <c r="T630" s="132"/>
      <c r="AT630" s="128" t="s">
        <v>138</v>
      </c>
      <c r="AU630" s="128" t="s">
        <v>77</v>
      </c>
      <c r="AV630" s="10" t="s">
        <v>77</v>
      </c>
      <c r="AW630" s="10" t="s">
        <v>26</v>
      </c>
      <c r="AX630" s="10" t="s">
        <v>16</v>
      </c>
      <c r="AY630" s="128" t="s">
        <v>130</v>
      </c>
    </row>
    <row r="631" spans="2:65" s="1" customFormat="1" ht="24.2" customHeight="1">
      <c r="B631" s="111"/>
      <c r="C631" s="112" t="s">
        <v>829</v>
      </c>
      <c r="D631" s="112" t="s">
        <v>131</v>
      </c>
      <c r="E631" s="113" t="s">
        <v>830</v>
      </c>
      <c r="F631" s="114" t="s">
        <v>831</v>
      </c>
      <c r="G631" s="115" t="s">
        <v>295</v>
      </c>
      <c r="H631" s="116">
        <v>97.802999999999997</v>
      </c>
      <c r="I631" s="117"/>
      <c r="J631" s="117">
        <f>ROUND(I631*H631,2)</f>
        <v>0</v>
      </c>
      <c r="K631" s="114" t="s">
        <v>1579</v>
      </c>
      <c r="L631" s="28"/>
      <c r="M631" s="118" t="s">
        <v>1</v>
      </c>
      <c r="N631" s="119" t="s">
        <v>35</v>
      </c>
      <c r="O631" s="120">
        <v>0</v>
      </c>
      <c r="P631" s="120">
        <f>O631*H631</f>
        <v>0</v>
      </c>
      <c r="Q631" s="120">
        <v>0</v>
      </c>
      <c r="R631" s="120">
        <f>Q631*H631</f>
        <v>0</v>
      </c>
      <c r="S631" s="120">
        <v>0</v>
      </c>
      <c r="T631" s="121">
        <f>S631*H631</f>
        <v>0</v>
      </c>
      <c r="AR631" s="122" t="s">
        <v>147</v>
      </c>
      <c r="AT631" s="122" t="s">
        <v>131</v>
      </c>
      <c r="AU631" s="122" t="s">
        <v>77</v>
      </c>
      <c r="AY631" s="16" t="s">
        <v>130</v>
      </c>
      <c r="BE631" s="123">
        <f>IF(N631="základní",J631,0)</f>
        <v>0</v>
      </c>
      <c r="BF631" s="123">
        <f>IF(N631="snížená",J631,0)</f>
        <v>0</v>
      </c>
      <c r="BG631" s="123">
        <f>IF(N631="zákl. přenesená",J631,0)</f>
        <v>0</v>
      </c>
      <c r="BH631" s="123">
        <f>IF(N631="sníž. přenesená",J631,0)</f>
        <v>0</v>
      </c>
      <c r="BI631" s="123">
        <f>IF(N631="nulová",J631,0)</f>
        <v>0</v>
      </c>
      <c r="BJ631" s="16" t="s">
        <v>16</v>
      </c>
      <c r="BK631" s="123">
        <f>ROUND(I631*H631,2)</f>
        <v>0</v>
      </c>
      <c r="BL631" s="16" t="s">
        <v>147</v>
      </c>
      <c r="BM631" s="122" t="s">
        <v>832</v>
      </c>
    </row>
    <row r="632" spans="2:65" s="1" customFormat="1">
      <c r="B632" s="28"/>
      <c r="D632" s="124" t="s">
        <v>137</v>
      </c>
      <c r="F632" s="125" t="s">
        <v>831</v>
      </c>
      <c r="L632" s="28"/>
      <c r="M632" s="126"/>
      <c r="T632" s="52"/>
      <c r="AT632" s="16" t="s">
        <v>137</v>
      </c>
      <c r="AU632" s="16" t="s">
        <v>77</v>
      </c>
    </row>
    <row r="633" spans="2:65" s="10" customFormat="1">
      <c r="B633" s="127"/>
      <c r="D633" s="124" t="s">
        <v>138</v>
      </c>
      <c r="E633" s="128" t="s">
        <v>1</v>
      </c>
      <c r="F633" s="129" t="s">
        <v>813</v>
      </c>
      <c r="H633" s="130">
        <v>5.6840000000000002</v>
      </c>
      <c r="L633" s="127"/>
      <c r="M633" s="131"/>
      <c r="T633" s="132"/>
      <c r="AT633" s="128" t="s">
        <v>138</v>
      </c>
      <c r="AU633" s="128" t="s">
        <v>77</v>
      </c>
      <c r="AV633" s="10" t="s">
        <v>77</v>
      </c>
      <c r="AW633" s="10" t="s">
        <v>26</v>
      </c>
      <c r="AX633" s="10" t="s">
        <v>70</v>
      </c>
      <c r="AY633" s="128" t="s">
        <v>130</v>
      </c>
    </row>
    <row r="634" spans="2:65" s="10" customFormat="1">
      <c r="B634" s="127"/>
      <c r="D634" s="124" t="s">
        <v>138</v>
      </c>
      <c r="E634" s="128" t="s">
        <v>1</v>
      </c>
      <c r="F634" s="129" t="s">
        <v>820</v>
      </c>
      <c r="H634" s="130">
        <v>13.441000000000001</v>
      </c>
      <c r="L634" s="127"/>
      <c r="M634" s="131"/>
      <c r="T634" s="132"/>
      <c r="AT634" s="128" t="s">
        <v>138</v>
      </c>
      <c r="AU634" s="128" t="s">
        <v>77</v>
      </c>
      <c r="AV634" s="10" t="s">
        <v>77</v>
      </c>
      <c r="AW634" s="10" t="s">
        <v>26</v>
      </c>
      <c r="AX634" s="10" t="s">
        <v>70</v>
      </c>
      <c r="AY634" s="128" t="s">
        <v>130</v>
      </c>
    </row>
    <row r="635" spans="2:65" s="10" customFormat="1">
      <c r="B635" s="127"/>
      <c r="D635" s="124" t="s">
        <v>138</v>
      </c>
      <c r="E635" s="128" t="s">
        <v>1</v>
      </c>
      <c r="F635" s="129" t="s">
        <v>821</v>
      </c>
      <c r="H635" s="130">
        <v>78.677999999999997</v>
      </c>
      <c r="L635" s="127"/>
      <c r="M635" s="131"/>
      <c r="T635" s="132"/>
      <c r="AT635" s="128" t="s">
        <v>138</v>
      </c>
      <c r="AU635" s="128" t="s">
        <v>77</v>
      </c>
      <c r="AV635" s="10" t="s">
        <v>77</v>
      </c>
      <c r="AW635" s="10" t="s">
        <v>26</v>
      </c>
      <c r="AX635" s="10" t="s">
        <v>70</v>
      </c>
      <c r="AY635" s="128" t="s">
        <v>130</v>
      </c>
    </row>
    <row r="636" spans="2:65" s="13" customFormat="1">
      <c r="B636" s="147"/>
      <c r="D636" s="124" t="s">
        <v>138</v>
      </c>
      <c r="E636" s="148" t="s">
        <v>1</v>
      </c>
      <c r="F636" s="149" t="s">
        <v>227</v>
      </c>
      <c r="H636" s="150">
        <v>97.802999999999997</v>
      </c>
      <c r="L636" s="147"/>
      <c r="M636" s="151"/>
      <c r="T636" s="152"/>
      <c r="AT636" s="148" t="s">
        <v>138</v>
      </c>
      <c r="AU636" s="148" t="s">
        <v>77</v>
      </c>
      <c r="AV636" s="13" t="s">
        <v>147</v>
      </c>
      <c r="AW636" s="13" t="s">
        <v>26</v>
      </c>
      <c r="AX636" s="13" t="s">
        <v>16</v>
      </c>
      <c r="AY636" s="148" t="s">
        <v>130</v>
      </c>
    </row>
    <row r="637" spans="2:65" s="1" customFormat="1" ht="24.2" customHeight="1">
      <c r="B637" s="111"/>
      <c r="C637" s="112" t="s">
        <v>691</v>
      </c>
      <c r="D637" s="112" t="s">
        <v>131</v>
      </c>
      <c r="E637" s="113" t="s">
        <v>833</v>
      </c>
      <c r="F637" s="114" t="s">
        <v>834</v>
      </c>
      <c r="G637" s="115" t="s">
        <v>295</v>
      </c>
      <c r="H637" s="116">
        <v>37.036000000000001</v>
      </c>
      <c r="I637" s="117"/>
      <c r="J637" s="117">
        <f>ROUND(I637*H637,2)</f>
        <v>0</v>
      </c>
      <c r="K637" s="114" t="s">
        <v>1579</v>
      </c>
      <c r="L637" s="28"/>
      <c r="M637" s="118" t="s">
        <v>1</v>
      </c>
      <c r="N637" s="119" t="s">
        <v>35</v>
      </c>
      <c r="O637" s="120">
        <v>0</v>
      </c>
      <c r="P637" s="120">
        <f>O637*H637</f>
        <v>0</v>
      </c>
      <c r="Q637" s="120">
        <v>0</v>
      </c>
      <c r="R637" s="120">
        <f>Q637*H637</f>
        <v>0</v>
      </c>
      <c r="S637" s="120">
        <v>0</v>
      </c>
      <c r="T637" s="121">
        <f>S637*H637</f>
        <v>0</v>
      </c>
      <c r="AR637" s="122" t="s">
        <v>147</v>
      </c>
      <c r="AT637" s="122" t="s">
        <v>131</v>
      </c>
      <c r="AU637" s="122" t="s">
        <v>77</v>
      </c>
      <c r="AY637" s="16" t="s">
        <v>130</v>
      </c>
      <c r="BE637" s="123">
        <f>IF(N637="základní",J637,0)</f>
        <v>0</v>
      </c>
      <c r="BF637" s="123">
        <f>IF(N637="snížená",J637,0)</f>
        <v>0</v>
      </c>
      <c r="BG637" s="123">
        <f>IF(N637="zákl. přenesená",J637,0)</f>
        <v>0</v>
      </c>
      <c r="BH637" s="123">
        <f>IF(N637="sníž. přenesená",J637,0)</f>
        <v>0</v>
      </c>
      <c r="BI637" s="123">
        <f>IF(N637="nulová",J637,0)</f>
        <v>0</v>
      </c>
      <c r="BJ637" s="16" t="s">
        <v>16</v>
      </c>
      <c r="BK637" s="123">
        <f>ROUND(I637*H637,2)</f>
        <v>0</v>
      </c>
      <c r="BL637" s="16" t="s">
        <v>147</v>
      </c>
      <c r="BM637" s="122" t="s">
        <v>835</v>
      </c>
    </row>
    <row r="638" spans="2:65" s="1" customFormat="1">
      <c r="B638" s="28"/>
      <c r="D638" s="124" t="s">
        <v>137</v>
      </c>
      <c r="F638" s="125" t="s">
        <v>834</v>
      </c>
      <c r="L638" s="28"/>
      <c r="M638" s="126"/>
      <c r="T638" s="52"/>
      <c r="AT638" s="16" t="s">
        <v>137</v>
      </c>
      <c r="AU638" s="16" t="s">
        <v>77</v>
      </c>
    </row>
    <row r="639" spans="2:65" s="10" customFormat="1">
      <c r="B639" s="127"/>
      <c r="D639" s="124" t="s">
        <v>138</v>
      </c>
      <c r="E639" s="128" t="s">
        <v>1</v>
      </c>
      <c r="F639" s="129" t="s">
        <v>822</v>
      </c>
      <c r="H639" s="130">
        <v>36.14</v>
      </c>
      <c r="L639" s="127"/>
      <c r="M639" s="131"/>
      <c r="T639" s="132"/>
      <c r="AT639" s="128" t="s">
        <v>138</v>
      </c>
      <c r="AU639" s="128" t="s">
        <v>77</v>
      </c>
      <c r="AV639" s="10" t="s">
        <v>77</v>
      </c>
      <c r="AW639" s="10" t="s">
        <v>26</v>
      </c>
      <c r="AX639" s="10" t="s">
        <v>70</v>
      </c>
      <c r="AY639" s="128" t="s">
        <v>130</v>
      </c>
    </row>
    <row r="640" spans="2:65" s="10" customFormat="1">
      <c r="B640" s="127"/>
      <c r="D640" s="124" t="s">
        <v>138</v>
      </c>
      <c r="E640" s="128" t="s">
        <v>1</v>
      </c>
      <c r="F640" s="129" t="s">
        <v>823</v>
      </c>
      <c r="H640" s="130">
        <v>0.89600000000000002</v>
      </c>
      <c r="L640" s="127"/>
      <c r="M640" s="131"/>
      <c r="T640" s="132"/>
      <c r="AT640" s="128" t="s">
        <v>138</v>
      </c>
      <c r="AU640" s="128" t="s">
        <v>77</v>
      </c>
      <c r="AV640" s="10" t="s">
        <v>77</v>
      </c>
      <c r="AW640" s="10" t="s">
        <v>26</v>
      </c>
      <c r="AX640" s="10" t="s">
        <v>70</v>
      </c>
      <c r="AY640" s="128" t="s">
        <v>130</v>
      </c>
    </row>
    <row r="641" spans="2:65" s="13" customFormat="1">
      <c r="B641" s="147"/>
      <c r="D641" s="124" t="s">
        <v>138</v>
      </c>
      <c r="E641" s="148" t="s">
        <v>1</v>
      </c>
      <c r="F641" s="149" t="s">
        <v>227</v>
      </c>
      <c r="H641" s="150">
        <v>37.036000000000001</v>
      </c>
      <c r="L641" s="147"/>
      <c r="M641" s="151"/>
      <c r="T641" s="152"/>
      <c r="AT641" s="148" t="s">
        <v>138</v>
      </c>
      <c r="AU641" s="148" t="s">
        <v>77</v>
      </c>
      <c r="AV641" s="13" t="s">
        <v>147</v>
      </c>
      <c r="AW641" s="13" t="s">
        <v>26</v>
      </c>
      <c r="AX641" s="13" t="s">
        <v>16</v>
      </c>
      <c r="AY641" s="148" t="s">
        <v>130</v>
      </c>
    </row>
    <row r="642" spans="2:65" s="1" customFormat="1" ht="16.5" customHeight="1">
      <c r="B642" s="111"/>
      <c r="C642" s="112" t="s">
        <v>836</v>
      </c>
      <c r="D642" s="112" t="s">
        <v>131</v>
      </c>
      <c r="E642" s="113" t="s">
        <v>837</v>
      </c>
      <c r="F642" s="114" t="s">
        <v>838</v>
      </c>
      <c r="G642" s="115" t="s">
        <v>295</v>
      </c>
      <c r="H642" s="116">
        <v>482.73500000000001</v>
      </c>
      <c r="I642" s="117"/>
      <c r="J642" s="117">
        <f>ROUND(I642*H642,2)</f>
        <v>0</v>
      </c>
      <c r="K642" s="114" t="s">
        <v>1579</v>
      </c>
      <c r="L642" s="28"/>
      <c r="M642" s="118" t="s">
        <v>1</v>
      </c>
      <c r="N642" s="119" t="s">
        <v>35</v>
      </c>
      <c r="O642" s="120">
        <v>0</v>
      </c>
      <c r="P642" s="120">
        <f>O642*H642</f>
        <v>0</v>
      </c>
      <c r="Q642" s="120">
        <v>0</v>
      </c>
      <c r="R642" s="120">
        <f>Q642*H642</f>
        <v>0</v>
      </c>
      <c r="S642" s="120">
        <v>0</v>
      </c>
      <c r="T642" s="121">
        <f>S642*H642</f>
        <v>0</v>
      </c>
      <c r="AR642" s="122" t="s">
        <v>147</v>
      </c>
      <c r="AT642" s="122" t="s">
        <v>131</v>
      </c>
      <c r="AU642" s="122" t="s">
        <v>77</v>
      </c>
      <c r="AY642" s="16" t="s">
        <v>130</v>
      </c>
      <c r="BE642" s="123">
        <f>IF(N642="základní",J642,0)</f>
        <v>0</v>
      </c>
      <c r="BF642" s="123">
        <f>IF(N642="snížená",J642,0)</f>
        <v>0</v>
      </c>
      <c r="BG642" s="123">
        <f>IF(N642="zákl. přenesená",J642,0)</f>
        <v>0</v>
      </c>
      <c r="BH642" s="123">
        <f>IF(N642="sníž. přenesená",J642,0)</f>
        <v>0</v>
      </c>
      <c r="BI642" s="123">
        <f>IF(N642="nulová",J642,0)</f>
        <v>0</v>
      </c>
      <c r="BJ642" s="16" t="s">
        <v>16</v>
      </c>
      <c r="BK642" s="123">
        <f>ROUND(I642*H642,2)</f>
        <v>0</v>
      </c>
      <c r="BL642" s="16" t="s">
        <v>147</v>
      </c>
      <c r="BM642" s="122" t="s">
        <v>839</v>
      </c>
    </row>
    <row r="643" spans="2:65" s="1" customFormat="1">
      <c r="B643" s="28"/>
      <c r="D643" s="124" t="s">
        <v>137</v>
      </c>
      <c r="F643" s="125" t="s">
        <v>838</v>
      </c>
      <c r="L643" s="28"/>
      <c r="M643" s="126"/>
      <c r="T643" s="52"/>
      <c r="AT643" s="16" t="s">
        <v>137</v>
      </c>
      <c r="AU643" s="16" t="s">
        <v>77</v>
      </c>
    </row>
    <row r="644" spans="2:65" s="10" customFormat="1">
      <c r="B644" s="127"/>
      <c r="D644" s="124" t="s">
        <v>138</v>
      </c>
      <c r="E644" s="128" t="s">
        <v>1</v>
      </c>
      <c r="F644" s="129" t="s">
        <v>840</v>
      </c>
      <c r="H644" s="130">
        <v>243.01499999999999</v>
      </c>
      <c r="L644" s="127"/>
      <c r="M644" s="131"/>
      <c r="T644" s="132"/>
      <c r="AT644" s="128" t="s">
        <v>138</v>
      </c>
      <c r="AU644" s="128" t="s">
        <v>77</v>
      </c>
      <c r="AV644" s="10" t="s">
        <v>77</v>
      </c>
      <c r="AW644" s="10" t="s">
        <v>26</v>
      </c>
      <c r="AX644" s="10" t="s">
        <v>70</v>
      </c>
      <c r="AY644" s="128" t="s">
        <v>130</v>
      </c>
    </row>
    <row r="645" spans="2:65" s="10" customFormat="1">
      <c r="B645" s="127"/>
      <c r="D645" s="124" t="s">
        <v>138</v>
      </c>
      <c r="E645" s="128" t="s">
        <v>1</v>
      </c>
      <c r="F645" s="129" t="s">
        <v>841</v>
      </c>
      <c r="H645" s="130">
        <v>239.72</v>
      </c>
      <c r="L645" s="127"/>
      <c r="M645" s="131"/>
      <c r="T645" s="132"/>
      <c r="AT645" s="128" t="s">
        <v>138</v>
      </c>
      <c r="AU645" s="128" t="s">
        <v>77</v>
      </c>
      <c r="AV645" s="10" t="s">
        <v>77</v>
      </c>
      <c r="AW645" s="10" t="s">
        <v>26</v>
      </c>
      <c r="AX645" s="10" t="s">
        <v>70</v>
      </c>
      <c r="AY645" s="128" t="s">
        <v>130</v>
      </c>
    </row>
    <row r="646" spans="2:65" s="13" customFormat="1">
      <c r="B646" s="147"/>
      <c r="D646" s="124" t="s">
        <v>138</v>
      </c>
      <c r="E646" s="148" t="s">
        <v>1</v>
      </c>
      <c r="F646" s="149" t="s">
        <v>227</v>
      </c>
      <c r="H646" s="150">
        <v>482.73500000000001</v>
      </c>
      <c r="L646" s="147"/>
      <c r="M646" s="151"/>
      <c r="T646" s="152"/>
      <c r="AT646" s="148" t="s">
        <v>138</v>
      </c>
      <c r="AU646" s="148" t="s">
        <v>77</v>
      </c>
      <c r="AV646" s="13" t="s">
        <v>147</v>
      </c>
      <c r="AW646" s="13" t="s">
        <v>26</v>
      </c>
      <c r="AX646" s="13" t="s">
        <v>16</v>
      </c>
      <c r="AY646" s="148" t="s">
        <v>130</v>
      </c>
    </row>
    <row r="647" spans="2:65" s="1" customFormat="1" ht="16.5" customHeight="1">
      <c r="B647" s="111"/>
      <c r="C647" s="112" t="s">
        <v>842</v>
      </c>
      <c r="D647" s="112" t="s">
        <v>131</v>
      </c>
      <c r="E647" s="113" t="s">
        <v>843</v>
      </c>
      <c r="F647" s="114" t="s">
        <v>844</v>
      </c>
      <c r="G647" s="115" t="s">
        <v>295</v>
      </c>
      <c r="H647" s="116">
        <v>5853.38</v>
      </c>
      <c r="I647" s="117"/>
      <c r="J647" s="117">
        <f>ROUND(I647*H647,2)</f>
        <v>0</v>
      </c>
      <c r="K647" s="114" t="s">
        <v>1579</v>
      </c>
      <c r="L647" s="28"/>
      <c r="M647" s="118" t="s">
        <v>1</v>
      </c>
      <c r="N647" s="119" t="s">
        <v>35</v>
      </c>
      <c r="O647" s="120">
        <v>0</v>
      </c>
      <c r="P647" s="120">
        <f>O647*H647</f>
        <v>0</v>
      </c>
      <c r="Q647" s="120">
        <v>0</v>
      </c>
      <c r="R647" s="120">
        <f>Q647*H647</f>
        <v>0</v>
      </c>
      <c r="S647" s="120">
        <v>0</v>
      </c>
      <c r="T647" s="121">
        <f>S647*H647</f>
        <v>0</v>
      </c>
      <c r="AR647" s="122" t="s">
        <v>147</v>
      </c>
      <c r="AT647" s="122" t="s">
        <v>131</v>
      </c>
      <c r="AU647" s="122" t="s">
        <v>77</v>
      </c>
      <c r="AY647" s="16" t="s">
        <v>130</v>
      </c>
      <c r="BE647" s="123">
        <f>IF(N647="základní",J647,0)</f>
        <v>0</v>
      </c>
      <c r="BF647" s="123">
        <f>IF(N647="snížená",J647,0)</f>
        <v>0</v>
      </c>
      <c r="BG647" s="123">
        <f>IF(N647="zákl. přenesená",J647,0)</f>
        <v>0</v>
      </c>
      <c r="BH647" s="123">
        <f>IF(N647="sníž. přenesená",J647,0)</f>
        <v>0</v>
      </c>
      <c r="BI647" s="123">
        <f>IF(N647="nulová",J647,0)</f>
        <v>0</v>
      </c>
      <c r="BJ647" s="16" t="s">
        <v>16</v>
      </c>
      <c r="BK647" s="123">
        <f>ROUND(I647*H647,2)</f>
        <v>0</v>
      </c>
      <c r="BL647" s="16" t="s">
        <v>147</v>
      </c>
      <c r="BM647" s="122" t="s">
        <v>845</v>
      </c>
    </row>
    <row r="648" spans="2:65" s="1" customFormat="1">
      <c r="B648" s="28"/>
      <c r="D648" s="124" t="s">
        <v>137</v>
      </c>
      <c r="F648" s="125" t="s">
        <v>844</v>
      </c>
      <c r="L648" s="28"/>
      <c r="M648" s="126"/>
      <c r="T648" s="52"/>
      <c r="AT648" s="16" t="s">
        <v>137</v>
      </c>
      <c r="AU648" s="16" t="s">
        <v>77</v>
      </c>
    </row>
    <row r="649" spans="2:65" s="10" customFormat="1">
      <c r="B649" s="127"/>
      <c r="D649" s="124" t="s">
        <v>138</v>
      </c>
      <c r="E649" s="128" t="s">
        <v>1</v>
      </c>
      <c r="F649" s="129" t="s">
        <v>846</v>
      </c>
      <c r="H649" s="130">
        <v>2916.18</v>
      </c>
      <c r="L649" s="127"/>
      <c r="M649" s="131"/>
      <c r="T649" s="132"/>
      <c r="AT649" s="128" t="s">
        <v>138</v>
      </c>
      <c r="AU649" s="128" t="s">
        <v>77</v>
      </c>
      <c r="AV649" s="10" t="s">
        <v>77</v>
      </c>
      <c r="AW649" s="10" t="s">
        <v>26</v>
      </c>
      <c r="AX649" s="10" t="s">
        <v>70</v>
      </c>
      <c r="AY649" s="128" t="s">
        <v>130</v>
      </c>
    </row>
    <row r="650" spans="2:65" s="10" customFormat="1">
      <c r="B650" s="127"/>
      <c r="D650" s="124" t="s">
        <v>138</v>
      </c>
      <c r="E650" s="128" t="s">
        <v>1</v>
      </c>
      <c r="F650" s="129" t="s">
        <v>847</v>
      </c>
      <c r="H650" s="130">
        <v>2937.2</v>
      </c>
      <c r="L650" s="127"/>
      <c r="M650" s="131"/>
      <c r="T650" s="132"/>
      <c r="AT650" s="128" t="s">
        <v>138</v>
      </c>
      <c r="AU650" s="128" t="s">
        <v>77</v>
      </c>
      <c r="AV650" s="10" t="s">
        <v>77</v>
      </c>
      <c r="AW650" s="10" t="s">
        <v>26</v>
      </c>
      <c r="AX650" s="10" t="s">
        <v>70</v>
      </c>
      <c r="AY650" s="128" t="s">
        <v>130</v>
      </c>
    </row>
    <row r="651" spans="2:65" s="13" customFormat="1">
      <c r="B651" s="147"/>
      <c r="D651" s="124" t="s">
        <v>138</v>
      </c>
      <c r="E651" s="148" t="s">
        <v>1</v>
      </c>
      <c r="F651" s="149" t="s">
        <v>227</v>
      </c>
      <c r="H651" s="150">
        <v>5853.3799999999992</v>
      </c>
      <c r="L651" s="147"/>
      <c r="M651" s="151"/>
      <c r="T651" s="152"/>
      <c r="AT651" s="148" t="s">
        <v>138</v>
      </c>
      <c r="AU651" s="148" t="s">
        <v>77</v>
      </c>
      <c r="AV651" s="13" t="s">
        <v>147</v>
      </c>
      <c r="AW651" s="13" t="s">
        <v>26</v>
      </c>
      <c r="AX651" s="13" t="s">
        <v>16</v>
      </c>
      <c r="AY651" s="148" t="s">
        <v>130</v>
      </c>
    </row>
    <row r="652" spans="2:65" s="1" customFormat="1" ht="21.75" customHeight="1">
      <c r="B652" s="111"/>
      <c r="C652" s="112" t="s">
        <v>848</v>
      </c>
      <c r="D652" s="112" t="s">
        <v>131</v>
      </c>
      <c r="E652" s="113" t="s">
        <v>849</v>
      </c>
      <c r="F652" s="114" t="s">
        <v>850</v>
      </c>
      <c r="G652" s="115" t="s">
        <v>295</v>
      </c>
      <c r="H652" s="116">
        <v>293.72000000000003</v>
      </c>
      <c r="I652" s="117"/>
      <c r="J652" s="117">
        <f>ROUND(I652*H652,2)</f>
        <v>0</v>
      </c>
      <c r="K652" s="114" t="s">
        <v>1579</v>
      </c>
      <c r="L652" s="28"/>
      <c r="M652" s="118" t="s">
        <v>1</v>
      </c>
      <c r="N652" s="119" t="s">
        <v>35</v>
      </c>
      <c r="O652" s="120">
        <v>0</v>
      </c>
      <c r="P652" s="120">
        <f>O652*H652</f>
        <v>0</v>
      </c>
      <c r="Q652" s="120">
        <v>0</v>
      </c>
      <c r="R652" s="120">
        <f>Q652*H652</f>
        <v>0</v>
      </c>
      <c r="S652" s="120">
        <v>0</v>
      </c>
      <c r="T652" s="121">
        <f>S652*H652</f>
        <v>0</v>
      </c>
      <c r="AR652" s="122" t="s">
        <v>147</v>
      </c>
      <c r="AT652" s="122" t="s">
        <v>131</v>
      </c>
      <c r="AU652" s="122" t="s">
        <v>77</v>
      </c>
      <c r="AY652" s="16" t="s">
        <v>130</v>
      </c>
      <c r="BE652" s="123">
        <f>IF(N652="základní",J652,0)</f>
        <v>0</v>
      </c>
      <c r="BF652" s="123">
        <f>IF(N652="snížená",J652,0)</f>
        <v>0</v>
      </c>
      <c r="BG652" s="123">
        <f>IF(N652="zákl. přenesená",J652,0)</f>
        <v>0</v>
      </c>
      <c r="BH652" s="123">
        <f>IF(N652="sníž. přenesená",J652,0)</f>
        <v>0</v>
      </c>
      <c r="BI652" s="123">
        <f>IF(N652="nulová",J652,0)</f>
        <v>0</v>
      </c>
      <c r="BJ652" s="16" t="s">
        <v>16</v>
      </c>
      <c r="BK652" s="123">
        <f>ROUND(I652*H652,2)</f>
        <v>0</v>
      </c>
      <c r="BL652" s="16" t="s">
        <v>147</v>
      </c>
      <c r="BM652" s="122" t="s">
        <v>851</v>
      </c>
    </row>
    <row r="653" spans="2:65" s="1" customFormat="1">
      <c r="B653" s="28"/>
      <c r="D653" s="124" t="s">
        <v>137</v>
      </c>
      <c r="F653" s="125" t="s">
        <v>850</v>
      </c>
      <c r="L653" s="28"/>
      <c r="M653" s="126"/>
      <c r="T653" s="52"/>
      <c r="AT653" s="16" t="s">
        <v>137</v>
      </c>
      <c r="AU653" s="16" t="s">
        <v>77</v>
      </c>
    </row>
    <row r="654" spans="2:65" s="10" customFormat="1">
      <c r="B654" s="127"/>
      <c r="D654" s="124" t="s">
        <v>138</v>
      </c>
      <c r="E654" s="128" t="s">
        <v>1</v>
      </c>
      <c r="F654" s="129" t="s">
        <v>852</v>
      </c>
      <c r="H654" s="130">
        <v>293.72000000000003</v>
      </c>
      <c r="L654" s="127"/>
      <c r="M654" s="131"/>
      <c r="T654" s="132"/>
      <c r="AT654" s="128" t="s">
        <v>138</v>
      </c>
      <c r="AU654" s="128" t="s">
        <v>77</v>
      </c>
      <c r="AV654" s="10" t="s">
        <v>77</v>
      </c>
      <c r="AW654" s="10" t="s">
        <v>26</v>
      </c>
      <c r="AX654" s="10" t="s">
        <v>16</v>
      </c>
      <c r="AY654" s="128" t="s">
        <v>130</v>
      </c>
    </row>
    <row r="655" spans="2:65" s="1" customFormat="1" ht="16.5" customHeight="1">
      <c r="B655" s="111"/>
      <c r="C655" s="112" t="s">
        <v>21</v>
      </c>
      <c r="D655" s="112" t="s">
        <v>131</v>
      </c>
      <c r="E655" s="113" t="s">
        <v>853</v>
      </c>
      <c r="F655" s="114" t="s">
        <v>854</v>
      </c>
      <c r="G655" s="115" t="s">
        <v>295</v>
      </c>
      <c r="H655" s="116">
        <v>243.01499999999999</v>
      </c>
      <c r="I655" s="117"/>
      <c r="J655" s="117">
        <f>ROUND(I655*H655,2)</f>
        <v>0</v>
      </c>
      <c r="K655" s="114" t="s">
        <v>1</v>
      </c>
      <c r="L655" s="28"/>
      <c r="M655" s="118" t="s">
        <v>1</v>
      </c>
      <c r="N655" s="119" t="s">
        <v>35</v>
      </c>
      <c r="O655" s="120">
        <v>0</v>
      </c>
      <c r="P655" s="120">
        <f>O655*H655</f>
        <v>0</v>
      </c>
      <c r="Q655" s="120">
        <v>0</v>
      </c>
      <c r="R655" s="120">
        <f>Q655*H655</f>
        <v>0</v>
      </c>
      <c r="S655" s="120">
        <v>0</v>
      </c>
      <c r="T655" s="121">
        <f>S655*H655</f>
        <v>0</v>
      </c>
      <c r="AR655" s="122" t="s">
        <v>147</v>
      </c>
      <c r="AT655" s="122" t="s">
        <v>131</v>
      </c>
      <c r="AU655" s="122" t="s">
        <v>77</v>
      </c>
      <c r="AY655" s="16" t="s">
        <v>130</v>
      </c>
      <c r="BE655" s="123">
        <f>IF(N655="základní",J655,0)</f>
        <v>0</v>
      </c>
      <c r="BF655" s="123">
        <f>IF(N655="snížená",J655,0)</f>
        <v>0</v>
      </c>
      <c r="BG655" s="123">
        <f>IF(N655="zákl. přenesená",J655,0)</f>
        <v>0</v>
      </c>
      <c r="BH655" s="123">
        <f>IF(N655="sníž. přenesená",J655,0)</f>
        <v>0</v>
      </c>
      <c r="BI655" s="123">
        <f>IF(N655="nulová",J655,0)</f>
        <v>0</v>
      </c>
      <c r="BJ655" s="16" t="s">
        <v>16</v>
      </c>
      <c r="BK655" s="123">
        <f>ROUND(I655*H655,2)</f>
        <v>0</v>
      </c>
      <c r="BL655" s="16" t="s">
        <v>147</v>
      </c>
      <c r="BM655" s="122" t="s">
        <v>855</v>
      </c>
    </row>
    <row r="656" spans="2:65" s="1" customFormat="1">
      <c r="B656" s="28"/>
      <c r="D656" s="124" t="s">
        <v>137</v>
      </c>
      <c r="F656" s="125" t="s">
        <v>854</v>
      </c>
      <c r="L656" s="28"/>
      <c r="M656" s="126"/>
      <c r="T656" s="52"/>
      <c r="AT656" s="16" t="s">
        <v>137</v>
      </c>
      <c r="AU656" s="16" t="s">
        <v>77</v>
      </c>
    </row>
    <row r="657" spans="2:65" s="10" customFormat="1">
      <c r="B657" s="127"/>
      <c r="D657" s="124" t="s">
        <v>138</v>
      </c>
      <c r="E657" s="128" t="s">
        <v>1</v>
      </c>
      <c r="F657" s="129" t="s">
        <v>856</v>
      </c>
      <c r="H657" s="130">
        <v>243.01499999999999</v>
      </c>
      <c r="L657" s="127"/>
      <c r="M657" s="131"/>
      <c r="T657" s="132"/>
      <c r="AT657" s="128" t="s">
        <v>138</v>
      </c>
      <c r="AU657" s="128" t="s">
        <v>77</v>
      </c>
      <c r="AV657" s="10" t="s">
        <v>77</v>
      </c>
      <c r="AW657" s="10" t="s">
        <v>26</v>
      </c>
      <c r="AX657" s="10" t="s">
        <v>16</v>
      </c>
      <c r="AY657" s="128" t="s">
        <v>130</v>
      </c>
    </row>
    <row r="658" spans="2:65" s="1" customFormat="1" ht="16.5" customHeight="1">
      <c r="B658" s="111"/>
      <c r="C658" s="112" t="s">
        <v>857</v>
      </c>
      <c r="D658" s="112" t="s">
        <v>131</v>
      </c>
      <c r="E658" s="113" t="s">
        <v>858</v>
      </c>
      <c r="F658" s="114" t="s">
        <v>859</v>
      </c>
      <c r="G658" s="115" t="s">
        <v>295</v>
      </c>
      <c r="H658" s="116">
        <v>781.86300000000006</v>
      </c>
      <c r="I658" s="117"/>
      <c r="J658" s="117">
        <f>ROUND(I658*H658,2)</f>
        <v>0</v>
      </c>
      <c r="K658" s="114" t="s">
        <v>1579</v>
      </c>
      <c r="L658" s="28"/>
      <c r="M658" s="118" t="s">
        <v>1</v>
      </c>
      <c r="N658" s="119" t="s">
        <v>35</v>
      </c>
      <c r="O658" s="120">
        <v>0</v>
      </c>
      <c r="P658" s="120">
        <f>O658*H658</f>
        <v>0</v>
      </c>
      <c r="Q658" s="120">
        <v>0</v>
      </c>
      <c r="R658" s="120">
        <f>Q658*H658</f>
        <v>0</v>
      </c>
      <c r="S658" s="120">
        <v>0</v>
      </c>
      <c r="T658" s="121">
        <f>S658*H658</f>
        <v>0</v>
      </c>
      <c r="AR658" s="122" t="s">
        <v>147</v>
      </c>
      <c r="AT658" s="122" t="s">
        <v>131</v>
      </c>
      <c r="AU658" s="122" t="s">
        <v>77</v>
      </c>
      <c r="AY658" s="16" t="s">
        <v>130</v>
      </c>
      <c r="BE658" s="123">
        <f>IF(N658="základní",J658,0)</f>
        <v>0</v>
      </c>
      <c r="BF658" s="123">
        <f>IF(N658="snížená",J658,0)</f>
        <v>0</v>
      </c>
      <c r="BG658" s="123">
        <f>IF(N658="zákl. přenesená",J658,0)</f>
        <v>0</v>
      </c>
      <c r="BH658" s="123">
        <f>IF(N658="sníž. přenesená",J658,0)</f>
        <v>0</v>
      </c>
      <c r="BI658" s="123">
        <f>IF(N658="nulová",J658,0)</f>
        <v>0</v>
      </c>
      <c r="BJ658" s="16" t="s">
        <v>16</v>
      </c>
      <c r="BK658" s="123">
        <f>ROUND(I658*H658,2)</f>
        <v>0</v>
      </c>
      <c r="BL658" s="16" t="s">
        <v>147</v>
      </c>
      <c r="BM658" s="122" t="s">
        <v>860</v>
      </c>
    </row>
    <row r="659" spans="2:65" s="1" customFormat="1">
      <c r="B659" s="28"/>
      <c r="D659" s="124" t="s">
        <v>137</v>
      </c>
      <c r="F659" s="125" t="s">
        <v>859</v>
      </c>
      <c r="L659" s="28"/>
      <c r="M659" s="126"/>
      <c r="T659" s="52"/>
      <c r="AT659" s="16" t="s">
        <v>137</v>
      </c>
      <c r="AU659" s="16" t="s">
        <v>77</v>
      </c>
    </row>
    <row r="660" spans="2:65" s="11" customFormat="1">
      <c r="B660" s="133"/>
      <c r="D660" s="124" t="s">
        <v>138</v>
      </c>
      <c r="E660" s="134" t="s">
        <v>1</v>
      </c>
      <c r="F660" s="135" t="s">
        <v>861</v>
      </c>
      <c r="H660" s="134" t="s">
        <v>1</v>
      </c>
      <c r="L660" s="133"/>
      <c r="M660" s="136"/>
      <c r="T660" s="137"/>
      <c r="AT660" s="134" t="s">
        <v>138</v>
      </c>
      <c r="AU660" s="134" t="s">
        <v>77</v>
      </c>
      <c r="AV660" s="11" t="s">
        <v>16</v>
      </c>
      <c r="AW660" s="11" t="s">
        <v>26</v>
      </c>
      <c r="AX660" s="11" t="s">
        <v>70</v>
      </c>
      <c r="AY660" s="134" t="s">
        <v>130</v>
      </c>
    </row>
    <row r="661" spans="2:65" s="10" customFormat="1">
      <c r="B661" s="127"/>
      <c r="D661" s="124" t="s">
        <v>138</v>
      </c>
      <c r="E661" s="128" t="s">
        <v>1</v>
      </c>
      <c r="F661" s="129" t="s">
        <v>862</v>
      </c>
      <c r="H661" s="130">
        <v>73.293999999999997</v>
      </c>
      <c r="L661" s="127"/>
      <c r="M661" s="131"/>
      <c r="T661" s="132"/>
      <c r="AT661" s="128" t="s">
        <v>138</v>
      </c>
      <c r="AU661" s="128" t="s">
        <v>77</v>
      </c>
      <c r="AV661" s="10" t="s">
        <v>77</v>
      </c>
      <c r="AW661" s="10" t="s">
        <v>26</v>
      </c>
      <c r="AX661" s="10" t="s">
        <v>70</v>
      </c>
      <c r="AY661" s="128" t="s">
        <v>130</v>
      </c>
    </row>
    <row r="662" spans="2:65" s="10" customFormat="1">
      <c r="B662" s="127"/>
      <c r="D662" s="124" t="s">
        <v>138</v>
      </c>
      <c r="E662" s="128" t="s">
        <v>1</v>
      </c>
      <c r="F662" s="129" t="s">
        <v>863</v>
      </c>
      <c r="H662" s="130">
        <v>708.56899999999996</v>
      </c>
      <c r="L662" s="127"/>
      <c r="M662" s="131"/>
      <c r="T662" s="132"/>
      <c r="AT662" s="128" t="s">
        <v>138</v>
      </c>
      <c r="AU662" s="128" t="s">
        <v>77</v>
      </c>
      <c r="AV662" s="10" t="s">
        <v>77</v>
      </c>
      <c r="AW662" s="10" t="s">
        <v>26</v>
      </c>
      <c r="AX662" s="10" t="s">
        <v>70</v>
      </c>
      <c r="AY662" s="128" t="s">
        <v>130</v>
      </c>
    </row>
    <row r="663" spans="2:65" s="13" customFormat="1">
      <c r="B663" s="147"/>
      <c r="D663" s="124" t="s">
        <v>138</v>
      </c>
      <c r="E663" s="148" t="s">
        <v>1</v>
      </c>
      <c r="F663" s="149" t="s">
        <v>227</v>
      </c>
      <c r="H663" s="150">
        <v>781.86299999999994</v>
      </c>
      <c r="L663" s="147"/>
      <c r="M663" s="151"/>
      <c r="T663" s="152"/>
      <c r="AT663" s="148" t="s">
        <v>138</v>
      </c>
      <c r="AU663" s="148" t="s">
        <v>77</v>
      </c>
      <c r="AV663" s="13" t="s">
        <v>147</v>
      </c>
      <c r="AW663" s="13" t="s">
        <v>26</v>
      </c>
      <c r="AX663" s="13" t="s">
        <v>16</v>
      </c>
      <c r="AY663" s="148" t="s">
        <v>130</v>
      </c>
    </row>
    <row r="664" spans="2:65" s="1" customFormat="1" ht="16.5" customHeight="1">
      <c r="B664" s="111"/>
      <c r="C664" s="112" t="s">
        <v>864</v>
      </c>
      <c r="D664" s="112" t="s">
        <v>131</v>
      </c>
      <c r="E664" s="113" t="s">
        <v>865</v>
      </c>
      <c r="F664" s="114" t="s">
        <v>866</v>
      </c>
      <c r="G664" s="115" t="s">
        <v>295</v>
      </c>
      <c r="H664" s="116">
        <v>145.21600000000001</v>
      </c>
      <c r="I664" s="117"/>
      <c r="J664" s="117">
        <f>ROUND(I664*H664,2)</f>
        <v>0</v>
      </c>
      <c r="K664" s="114" t="s">
        <v>1579</v>
      </c>
      <c r="L664" s="28"/>
      <c r="M664" s="118" t="s">
        <v>1</v>
      </c>
      <c r="N664" s="119" t="s">
        <v>35</v>
      </c>
      <c r="O664" s="120">
        <v>0</v>
      </c>
      <c r="P664" s="120">
        <f>O664*H664</f>
        <v>0</v>
      </c>
      <c r="Q664" s="120">
        <v>0</v>
      </c>
      <c r="R664" s="120">
        <f>Q664*H664</f>
        <v>0</v>
      </c>
      <c r="S664" s="120">
        <v>0</v>
      </c>
      <c r="T664" s="121">
        <f>S664*H664</f>
        <v>0</v>
      </c>
      <c r="AR664" s="122" t="s">
        <v>147</v>
      </c>
      <c r="AT664" s="122" t="s">
        <v>131</v>
      </c>
      <c r="AU664" s="122" t="s">
        <v>77</v>
      </c>
      <c r="AY664" s="16" t="s">
        <v>130</v>
      </c>
      <c r="BE664" s="123">
        <f>IF(N664="základní",J664,0)</f>
        <v>0</v>
      </c>
      <c r="BF664" s="123">
        <f>IF(N664="snížená",J664,0)</f>
        <v>0</v>
      </c>
      <c r="BG664" s="123">
        <f>IF(N664="zákl. přenesená",J664,0)</f>
        <v>0</v>
      </c>
      <c r="BH664" s="123">
        <f>IF(N664="sníž. přenesená",J664,0)</f>
        <v>0</v>
      </c>
      <c r="BI664" s="123">
        <f>IF(N664="nulová",J664,0)</f>
        <v>0</v>
      </c>
      <c r="BJ664" s="16" t="s">
        <v>16</v>
      </c>
      <c r="BK664" s="123">
        <f>ROUND(I664*H664,2)</f>
        <v>0</v>
      </c>
      <c r="BL664" s="16" t="s">
        <v>147</v>
      </c>
      <c r="BM664" s="122" t="s">
        <v>867</v>
      </c>
    </row>
    <row r="665" spans="2:65" s="1" customFormat="1">
      <c r="B665" s="28"/>
      <c r="D665" s="124" t="s">
        <v>137</v>
      </c>
      <c r="F665" s="125" t="s">
        <v>866</v>
      </c>
      <c r="L665" s="28"/>
      <c r="M665" s="126"/>
      <c r="T665" s="52"/>
      <c r="AT665" s="16" t="s">
        <v>137</v>
      </c>
      <c r="AU665" s="16" t="s">
        <v>77</v>
      </c>
    </row>
    <row r="666" spans="2:65" s="11" customFormat="1">
      <c r="B666" s="133"/>
      <c r="D666" s="124" t="s">
        <v>138</v>
      </c>
      <c r="E666" s="134" t="s">
        <v>1</v>
      </c>
      <c r="F666" s="135" t="s">
        <v>861</v>
      </c>
      <c r="H666" s="134" t="s">
        <v>1</v>
      </c>
      <c r="L666" s="133"/>
      <c r="M666" s="136"/>
      <c r="T666" s="137"/>
      <c r="AT666" s="134" t="s">
        <v>138</v>
      </c>
      <c r="AU666" s="134" t="s">
        <v>77</v>
      </c>
      <c r="AV666" s="11" t="s">
        <v>16</v>
      </c>
      <c r="AW666" s="11" t="s">
        <v>26</v>
      </c>
      <c r="AX666" s="11" t="s">
        <v>70</v>
      </c>
      <c r="AY666" s="134" t="s">
        <v>130</v>
      </c>
    </row>
    <row r="667" spans="2:65" s="10" customFormat="1">
      <c r="B667" s="127"/>
      <c r="D667" s="124" t="s">
        <v>138</v>
      </c>
      <c r="E667" s="128" t="s">
        <v>1</v>
      </c>
      <c r="F667" s="129" t="s">
        <v>868</v>
      </c>
      <c r="H667" s="130">
        <v>1.286</v>
      </c>
      <c r="L667" s="127"/>
      <c r="M667" s="131"/>
      <c r="T667" s="132"/>
      <c r="AT667" s="128" t="s">
        <v>138</v>
      </c>
      <c r="AU667" s="128" t="s">
        <v>77</v>
      </c>
      <c r="AV667" s="10" t="s">
        <v>77</v>
      </c>
      <c r="AW667" s="10" t="s">
        <v>26</v>
      </c>
      <c r="AX667" s="10" t="s">
        <v>70</v>
      </c>
      <c r="AY667" s="128" t="s">
        <v>130</v>
      </c>
    </row>
    <row r="668" spans="2:65" s="10" customFormat="1">
      <c r="B668" s="127"/>
      <c r="D668" s="124" t="s">
        <v>138</v>
      </c>
      <c r="E668" s="128" t="s">
        <v>1</v>
      </c>
      <c r="F668" s="129" t="s">
        <v>869</v>
      </c>
      <c r="H668" s="130">
        <v>0.68100000000000005</v>
      </c>
      <c r="L668" s="127"/>
      <c r="M668" s="131"/>
      <c r="T668" s="132"/>
      <c r="AT668" s="128" t="s">
        <v>138</v>
      </c>
      <c r="AU668" s="128" t="s">
        <v>77</v>
      </c>
      <c r="AV668" s="10" t="s">
        <v>77</v>
      </c>
      <c r="AW668" s="10" t="s">
        <v>26</v>
      </c>
      <c r="AX668" s="10" t="s">
        <v>70</v>
      </c>
      <c r="AY668" s="128" t="s">
        <v>130</v>
      </c>
    </row>
    <row r="669" spans="2:65" s="10" customFormat="1">
      <c r="B669" s="127"/>
      <c r="D669" s="124" t="s">
        <v>138</v>
      </c>
      <c r="E669" s="128" t="s">
        <v>1</v>
      </c>
      <c r="F669" s="129" t="s">
        <v>870</v>
      </c>
      <c r="H669" s="130">
        <v>11.042</v>
      </c>
      <c r="L669" s="127"/>
      <c r="M669" s="131"/>
      <c r="T669" s="132"/>
      <c r="AT669" s="128" t="s">
        <v>138</v>
      </c>
      <c r="AU669" s="128" t="s">
        <v>77</v>
      </c>
      <c r="AV669" s="10" t="s">
        <v>77</v>
      </c>
      <c r="AW669" s="10" t="s">
        <v>26</v>
      </c>
      <c r="AX669" s="10" t="s">
        <v>70</v>
      </c>
      <c r="AY669" s="128" t="s">
        <v>130</v>
      </c>
    </row>
    <row r="670" spans="2:65" s="10" customFormat="1">
      <c r="B670" s="127"/>
      <c r="D670" s="124" t="s">
        <v>138</v>
      </c>
      <c r="E670" s="128" t="s">
        <v>1</v>
      </c>
      <c r="F670" s="129" t="s">
        <v>871</v>
      </c>
      <c r="H670" s="130">
        <v>44.414000000000001</v>
      </c>
      <c r="L670" s="127"/>
      <c r="M670" s="131"/>
      <c r="T670" s="132"/>
      <c r="AT670" s="128" t="s">
        <v>138</v>
      </c>
      <c r="AU670" s="128" t="s">
        <v>77</v>
      </c>
      <c r="AV670" s="10" t="s">
        <v>77</v>
      </c>
      <c r="AW670" s="10" t="s">
        <v>26</v>
      </c>
      <c r="AX670" s="10" t="s">
        <v>70</v>
      </c>
      <c r="AY670" s="128" t="s">
        <v>130</v>
      </c>
    </row>
    <row r="671" spans="2:65" s="10" customFormat="1">
      <c r="B671" s="127"/>
      <c r="D671" s="124" t="s">
        <v>138</v>
      </c>
      <c r="E671" s="128" t="s">
        <v>1</v>
      </c>
      <c r="F671" s="129" t="s">
        <v>872</v>
      </c>
      <c r="H671" s="130">
        <v>10.295999999999999</v>
      </c>
      <c r="L671" s="127"/>
      <c r="M671" s="131"/>
      <c r="T671" s="132"/>
      <c r="AT671" s="128" t="s">
        <v>138</v>
      </c>
      <c r="AU671" s="128" t="s">
        <v>77</v>
      </c>
      <c r="AV671" s="10" t="s">
        <v>77</v>
      </c>
      <c r="AW671" s="10" t="s">
        <v>26</v>
      </c>
      <c r="AX671" s="10" t="s">
        <v>70</v>
      </c>
      <c r="AY671" s="128" t="s">
        <v>130</v>
      </c>
    </row>
    <row r="672" spans="2:65" s="10" customFormat="1">
      <c r="B672" s="127"/>
      <c r="D672" s="124" t="s">
        <v>138</v>
      </c>
      <c r="E672" s="128" t="s">
        <v>1</v>
      </c>
      <c r="F672" s="129" t="s">
        <v>873</v>
      </c>
      <c r="H672" s="130">
        <v>60.497999999999998</v>
      </c>
      <c r="L672" s="127"/>
      <c r="M672" s="131"/>
      <c r="T672" s="132"/>
      <c r="AT672" s="128" t="s">
        <v>138</v>
      </c>
      <c r="AU672" s="128" t="s">
        <v>77</v>
      </c>
      <c r="AV672" s="10" t="s">
        <v>77</v>
      </c>
      <c r="AW672" s="10" t="s">
        <v>26</v>
      </c>
      <c r="AX672" s="10" t="s">
        <v>70</v>
      </c>
      <c r="AY672" s="128" t="s">
        <v>130</v>
      </c>
    </row>
    <row r="673" spans="2:65" s="10" customFormat="1">
      <c r="B673" s="127"/>
      <c r="D673" s="124" t="s">
        <v>138</v>
      </c>
      <c r="E673" s="128" t="s">
        <v>1</v>
      </c>
      <c r="F673" s="129" t="s">
        <v>874</v>
      </c>
      <c r="H673" s="130">
        <v>16.998999999999999</v>
      </c>
      <c r="L673" s="127"/>
      <c r="M673" s="131"/>
      <c r="T673" s="132"/>
      <c r="AT673" s="128" t="s">
        <v>138</v>
      </c>
      <c r="AU673" s="128" t="s">
        <v>77</v>
      </c>
      <c r="AV673" s="10" t="s">
        <v>77</v>
      </c>
      <c r="AW673" s="10" t="s">
        <v>26</v>
      </c>
      <c r="AX673" s="10" t="s">
        <v>70</v>
      </c>
      <c r="AY673" s="128" t="s">
        <v>130</v>
      </c>
    </row>
    <row r="674" spans="2:65" s="13" customFormat="1">
      <c r="B674" s="147"/>
      <c r="D674" s="124" t="s">
        <v>138</v>
      </c>
      <c r="E674" s="148" t="s">
        <v>1</v>
      </c>
      <c r="F674" s="149" t="s">
        <v>227</v>
      </c>
      <c r="H674" s="150">
        <v>145.21599999999998</v>
      </c>
      <c r="L674" s="147"/>
      <c r="M674" s="151"/>
      <c r="T674" s="152"/>
      <c r="AT674" s="148" t="s">
        <v>138</v>
      </c>
      <c r="AU674" s="148" t="s">
        <v>77</v>
      </c>
      <c r="AV674" s="13" t="s">
        <v>147</v>
      </c>
      <c r="AW674" s="13" t="s">
        <v>26</v>
      </c>
      <c r="AX674" s="13" t="s">
        <v>16</v>
      </c>
      <c r="AY674" s="148" t="s">
        <v>130</v>
      </c>
    </row>
    <row r="675" spans="2:65" s="9" customFormat="1" ht="22.9" customHeight="1">
      <c r="B675" s="102"/>
      <c r="D675" s="103" t="s">
        <v>69</v>
      </c>
      <c r="E675" s="145" t="s">
        <v>875</v>
      </c>
      <c r="F675" s="145" t="s">
        <v>876</v>
      </c>
      <c r="J675" s="146">
        <f>BK675</f>
        <v>0</v>
      </c>
      <c r="L675" s="102"/>
      <c r="M675" s="106"/>
      <c r="P675" s="107">
        <f>SUM(P676:P677)</f>
        <v>0</v>
      </c>
      <c r="R675" s="107">
        <f>SUM(R676:R677)</f>
        <v>0</v>
      </c>
      <c r="T675" s="108">
        <f>SUM(T676:T677)</f>
        <v>0</v>
      </c>
      <c r="AR675" s="103" t="s">
        <v>16</v>
      </c>
      <c r="AT675" s="109" t="s">
        <v>69</v>
      </c>
      <c r="AU675" s="109" t="s">
        <v>16</v>
      </c>
      <c r="AY675" s="103" t="s">
        <v>130</v>
      </c>
      <c r="BK675" s="110">
        <f>SUM(BK676:BK677)</f>
        <v>0</v>
      </c>
    </row>
    <row r="676" spans="2:65" s="1" customFormat="1" ht="16.5" customHeight="1">
      <c r="B676" s="111"/>
      <c r="C676" s="112" t="s">
        <v>877</v>
      </c>
      <c r="D676" s="112" t="s">
        <v>131</v>
      </c>
      <c r="E676" s="113" t="s">
        <v>878</v>
      </c>
      <c r="F676" s="114" t="s">
        <v>879</v>
      </c>
      <c r="G676" s="115" t="s">
        <v>295</v>
      </c>
      <c r="H676" s="116">
        <v>12832.706</v>
      </c>
      <c r="I676" s="117"/>
      <c r="J676" s="117">
        <f>ROUND(I676*H676,2)</f>
        <v>0</v>
      </c>
      <c r="K676" s="114" t="s">
        <v>1579</v>
      </c>
      <c r="L676" s="28"/>
      <c r="M676" s="118" t="s">
        <v>1</v>
      </c>
      <c r="N676" s="119" t="s">
        <v>35</v>
      </c>
      <c r="O676" s="120">
        <v>0</v>
      </c>
      <c r="P676" s="120">
        <f>O676*H676</f>
        <v>0</v>
      </c>
      <c r="Q676" s="120">
        <v>0</v>
      </c>
      <c r="R676" s="120">
        <f>Q676*H676</f>
        <v>0</v>
      </c>
      <c r="S676" s="120">
        <v>0</v>
      </c>
      <c r="T676" s="121">
        <f>S676*H676</f>
        <v>0</v>
      </c>
      <c r="AR676" s="122" t="s">
        <v>147</v>
      </c>
      <c r="AT676" s="122" t="s">
        <v>131</v>
      </c>
      <c r="AU676" s="122" t="s">
        <v>77</v>
      </c>
      <c r="AY676" s="16" t="s">
        <v>130</v>
      </c>
      <c r="BE676" s="123">
        <f>IF(N676="základní",J676,0)</f>
        <v>0</v>
      </c>
      <c r="BF676" s="123">
        <f>IF(N676="snížená",J676,0)</f>
        <v>0</v>
      </c>
      <c r="BG676" s="123">
        <f>IF(N676="zákl. přenesená",J676,0)</f>
        <v>0</v>
      </c>
      <c r="BH676" s="123">
        <f>IF(N676="sníž. přenesená",J676,0)</f>
        <v>0</v>
      </c>
      <c r="BI676" s="123">
        <f>IF(N676="nulová",J676,0)</f>
        <v>0</v>
      </c>
      <c r="BJ676" s="16" t="s">
        <v>16</v>
      </c>
      <c r="BK676" s="123">
        <f>ROUND(I676*H676,2)</f>
        <v>0</v>
      </c>
      <c r="BL676" s="16" t="s">
        <v>147</v>
      </c>
      <c r="BM676" s="122" t="s">
        <v>880</v>
      </c>
    </row>
    <row r="677" spans="2:65" s="1" customFormat="1">
      <c r="B677" s="28"/>
      <c r="D677" s="124" t="s">
        <v>137</v>
      </c>
      <c r="F677" s="125" t="s">
        <v>879</v>
      </c>
      <c r="L677" s="28"/>
      <c r="M677" s="138"/>
      <c r="N677" s="139"/>
      <c r="O677" s="139"/>
      <c r="P677" s="139"/>
      <c r="Q677" s="139"/>
      <c r="R677" s="139"/>
      <c r="S677" s="139"/>
      <c r="T677" s="140"/>
      <c r="AT677" s="16" t="s">
        <v>137</v>
      </c>
      <c r="AU677" s="16" t="s">
        <v>77</v>
      </c>
    </row>
    <row r="678" spans="2:65" s="1" customFormat="1" ht="6.95" customHeight="1">
      <c r="B678" s="40"/>
      <c r="C678" s="41"/>
      <c r="D678" s="41"/>
      <c r="E678" s="41"/>
      <c r="F678" s="41"/>
      <c r="G678" s="41"/>
      <c r="H678" s="41"/>
      <c r="I678" s="41"/>
      <c r="J678" s="41"/>
      <c r="K678" s="41"/>
      <c r="L678" s="28"/>
    </row>
  </sheetData>
  <autoFilter ref="C139:K677" xr:uid="{00000000-0009-0000-0000-000002000000}"/>
  <mergeCells count="15">
    <mergeCell ref="E126:H126"/>
    <mergeCell ref="E130:H130"/>
    <mergeCell ref="E128:H128"/>
    <mergeCell ref="E132:H13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599"/>
  <sheetViews>
    <sheetView showGridLines="0" topLeftCell="A81" workbookViewId="0">
      <selection activeCell="A80" sqref="A3:XFD8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5" t="s">
        <v>5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6" t="s">
        <v>90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hidden="1" customHeight="1">
      <c r="B4" s="19"/>
      <c r="D4" s="20" t="s">
        <v>102</v>
      </c>
      <c r="L4" s="19"/>
      <c r="M4" s="79" t="s">
        <v>9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12</v>
      </c>
      <c r="L6" s="19"/>
    </row>
    <row r="7" spans="2:46" ht="16.5" hidden="1" customHeight="1">
      <c r="B7" s="19"/>
      <c r="E7" s="350" t="str">
        <f>'Rekapitulace stavby'!K6</f>
        <v>Modernizace TT při ulici Obvodová</v>
      </c>
      <c r="F7" s="356"/>
      <c r="G7" s="356"/>
      <c r="H7" s="356"/>
      <c r="L7" s="19"/>
    </row>
    <row r="8" spans="2:46" ht="12.75" hidden="1">
      <c r="B8" s="19"/>
      <c r="D8" s="25" t="s">
        <v>103</v>
      </c>
      <c r="L8" s="19"/>
    </row>
    <row r="9" spans="2:46" ht="16.5" hidden="1" customHeight="1">
      <c r="B9" s="19"/>
      <c r="E9" s="350" t="s">
        <v>1570</v>
      </c>
      <c r="F9" s="335"/>
      <c r="G9" s="335"/>
      <c r="H9" s="335"/>
      <c r="L9" s="19"/>
    </row>
    <row r="10" spans="2:46" ht="12" hidden="1" customHeight="1">
      <c r="B10" s="19"/>
      <c r="D10" s="25" t="s">
        <v>104</v>
      </c>
      <c r="L10" s="19"/>
    </row>
    <row r="11" spans="2:46" s="1" customFormat="1" ht="16.5" hidden="1" customHeight="1">
      <c r="B11" s="28"/>
      <c r="E11" s="317"/>
      <c r="F11" s="351"/>
      <c r="G11" s="351"/>
      <c r="H11" s="351"/>
      <c r="L11" s="28"/>
    </row>
    <row r="12" spans="2:46" s="1" customFormat="1" ht="12" hidden="1" customHeight="1">
      <c r="B12" s="28"/>
      <c r="D12" s="25" t="s">
        <v>105</v>
      </c>
      <c r="L12" s="28"/>
    </row>
    <row r="13" spans="2:46" s="1" customFormat="1" ht="16.5" hidden="1" customHeight="1">
      <c r="B13" s="28"/>
      <c r="E13" s="309" t="s">
        <v>881</v>
      </c>
      <c r="F13" s="351"/>
      <c r="G13" s="351"/>
      <c r="H13" s="351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2:46" s="1" customFormat="1" ht="12" hidden="1" customHeight="1">
      <c r="B16" s="28"/>
      <c r="D16" s="25" t="s">
        <v>17</v>
      </c>
      <c r="F16" s="23" t="s">
        <v>18</v>
      </c>
      <c r="I16" s="25" t="s">
        <v>19</v>
      </c>
      <c r="J16" s="48">
        <f>'Rekapitulace stavby'!AN8</f>
        <v>45270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">
        <v>1</v>
      </c>
      <c r="L18" s="28"/>
    </row>
    <row r="19" spans="2:12" s="1" customFormat="1" ht="18" hidden="1" customHeight="1">
      <c r="B19" s="28"/>
      <c r="E19" s="23" t="s">
        <v>107</v>
      </c>
      <c r="I19" s="25" t="s">
        <v>24</v>
      </c>
      <c r="J19" s="23" t="s">
        <v>1</v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25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334" t="str">
        <f>'Rekapitulace stavby'!E14</f>
        <v xml:space="preserve"> </v>
      </c>
      <c r="F22" s="334"/>
      <c r="G22" s="334"/>
      <c r="H22" s="334"/>
      <c r="I22" s="25" t="s">
        <v>24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27</v>
      </c>
      <c r="I24" s="25" t="s">
        <v>23</v>
      </c>
      <c r="J24" s="23" t="s">
        <v>1</v>
      </c>
      <c r="L24" s="28"/>
    </row>
    <row r="25" spans="2:12" s="1" customFormat="1" ht="18" hidden="1" customHeight="1">
      <c r="B25" s="28"/>
      <c r="E25" s="23"/>
      <c r="I25" s="25" t="s">
        <v>24</v>
      </c>
      <c r="J25" s="23" t="s">
        <v>1</v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28</v>
      </c>
      <c r="I27" s="25" t="s">
        <v>23</v>
      </c>
      <c r="J27" s="23" t="s">
        <v>1</v>
      </c>
      <c r="L27" s="28"/>
    </row>
    <row r="28" spans="2:12" s="1" customFormat="1" ht="18" hidden="1" customHeight="1">
      <c r="B28" s="28"/>
      <c r="E28" s="23"/>
      <c r="I28" s="25" t="s">
        <v>24</v>
      </c>
      <c r="J28" s="23" t="s">
        <v>1</v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29</v>
      </c>
      <c r="L30" s="28"/>
    </row>
    <row r="31" spans="2:12" s="6" customFormat="1" ht="16.5" hidden="1" customHeight="1">
      <c r="B31" s="80"/>
      <c r="E31" s="338" t="s">
        <v>1</v>
      </c>
      <c r="F31" s="338"/>
      <c r="G31" s="338"/>
      <c r="H31" s="338"/>
      <c r="L31" s="8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81" t="s">
        <v>30</v>
      </c>
      <c r="J34" s="59">
        <f>ROUND(J136,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32</v>
      </c>
      <c r="I36" s="31" t="s">
        <v>31</v>
      </c>
      <c r="J36" s="31" t="s">
        <v>33</v>
      </c>
      <c r="L36" s="28"/>
    </row>
    <row r="37" spans="2:12" s="1" customFormat="1" ht="14.45" hidden="1" customHeight="1">
      <c r="B37" s="28"/>
      <c r="D37" s="51" t="s">
        <v>34</v>
      </c>
      <c r="E37" s="25" t="s">
        <v>35</v>
      </c>
      <c r="F37" s="71">
        <f>ROUND((SUM(BE136:BE598)),  2)</f>
        <v>0</v>
      </c>
      <c r="I37" s="82"/>
      <c r="J37" s="71">
        <f>ROUND(((SUM(BE136:BE598))*I37),  2)</f>
        <v>0</v>
      </c>
      <c r="L37" s="28"/>
    </row>
    <row r="38" spans="2:12" s="1" customFormat="1" ht="14.45" hidden="1" customHeight="1">
      <c r="B38" s="28"/>
      <c r="E38" s="25" t="s">
        <v>36</v>
      </c>
      <c r="F38" s="71">
        <f>ROUND((SUM(BF136:BF598)),  2)</f>
        <v>0</v>
      </c>
      <c r="I38" s="82"/>
      <c r="J38" s="71">
        <f>ROUND(((SUM(BF136:BF598))*I38),  2)</f>
        <v>0</v>
      </c>
      <c r="L38" s="28"/>
    </row>
    <row r="39" spans="2:12" s="1" customFormat="1" ht="14.45" hidden="1" customHeight="1">
      <c r="B39" s="28"/>
      <c r="E39" s="25" t="s">
        <v>37</v>
      </c>
      <c r="F39" s="71">
        <f>ROUND((SUM(BG136:BG598)),  2)</f>
        <v>0</v>
      </c>
      <c r="I39" s="82"/>
      <c r="J39" s="71">
        <f>0</f>
        <v>0</v>
      </c>
      <c r="L39" s="28"/>
    </row>
    <row r="40" spans="2:12" s="1" customFormat="1" ht="14.45" hidden="1" customHeight="1">
      <c r="B40" s="28"/>
      <c r="E40" s="25" t="s">
        <v>38</v>
      </c>
      <c r="F40" s="71">
        <f>ROUND((SUM(BH136:BH598)),  2)</f>
        <v>0</v>
      </c>
      <c r="I40" s="82"/>
      <c r="J40" s="71">
        <f>0</f>
        <v>0</v>
      </c>
      <c r="L40" s="28"/>
    </row>
    <row r="41" spans="2:12" s="1" customFormat="1" ht="14.45" hidden="1" customHeight="1">
      <c r="B41" s="28"/>
      <c r="E41" s="25" t="s">
        <v>39</v>
      </c>
      <c r="F41" s="71">
        <f>ROUND((SUM(BI136:BI598)),  2)</f>
        <v>0</v>
      </c>
      <c r="I41" s="82"/>
      <c r="J41" s="71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83"/>
      <c r="D43" s="84" t="s">
        <v>40</v>
      </c>
      <c r="E43" s="53"/>
      <c r="F43" s="53"/>
      <c r="G43" s="85" t="s">
        <v>41</v>
      </c>
      <c r="H43" s="86" t="s">
        <v>42</v>
      </c>
      <c r="I43" s="53"/>
      <c r="J43" s="87">
        <f>SUM(J34:J41)</f>
        <v>0</v>
      </c>
      <c r="K43" s="8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45</v>
      </c>
      <c r="E61" s="30"/>
      <c r="F61" s="89" t="s">
        <v>46</v>
      </c>
      <c r="G61" s="39" t="s">
        <v>45</v>
      </c>
      <c r="H61" s="30"/>
      <c r="I61" s="30"/>
      <c r="J61" s="90" t="s">
        <v>46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45</v>
      </c>
      <c r="E76" s="30"/>
      <c r="F76" s="89" t="s">
        <v>46</v>
      </c>
      <c r="G76" s="39" t="s">
        <v>45</v>
      </c>
      <c r="H76" s="30"/>
      <c r="I76" s="30"/>
      <c r="J76" s="90" t="s">
        <v>46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108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12</v>
      </c>
      <c r="L84" s="28"/>
    </row>
    <row r="85" spans="2:12" s="1" customFormat="1" ht="16.5" customHeight="1">
      <c r="B85" s="28"/>
      <c r="E85" s="350" t="str">
        <f>E7</f>
        <v>Modernizace TT při ulici Obvodová</v>
      </c>
      <c r="F85" s="356"/>
      <c r="G85" s="356"/>
      <c r="H85" s="356"/>
      <c r="L85" s="28"/>
    </row>
    <row r="86" spans="2:12" ht="12" customHeight="1">
      <c r="B86" s="19"/>
      <c r="C86" s="25" t="s">
        <v>103</v>
      </c>
      <c r="L86" s="19"/>
    </row>
    <row r="87" spans="2:12" ht="16.5" customHeight="1">
      <c r="B87" s="19"/>
      <c r="E87" s="350" t="s">
        <v>1570</v>
      </c>
      <c r="F87" s="335"/>
      <c r="G87" s="335"/>
      <c r="H87" s="335"/>
      <c r="L87" s="19"/>
    </row>
    <row r="88" spans="2:12" ht="12" customHeight="1">
      <c r="B88" s="19"/>
      <c r="C88" s="25" t="s">
        <v>104</v>
      </c>
      <c r="L88" s="19"/>
    </row>
    <row r="89" spans="2:12" s="1" customFormat="1" ht="16.5" customHeight="1">
      <c r="B89" s="28"/>
      <c r="E89" s="317"/>
      <c r="F89" s="351"/>
      <c r="G89" s="351"/>
      <c r="H89" s="351"/>
      <c r="L89" s="28"/>
    </row>
    <row r="90" spans="2:12" s="1" customFormat="1" ht="12" customHeight="1">
      <c r="B90" s="28"/>
      <c r="C90" s="25" t="s">
        <v>105</v>
      </c>
      <c r="L90" s="28"/>
    </row>
    <row r="91" spans="2:12" s="1" customFormat="1" ht="16.5" customHeight="1">
      <c r="B91" s="28"/>
      <c r="E91" s="309" t="str">
        <f>E13</f>
        <v>SO 02 - SO 02 Nástupiště Zoologická zahrada</v>
      </c>
      <c r="F91" s="351"/>
      <c r="G91" s="351"/>
      <c r="H91" s="351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17</v>
      </c>
      <c r="F93" s="23" t="str">
        <f>F16</f>
        <v xml:space="preserve"> </v>
      </c>
      <c r="I93" s="25" t="s">
        <v>19</v>
      </c>
      <c r="J93" s="48">
        <f>IF(J16="","",J16)</f>
        <v>45270</v>
      </c>
      <c r="L93" s="28"/>
    </row>
    <row r="94" spans="2:12" s="1" customFormat="1" ht="6.95" customHeight="1">
      <c r="B94" s="28"/>
      <c r="L94" s="28"/>
    </row>
    <row r="95" spans="2:12" s="1" customFormat="1" ht="25.7" customHeight="1">
      <c r="B95" s="28"/>
      <c r="C95" s="25" t="s">
        <v>22</v>
      </c>
      <c r="F95" s="192" t="str">
        <f>E19</f>
        <v>Dopravní podnik města Brna a. s.</v>
      </c>
      <c r="I95" s="25" t="s">
        <v>27</v>
      </c>
      <c r="J95" s="26" t="s">
        <v>1573</v>
      </c>
      <c r="L95" s="28"/>
    </row>
    <row r="96" spans="2:12" s="1" customFormat="1" ht="25.7" customHeight="1">
      <c r="B96" s="28"/>
      <c r="C96" s="25" t="s">
        <v>1572</v>
      </c>
      <c r="F96" s="172" t="s">
        <v>1571</v>
      </c>
      <c r="I96" s="25" t="s">
        <v>28</v>
      </c>
      <c r="J96" s="26"/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91" t="s">
        <v>109</v>
      </c>
      <c r="D98" s="83"/>
      <c r="E98" s="83"/>
      <c r="F98" s="83"/>
      <c r="G98" s="83"/>
      <c r="H98" s="83"/>
      <c r="I98" s="83"/>
      <c r="J98" s="92" t="s">
        <v>110</v>
      </c>
      <c r="K98" s="83"/>
      <c r="L98" s="28"/>
    </row>
    <row r="99" spans="2:47" s="1" customFormat="1" ht="10.35" customHeight="1">
      <c r="B99" s="28"/>
      <c r="L99" s="28"/>
    </row>
    <row r="100" spans="2:47" s="13" customFormat="1" ht="22.9" customHeight="1">
      <c r="B100" s="147"/>
      <c r="C100" s="173" t="s">
        <v>111</v>
      </c>
      <c r="J100" s="180">
        <f>J136</f>
        <v>0</v>
      </c>
      <c r="L100" s="147"/>
      <c r="AU100" s="148" t="s">
        <v>112</v>
      </c>
    </row>
    <row r="101" spans="2:47" s="7" customFormat="1" ht="24.95" customHeight="1">
      <c r="B101" s="94"/>
      <c r="D101" s="95" t="s">
        <v>200</v>
      </c>
      <c r="E101" s="96"/>
      <c r="F101" s="96"/>
      <c r="G101" s="96"/>
      <c r="H101" s="96"/>
      <c r="I101" s="96"/>
      <c r="J101" s="97">
        <f>J137</f>
        <v>0</v>
      </c>
      <c r="L101" s="94"/>
    </row>
    <row r="102" spans="2:47" s="12" customFormat="1" ht="19.899999999999999" customHeight="1">
      <c r="B102" s="141"/>
      <c r="D102" s="142" t="s">
        <v>201</v>
      </c>
      <c r="E102" s="143"/>
      <c r="F102" s="143"/>
      <c r="G102" s="143"/>
      <c r="H102" s="143"/>
      <c r="I102" s="143"/>
      <c r="J102" s="144">
        <f>J138</f>
        <v>0</v>
      </c>
      <c r="L102" s="141"/>
    </row>
    <row r="103" spans="2:47" s="12" customFormat="1" ht="19.899999999999999" customHeight="1">
      <c r="B103" s="141"/>
      <c r="D103" s="142" t="s">
        <v>202</v>
      </c>
      <c r="E103" s="143"/>
      <c r="F103" s="143"/>
      <c r="G103" s="143"/>
      <c r="H103" s="143"/>
      <c r="I103" s="143"/>
      <c r="J103" s="144">
        <f>J285</f>
        <v>0</v>
      </c>
      <c r="L103" s="141"/>
    </row>
    <row r="104" spans="2:47" s="12" customFormat="1" ht="19.899999999999999" customHeight="1">
      <c r="B104" s="141"/>
      <c r="D104" s="142" t="s">
        <v>882</v>
      </c>
      <c r="E104" s="143"/>
      <c r="F104" s="143"/>
      <c r="G104" s="143"/>
      <c r="H104" s="143"/>
      <c r="I104" s="143"/>
      <c r="J104" s="144">
        <f>J306</f>
        <v>0</v>
      </c>
      <c r="L104" s="141"/>
    </row>
    <row r="105" spans="2:47" s="12" customFormat="1" ht="19.899999999999999" customHeight="1">
      <c r="B105" s="141"/>
      <c r="D105" s="142" t="s">
        <v>883</v>
      </c>
      <c r="E105" s="143"/>
      <c r="F105" s="143"/>
      <c r="G105" s="143"/>
      <c r="H105" s="143"/>
      <c r="I105" s="143"/>
      <c r="J105" s="144">
        <f>J310</f>
        <v>0</v>
      </c>
      <c r="L105" s="141"/>
    </row>
    <row r="106" spans="2:47" s="12" customFormat="1" ht="19.899999999999999" customHeight="1">
      <c r="B106" s="141"/>
      <c r="D106" s="142" t="s">
        <v>208</v>
      </c>
      <c r="E106" s="143"/>
      <c r="F106" s="143"/>
      <c r="G106" s="143"/>
      <c r="H106" s="143"/>
      <c r="I106" s="143"/>
      <c r="J106" s="144">
        <f>J367</f>
        <v>0</v>
      </c>
      <c r="L106" s="141"/>
    </row>
    <row r="107" spans="2:47" s="12" customFormat="1" ht="19.899999999999999" customHeight="1">
      <c r="B107" s="141"/>
      <c r="D107" s="142" t="s">
        <v>209</v>
      </c>
      <c r="E107" s="143"/>
      <c r="F107" s="143"/>
      <c r="G107" s="143"/>
      <c r="H107" s="143"/>
      <c r="I107" s="143"/>
      <c r="J107" s="144">
        <f>J372</f>
        <v>0</v>
      </c>
      <c r="L107" s="141"/>
    </row>
    <row r="108" spans="2:47" s="12" customFormat="1" ht="14.85" customHeight="1">
      <c r="B108" s="141"/>
      <c r="D108" s="142" t="s">
        <v>210</v>
      </c>
      <c r="E108" s="143"/>
      <c r="F108" s="143"/>
      <c r="G108" s="143"/>
      <c r="H108" s="143"/>
      <c r="I108" s="143"/>
      <c r="J108" s="144">
        <f>J373</f>
        <v>0</v>
      </c>
      <c r="L108" s="141"/>
    </row>
    <row r="109" spans="2:47" s="12" customFormat="1" ht="14.85" customHeight="1">
      <c r="B109" s="141"/>
      <c r="D109" s="142" t="s">
        <v>212</v>
      </c>
      <c r="E109" s="143"/>
      <c r="F109" s="143"/>
      <c r="G109" s="143"/>
      <c r="H109" s="143"/>
      <c r="I109" s="143"/>
      <c r="J109" s="144">
        <f>J492</f>
        <v>0</v>
      </c>
      <c r="L109" s="141"/>
    </row>
    <row r="110" spans="2:47" s="12" customFormat="1" ht="14.85" customHeight="1">
      <c r="B110" s="141"/>
      <c r="D110" s="142" t="s">
        <v>884</v>
      </c>
      <c r="E110" s="143"/>
      <c r="F110" s="143"/>
      <c r="G110" s="143"/>
      <c r="H110" s="143"/>
      <c r="I110" s="143"/>
      <c r="J110" s="144">
        <f>J519</f>
        <v>0</v>
      </c>
      <c r="L110" s="141"/>
    </row>
    <row r="111" spans="2:47" s="12" customFormat="1" ht="19.899999999999999" customHeight="1">
      <c r="B111" s="141"/>
      <c r="D111" s="142" t="s">
        <v>214</v>
      </c>
      <c r="E111" s="143"/>
      <c r="F111" s="143"/>
      <c r="G111" s="143"/>
      <c r="H111" s="143"/>
      <c r="I111" s="143"/>
      <c r="J111" s="144">
        <f>J526</f>
        <v>0</v>
      </c>
      <c r="L111" s="141"/>
    </row>
    <row r="112" spans="2:47" s="12" customFormat="1" ht="19.899999999999999" customHeight="1">
      <c r="B112" s="141"/>
      <c r="D112" s="142" t="s">
        <v>215</v>
      </c>
      <c r="E112" s="143"/>
      <c r="F112" s="143"/>
      <c r="G112" s="143"/>
      <c r="H112" s="143"/>
      <c r="I112" s="143"/>
      <c r="J112" s="144">
        <f>J596</f>
        <v>0</v>
      </c>
      <c r="L112" s="141"/>
    </row>
    <row r="113" spans="2:12" s="1" customFormat="1" ht="21.75" customHeight="1">
      <c r="B113" s="28"/>
      <c r="L113" s="28"/>
    </row>
    <row r="114" spans="2:12" s="1" customFormat="1" ht="6.95" customHeight="1"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28"/>
    </row>
    <row r="118" spans="2:12" s="1" customFormat="1" ht="6.95" customHeight="1"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28"/>
    </row>
    <row r="119" spans="2:12" s="1" customFormat="1" ht="24.95" customHeight="1">
      <c r="B119" s="28"/>
      <c r="C119" s="20" t="s">
        <v>114</v>
      </c>
      <c r="L119" s="28"/>
    </row>
    <row r="120" spans="2:12" s="1" customFormat="1" ht="6.95" customHeight="1">
      <c r="B120" s="28"/>
      <c r="L120" s="28"/>
    </row>
    <row r="121" spans="2:12" s="1" customFormat="1" ht="12" customHeight="1">
      <c r="B121" s="28"/>
      <c r="C121" s="25" t="s">
        <v>12</v>
      </c>
      <c r="L121" s="28"/>
    </row>
    <row r="122" spans="2:12" s="1" customFormat="1" ht="16.5" customHeight="1">
      <c r="B122" s="28"/>
      <c r="E122" s="350" t="str">
        <f>E7</f>
        <v>Modernizace TT při ulici Obvodová</v>
      </c>
      <c r="F122" s="356"/>
      <c r="G122" s="356"/>
      <c r="H122" s="356"/>
      <c r="L122" s="28"/>
    </row>
    <row r="123" spans="2:12" ht="12" customHeight="1">
      <c r="B123" s="19"/>
      <c r="C123" s="25" t="s">
        <v>103</v>
      </c>
      <c r="L123" s="19"/>
    </row>
    <row r="124" spans="2:12" ht="16.5" customHeight="1">
      <c r="B124" s="19"/>
      <c r="E124" s="350" t="s">
        <v>1578</v>
      </c>
      <c r="F124" s="335"/>
      <c r="G124" s="335"/>
      <c r="H124" s="335"/>
      <c r="L124" s="19"/>
    </row>
    <row r="125" spans="2:12" ht="12" customHeight="1">
      <c r="B125" s="19"/>
      <c r="C125" s="25" t="s">
        <v>104</v>
      </c>
      <c r="L125" s="19"/>
    </row>
    <row r="126" spans="2:12" s="1" customFormat="1" ht="16.5" customHeight="1">
      <c r="B126" s="28"/>
      <c r="E126" s="317"/>
      <c r="F126" s="351"/>
      <c r="G126" s="351"/>
      <c r="H126" s="351"/>
      <c r="L126" s="28"/>
    </row>
    <row r="127" spans="2:12" s="1" customFormat="1" ht="12" customHeight="1">
      <c r="B127" s="28"/>
      <c r="C127" s="25" t="s">
        <v>105</v>
      </c>
      <c r="L127" s="28"/>
    </row>
    <row r="128" spans="2:12" s="1" customFormat="1" ht="16.5" customHeight="1">
      <c r="B128" s="28"/>
      <c r="E128" s="309" t="str">
        <f>E13</f>
        <v>SO 02 - SO 02 Nástupiště Zoologická zahrada</v>
      </c>
      <c r="F128" s="351"/>
      <c r="G128" s="351"/>
      <c r="H128" s="351"/>
      <c r="L128" s="28"/>
    </row>
    <row r="129" spans="2:65" s="1" customFormat="1" ht="6.95" customHeight="1">
      <c r="B129" s="28"/>
      <c r="L129" s="28"/>
    </row>
    <row r="130" spans="2:65" s="1" customFormat="1" ht="12" customHeight="1">
      <c r="B130" s="28"/>
      <c r="C130" s="25" t="s">
        <v>17</v>
      </c>
      <c r="F130" s="23" t="str">
        <f>F16</f>
        <v xml:space="preserve"> </v>
      </c>
      <c r="I130" s="25" t="s">
        <v>19</v>
      </c>
      <c r="J130" s="48">
        <f>IF(J16="","",J16)</f>
        <v>45270</v>
      </c>
      <c r="L130" s="28"/>
    </row>
    <row r="131" spans="2:65" s="1" customFormat="1" ht="6.95" customHeight="1">
      <c r="B131" s="28"/>
      <c r="L131" s="28"/>
    </row>
    <row r="132" spans="2:65" s="1" customFormat="1" ht="25.7" customHeight="1">
      <c r="B132" s="28"/>
      <c r="C132" s="25" t="s">
        <v>22</v>
      </c>
      <c r="F132" s="23" t="str">
        <f>E19</f>
        <v>Dopravní podnik města Brna a. s.</v>
      </c>
      <c r="I132" s="25" t="s">
        <v>27</v>
      </c>
      <c r="J132" s="26"/>
      <c r="L132" s="28"/>
    </row>
    <row r="133" spans="2:65" s="1" customFormat="1" ht="25.7" customHeight="1">
      <c r="B133" s="28"/>
      <c r="C133" s="25" t="s">
        <v>25</v>
      </c>
      <c r="F133" s="23" t="str">
        <f>IF(E22="","",E22)</f>
        <v xml:space="preserve"> </v>
      </c>
      <c r="I133" s="25" t="s">
        <v>28</v>
      </c>
      <c r="J133" s="26"/>
      <c r="L133" s="28"/>
    </row>
    <row r="134" spans="2:65" s="1" customFormat="1" ht="10.35" customHeight="1">
      <c r="B134" s="28"/>
      <c r="L134" s="28"/>
    </row>
    <row r="135" spans="2:65" s="8" customFormat="1" ht="29.25" customHeight="1">
      <c r="B135" s="98"/>
      <c r="C135" s="99" t="s">
        <v>115</v>
      </c>
      <c r="D135" s="100" t="s">
        <v>55</v>
      </c>
      <c r="E135" s="100" t="s">
        <v>51</v>
      </c>
      <c r="F135" s="100" t="s">
        <v>52</v>
      </c>
      <c r="G135" s="100" t="s">
        <v>116</v>
      </c>
      <c r="H135" s="100" t="s">
        <v>117</v>
      </c>
      <c r="I135" s="100" t="s">
        <v>118</v>
      </c>
      <c r="J135" s="100" t="s">
        <v>110</v>
      </c>
      <c r="K135" s="101" t="s">
        <v>119</v>
      </c>
      <c r="L135" s="98"/>
      <c r="M135" s="55" t="s">
        <v>1</v>
      </c>
      <c r="N135" s="56" t="s">
        <v>34</v>
      </c>
      <c r="O135" s="56" t="s">
        <v>120</v>
      </c>
      <c r="P135" s="56" t="s">
        <v>121</v>
      </c>
      <c r="Q135" s="56" t="s">
        <v>122</v>
      </c>
      <c r="R135" s="56" t="s">
        <v>123</v>
      </c>
      <c r="S135" s="56" t="s">
        <v>124</v>
      </c>
      <c r="T135" s="57" t="s">
        <v>125</v>
      </c>
    </row>
    <row r="136" spans="2:65" s="13" customFormat="1" ht="22.9" customHeight="1">
      <c r="B136" s="147"/>
      <c r="C136" s="173" t="s">
        <v>126</v>
      </c>
      <c r="J136" s="174">
        <f>BK136</f>
        <v>0</v>
      </c>
      <c r="L136" s="147"/>
      <c r="M136" s="175"/>
      <c r="N136" s="176"/>
      <c r="O136" s="176"/>
      <c r="P136" s="177">
        <f>P137</f>
        <v>412.112391</v>
      </c>
      <c r="Q136" s="176"/>
      <c r="R136" s="177">
        <f>R137</f>
        <v>247.00414712</v>
      </c>
      <c r="S136" s="176"/>
      <c r="T136" s="178">
        <f>T137</f>
        <v>360.76982900000007</v>
      </c>
      <c r="AT136" s="148" t="s">
        <v>69</v>
      </c>
      <c r="AU136" s="148" t="s">
        <v>112</v>
      </c>
      <c r="BK136" s="179">
        <f>BK137</f>
        <v>0</v>
      </c>
    </row>
    <row r="137" spans="2:65" s="9" customFormat="1" ht="25.9" customHeight="1">
      <c r="B137" s="102"/>
      <c r="D137" s="103" t="s">
        <v>69</v>
      </c>
      <c r="E137" s="104" t="s">
        <v>216</v>
      </c>
      <c r="F137" s="104" t="s">
        <v>217</v>
      </c>
      <c r="J137" s="105">
        <f>BK137</f>
        <v>0</v>
      </c>
      <c r="L137" s="102"/>
      <c r="M137" s="106"/>
      <c r="P137" s="107">
        <f>P138+P285+P306+P310+P367+P372+P526+P596</f>
        <v>412.112391</v>
      </c>
      <c r="R137" s="107">
        <f>R138+R285+R306+R310+R367+R372+R526+R596</f>
        <v>247.00414712</v>
      </c>
      <c r="T137" s="108">
        <f>T138+T285+T306+T310+T367+T372+T526+T596</f>
        <v>360.76982900000007</v>
      </c>
      <c r="AR137" s="103" t="s">
        <v>16</v>
      </c>
      <c r="AT137" s="109" t="s">
        <v>69</v>
      </c>
      <c r="AU137" s="109" t="s">
        <v>70</v>
      </c>
      <c r="AY137" s="103" t="s">
        <v>130</v>
      </c>
      <c r="BK137" s="110">
        <f>BK138+BK285+BK306+BK310+BK367+BK372+BK526+BK596</f>
        <v>0</v>
      </c>
    </row>
    <row r="138" spans="2:65" s="9" customFormat="1" ht="22.9" customHeight="1">
      <c r="B138" s="102"/>
      <c r="D138" s="103" t="s">
        <v>69</v>
      </c>
      <c r="E138" s="145" t="s">
        <v>16</v>
      </c>
      <c r="F138" s="145" t="s">
        <v>218</v>
      </c>
      <c r="J138" s="146">
        <f>BK138</f>
        <v>0</v>
      </c>
      <c r="L138" s="102"/>
      <c r="M138" s="106"/>
      <c r="P138" s="107">
        <f>SUM(P139:P284)</f>
        <v>412.112391</v>
      </c>
      <c r="R138" s="107">
        <f>SUM(R139:R284)</f>
        <v>2.4435638499999999</v>
      </c>
      <c r="T138" s="108">
        <f>SUM(T139:T284)</f>
        <v>354.35061000000007</v>
      </c>
      <c r="AR138" s="103" t="s">
        <v>16</v>
      </c>
      <c r="AT138" s="109" t="s">
        <v>69</v>
      </c>
      <c r="AU138" s="109" t="s">
        <v>16</v>
      </c>
      <c r="AY138" s="103" t="s">
        <v>130</v>
      </c>
      <c r="BK138" s="110">
        <f>SUM(BK139:BK284)</f>
        <v>0</v>
      </c>
    </row>
    <row r="139" spans="2:65" s="1" customFormat="1" ht="21.75" customHeight="1">
      <c r="B139" s="111"/>
      <c r="C139" s="112" t="s">
        <v>16</v>
      </c>
      <c r="D139" s="112" t="s">
        <v>131</v>
      </c>
      <c r="E139" s="113" t="s">
        <v>885</v>
      </c>
      <c r="F139" s="114" t="s">
        <v>886</v>
      </c>
      <c r="G139" s="115" t="s">
        <v>221</v>
      </c>
      <c r="H139" s="116">
        <v>407.065</v>
      </c>
      <c r="I139" s="117"/>
      <c r="J139" s="117">
        <f>ROUND(I139*H139,2)</f>
        <v>0</v>
      </c>
      <c r="K139" s="114" t="s">
        <v>1579</v>
      </c>
      <c r="L139" s="28"/>
      <c r="M139" s="118" t="s">
        <v>1</v>
      </c>
      <c r="N139" s="119" t="s">
        <v>35</v>
      </c>
      <c r="O139" s="120">
        <v>0</v>
      </c>
      <c r="P139" s="120">
        <f>O139*H139</f>
        <v>0</v>
      </c>
      <c r="Q139" s="120">
        <v>0</v>
      </c>
      <c r="R139" s="120">
        <f>Q139*H139</f>
        <v>0</v>
      </c>
      <c r="S139" s="120">
        <v>0.255</v>
      </c>
      <c r="T139" s="121">
        <f>S139*H139</f>
        <v>103.801575</v>
      </c>
      <c r="AR139" s="122" t="s">
        <v>147</v>
      </c>
      <c r="AT139" s="122" t="s">
        <v>131</v>
      </c>
      <c r="AU139" s="122" t="s">
        <v>77</v>
      </c>
      <c r="AY139" s="16" t="s">
        <v>130</v>
      </c>
      <c r="BE139" s="123">
        <f>IF(N139="základní",J139,0)</f>
        <v>0</v>
      </c>
      <c r="BF139" s="123">
        <f>IF(N139="snížená",J139,0)</f>
        <v>0</v>
      </c>
      <c r="BG139" s="123">
        <f>IF(N139="zákl. přenesená",J139,0)</f>
        <v>0</v>
      </c>
      <c r="BH139" s="123">
        <f>IF(N139="sníž. přenesená",J139,0)</f>
        <v>0</v>
      </c>
      <c r="BI139" s="123">
        <f>IF(N139="nulová",J139,0)</f>
        <v>0</v>
      </c>
      <c r="BJ139" s="16" t="s">
        <v>16</v>
      </c>
      <c r="BK139" s="123">
        <f>ROUND(I139*H139,2)</f>
        <v>0</v>
      </c>
      <c r="BL139" s="16" t="s">
        <v>147</v>
      </c>
      <c r="BM139" s="122" t="s">
        <v>887</v>
      </c>
    </row>
    <row r="140" spans="2:65" s="1" customFormat="1">
      <c r="B140" s="28"/>
      <c r="D140" s="124" t="s">
        <v>137</v>
      </c>
      <c r="F140" s="125" t="s">
        <v>886</v>
      </c>
      <c r="L140" s="28"/>
      <c r="M140" s="126"/>
      <c r="T140" s="52"/>
      <c r="AT140" s="16" t="s">
        <v>137</v>
      </c>
      <c r="AU140" s="16" t="s">
        <v>77</v>
      </c>
    </row>
    <row r="141" spans="2:65" s="11" customFormat="1">
      <c r="B141" s="133"/>
      <c r="D141" s="124" t="s">
        <v>138</v>
      </c>
      <c r="E141" s="134" t="s">
        <v>1</v>
      </c>
      <c r="F141" s="135" t="s">
        <v>888</v>
      </c>
      <c r="H141" s="134" t="s">
        <v>1</v>
      </c>
      <c r="L141" s="133"/>
      <c r="M141" s="136"/>
      <c r="T141" s="137"/>
      <c r="AT141" s="134" t="s">
        <v>138</v>
      </c>
      <c r="AU141" s="134" t="s">
        <v>77</v>
      </c>
      <c r="AV141" s="11" t="s">
        <v>16</v>
      </c>
      <c r="AW141" s="11" t="s">
        <v>26</v>
      </c>
      <c r="AX141" s="11" t="s">
        <v>70</v>
      </c>
      <c r="AY141" s="134" t="s">
        <v>130</v>
      </c>
    </row>
    <row r="142" spans="2:65" s="10" customFormat="1">
      <c r="B142" s="127"/>
      <c r="D142" s="124" t="s">
        <v>138</v>
      </c>
      <c r="E142" s="128" t="s">
        <v>1</v>
      </c>
      <c r="F142" s="129" t="s">
        <v>889</v>
      </c>
      <c r="H142" s="130">
        <v>159.435</v>
      </c>
      <c r="L142" s="127"/>
      <c r="M142" s="131"/>
      <c r="T142" s="132"/>
      <c r="AT142" s="128" t="s">
        <v>138</v>
      </c>
      <c r="AU142" s="128" t="s">
        <v>77</v>
      </c>
      <c r="AV142" s="10" t="s">
        <v>77</v>
      </c>
      <c r="AW142" s="10" t="s">
        <v>26</v>
      </c>
      <c r="AX142" s="10" t="s">
        <v>70</v>
      </c>
      <c r="AY142" s="128" t="s">
        <v>130</v>
      </c>
    </row>
    <row r="143" spans="2:65" s="10" customFormat="1">
      <c r="B143" s="127"/>
      <c r="D143" s="124" t="s">
        <v>138</v>
      </c>
      <c r="E143" s="128" t="s">
        <v>1</v>
      </c>
      <c r="F143" s="129" t="s">
        <v>890</v>
      </c>
      <c r="H143" s="130">
        <v>247.63</v>
      </c>
      <c r="L143" s="127"/>
      <c r="M143" s="131"/>
      <c r="T143" s="132"/>
      <c r="AT143" s="128" t="s">
        <v>138</v>
      </c>
      <c r="AU143" s="128" t="s">
        <v>77</v>
      </c>
      <c r="AV143" s="10" t="s">
        <v>77</v>
      </c>
      <c r="AW143" s="10" t="s">
        <v>26</v>
      </c>
      <c r="AX143" s="10" t="s">
        <v>70</v>
      </c>
      <c r="AY143" s="128" t="s">
        <v>130</v>
      </c>
    </row>
    <row r="144" spans="2:65" s="13" customFormat="1">
      <c r="B144" s="147"/>
      <c r="D144" s="124" t="s">
        <v>138</v>
      </c>
      <c r="E144" s="148" t="s">
        <v>1</v>
      </c>
      <c r="F144" s="149" t="s">
        <v>227</v>
      </c>
      <c r="H144" s="150">
        <v>407.065</v>
      </c>
      <c r="L144" s="147"/>
      <c r="M144" s="151"/>
      <c r="T144" s="152"/>
      <c r="AT144" s="148" t="s">
        <v>138</v>
      </c>
      <c r="AU144" s="148" t="s">
        <v>77</v>
      </c>
      <c r="AV144" s="13" t="s">
        <v>147</v>
      </c>
      <c r="AW144" s="13" t="s">
        <v>26</v>
      </c>
      <c r="AX144" s="13" t="s">
        <v>16</v>
      </c>
      <c r="AY144" s="148" t="s">
        <v>130</v>
      </c>
    </row>
    <row r="145" spans="2:65" s="1" customFormat="1" ht="16.5" customHeight="1">
      <c r="B145" s="111"/>
      <c r="C145" s="112" t="s">
        <v>77</v>
      </c>
      <c r="D145" s="112" t="s">
        <v>131</v>
      </c>
      <c r="E145" s="113" t="s">
        <v>891</v>
      </c>
      <c r="F145" s="114" t="s">
        <v>892</v>
      </c>
      <c r="G145" s="115" t="s">
        <v>221</v>
      </c>
      <c r="H145" s="116">
        <v>407.065</v>
      </c>
      <c r="I145" s="117"/>
      <c r="J145" s="117">
        <f>ROUND(I145*H145,2)</f>
        <v>0</v>
      </c>
      <c r="K145" s="114" t="s">
        <v>1579</v>
      </c>
      <c r="L145" s="28"/>
      <c r="M145" s="118" t="s">
        <v>1</v>
      </c>
      <c r="N145" s="119" t="s">
        <v>35</v>
      </c>
      <c r="O145" s="120">
        <v>0</v>
      </c>
      <c r="P145" s="120">
        <f>O145*H145</f>
        <v>0</v>
      </c>
      <c r="Q145" s="120">
        <v>0</v>
      </c>
      <c r="R145" s="120">
        <f>Q145*H145</f>
        <v>0</v>
      </c>
      <c r="S145" s="120">
        <v>0.17</v>
      </c>
      <c r="T145" s="121">
        <f>S145*H145</f>
        <v>69.201050000000009</v>
      </c>
      <c r="AR145" s="122" t="s">
        <v>147</v>
      </c>
      <c r="AT145" s="122" t="s">
        <v>131</v>
      </c>
      <c r="AU145" s="122" t="s">
        <v>77</v>
      </c>
      <c r="AY145" s="16" t="s">
        <v>130</v>
      </c>
      <c r="BE145" s="123">
        <f>IF(N145="základní",J145,0)</f>
        <v>0</v>
      </c>
      <c r="BF145" s="123">
        <f>IF(N145="snížená",J145,0)</f>
        <v>0</v>
      </c>
      <c r="BG145" s="123">
        <f>IF(N145="zákl. přenesená",J145,0)</f>
        <v>0</v>
      </c>
      <c r="BH145" s="123">
        <f>IF(N145="sníž. přenesená",J145,0)</f>
        <v>0</v>
      </c>
      <c r="BI145" s="123">
        <f>IF(N145="nulová",J145,0)</f>
        <v>0</v>
      </c>
      <c r="BJ145" s="16" t="s">
        <v>16</v>
      </c>
      <c r="BK145" s="123">
        <f>ROUND(I145*H145,2)</f>
        <v>0</v>
      </c>
      <c r="BL145" s="16" t="s">
        <v>147</v>
      </c>
      <c r="BM145" s="122" t="s">
        <v>893</v>
      </c>
    </row>
    <row r="146" spans="2:65" s="1" customFormat="1">
      <c r="B146" s="28"/>
      <c r="D146" s="124" t="s">
        <v>137</v>
      </c>
      <c r="F146" s="125" t="s">
        <v>892</v>
      </c>
      <c r="L146" s="28"/>
      <c r="M146" s="126"/>
      <c r="T146" s="52"/>
      <c r="AT146" s="16" t="s">
        <v>137</v>
      </c>
      <c r="AU146" s="16" t="s">
        <v>77</v>
      </c>
    </row>
    <row r="147" spans="2:65" s="11" customFormat="1">
      <c r="B147" s="133"/>
      <c r="D147" s="124" t="s">
        <v>138</v>
      </c>
      <c r="E147" s="134" t="s">
        <v>1</v>
      </c>
      <c r="F147" s="135" t="s">
        <v>894</v>
      </c>
      <c r="H147" s="134" t="s">
        <v>1</v>
      </c>
      <c r="L147" s="133"/>
      <c r="M147" s="136"/>
      <c r="T147" s="137"/>
      <c r="AT147" s="134" t="s">
        <v>138</v>
      </c>
      <c r="AU147" s="134" t="s">
        <v>77</v>
      </c>
      <c r="AV147" s="11" t="s">
        <v>16</v>
      </c>
      <c r="AW147" s="11" t="s">
        <v>26</v>
      </c>
      <c r="AX147" s="11" t="s">
        <v>70</v>
      </c>
      <c r="AY147" s="134" t="s">
        <v>130</v>
      </c>
    </row>
    <row r="148" spans="2:65" s="10" customFormat="1">
      <c r="B148" s="127"/>
      <c r="D148" s="124" t="s">
        <v>138</v>
      </c>
      <c r="E148" s="128" t="s">
        <v>1</v>
      </c>
      <c r="F148" s="129" t="s">
        <v>889</v>
      </c>
      <c r="H148" s="130">
        <v>159.435</v>
      </c>
      <c r="L148" s="127"/>
      <c r="M148" s="131"/>
      <c r="T148" s="132"/>
      <c r="AT148" s="128" t="s">
        <v>138</v>
      </c>
      <c r="AU148" s="128" t="s">
        <v>77</v>
      </c>
      <c r="AV148" s="10" t="s">
        <v>77</v>
      </c>
      <c r="AW148" s="10" t="s">
        <v>26</v>
      </c>
      <c r="AX148" s="10" t="s">
        <v>70</v>
      </c>
      <c r="AY148" s="128" t="s">
        <v>130</v>
      </c>
    </row>
    <row r="149" spans="2:65" s="10" customFormat="1">
      <c r="B149" s="127"/>
      <c r="D149" s="124" t="s">
        <v>138</v>
      </c>
      <c r="E149" s="128" t="s">
        <v>1</v>
      </c>
      <c r="F149" s="129" t="s">
        <v>890</v>
      </c>
      <c r="H149" s="130">
        <v>247.63</v>
      </c>
      <c r="L149" s="127"/>
      <c r="M149" s="131"/>
      <c r="T149" s="132"/>
      <c r="AT149" s="128" t="s">
        <v>138</v>
      </c>
      <c r="AU149" s="128" t="s">
        <v>77</v>
      </c>
      <c r="AV149" s="10" t="s">
        <v>77</v>
      </c>
      <c r="AW149" s="10" t="s">
        <v>26</v>
      </c>
      <c r="AX149" s="10" t="s">
        <v>70</v>
      </c>
      <c r="AY149" s="128" t="s">
        <v>130</v>
      </c>
    </row>
    <row r="150" spans="2:65" s="13" customFormat="1">
      <c r="B150" s="147"/>
      <c r="D150" s="124" t="s">
        <v>138</v>
      </c>
      <c r="E150" s="148" t="s">
        <v>1</v>
      </c>
      <c r="F150" s="149" t="s">
        <v>227</v>
      </c>
      <c r="H150" s="150">
        <v>407.065</v>
      </c>
      <c r="L150" s="147"/>
      <c r="M150" s="151"/>
      <c r="T150" s="152"/>
      <c r="AT150" s="148" t="s">
        <v>138</v>
      </c>
      <c r="AU150" s="148" t="s">
        <v>77</v>
      </c>
      <c r="AV150" s="13" t="s">
        <v>147</v>
      </c>
      <c r="AW150" s="13" t="s">
        <v>26</v>
      </c>
      <c r="AX150" s="13" t="s">
        <v>16</v>
      </c>
      <c r="AY150" s="148" t="s">
        <v>130</v>
      </c>
    </row>
    <row r="151" spans="2:65" s="1" customFormat="1" ht="16.5" customHeight="1">
      <c r="B151" s="111"/>
      <c r="C151" s="112" t="s">
        <v>83</v>
      </c>
      <c r="D151" s="112" t="s">
        <v>131</v>
      </c>
      <c r="E151" s="113" t="s">
        <v>895</v>
      </c>
      <c r="F151" s="114" t="s">
        <v>896</v>
      </c>
      <c r="G151" s="115" t="s">
        <v>221</v>
      </c>
      <c r="H151" s="116">
        <v>28.96</v>
      </c>
      <c r="I151" s="117"/>
      <c r="J151" s="117">
        <f>ROUND(I151*H151,2)</f>
        <v>0</v>
      </c>
      <c r="K151" s="114" t="s">
        <v>1579</v>
      </c>
      <c r="L151" s="28"/>
      <c r="M151" s="118" t="s">
        <v>1</v>
      </c>
      <c r="N151" s="119" t="s">
        <v>35</v>
      </c>
      <c r="O151" s="120">
        <v>0</v>
      </c>
      <c r="P151" s="120">
        <f>O151*H151</f>
        <v>0</v>
      </c>
      <c r="Q151" s="120">
        <v>0</v>
      </c>
      <c r="R151" s="120">
        <f>Q151*H151</f>
        <v>0</v>
      </c>
      <c r="S151" s="120">
        <v>0.24</v>
      </c>
      <c r="T151" s="121">
        <f>S151*H151</f>
        <v>6.9504000000000001</v>
      </c>
      <c r="AR151" s="122" t="s">
        <v>147</v>
      </c>
      <c r="AT151" s="122" t="s">
        <v>131</v>
      </c>
      <c r="AU151" s="122" t="s">
        <v>77</v>
      </c>
      <c r="AY151" s="16" t="s">
        <v>130</v>
      </c>
      <c r="BE151" s="123">
        <f>IF(N151="základní",J151,0)</f>
        <v>0</v>
      </c>
      <c r="BF151" s="123">
        <f>IF(N151="snížená",J151,0)</f>
        <v>0</v>
      </c>
      <c r="BG151" s="123">
        <f>IF(N151="zákl. přenesená",J151,0)</f>
        <v>0</v>
      </c>
      <c r="BH151" s="123">
        <f>IF(N151="sníž. přenesená",J151,0)</f>
        <v>0</v>
      </c>
      <c r="BI151" s="123">
        <f>IF(N151="nulová",J151,0)</f>
        <v>0</v>
      </c>
      <c r="BJ151" s="16" t="s">
        <v>16</v>
      </c>
      <c r="BK151" s="123">
        <f>ROUND(I151*H151,2)</f>
        <v>0</v>
      </c>
      <c r="BL151" s="16" t="s">
        <v>147</v>
      </c>
      <c r="BM151" s="122" t="s">
        <v>897</v>
      </c>
    </row>
    <row r="152" spans="2:65" s="1" customFormat="1">
      <c r="B152" s="28"/>
      <c r="D152" s="124" t="s">
        <v>137</v>
      </c>
      <c r="F152" s="125" t="s">
        <v>896</v>
      </c>
      <c r="L152" s="28"/>
      <c r="M152" s="126"/>
      <c r="T152" s="52"/>
      <c r="AT152" s="16" t="s">
        <v>137</v>
      </c>
      <c r="AU152" s="16" t="s">
        <v>77</v>
      </c>
    </row>
    <row r="153" spans="2:65" s="11" customFormat="1">
      <c r="B153" s="133"/>
      <c r="D153" s="124" t="s">
        <v>138</v>
      </c>
      <c r="E153" s="134" t="s">
        <v>1</v>
      </c>
      <c r="F153" s="135" t="s">
        <v>898</v>
      </c>
      <c r="H153" s="134" t="s">
        <v>1</v>
      </c>
      <c r="L153" s="133"/>
      <c r="M153" s="136"/>
      <c r="T153" s="137"/>
      <c r="AT153" s="134" t="s">
        <v>138</v>
      </c>
      <c r="AU153" s="134" t="s">
        <v>77</v>
      </c>
      <c r="AV153" s="11" t="s">
        <v>16</v>
      </c>
      <c r="AW153" s="11" t="s">
        <v>26</v>
      </c>
      <c r="AX153" s="11" t="s">
        <v>70</v>
      </c>
      <c r="AY153" s="134" t="s">
        <v>130</v>
      </c>
    </row>
    <row r="154" spans="2:65" s="10" customFormat="1">
      <c r="B154" s="127"/>
      <c r="D154" s="124" t="s">
        <v>138</v>
      </c>
      <c r="E154" s="128" t="s">
        <v>1</v>
      </c>
      <c r="F154" s="129" t="s">
        <v>899</v>
      </c>
      <c r="H154" s="130">
        <v>28.96</v>
      </c>
      <c r="L154" s="127"/>
      <c r="M154" s="131"/>
      <c r="T154" s="132"/>
      <c r="AT154" s="128" t="s">
        <v>138</v>
      </c>
      <c r="AU154" s="128" t="s">
        <v>77</v>
      </c>
      <c r="AV154" s="10" t="s">
        <v>77</v>
      </c>
      <c r="AW154" s="10" t="s">
        <v>26</v>
      </c>
      <c r="AX154" s="10" t="s">
        <v>16</v>
      </c>
      <c r="AY154" s="128" t="s">
        <v>130</v>
      </c>
    </row>
    <row r="155" spans="2:65" s="1" customFormat="1" ht="16.5" customHeight="1">
      <c r="B155" s="111"/>
      <c r="C155" s="112" t="s">
        <v>147</v>
      </c>
      <c r="D155" s="112" t="s">
        <v>131</v>
      </c>
      <c r="E155" s="113" t="s">
        <v>900</v>
      </c>
      <c r="F155" s="114" t="s">
        <v>901</v>
      </c>
      <c r="G155" s="115" t="s">
        <v>221</v>
      </c>
      <c r="H155" s="116">
        <v>173.203</v>
      </c>
      <c r="I155" s="117"/>
      <c r="J155" s="117">
        <f>ROUND(I155*H155,2)</f>
        <v>0</v>
      </c>
      <c r="K155" s="114" t="s">
        <v>1579</v>
      </c>
      <c r="L155" s="28"/>
      <c r="M155" s="118" t="s">
        <v>1</v>
      </c>
      <c r="N155" s="119" t="s">
        <v>35</v>
      </c>
      <c r="O155" s="120">
        <v>0</v>
      </c>
      <c r="P155" s="120">
        <f>O155*H155</f>
        <v>0</v>
      </c>
      <c r="Q155" s="120">
        <v>0</v>
      </c>
      <c r="R155" s="120">
        <f>Q155*H155</f>
        <v>0</v>
      </c>
      <c r="S155" s="120">
        <v>0.32500000000000001</v>
      </c>
      <c r="T155" s="121">
        <f>S155*H155</f>
        <v>56.290975000000003</v>
      </c>
      <c r="AR155" s="122" t="s">
        <v>147</v>
      </c>
      <c r="AT155" s="122" t="s">
        <v>131</v>
      </c>
      <c r="AU155" s="122" t="s">
        <v>77</v>
      </c>
      <c r="AY155" s="16" t="s">
        <v>130</v>
      </c>
      <c r="BE155" s="123">
        <f>IF(N155="základní",J155,0)</f>
        <v>0</v>
      </c>
      <c r="BF155" s="123">
        <f>IF(N155="snížená",J155,0)</f>
        <v>0</v>
      </c>
      <c r="BG155" s="123">
        <f>IF(N155="zákl. přenesená",J155,0)</f>
        <v>0</v>
      </c>
      <c r="BH155" s="123">
        <f>IF(N155="sníž. přenesená",J155,0)</f>
        <v>0</v>
      </c>
      <c r="BI155" s="123">
        <f>IF(N155="nulová",J155,0)</f>
        <v>0</v>
      </c>
      <c r="BJ155" s="16" t="s">
        <v>16</v>
      </c>
      <c r="BK155" s="123">
        <f>ROUND(I155*H155,2)</f>
        <v>0</v>
      </c>
      <c r="BL155" s="16" t="s">
        <v>147</v>
      </c>
      <c r="BM155" s="122" t="s">
        <v>902</v>
      </c>
    </row>
    <row r="156" spans="2:65" s="1" customFormat="1">
      <c r="B156" s="28"/>
      <c r="D156" s="124" t="s">
        <v>137</v>
      </c>
      <c r="F156" s="125" t="s">
        <v>901</v>
      </c>
      <c r="L156" s="28"/>
      <c r="M156" s="126"/>
      <c r="T156" s="52"/>
      <c r="AT156" s="16" t="s">
        <v>137</v>
      </c>
      <c r="AU156" s="16" t="s">
        <v>77</v>
      </c>
    </row>
    <row r="157" spans="2:65" s="11" customFormat="1">
      <c r="B157" s="133"/>
      <c r="D157" s="124" t="s">
        <v>138</v>
      </c>
      <c r="E157" s="134" t="s">
        <v>1</v>
      </c>
      <c r="F157" s="135" t="s">
        <v>903</v>
      </c>
      <c r="H157" s="134" t="s">
        <v>1</v>
      </c>
      <c r="L157" s="133"/>
      <c r="M157" s="136"/>
      <c r="T157" s="137"/>
      <c r="AT157" s="134" t="s">
        <v>138</v>
      </c>
      <c r="AU157" s="134" t="s">
        <v>77</v>
      </c>
      <c r="AV157" s="11" t="s">
        <v>16</v>
      </c>
      <c r="AW157" s="11" t="s">
        <v>26</v>
      </c>
      <c r="AX157" s="11" t="s">
        <v>70</v>
      </c>
      <c r="AY157" s="134" t="s">
        <v>130</v>
      </c>
    </row>
    <row r="158" spans="2:65" s="10" customFormat="1">
      <c r="B158" s="127"/>
      <c r="D158" s="124" t="s">
        <v>138</v>
      </c>
      <c r="E158" s="128" t="s">
        <v>1</v>
      </c>
      <c r="F158" s="129" t="s">
        <v>904</v>
      </c>
      <c r="H158" s="130">
        <v>173.203</v>
      </c>
      <c r="L158" s="127"/>
      <c r="M158" s="131"/>
      <c r="T158" s="132"/>
      <c r="AT158" s="128" t="s">
        <v>138</v>
      </c>
      <c r="AU158" s="128" t="s">
        <v>77</v>
      </c>
      <c r="AV158" s="10" t="s">
        <v>77</v>
      </c>
      <c r="AW158" s="10" t="s">
        <v>26</v>
      </c>
      <c r="AX158" s="10" t="s">
        <v>16</v>
      </c>
      <c r="AY158" s="128" t="s">
        <v>130</v>
      </c>
    </row>
    <row r="159" spans="2:65" s="1" customFormat="1" ht="16.5" customHeight="1">
      <c r="B159" s="111"/>
      <c r="C159" s="112" t="s">
        <v>129</v>
      </c>
      <c r="D159" s="112" t="s">
        <v>131</v>
      </c>
      <c r="E159" s="113" t="s">
        <v>905</v>
      </c>
      <c r="F159" s="114" t="s">
        <v>906</v>
      </c>
      <c r="G159" s="115" t="s">
        <v>221</v>
      </c>
      <c r="H159" s="116">
        <v>202.16300000000001</v>
      </c>
      <c r="I159" s="117"/>
      <c r="J159" s="117">
        <f>ROUND(I159*H159,2)</f>
        <v>0</v>
      </c>
      <c r="K159" s="114" t="s">
        <v>1579</v>
      </c>
      <c r="L159" s="28"/>
      <c r="M159" s="118" t="s">
        <v>1</v>
      </c>
      <c r="N159" s="119" t="s">
        <v>35</v>
      </c>
      <c r="O159" s="120">
        <v>0</v>
      </c>
      <c r="P159" s="120">
        <f>O159*H159</f>
        <v>0</v>
      </c>
      <c r="Q159" s="120">
        <v>0</v>
      </c>
      <c r="R159" s="120">
        <f>Q159*H159</f>
        <v>0</v>
      </c>
      <c r="S159" s="120">
        <v>9.8000000000000004E-2</v>
      </c>
      <c r="T159" s="121">
        <f>S159*H159</f>
        <v>19.811974000000003</v>
      </c>
      <c r="AR159" s="122" t="s">
        <v>147</v>
      </c>
      <c r="AT159" s="122" t="s">
        <v>131</v>
      </c>
      <c r="AU159" s="122" t="s">
        <v>77</v>
      </c>
      <c r="AY159" s="16" t="s">
        <v>130</v>
      </c>
      <c r="BE159" s="123">
        <f>IF(N159="základní",J159,0)</f>
        <v>0</v>
      </c>
      <c r="BF159" s="123">
        <f>IF(N159="snížená",J159,0)</f>
        <v>0</v>
      </c>
      <c r="BG159" s="123">
        <f>IF(N159="zákl. přenesená",J159,0)</f>
        <v>0</v>
      </c>
      <c r="BH159" s="123">
        <f>IF(N159="sníž. přenesená",J159,0)</f>
        <v>0</v>
      </c>
      <c r="BI159" s="123">
        <f>IF(N159="nulová",J159,0)</f>
        <v>0</v>
      </c>
      <c r="BJ159" s="16" t="s">
        <v>16</v>
      </c>
      <c r="BK159" s="123">
        <f>ROUND(I159*H159,2)</f>
        <v>0</v>
      </c>
      <c r="BL159" s="16" t="s">
        <v>147</v>
      </c>
      <c r="BM159" s="122" t="s">
        <v>907</v>
      </c>
    </row>
    <row r="160" spans="2:65" s="1" customFormat="1">
      <c r="B160" s="28"/>
      <c r="D160" s="124" t="s">
        <v>137</v>
      </c>
      <c r="F160" s="125" t="s">
        <v>906</v>
      </c>
      <c r="L160" s="28"/>
      <c r="M160" s="126"/>
      <c r="T160" s="52"/>
      <c r="AT160" s="16" t="s">
        <v>137</v>
      </c>
      <c r="AU160" s="16" t="s">
        <v>77</v>
      </c>
    </row>
    <row r="161" spans="2:65" s="11" customFormat="1">
      <c r="B161" s="133"/>
      <c r="D161" s="124" t="s">
        <v>138</v>
      </c>
      <c r="E161" s="134" t="s">
        <v>1</v>
      </c>
      <c r="F161" s="135" t="s">
        <v>908</v>
      </c>
      <c r="H161" s="134" t="s">
        <v>1</v>
      </c>
      <c r="L161" s="133"/>
      <c r="M161" s="136"/>
      <c r="T161" s="137"/>
      <c r="AT161" s="134" t="s">
        <v>138</v>
      </c>
      <c r="AU161" s="134" t="s">
        <v>77</v>
      </c>
      <c r="AV161" s="11" t="s">
        <v>16</v>
      </c>
      <c r="AW161" s="11" t="s">
        <v>26</v>
      </c>
      <c r="AX161" s="11" t="s">
        <v>70</v>
      </c>
      <c r="AY161" s="134" t="s">
        <v>130</v>
      </c>
    </row>
    <row r="162" spans="2:65" s="10" customFormat="1">
      <c r="B162" s="127"/>
      <c r="D162" s="124" t="s">
        <v>138</v>
      </c>
      <c r="E162" s="128" t="s">
        <v>1</v>
      </c>
      <c r="F162" s="129" t="s">
        <v>904</v>
      </c>
      <c r="H162" s="130">
        <v>173.203</v>
      </c>
      <c r="L162" s="127"/>
      <c r="M162" s="131"/>
      <c r="T162" s="132"/>
      <c r="AT162" s="128" t="s">
        <v>138</v>
      </c>
      <c r="AU162" s="128" t="s">
        <v>77</v>
      </c>
      <c r="AV162" s="10" t="s">
        <v>77</v>
      </c>
      <c r="AW162" s="10" t="s">
        <v>26</v>
      </c>
      <c r="AX162" s="10" t="s">
        <v>70</v>
      </c>
      <c r="AY162" s="128" t="s">
        <v>130</v>
      </c>
    </row>
    <row r="163" spans="2:65" s="10" customFormat="1">
      <c r="B163" s="127"/>
      <c r="D163" s="124" t="s">
        <v>138</v>
      </c>
      <c r="E163" s="128" t="s">
        <v>1</v>
      </c>
      <c r="F163" s="129" t="s">
        <v>899</v>
      </c>
      <c r="H163" s="130">
        <v>28.96</v>
      </c>
      <c r="L163" s="127"/>
      <c r="M163" s="131"/>
      <c r="T163" s="132"/>
      <c r="AT163" s="128" t="s">
        <v>138</v>
      </c>
      <c r="AU163" s="128" t="s">
        <v>77</v>
      </c>
      <c r="AV163" s="10" t="s">
        <v>77</v>
      </c>
      <c r="AW163" s="10" t="s">
        <v>26</v>
      </c>
      <c r="AX163" s="10" t="s">
        <v>70</v>
      </c>
      <c r="AY163" s="128" t="s">
        <v>130</v>
      </c>
    </row>
    <row r="164" spans="2:65" s="13" customFormat="1">
      <c r="B164" s="147"/>
      <c r="D164" s="124" t="s">
        <v>138</v>
      </c>
      <c r="E164" s="148" t="s">
        <v>1</v>
      </c>
      <c r="F164" s="149" t="s">
        <v>227</v>
      </c>
      <c r="H164" s="150">
        <v>202.16300000000001</v>
      </c>
      <c r="L164" s="147"/>
      <c r="M164" s="151"/>
      <c r="T164" s="152"/>
      <c r="AT164" s="148" t="s">
        <v>138</v>
      </c>
      <c r="AU164" s="148" t="s">
        <v>77</v>
      </c>
      <c r="AV164" s="13" t="s">
        <v>147</v>
      </c>
      <c r="AW164" s="13" t="s">
        <v>26</v>
      </c>
      <c r="AX164" s="13" t="s">
        <v>16</v>
      </c>
      <c r="AY164" s="148" t="s">
        <v>130</v>
      </c>
    </row>
    <row r="165" spans="2:65" s="1" customFormat="1" ht="16.5" customHeight="1">
      <c r="B165" s="111"/>
      <c r="C165" s="112" t="s">
        <v>158</v>
      </c>
      <c r="D165" s="112" t="s">
        <v>131</v>
      </c>
      <c r="E165" s="113" t="s">
        <v>909</v>
      </c>
      <c r="F165" s="114" t="s">
        <v>910</v>
      </c>
      <c r="G165" s="115" t="s">
        <v>221</v>
      </c>
      <c r="H165" s="116">
        <v>97.397000000000006</v>
      </c>
      <c r="I165" s="117"/>
      <c r="J165" s="117">
        <f>ROUND(I165*H165,2)</f>
        <v>0</v>
      </c>
      <c r="K165" s="114" t="s">
        <v>1579</v>
      </c>
      <c r="L165" s="28"/>
      <c r="M165" s="118" t="s">
        <v>1</v>
      </c>
      <c r="N165" s="119" t="s">
        <v>35</v>
      </c>
      <c r="O165" s="120">
        <v>0</v>
      </c>
      <c r="P165" s="120">
        <f>O165*H165</f>
        <v>0</v>
      </c>
      <c r="Q165" s="120">
        <v>5.0000000000000002E-5</v>
      </c>
      <c r="R165" s="120">
        <f>Q165*H165</f>
        <v>4.8698500000000002E-3</v>
      </c>
      <c r="S165" s="120">
        <v>0.128</v>
      </c>
      <c r="T165" s="121">
        <f>S165*H165</f>
        <v>12.466816000000001</v>
      </c>
      <c r="AR165" s="122" t="s">
        <v>147</v>
      </c>
      <c r="AT165" s="122" t="s">
        <v>131</v>
      </c>
      <c r="AU165" s="122" t="s">
        <v>77</v>
      </c>
      <c r="AY165" s="16" t="s">
        <v>130</v>
      </c>
      <c r="BE165" s="123">
        <f>IF(N165="základní",J165,0)</f>
        <v>0</v>
      </c>
      <c r="BF165" s="123">
        <f>IF(N165="snížená",J165,0)</f>
        <v>0</v>
      </c>
      <c r="BG165" s="123">
        <f>IF(N165="zákl. přenesená",J165,0)</f>
        <v>0</v>
      </c>
      <c r="BH165" s="123">
        <f>IF(N165="sníž. přenesená",J165,0)</f>
        <v>0</v>
      </c>
      <c r="BI165" s="123">
        <f>IF(N165="nulová",J165,0)</f>
        <v>0</v>
      </c>
      <c r="BJ165" s="16" t="s">
        <v>16</v>
      </c>
      <c r="BK165" s="123">
        <f>ROUND(I165*H165,2)</f>
        <v>0</v>
      </c>
      <c r="BL165" s="16" t="s">
        <v>147</v>
      </c>
      <c r="BM165" s="122" t="s">
        <v>911</v>
      </c>
    </row>
    <row r="166" spans="2:65" s="1" customFormat="1">
      <c r="B166" s="28"/>
      <c r="D166" s="124" t="s">
        <v>137</v>
      </c>
      <c r="F166" s="125" t="s">
        <v>910</v>
      </c>
      <c r="L166" s="28"/>
      <c r="M166" s="126"/>
      <c r="T166" s="52"/>
      <c r="AT166" s="16" t="s">
        <v>137</v>
      </c>
      <c r="AU166" s="16" t="s">
        <v>77</v>
      </c>
    </row>
    <row r="167" spans="2:65" s="10" customFormat="1">
      <c r="B167" s="127"/>
      <c r="D167" s="124" t="s">
        <v>138</v>
      </c>
      <c r="E167" s="128" t="s">
        <v>1</v>
      </c>
      <c r="F167" s="129" t="s">
        <v>912</v>
      </c>
      <c r="H167" s="130">
        <v>97.397000000000006</v>
      </c>
      <c r="L167" s="127"/>
      <c r="M167" s="131"/>
      <c r="T167" s="132"/>
      <c r="AT167" s="128" t="s">
        <v>138</v>
      </c>
      <c r="AU167" s="128" t="s">
        <v>77</v>
      </c>
      <c r="AV167" s="10" t="s">
        <v>77</v>
      </c>
      <c r="AW167" s="10" t="s">
        <v>26</v>
      </c>
      <c r="AX167" s="10" t="s">
        <v>16</v>
      </c>
      <c r="AY167" s="128" t="s">
        <v>130</v>
      </c>
    </row>
    <row r="168" spans="2:65" s="1" customFormat="1" ht="16.5" customHeight="1">
      <c r="B168" s="111"/>
      <c r="C168" s="112" t="s">
        <v>162</v>
      </c>
      <c r="D168" s="112" t="s">
        <v>131</v>
      </c>
      <c r="E168" s="113" t="s">
        <v>913</v>
      </c>
      <c r="F168" s="114" t="s">
        <v>914</v>
      </c>
      <c r="G168" s="115" t="s">
        <v>439</v>
      </c>
      <c r="H168" s="116">
        <v>288.048</v>
      </c>
      <c r="I168" s="117"/>
      <c r="J168" s="117">
        <f>ROUND(I168*H168,2)</f>
        <v>0</v>
      </c>
      <c r="K168" s="114" t="s">
        <v>1579</v>
      </c>
      <c r="L168" s="28"/>
      <c r="M168" s="118" t="s">
        <v>1</v>
      </c>
      <c r="N168" s="119" t="s">
        <v>35</v>
      </c>
      <c r="O168" s="120">
        <v>0</v>
      </c>
      <c r="P168" s="120">
        <f>O168*H168</f>
        <v>0</v>
      </c>
      <c r="Q168" s="120">
        <v>0</v>
      </c>
      <c r="R168" s="120">
        <f>Q168*H168</f>
        <v>0</v>
      </c>
      <c r="S168" s="120">
        <v>0.20499999999999999</v>
      </c>
      <c r="T168" s="121">
        <f>S168*H168</f>
        <v>59.049839999999996</v>
      </c>
      <c r="AR168" s="122" t="s">
        <v>147</v>
      </c>
      <c r="AT168" s="122" t="s">
        <v>131</v>
      </c>
      <c r="AU168" s="122" t="s">
        <v>77</v>
      </c>
      <c r="AY168" s="16" t="s">
        <v>130</v>
      </c>
      <c r="BE168" s="123">
        <f>IF(N168="základní",J168,0)</f>
        <v>0</v>
      </c>
      <c r="BF168" s="123">
        <f>IF(N168="snížená",J168,0)</f>
        <v>0</v>
      </c>
      <c r="BG168" s="123">
        <f>IF(N168="zákl. přenesená",J168,0)</f>
        <v>0</v>
      </c>
      <c r="BH168" s="123">
        <f>IF(N168="sníž. přenesená",J168,0)</f>
        <v>0</v>
      </c>
      <c r="BI168" s="123">
        <f>IF(N168="nulová",J168,0)</f>
        <v>0</v>
      </c>
      <c r="BJ168" s="16" t="s">
        <v>16</v>
      </c>
      <c r="BK168" s="123">
        <f>ROUND(I168*H168,2)</f>
        <v>0</v>
      </c>
      <c r="BL168" s="16" t="s">
        <v>147</v>
      </c>
      <c r="BM168" s="122" t="s">
        <v>915</v>
      </c>
    </row>
    <row r="169" spans="2:65" s="1" customFormat="1">
      <c r="B169" s="28"/>
      <c r="D169" s="124" t="s">
        <v>137</v>
      </c>
      <c r="F169" s="125" t="s">
        <v>914</v>
      </c>
      <c r="L169" s="28"/>
      <c r="M169" s="126"/>
      <c r="T169" s="52"/>
      <c r="AT169" s="16" t="s">
        <v>137</v>
      </c>
      <c r="AU169" s="16" t="s">
        <v>77</v>
      </c>
    </row>
    <row r="170" spans="2:65" s="11" customFormat="1">
      <c r="B170" s="133"/>
      <c r="D170" s="124" t="s">
        <v>138</v>
      </c>
      <c r="E170" s="134" t="s">
        <v>1</v>
      </c>
      <c r="F170" s="135" t="s">
        <v>916</v>
      </c>
      <c r="H170" s="134" t="s">
        <v>1</v>
      </c>
      <c r="L170" s="133"/>
      <c r="M170" s="136"/>
      <c r="T170" s="137"/>
      <c r="AT170" s="134" t="s">
        <v>138</v>
      </c>
      <c r="AU170" s="134" t="s">
        <v>77</v>
      </c>
      <c r="AV170" s="11" t="s">
        <v>16</v>
      </c>
      <c r="AW170" s="11" t="s">
        <v>26</v>
      </c>
      <c r="AX170" s="11" t="s">
        <v>70</v>
      </c>
      <c r="AY170" s="134" t="s">
        <v>130</v>
      </c>
    </row>
    <row r="171" spans="2:65" s="10" customFormat="1">
      <c r="B171" s="127"/>
      <c r="D171" s="124" t="s">
        <v>138</v>
      </c>
      <c r="E171" s="128" t="s">
        <v>1</v>
      </c>
      <c r="F171" s="129" t="s">
        <v>917</v>
      </c>
      <c r="H171" s="130">
        <v>108.58199999999999</v>
      </c>
      <c r="L171" s="127"/>
      <c r="M171" s="131"/>
      <c r="T171" s="132"/>
      <c r="AT171" s="128" t="s">
        <v>138</v>
      </c>
      <c r="AU171" s="128" t="s">
        <v>77</v>
      </c>
      <c r="AV171" s="10" t="s">
        <v>77</v>
      </c>
      <c r="AW171" s="10" t="s">
        <v>26</v>
      </c>
      <c r="AX171" s="10" t="s">
        <v>70</v>
      </c>
      <c r="AY171" s="128" t="s">
        <v>130</v>
      </c>
    </row>
    <row r="172" spans="2:65" s="11" customFormat="1">
      <c r="B172" s="133"/>
      <c r="D172" s="124" t="s">
        <v>138</v>
      </c>
      <c r="E172" s="134" t="s">
        <v>1</v>
      </c>
      <c r="F172" s="135" t="s">
        <v>918</v>
      </c>
      <c r="H172" s="134" t="s">
        <v>1</v>
      </c>
      <c r="L172" s="133"/>
      <c r="M172" s="136"/>
      <c r="T172" s="137"/>
      <c r="AT172" s="134" t="s">
        <v>138</v>
      </c>
      <c r="AU172" s="134" t="s">
        <v>77</v>
      </c>
      <c r="AV172" s="11" t="s">
        <v>16</v>
      </c>
      <c r="AW172" s="11" t="s">
        <v>26</v>
      </c>
      <c r="AX172" s="11" t="s">
        <v>70</v>
      </c>
      <c r="AY172" s="134" t="s">
        <v>130</v>
      </c>
    </row>
    <row r="173" spans="2:65" s="10" customFormat="1">
      <c r="B173" s="127"/>
      <c r="D173" s="124" t="s">
        <v>138</v>
      </c>
      <c r="E173" s="128" t="s">
        <v>1</v>
      </c>
      <c r="F173" s="129" t="s">
        <v>919</v>
      </c>
      <c r="H173" s="130">
        <v>11.097</v>
      </c>
      <c r="L173" s="127"/>
      <c r="M173" s="131"/>
      <c r="T173" s="132"/>
      <c r="AT173" s="128" t="s">
        <v>138</v>
      </c>
      <c r="AU173" s="128" t="s">
        <v>77</v>
      </c>
      <c r="AV173" s="10" t="s">
        <v>77</v>
      </c>
      <c r="AW173" s="10" t="s">
        <v>26</v>
      </c>
      <c r="AX173" s="10" t="s">
        <v>70</v>
      </c>
      <c r="AY173" s="128" t="s">
        <v>130</v>
      </c>
    </row>
    <row r="174" spans="2:65" s="10" customFormat="1">
      <c r="B174" s="127"/>
      <c r="D174" s="124" t="s">
        <v>138</v>
      </c>
      <c r="E174" s="128" t="s">
        <v>1</v>
      </c>
      <c r="F174" s="129" t="s">
        <v>920</v>
      </c>
      <c r="H174" s="130">
        <v>6.5830000000000002</v>
      </c>
      <c r="L174" s="127"/>
      <c r="M174" s="131"/>
      <c r="T174" s="132"/>
      <c r="AT174" s="128" t="s">
        <v>138</v>
      </c>
      <c r="AU174" s="128" t="s">
        <v>77</v>
      </c>
      <c r="AV174" s="10" t="s">
        <v>77</v>
      </c>
      <c r="AW174" s="10" t="s">
        <v>26</v>
      </c>
      <c r="AX174" s="10" t="s">
        <v>70</v>
      </c>
      <c r="AY174" s="128" t="s">
        <v>130</v>
      </c>
    </row>
    <row r="175" spans="2:65" s="11" customFormat="1">
      <c r="B175" s="133"/>
      <c r="D175" s="124" t="s">
        <v>138</v>
      </c>
      <c r="E175" s="134" t="s">
        <v>1</v>
      </c>
      <c r="F175" s="135" t="s">
        <v>921</v>
      </c>
      <c r="H175" s="134" t="s">
        <v>1</v>
      </c>
      <c r="L175" s="133"/>
      <c r="M175" s="136"/>
      <c r="T175" s="137"/>
      <c r="AT175" s="134" t="s">
        <v>138</v>
      </c>
      <c r="AU175" s="134" t="s">
        <v>77</v>
      </c>
      <c r="AV175" s="11" t="s">
        <v>16</v>
      </c>
      <c r="AW175" s="11" t="s">
        <v>26</v>
      </c>
      <c r="AX175" s="11" t="s">
        <v>70</v>
      </c>
      <c r="AY175" s="134" t="s">
        <v>130</v>
      </c>
    </row>
    <row r="176" spans="2:65" s="10" customFormat="1">
      <c r="B176" s="127"/>
      <c r="D176" s="124" t="s">
        <v>138</v>
      </c>
      <c r="E176" s="128" t="s">
        <v>1</v>
      </c>
      <c r="F176" s="129" t="s">
        <v>922</v>
      </c>
      <c r="H176" s="130">
        <v>61.823999999999998</v>
      </c>
      <c r="L176" s="127"/>
      <c r="M176" s="131"/>
      <c r="T176" s="132"/>
      <c r="AT176" s="128" t="s">
        <v>138</v>
      </c>
      <c r="AU176" s="128" t="s">
        <v>77</v>
      </c>
      <c r="AV176" s="10" t="s">
        <v>77</v>
      </c>
      <c r="AW176" s="10" t="s">
        <v>26</v>
      </c>
      <c r="AX176" s="10" t="s">
        <v>70</v>
      </c>
      <c r="AY176" s="128" t="s">
        <v>130</v>
      </c>
    </row>
    <row r="177" spans="2:65" s="11" customFormat="1">
      <c r="B177" s="133"/>
      <c r="D177" s="124" t="s">
        <v>138</v>
      </c>
      <c r="E177" s="134" t="s">
        <v>1</v>
      </c>
      <c r="F177" s="135" t="s">
        <v>923</v>
      </c>
      <c r="H177" s="134" t="s">
        <v>1</v>
      </c>
      <c r="L177" s="133"/>
      <c r="M177" s="136"/>
      <c r="T177" s="137"/>
      <c r="AT177" s="134" t="s">
        <v>138</v>
      </c>
      <c r="AU177" s="134" t="s">
        <v>77</v>
      </c>
      <c r="AV177" s="11" t="s">
        <v>16</v>
      </c>
      <c r="AW177" s="11" t="s">
        <v>26</v>
      </c>
      <c r="AX177" s="11" t="s">
        <v>70</v>
      </c>
      <c r="AY177" s="134" t="s">
        <v>130</v>
      </c>
    </row>
    <row r="178" spans="2:65" s="10" customFormat="1">
      <c r="B178" s="127"/>
      <c r="D178" s="124" t="s">
        <v>138</v>
      </c>
      <c r="E178" s="128" t="s">
        <v>1</v>
      </c>
      <c r="F178" s="129" t="s">
        <v>924</v>
      </c>
      <c r="H178" s="130">
        <v>6.383</v>
      </c>
      <c r="L178" s="127"/>
      <c r="M178" s="131"/>
      <c r="T178" s="132"/>
      <c r="AT178" s="128" t="s">
        <v>138</v>
      </c>
      <c r="AU178" s="128" t="s">
        <v>77</v>
      </c>
      <c r="AV178" s="10" t="s">
        <v>77</v>
      </c>
      <c r="AW178" s="10" t="s">
        <v>26</v>
      </c>
      <c r="AX178" s="10" t="s">
        <v>70</v>
      </c>
      <c r="AY178" s="128" t="s">
        <v>130</v>
      </c>
    </row>
    <row r="179" spans="2:65" s="10" customFormat="1">
      <c r="B179" s="127"/>
      <c r="D179" s="124" t="s">
        <v>138</v>
      </c>
      <c r="E179" s="128" t="s">
        <v>1</v>
      </c>
      <c r="F179" s="129" t="s">
        <v>925</v>
      </c>
      <c r="H179" s="130">
        <v>93.578999999999994</v>
      </c>
      <c r="L179" s="127"/>
      <c r="M179" s="131"/>
      <c r="T179" s="132"/>
      <c r="AT179" s="128" t="s">
        <v>138</v>
      </c>
      <c r="AU179" s="128" t="s">
        <v>77</v>
      </c>
      <c r="AV179" s="10" t="s">
        <v>77</v>
      </c>
      <c r="AW179" s="10" t="s">
        <v>26</v>
      </c>
      <c r="AX179" s="10" t="s">
        <v>70</v>
      </c>
      <c r="AY179" s="128" t="s">
        <v>130</v>
      </c>
    </row>
    <row r="180" spans="2:65" s="13" customFormat="1">
      <c r="B180" s="147"/>
      <c r="D180" s="124" t="s">
        <v>138</v>
      </c>
      <c r="E180" s="148" t="s">
        <v>1</v>
      </c>
      <c r="F180" s="149" t="s">
        <v>227</v>
      </c>
      <c r="H180" s="150">
        <v>288.048</v>
      </c>
      <c r="L180" s="147"/>
      <c r="M180" s="151"/>
      <c r="T180" s="152"/>
      <c r="AT180" s="148" t="s">
        <v>138</v>
      </c>
      <c r="AU180" s="148" t="s">
        <v>77</v>
      </c>
      <c r="AV180" s="13" t="s">
        <v>147</v>
      </c>
      <c r="AW180" s="13" t="s">
        <v>26</v>
      </c>
      <c r="AX180" s="13" t="s">
        <v>16</v>
      </c>
      <c r="AY180" s="148" t="s">
        <v>130</v>
      </c>
    </row>
    <row r="181" spans="2:65" s="1" customFormat="1" ht="16.5" customHeight="1">
      <c r="B181" s="111"/>
      <c r="C181" s="112" t="s">
        <v>166</v>
      </c>
      <c r="D181" s="112" t="s">
        <v>131</v>
      </c>
      <c r="E181" s="113" t="s">
        <v>926</v>
      </c>
      <c r="F181" s="114" t="s">
        <v>927</v>
      </c>
      <c r="G181" s="115" t="s">
        <v>439</v>
      </c>
      <c r="H181" s="116">
        <v>232.852</v>
      </c>
      <c r="I181" s="117"/>
      <c r="J181" s="117">
        <f>ROUND(I181*H181,2)</f>
        <v>0</v>
      </c>
      <c r="K181" s="114" t="s">
        <v>1579</v>
      </c>
      <c r="L181" s="28"/>
      <c r="M181" s="118" t="s">
        <v>1</v>
      </c>
      <c r="N181" s="119" t="s">
        <v>35</v>
      </c>
      <c r="O181" s="120">
        <v>0</v>
      </c>
      <c r="P181" s="120">
        <f>O181*H181</f>
        <v>0</v>
      </c>
      <c r="Q181" s="120">
        <v>0</v>
      </c>
      <c r="R181" s="120">
        <f>Q181*H181</f>
        <v>0</v>
      </c>
      <c r="S181" s="120">
        <v>0.115</v>
      </c>
      <c r="T181" s="121">
        <f>S181*H181</f>
        <v>26.777980000000003</v>
      </c>
      <c r="AR181" s="122" t="s">
        <v>147</v>
      </c>
      <c r="AT181" s="122" t="s">
        <v>131</v>
      </c>
      <c r="AU181" s="122" t="s">
        <v>77</v>
      </c>
      <c r="AY181" s="16" t="s">
        <v>130</v>
      </c>
      <c r="BE181" s="123">
        <f>IF(N181="základní",J181,0)</f>
        <v>0</v>
      </c>
      <c r="BF181" s="123">
        <f>IF(N181="snížená",J181,0)</f>
        <v>0</v>
      </c>
      <c r="BG181" s="123">
        <f>IF(N181="zákl. přenesená",J181,0)</f>
        <v>0</v>
      </c>
      <c r="BH181" s="123">
        <f>IF(N181="sníž. přenesená",J181,0)</f>
        <v>0</v>
      </c>
      <c r="BI181" s="123">
        <f>IF(N181="nulová",J181,0)</f>
        <v>0</v>
      </c>
      <c r="BJ181" s="16" t="s">
        <v>16</v>
      </c>
      <c r="BK181" s="123">
        <f>ROUND(I181*H181,2)</f>
        <v>0</v>
      </c>
      <c r="BL181" s="16" t="s">
        <v>147</v>
      </c>
      <c r="BM181" s="122" t="s">
        <v>928</v>
      </c>
    </row>
    <row r="182" spans="2:65" s="1" customFormat="1">
      <c r="B182" s="28"/>
      <c r="D182" s="124" t="s">
        <v>137</v>
      </c>
      <c r="F182" s="125" t="s">
        <v>927</v>
      </c>
      <c r="L182" s="28"/>
      <c r="M182" s="126"/>
      <c r="T182" s="52"/>
      <c r="AT182" s="16" t="s">
        <v>137</v>
      </c>
      <c r="AU182" s="16" t="s">
        <v>77</v>
      </c>
    </row>
    <row r="183" spans="2:65" s="10" customFormat="1">
      <c r="B183" s="127"/>
      <c r="D183" s="124" t="s">
        <v>138</v>
      </c>
      <c r="E183" s="128" t="s">
        <v>1</v>
      </c>
      <c r="F183" s="129" t="s">
        <v>929</v>
      </c>
      <c r="H183" s="130">
        <v>232.852</v>
      </c>
      <c r="L183" s="127"/>
      <c r="M183" s="131"/>
      <c r="T183" s="132"/>
      <c r="AT183" s="128" t="s">
        <v>138</v>
      </c>
      <c r="AU183" s="128" t="s">
        <v>77</v>
      </c>
      <c r="AV183" s="10" t="s">
        <v>77</v>
      </c>
      <c r="AW183" s="10" t="s">
        <v>26</v>
      </c>
      <c r="AX183" s="10" t="s">
        <v>16</v>
      </c>
      <c r="AY183" s="128" t="s">
        <v>130</v>
      </c>
    </row>
    <row r="184" spans="2:65" s="1" customFormat="1" ht="21.75" customHeight="1">
      <c r="B184" s="111"/>
      <c r="C184" s="112" t="s">
        <v>170</v>
      </c>
      <c r="D184" s="112" t="s">
        <v>131</v>
      </c>
      <c r="E184" s="113" t="s">
        <v>930</v>
      </c>
      <c r="F184" s="114" t="s">
        <v>931</v>
      </c>
      <c r="G184" s="115" t="s">
        <v>234</v>
      </c>
      <c r="H184" s="116">
        <v>59.692</v>
      </c>
      <c r="I184" s="117"/>
      <c r="J184" s="117">
        <f>ROUND(I184*H184,2)</f>
        <v>0</v>
      </c>
      <c r="K184" s="114" t="s">
        <v>1579</v>
      </c>
      <c r="L184" s="28"/>
      <c r="M184" s="118" t="s">
        <v>1</v>
      </c>
      <c r="N184" s="119" t="s">
        <v>35</v>
      </c>
      <c r="O184" s="120">
        <v>0</v>
      </c>
      <c r="P184" s="120">
        <f>O184*H184</f>
        <v>0</v>
      </c>
      <c r="Q184" s="120">
        <v>0</v>
      </c>
      <c r="R184" s="120">
        <f>Q184*H184</f>
        <v>0</v>
      </c>
      <c r="S184" s="120">
        <v>0</v>
      </c>
      <c r="T184" s="121">
        <f>S184*H184</f>
        <v>0</v>
      </c>
      <c r="AR184" s="122" t="s">
        <v>147</v>
      </c>
      <c r="AT184" s="122" t="s">
        <v>131</v>
      </c>
      <c r="AU184" s="122" t="s">
        <v>77</v>
      </c>
      <c r="AY184" s="16" t="s">
        <v>130</v>
      </c>
      <c r="BE184" s="123">
        <f>IF(N184="základní",J184,0)</f>
        <v>0</v>
      </c>
      <c r="BF184" s="123">
        <f>IF(N184="snížená",J184,0)</f>
        <v>0</v>
      </c>
      <c r="BG184" s="123">
        <f>IF(N184="zákl. přenesená",J184,0)</f>
        <v>0</v>
      </c>
      <c r="BH184" s="123">
        <f>IF(N184="sníž. přenesená",J184,0)</f>
        <v>0</v>
      </c>
      <c r="BI184" s="123">
        <f>IF(N184="nulová",J184,0)</f>
        <v>0</v>
      </c>
      <c r="BJ184" s="16" t="s">
        <v>16</v>
      </c>
      <c r="BK184" s="123">
        <f>ROUND(I184*H184,2)</f>
        <v>0</v>
      </c>
      <c r="BL184" s="16" t="s">
        <v>147</v>
      </c>
      <c r="BM184" s="122" t="s">
        <v>932</v>
      </c>
    </row>
    <row r="185" spans="2:65" s="1" customFormat="1">
      <c r="B185" s="28"/>
      <c r="D185" s="124" t="s">
        <v>137</v>
      </c>
      <c r="F185" s="125" t="s">
        <v>931</v>
      </c>
      <c r="L185" s="28"/>
      <c r="M185" s="126"/>
      <c r="T185" s="52"/>
      <c r="AT185" s="16" t="s">
        <v>137</v>
      </c>
      <c r="AU185" s="16" t="s">
        <v>77</v>
      </c>
    </row>
    <row r="186" spans="2:65" s="11" customFormat="1">
      <c r="B186" s="133"/>
      <c r="D186" s="124" t="s">
        <v>138</v>
      </c>
      <c r="E186" s="134" t="s">
        <v>1</v>
      </c>
      <c r="F186" s="135" t="s">
        <v>933</v>
      </c>
      <c r="H186" s="134" t="s">
        <v>1</v>
      </c>
      <c r="L186" s="133"/>
      <c r="M186" s="136"/>
      <c r="T186" s="137"/>
      <c r="AT186" s="134" t="s">
        <v>138</v>
      </c>
      <c r="AU186" s="134" t="s">
        <v>77</v>
      </c>
      <c r="AV186" s="11" t="s">
        <v>16</v>
      </c>
      <c r="AW186" s="11" t="s">
        <v>26</v>
      </c>
      <c r="AX186" s="11" t="s">
        <v>70</v>
      </c>
      <c r="AY186" s="134" t="s">
        <v>130</v>
      </c>
    </row>
    <row r="187" spans="2:65" s="10" customFormat="1">
      <c r="B187" s="127"/>
      <c r="D187" s="124" t="s">
        <v>138</v>
      </c>
      <c r="E187" s="128" t="s">
        <v>1</v>
      </c>
      <c r="F187" s="129" t="s">
        <v>934</v>
      </c>
      <c r="H187" s="130">
        <v>36.124000000000002</v>
      </c>
      <c r="L187" s="127"/>
      <c r="M187" s="131"/>
      <c r="T187" s="132"/>
      <c r="AT187" s="128" t="s">
        <v>138</v>
      </c>
      <c r="AU187" s="128" t="s">
        <v>77</v>
      </c>
      <c r="AV187" s="10" t="s">
        <v>77</v>
      </c>
      <c r="AW187" s="10" t="s">
        <v>26</v>
      </c>
      <c r="AX187" s="10" t="s">
        <v>70</v>
      </c>
      <c r="AY187" s="128" t="s">
        <v>130</v>
      </c>
    </row>
    <row r="188" spans="2:65" s="10" customFormat="1">
      <c r="B188" s="127"/>
      <c r="D188" s="124" t="s">
        <v>138</v>
      </c>
      <c r="E188" s="128" t="s">
        <v>1</v>
      </c>
      <c r="F188" s="129" t="s">
        <v>935</v>
      </c>
      <c r="H188" s="130">
        <v>23.568000000000001</v>
      </c>
      <c r="L188" s="127"/>
      <c r="M188" s="131"/>
      <c r="T188" s="132"/>
      <c r="AT188" s="128" t="s">
        <v>138</v>
      </c>
      <c r="AU188" s="128" t="s">
        <v>77</v>
      </c>
      <c r="AV188" s="10" t="s">
        <v>77</v>
      </c>
      <c r="AW188" s="10" t="s">
        <v>26</v>
      </c>
      <c r="AX188" s="10" t="s">
        <v>70</v>
      </c>
      <c r="AY188" s="128" t="s">
        <v>130</v>
      </c>
    </row>
    <row r="189" spans="2:65" s="13" customFormat="1">
      <c r="B189" s="147"/>
      <c r="D189" s="124" t="s">
        <v>138</v>
      </c>
      <c r="E189" s="148" t="s">
        <v>1</v>
      </c>
      <c r="F189" s="149" t="s">
        <v>227</v>
      </c>
      <c r="H189" s="150">
        <v>59.692000000000007</v>
      </c>
      <c r="L189" s="147"/>
      <c r="M189" s="151"/>
      <c r="T189" s="152"/>
      <c r="AT189" s="148" t="s">
        <v>138</v>
      </c>
      <c r="AU189" s="148" t="s">
        <v>77</v>
      </c>
      <c r="AV189" s="13" t="s">
        <v>147</v>
      </c>
      <c r="AW189" s="13" t="s">
        <v>26</v>
      </c>
      <c r="AX189" s="13" t="s">
        <v>16</v>
      </c>
      <c r="AY189" s="148" t="s">
        <v>130</v>
      </c>
    </row>
    <row r="190" spans="2:65" s="1" customFormat="1" ht="21.75" customHeight="1">
      <c r="B190" s="111"/>
      <c r="C190" s="112" t="s">
        <v>20</v>
      </c>
      <c r="D190" s="112" t="s">
        <v>131</v>
      </c>
      <c r="E190" s="113" t="s">
        <v>936</v>
      </c>
      <c r="F190" s="114" t="s">
        <v>937</v>
      </c>
      <c r="G190" s="115" t="s">
        <v>234</v>
      </c>
      <c r="H190" s="116">
        <v>162.21</v>
      </c>
      <c r="I190" s="117"/>
      <c r="J190" s="117">
        <f>ROUND(I190*H190,2)</f>
        <v>0</v>
      </c>
      <c r="K190" s="114" t="s">
        <v>1579</v>
      </c>
      <c r="L190" s="28"/>
      <c r="M190" s="118" t="s">
        <v>1</v>
      </c>
      <c r="N190" s="119" t="s">
        <v>35</v>
      </c>
      <c r="O190" s="120">
        <v>0</v>
      </c>
      <c r="P190" s="120">
        <f>O190*H190</f>
        <v>0</v>
      </c>
      <c r="Q190" s="120">
        <v>0</v>
      </c>
      <c r="R190" s="120">
        <f>Q190*H190</f>
        <v>0</v>
      </c>
      <c r="S190" s="120">
        <v>0</v>
      </c>
      <c r="T190" s="121">
        <f>S190*H190</f>
        <v>0</v>
      </c>
      <c r="AR190" s="122" t="s">
        <v>147</v>
      </c>
      <c r="AT190" s="122" t="s">
        <v>131</v>
      </c>
      <c r="AU190" s="122" t="s">
        <v>77</v>
      </c>
      <c r="AY190" s="16" t="s">
        <v>130</v>
      </c>
      <c r="BE190" s="123">
        <f>IF(N190="základní",J190,0)</f>
        <v>0</v>
      </c>
      <c r="BF190" s="123">
        <f>IF(N190="snížená",J190,0)</f>
        <v>0</v>
      </c>
      <c r="BG190" s="123">
        <f>IF(N190="zákl. přenesená",J190,0)</f>
        <v>0</v>
      </c>
      <c r="BH190" s="123">
        <f>IF(N190="sníž. přenesená",J190,0)</f>
        <v>0</v>
      </c>
      <c r="BI190" s="123">
        <f>IF(N190="nulová",J190,0)</f>
        <v>0</v>
      </c>
      <c r="BJ190" s="16" t="s">
        <v>16</v>
      </c>
      <c r="BK190" s="123">
        <f>ROUND(I190*H190,2)</f>
        <v>0</v>
      </c>
      <c r="BL190" s="16" t="s">
        <v>147</v>
      </c>
      <c r="BM190" s="122" t="s">
        <v>938</v>
      </c>
    </row>
    <row r="191" spans="2:65" s="1" customFormat="1">
      <c r="B191" s="28"/>
      <c r="D191" s="124" t="s">
        <v>137</v>
      </c>
      <c r="F191" s="125" t="s">
        <v>937</v>
      </c>
      <c r="L191" s="28"/>
      <c r="M191" s="126"/>
      <c r="T191" s="52"/>
      <c r="AT191" s="16" t="s">
        <v>137</v>
      </c>
      <c r="AU191" s="16" t="s">
        <v>77</v>
      </c>
    </row>
    <row r="192" spans="2:65" s="11" customFormat="1">
      <c r="B192" s="133"/>
      <c r="D192" s="124" t="s">
        <v>138</v>
      </c>
      <c r="E192" s="134" t="s">
        <v>1</v>
      </c>
      <c r="F192" s="135" t="s">
        <v>939</v>
      </c>
      <c r="H192" s="134" t="s">
        <v>1</v>
      </c>
      <c r="L192" s="133"/>
      <c r="M192" s="136"/>
      <c r="T192" s="137"/>
      <c r="AT192" s="134" t="s">
        <v>138</v>
      </c>
      <c r="AU192" s="134" t="s">
        <v>77</v>
      </c>
      <c r="AV192" s="11" t="s">
        <v>16</v>
      </c>
      <c r="AW192" s="11" t="s">
        <v>26</v>
      </c>
      <c r="AX192" s="11" t="s">
        <v>70</v>
      </c>
      <c r="AY192" s="134" t="s">
        <v>130</v>
      </c>
    </row>
    <row r="193" spans="2:65" s="11" customFormat="1">
      <c r="B193" s="133"/>
      <c r="D193" s="124" t="s">
        <v>138</v>
      </c>
      <c r="E193" s="134" t="s">
        <v>1</v>
      </c>
      <c r="F193" s="135" t="s">
        <v>940</v>
      </c>
      <c r="H193" s="134" t="s">
        <v>1</v>
      </c>
      <c r="L193" s="133"/>
      <c r="M193" s="136"/>
      <c r="T193" s="137"/>
      <c r="AT193" s="134" t="s">
        <v>138</v>
      </c>
      <c r="AU193" s="134" t="s">
        <v>77</v>
      </c>
      <c r="AV193" s="11" t="s">
        <v>16</v>
      </c>
      <c r="AW193" s="11" t="s">
        <v>26</v>
      </c>
      <c r="AX193" s="11" t="s">
        <v>70</v>
      </c>
      <c r="AY193" s="134" t="s">
        <v>130</v>
      </c>
    </row>
    <row r="194" spans="2:65" s="10" customFormat="1">
      <c r="B194" s="127"/>
      <c r="D194" s="124" t="s">
        <v>138</v>
      </c>
      <c r="E194" s="128" t="s">
        <v>1</v>
      </c>
      <c r="F194" s="129" t="s">
        <v>941</v>
      </c>
      <c r="H194" s="130">
        <v>51.472999999999999</v>
      </c>
      <c r="L194" s="127"/>
      <c r="M194" s="131"/>
      <c r="T194" s="132"/>
      <c r="AT194" s="128" t="s">
        <v>138</v>
      </c>
      <c r="AU194" s="128" t="s">
        <v>77</v>
      </c>
      <c r="AV194" s="10" t="s">
        <v>77</v>
      </c>
      <c r="AW194" s="10" t="s">
        <v>26</v>
      </c>
      <c r="AX194" s="10" t="s">
        <v>70</v>
      </c>
      <c r="AY194" s="128" t="s">
        <v>130</v>
      </c>
    </row>
    <row r="195" spans="2:65" s="11" customFormat="1">
      <c r="B195" s="133"/>
      <c r="D195" s="124" t="s">
        <v>138</v>
      </c>
      <c r="E195" s="134" t="s">
        <v>1</v>
      </c>
      <c r="F195" s="135" t="s">
        <v>942</v>
      </c>
      <c r="H195" s="134" t="s">
        <v>1</v>
      </c>
      <c r="L195" s="133"/>
      <c r="M195" s="136"/>
      <c r="T195" s="137"/>
      <c r="AT195" s="134" t="s">
        <v>138</v>
      </c>
      <c r="AU195" s="134" t="s">
        <v>77</v>
      </c>
      <c r="AV195" s="11" t="s">
        <v>16</v>
      </c>
      <c r="AW195" s="11" t="s">
        <v>26</v>
      </c>
      <c r="AX195" s="11" t="s">
        <v>70</v>
      </c>
      <c r="AY195" s="134" t="s">
        <v>130</v>
      </c>
    </row>
    <row r="196" spans="2:65" s="10" customFormat="1">
      <c r="B196" s="127"/>
      <c r="D196" s="124" t="s">
        <v>138</v>
      </c>
      <c r="E196" s="128" t="s">
        <v>1</v>
      </c>
      <c r="F196" s="129" t="s">
        <v>943</v>
      </c>
      <c r="H196" s="130">
        <v>38.996000000000002</v>
      </c>
      <c r="L196" s="127"/>
      <c r="M196" s="131"/>
      <c r="T196" s="132"/>
      <c r="AT196" s="128" t="s">
        <v>138</v>
      </c>
      <c r="AU196" s="128" t="s">
        <v>77</v>
      </c>
      <c r="AV196" s="10" t="s">
        <v>77</v>
      </c>
      <c r="AW196" s="10" t="s">
        <v>26</v>
      </c>
      <c r="AX196" s="10" t="s">
        <v>70</v>
      </c>
      <c r="AY196" s="128" t="s">
        <v>130</v>
      </c>
    </row>
    <row r="197" spans="2:65" s="11" customFormat="1">
      <c r="B197" s="133"/>
      <c r="D197" s="124" t="s">
        <v>138</v>
      </c>
      <c r="E197" s="134" t="s">
        <v>1</v>
      </c>
      <c r="F197" s="135" t="s">
        <v>944</v>
      </c>
      <c r="H197" s="134" t="s">
        <v>1</v>
      </c>
      <c r="L197" s="133"/>
      <c r="M197" s="136"/>
      <c r="T197" s="137"/>
      <c r="AT197" s="134" t="s">
        <v>138</v>
      </c>
      <c r="AU197" s="134" t="s">
        <v>77</v>
      </c>
      <c r="AV197" s="11" t="s">
        <v>16</v>
      </c>
      <c r="AW197" s="11" t="s">
        <v>26</v>
      </c>
      <c r="AX197" s="11" t="s">
        <v>70</v>
      </c>
      <c r="AY197" s="134" t="s">
        <v>130</v>
      </c>
    </row>
    <row r="198" spans="2:65" s="10" customFormat="1">
      <c r="B198" s="127"/>
      <c r="D198" s="124" t="s">
        <v>138</v>
      </c>
      <c r="E198" s="128" t="s">
        <v>1</v>
      </c>
      <c r="F198" s="129" t="s">
        <v>945</v>
      </c>
      <c r="H198" s="130">
        <v>71.741</v>
      </c>
      <c r="L198" s="127"/>
      <c r="M198" s="131"/>
      <c r="T198" s="132"/>
      <c r="AT198" s="128" t="s">
        <v>138</v>
      </c>
      <c r="AU198" s="128" t="s">
        <v>77</v>
      </c>
      <c r="AV198" s="10" t="s">
        <v>77</v>
      </c>
      <c r="AW198" s="10" t="s">
        <v>26</v>
      </c>
      <c r="AX198" s="10" t="s">
        <v>70</v>
      </c>
      <c r="AY198" s="128" t="s">
        <v>130</v>
      </c>
    </row>
    <row r="199" spans="2:65" s="13" customFormat="1">
      <c r="B199" s="147"/>
      <c r="D199" s="124" t="s">
        <v>138</v>
      </c>
      <c r="E199" s="148" t="s">
        <v>1</v>
      </c>
      <c r="F199" s="149" t="s">
        <v>227</v>
      </c>
      <c r="H199" s="150">
        <v>162.20999999999998</v>
      </c>
      <c r="L199" s="147"/>
      <c r="M199" s="151"/>
      <c r="T199" s="152"/>
      <c r="AT199" s="148" t="s">
        <v>138</v>
      </c>
      <c r="AU199" s="148" t="s">
        <v>77</v>
      </c>
      <c r="AV199" s="13" t="s">
        <v>147</v>
      </c>
      <c r="AW199" s="13" t="s">
        <v>26</v>
      </c>
      <c r="AX199" s="13" t="s">
        <v>16</v>
      </c>
      <c r="AY199" s="148" t="s">
        <v>130</v>
      </c>
    </row>
    <row r="200" spans="2:65" s="1" customFormat="1" ht="21.75" customHeight="1">
      <c r="B200" s="111"/>
      <c r="C200" s="112" t="s">
        <v>177</v>
      </c>
      <c r="D200" s="112" t="s">
        <v>131</v>
      </c>
      <c r="E200" s="113" t="s">
        <v>946</v>
      </c>
      <c r="F200" s="114" t="s">
        <v>947</v>
      </c>
      <c r="G200" s="115" t="s">
        <v>234</v>
      </c>
      <c r="H200" s="116">
        <v>93.483999999999995</v>
      </c>
      <c r="I200" s="117"/>
      <c r="J200" s="117">
        <f>ROUND(I200*H200,2)</f>
        <v>0</v>
      </c>
      <c r="K200" s="114" t="s">
        <v>423</v>
      </c>
      <c r="L200" s="28"/>
      <c r="M200" s="118" t="s">
        <v>1</v>
      </c>
      <c r="N200" s="119" t="s">
        <v>35</v>
      </c>
      <c r="O200" s="120">
        <v>4.048</v>
      </c>
      <c r="P200" s="120">
        <f>O200*H200</f>
        <v>378.42323199999998</v>
      </c>
      <c r="Q200" s="120">
        <v>0</v>
      </c>
      <c r="R200" s="120">
        <f>Q200*H200</f>
        <v>0</v>
      </c>
      <c r="S200" s="120">
        <v>0</v>
      </c>
      <c r="T200" s="121">
        <f>S200*H200</f>
        <v>0</v>
      </c>
      <c r="AR200" s="122" t="s">
        <v>147</v>
      </c>
      <c r="AT200" s="122" t="s">
        <v>131</v>
      </c>
      <c r="AU200" s="122" t="s">
        <v>77</v>
      </c>
      <c r="AY200" s="16" t="s">
        <v>130</v>
      </c>
      <c r="BE200" s="123">
        <f>IF(N200="základní",J200,0)</f>
        <v>0</v>
      </c>
      <c r="BF200" s="123">
        <f>IF(N200="snížená",J200,0)</f>
        <v>0</v>
      </c>
      <c r="BG200" s="123">
        <f>IF(N200="zákl. přenesená",J200,0)</f>
        <v>0</v>
      </c>
      <c r="BH200" s="123">
        <f>IF(N200="sníž. přenesená",J200,0)</f>
        <v>0</v>
      </c>
      <c r="BI200" s="123">
        <f>IF(N200="nulová",J200,0)</f>
        <v>0</v>
      </c>
      <c r="BJ200" s="16" t="s">
        <v>16</v>
      </c>
      <c r="BK200" s="123">
        <f>ROUND(I200*H200,2)</f>
        <v>0</v>
      </c>
      <c r="BL200" s="16" t="s">
        <v>147</v>
      </c>
      <c r="BM200" s="122" t="s">
        <v>948</v>
      </c>
    </row>
    <row r="201" spans="2:65" s="1" customFormat="1" ht="19.5">
      <c r="B201" s="28"/>
      <c r="D201" s="124" t="s">
        <v>137</v>
      </c>
      <c r="F201" s="125" t="s">
        <v>949</v>
      </c>
      <c r="L201" s="28"/>
      <c r="M201" s="126"/>
      <c r="T201" s="52"/>
      <c r="AT201" s="16" t="s">
        <v>137</v>
      </c>
      <c r="AU201" s="16" t="s">
        <v>77</v>
      </c>
    </row>
    <row r="202" spans="2:65" s="11" customFormat="1">
      <c r="B202" s="133"/>
      <c r="D202" s="124" t="s">
        <v>138</v>
      </c>
      <c r="E202" s="134" t="s">
        <v>1</v>
      </c>
      <c r="F202" s="135" t="s">
        <v>950</v>
      </c>
      <c r="H202" s="134" t="s">
        <v>1</v>
      </c>
      <c r="L202" s="133"/>
      <c r="M202" s="136"/>
      <c r="T202" s="137"/>
      <c r="AT202" s="134" t="s">
        <v>138</v>
      </c>
      <c r="AU202" s="134" t="s">
        <v>77</v>
      </c>
      <c r="AV202" s="11" t="s">
        <v>16</v>
      </c>
      <c r="AW202" s="11" t="s">
        <v>26</v>
      </c>
      <c r="AX202" s="11" t="s">
        <v>70</v>
      </c>
      <c r="AY202" s="134" t="s">
        <v>130</v>
      </c>
    </row>
    <row r="203" spans="2:65" s="10" customFormat="1">
      <c r="B203" s="127"/>
      <c r="D203" s="124" t="s">
        <v>138</v>
      </c>
      <c r="E203" s="128" t="s">
        <v>1</v>
      </c>
      <c r="F203" s="129" t="s">
        <v>951</v>
      </c>
      <c r="H203" s="130">
        <v>56.573999999999998</v>
      </c>
      <c r="L203" s="127"/>
      <c r="M203" s="131"/>
      <c r="T203" s="132"/>
      <c r="AT203" s="128" t="s">
        <v>138</v>
      </c>
      <c r="AU203" s="128" t="s">
        <v>77</v>
      </c>
      <c r="AV203" s="10" t="s">
        <v>77</v>
      </c>
      <c r="AW203" s="10" t="s">
        <v>26</v>
      </c>
      <c r="AX203" s="10" t="s">
        <v>70</v>
      </c>
      <c r="AY203" s="128" t="s">
        <v>130</v>
      </c>
    </row>
    <row r="204" spans="2:65" s="10" customFormat="1">
      <c r="B204" s="127"/>
      <c r="D204" s="124" t="s">
        <v>138</v>
      </c>
      <c r="E204" s="128" t="s">
        <v>1</v>
      </c>
      <c r="F204" s="129" t="s">
        <v>952</v>
      </c>
      <c r="H204" s="130">
        <v>36.909999999999997</v>
      </c>
      <c r="L204" s="127"/>
      <c r="M204" s="131"/>
      <c r="T204" s="132"/>
      <c r="AT204" s="128" t="s">
        <v>138</v>
      </c>
      <c r="AU204" s="128" t="s">
        <v>77</v>
      </c>
      <c r="AV204" s="10" t="s">
        <v>77</v>
      </c>
      <c r="AW204" s="10" t="s">
        <v>26</v>
      </c>
      <c r="AX204" s="10" t="s">
        <v>70</v>
      </c>
      <c r="AY204" s="128" t="s">
        <v>130</v>
      </c>
    </row>
    <row r="205" spans="2:65" s="13" customFormat="1">
      <c r="B205" s="147"/>
      <c r="D205" s="124" t="s">
        <v>138</v>
      </c>
      <c r="E205" s="148" t="s">
        <v>1</v>
      </c>
      <c r="F205" s="149" t="s">
        <v>227</v>
      </c>
      <c r="H205" s="150">
        <v>93.483999999999995</v>
      </c>
      <c r="L205" s="147"/>
      <c r="M205" s="151"/>
      <c r="T205" s="152"/>
      <c r="AT205" s="148" t="s">
        <v>138</v>
      </c>
      <c r="AU205" s="148" t="s">
        <v>77</v>
      </c>
      <c r="AV205" s="13" t="s">
        <v>147</v>
      </c>
      <c r="AW205" s="13" t="s">
        <v>26</v>
      </c>
      <c r="AX205" s="13" t="s">
        <v>16</v>
      </c>
      <c r="AY205" s="148" t="s">
        <v>130</v>
      </c>
    </row>
    <row r="206" spans="2:65" s="1" customFormat="1" ht="21.75" customHeight="1">
      <c r="B206" s="111"/>
      <c r="C206" s="112" t="s">
        <v>180</v>
      </c>
      <c r="D206" s="112" t="s">
        <v>131</v>
      </c>
      <c r="E206" s="113" t="s">
        <v>252</v>
      </c>
      <c r="F206" s="114" t="s">
        <v>953</v>
      </c>
      <c r="G206" s="115" t="s">
        <v>234</v>
      </c>
      <c r="H206" s="116">
        <v>4.7229999999999999</v>
      </c>
      <c r="I206" s="117"/>
      <c r="J206" s="117">
        <f>ROUND(I206*H206,2)</f>
        <v>0</v>
      </c>
      <c r="K206" s="114" t="s">
        <v>423</v>
      </c>
      <c r="L206" s="28"/>
      <c r="M206" s="118" t="s">
        <v>1</v>
      </c>
      <c r="N206" s="119" t="s">
        <v>35</v>
      </c>
      <c r="O206" s="120">
        <v>7.133</v>
      </c>
      <c r="P206" s="120">
        <f>O206*H206</f>
        <v>33.689158999999997</v>
      </c>
      <c r="Q206" s="120">
        <v>0</v>
      </c>
      <c r="R206" s="120">
        <f>Q206*H206</f>
        <v>0</v>
      </c>
      <c r="S206" s="120">
        <v>0</v>
      </c>
      <c r="T206" s="121">
        <f>S206*H206</f>
        <v>0</v>
      </c>
      <c r="AR206" s="122" t="s">
        <v>147</v>
      </c>
      <c r="AT206" s="122" t="s">
        <v>131</v>
      </c>
      <c r="AU206" s="122" t="s">
        <v>77</v>
      </c>
      <c r="AY206" s="16" t="s">
        <v>130</v>
      </c>
      <c r="BE206" s="123">
        <f>IF(N206="základní",J206,0)</f>
        <v>0</v>
      </c>
      <c r="BF206" s="123">
        <f>IF(N206="snížená",J206,0)</f>
        <v>0</v>
      </c>
      <c r="BG206" s="123">
        <f>IF(N206="zákl. přenesená",J206,0)</f>
        <v>0</v>
      </c>
      <c r="BH206" s="123">
        <f>IF(N206="sníž. přenesená",J206,0)</f>
        <v>0</v>
      </c>
      <c r="BI206" s="123">
        <f>IF(N206="nulová",J206,0)</f>
        <v>0</v>
      </c>
      <c r="BJ206" s="16" t="s">
        <v>16</v>
      </c>
      <c r="BK206" s="123">
        <f>ROUND(I206*H206,2)</f>
        <v>0</v>
      </c>
      <c r="BL206" s="16" t="s">
        <v>147</v>
      </c>
      <c r="BM206" s="122" t="s">
        <v>954</v>
      </c>
    </row>
    <row r="207" spans="2:65" s="1" customFormat="1">
      <c r="B207" s="28"/>
      <c r="D207" s="124" t="s">
        <v>137</v>
      </c>
      <c r="F207" s="125" t="s">
        <v>955</v>
      </c>
      <c r="L207" s="28"/>
      <c r="M207" s="126"/>
      <c r="T207" s="52"/>
      <c r="AT207" s="16" t="s">
        <v>137</v>
      </c>
      <c r="AU207" s="16" t="s">
        <v>77</v>
      </c>
    </row>
    <row r="208" spans="2:65" s="11" customFormat="1">
      <c r="B208" s="133"/>
      <c r="D208" s="124" t="s">
        <v>138</v>
      </c>
      <c r="E208" s="134" t="s">
        <v>1</v>
      </c>
      <c r="F208" s="135" t="s">
        <v>956</v>
      </c>
      <c r="H208" s="134" t="s">
        <v>1</v>
      </c>
      <c r="L208" s="133"/>
      <c r="M208" s="136"/>
      <c r="T208" s="137"/>
      <c r="AT208" s="134" t="s">
        <v>138</v>
      </c>
      <c r="AU208" s="134" t="s">
        <v>77</v>
      </c>
      <c r="AV208" s="11" t="s">
        <v>16</v>
      </c>
      <c r="AW208" s="11" t="s">
        <v>26</v>
      </c>
      <c r="AX208" s="11" t="s">
        <v>70</v>
      </c>
      <c r="AY208" s="134" t="s">
        <v>130</v>
      </c>
    </row>
    <row r="209" spans="2:65" s="10" customFormat="1">
      <c r="B209" s="127"/>
      <c r="D209" s="124" t="s">
        <v>138</v>
      </c>
      <c r="E209" s="128" t="s">
        <v>1</v>
      </c>
      <c r="F209" s="129" t="s">
        <v>957</v>
      </c>
      <c r="H209" s="130">
        <v>1.8089999999999999</v>
      </c>
      <c r="L209" s="127"/>
      <c r="M209" s="131"/>
      <c r="T209" s="132"/>
      <c r="AT209" s="128" t="s">
        <v>138</v>
      </c>
      <c r="AU209" s="128" t="s">
        <v>77</v>
      </c>
      <c r="AV209" s="10" t="s">
        <v>77</v>
      </c>
      <c r="AW209" s="10" t="s">
        <v>26</v>
      </c>
      <c r="AX209" s="10" t="s">
        <v>70</v>
      </c>
      <c r="AY209" s="128" t="s">
        <v>130</v>
      </c>
    </row>
    <row r="210" spans="2:65" s="10" customFormat="1">
      <c r="B210" s="127"/>
      <c r="D210" s="124" t="s">
        <v>138</v>
      </c>
      <c r="E210" s="128" t="s">
        <v>1</v>
      </c>
      <c r="F210" s="129" t="s">
        <v>958</v>
      </c>
      <c r="H210" s="130">
        <v>1.1299999999999999</v>
      </c>
      <c r="L210" s="127"/>
      <c r="M210" s="131"/>
      <c r="T210" s="132"/>
      <c r="AT210" s="128" t="s">
        <v>138</v>
      </c>
      <c r="AU210" s="128" t="s">
        <v>77</v>
      </c>
      <c r="AV210" s="10" t="s">
        <v>77</v>
      </c>
      <c r="AW210" s="10" t="s">
        <v>26</v>
      </c>
      <c r="AX210" s="10" t="s">
        <v>70</v>
      </c>
      <c r="AY210" s="128" t="s">
        <v>130</v>
      </c>
    </row>
    <row r="211" spans="2:65" s="10" customFormat="1">
      <c r="B211" s="127"/>
      <c r="D211" s="124" t="s">
        <v>138</v>
      </c>
      <c r="E211" s="128" t="s">
        <v>1</v>
      </c>
      <c r="F211" s="129" t="s">
        <v>959</v>
      </c>
      <c r="H211" s="130">
        <v>1.47</v>
      </c>
      <c r="L211" s="127"/>
      <c r="M211" s="131"/>
      <c r="T211" s="132"/>
      <c r="AT211" s="128" t="s">
        <v>138</v>
      </c>
      <c r="AU211" s="128" t="s">
        <v>77</v>
      </c>
      <c r="AV211" s="10" t="s">
        <v>77</v>
      </c>
      <c r="AW211" s="10" t="s">
        <v>26</v>
      </c>
      <c r="AX211" s="10" t="s">
        <v>70</v>
      </c>
      <c r="AY211" s="128" t="s">
        <v>130</v>
      </c>
    </row>
    <row r="212" spans="2:65" s="10" customFormat="1">
      <c r="B212" s="127"/>
      <c r="D212" s="124" t="s">
        <v>138</v>
      </c>
      <c r="E212" s="128" t="s">
        <v>1</v>
      </c>
      <c r="F212" s="129" t="s">
        <v>960</v>
      </c>
      <c r="H212" s="130">
        <v>0.314</v>
      </c>
      <c r="L212" s="127"/>
      <c r="M212" s="131"/>
      <c r="T212" s="132"/>
      <c r="AT212" s="128" t="s">
        <v>138</v>
      </c>
      <c r="AU212" s="128" t="s">
        <v>77</v>
      </c>
      <c r="AV212" s="10" t="s">
        <v>77</v>
      </c>
      <c r="AW212" s="10" t="s">
        <v>26</v>
      </c>
      <c r="AX212" s="10" t="s">
        <v>70</v>
      </c>
      <c r="AY212" s="128" t="s">
        <v>130</v>
      </c>
    </row>
    <row r="213" spans="2:65" s="13" customFormat="1">
      <c r="B213" s="147"/>
      <c r="D213" s="124" t="s">
        <v>138</v>
      </c>
      <c r="E213" s="148" t="s">
        <v>1</v>
      </c>
      <c r="F213" s="149" t="s">
        <v>227</v>
      </c>
      <c r="H213" s="150">
        <v>4.7229999999999999</v>
      </c>
      <c r="L213" s="147"/>
      <c r="M213" s="151"/>
      <c r="T213" s="152"/>
      <c r="AT213" s="148" t="s">
        <v>138</v>
      </c>
      <c r="AU213" s="148" t="s">
        <v>77</v>
      </c>
      <c r="AV213" s="13" t="s">
        <v>147</v>
      </c>
      <c r="AW213" s="13" t="s">
        <v>26</v>
      </c>
      <c r="AX213" s="13" t="s">
        <v>16</v>
      </c>
      <c r="AY213" s="148" t="s">
        <v>130</v>
      </c>
    </row>
    <row r="214" spans="2:65" s="1" customFormat="1" ht="16.5" customHeight="1">
      <c r="B214" s="111"/>
      <c r="C214" s="112" t="s">
        <v>183</v>
      </c>
      <c r="D214" s="112" t="s">
        <v>131</v>
      </c>
      <c r="E214" s="113" t="s">
        <v>258</v>
      </c>
      <c r="F214" s="114" t="s">
        <v>259</v>
      </c>
      <c r="G214" s="115" t="s">
        <v>234</v>
      </c>
      <c r="H214" s="116">
        <v>59.692</v>
      </c>
      <c r="I214" s="117"/>
      <c r="J214" s="117">
        <f>ROUND(I214*H214,2)</f>
        <v>0</v>
      </c>
      <c r="K214" s="114" t="s">
        <v>1579</v>
      </c>
      <c r="L214" s="28"/>
      <c r="M214" s="118" t="s">
        <v>1</v>
      </c>
      <c r="N214" s="119" t="s">
        <v>35</v>
      </c>
      <c r="O214" s="120">
        <v>0</v>
      </c>
      <c r="P214" s="120">
        <f>O214*H214</f>
        <v>0</v>
      </c>
      <c r="Q214" s="120">
        <v>0</v>
      </c>
      <c r="R214" s="120">
        <f>Q214*H214</f>
        <v>0</v>
      </c>
      <c r="S214" s="120">
        <v>0</v>
      </c>
      <c r="T214" s="121">
        <f>S214*H214</f>
        <v>0</v>
      </c>
      <c r="AR214" s="122" t="s">
        <v>147</v>
      </c>
      <c r="AT214" s="122" t="s">
        <v>131</v>
      </c>
      <c r="AU214" s="122" t="s">
        <v>77</v>
      </c>
      <c r="AY214" s="16" t="s">
        <v>130</v>
      </c>
      <c r="BE214" s="123">
        <f>IF(N214="základní",J214,0)</f>
        <v>0</v>
      </c>
      <c r="BF214" s="123">
        <f>IF(N214="snížená",J214,0)</f>
        <v>0</v>
      </c>
      <c r="BG214" s="123">
        <f>IF(N214="zákl. přenesená",J214,0)</f>
        <v>0</v>
      </c>
      <c r="BH214" s="123">
        <f>IF(N214="sníž. přenesená",J214,0)</f>
        <v>0</v>
      </c>
      <c r="BI214" s="123">
        <f>IF(N214="nulová",J214,0)</f>
        <v>0</v>
      </c>
      <c r="BJ214" s="16" t="s">
        <v>16</v>
      </c>
      <c r="BK214" s="123">
        <f>ROUND(I214*H214,2)</f>
        <v>0</v>
      </c>
      <c r="BL214" s="16" t="s">
        <v>147</v>
      </c>
      <c r="BM214" s="122" t="s">
        <v>961</v>
      </c>
    </row>
    <row r="215" spans="2:65" s="1" customFormat="1">
      <c r="B215" s="28"/>
      <c r="D215" s="124" t="s">
        <v>137</v>
      </c>
      <c r="F215" s="125" t="s">
        <v>259</v>
      </c>
      <c r="L215" s="28"/>
      <c r="M215" s="126"/>
      <c r="T215" s="52"/>
      <c r="AT215" s="16" t="s">
        <v>137</v>
      </c>
      <c r="AU215" s="16" t="s">
        <v>77</v>
      </c>
    </row>
    <row r="216" spans="2:65" s="11" customFormat="1">
      <c r="B216" s="133"/>
      <c r="D216" s="124" t="s">
        <v>138</v>
      </c>
      <c r="E216" s="134" t="s">
        <v>1</v>
      </c>
      <c r="F216" s="135" t="s">
        <v>933</v>
      </c>
      <c r="H216" s="134" t="s">
        <v>1</v>
      </c>
      <c r="L216" s="133"/>
      <c r="M216" s="136"/>
      <c r="T216" s="137"/>
      <c r="AT216" s="134" t="s">
        <v>138</v>
      </c>
      <c r="AU216" s="134" t="s">
        <v>77</v>
      </c>
      <c r="AV216" s="11" t="s">
        <v>16</v>
      </c>
      <c r="AW216" s="11" t="s">
        <v>26</v>
      </c>
      <c r="AX216" s="11" t="s">
        <v>70</v>
      </c>
      <c r="AY216" s="134" t="s">
        <v>130</v>
      </c>
    </row>
    <row r="217" spans="2:65" s="10" customFormat="1">
      <c r="B217" s="127"/>
      <c r="D217" s="124" t="s">
        <v>138</v>
      </c>
      <c r="E217" s="128" t="s">
        <v>1</v>
      </c>
      <c r="F217" s="129" t="s">
        <v>934</v>
      </c>
      <c r="H217" s="130">
        <v>36.124000000000002</v>
      </c>
      <c r="L217" s="127"/>
      <c r="M217" s="131"/>
      <c r="T217" s="132"/>
      <c r="AT217" s="128" t="s">
        <v>138</v>
      </c>
      <c r="AU217" s="128" t="s">
        <v>77</v>
      </c>
      <c r="AV217" s="10" t="s">
        <v>77</v>
      </c>
      <c r="AW217" s="10" t="s">
        <v>26</v>
      </c>
      <c r="AX217" s="10" t="s">
        <v>70</v>
      </c>
      <c r="AY217" s="128" t="s">
        <v>130</v>
      </c>
    </row>
    <row r="218" spans="2:65" s="10" customFormat="1">
      <c r="B218" s="127"/>
      <c r="D218" s="124" t="s">
        <v>138</v>
      </c>
      <c r="E218" s="128" t="s">
        <v>1</v>
      </c>
      <c r="F218" s="129" t="s">
        <v>935</v>
      </c>
      <c r="H218" s="130">
        <v>23.568000000000001</v>
      </c>
      <c r="L218" s="127"/>
      <c r="M218" s="131"/>
      <c r="T218" s="132"/>
      <c r="AT218" s="128" t="s">
        <v>138</v>
      </c>
      <c r="AU218" s="128" t="s">
        <v>77</v>
      </c>
      <c r="AV218" s="10" t="s">
        <v>77</v>
      </c>
      <c r="AW218" s="10" t="s">
        <v>26</v>
      </c>
      <c r="AX218" s="10" t="s">
        <v>70</v>
      </c>
      <c r="AY218" s="128" t="s">
        <v>130</v>
      </c>
    </row>
    <row r="219" spans="2:65" s="13" customFormat="1">
      <c r="B219" s="147"/>
      <c r="D219" s="124" t="s">
        <v>138</v>
      </c>
      <c r="E219" s="148" t="s">
        <v>1</v>
      </c>
      <c r="F219" s="149" t="s">
        <v>227</v>
      </c>
      <c r="H219" s="150">
        <v>59.692000000000007</v>
      </c>
      <c r="L219" s="147"/>
      <c r="M219" s="151"/>
      <c r="T219" s="152"/>
      <c r="AT219" s="148" t="s">
        <v>138</v>
      </c>
      <c r="AU219" s="148" t="s">
        <v>77</v>
      </c>
      <c r="AV219" s="13" t="s">
        <v>147</v>
      </c>
      <c r="AW219" s="13" t="s">
        <v>26</v>
      </c>
      <c r="AX219" s="13" t="s">
        <v>16</v>
      </c>
      <c r="AY219" s="148" t="s">
        <v>130</v>
      </c>
    </row>
    <row r="220" spans="2:65" s="1" customFormat="1" ht="16.5" customHeight="1">
      <c r="B220" s="111"/>
      <c r="C220" s="112" t="s">
        <v>187</v>
      </c>
      <c r="D220" s="112" t="s">
        <v>131</v>
      </c>
      <c r="E220" s="113" t="s">
        <v>268</v>
      </c>
      <c r="F220" s="114" t="s">
        <v>269</v>
      </c>
      <c r="G220" s="115" t="s">
        <v>234</v>
      </c>
      <c r="H220" s="116">
        <v>260.41699999999997</v>
      </c>
      <c r="I220" s="117"/>
      <c r="J220" s="117">
        <f>ROUND(I220*H220,2)</f>
        <v>0</v>
      </c>
      <c r="K220" s="114" t="s">
        <v>1579</v>
      </c>
      <c r="L220" s="28"/>
      <c r="M220" s="118" t="s">
        <v>1</v>
      </c>
      <c r="N220" s="119" t="s">
        <v>35</v>
      </c>
      <c r="O220" s="120">
        <v>0</v>
      </c>
      <c r="P220" s="120">
        <f>O220*H220</f>
        <v>0</v>
      </c>
      <c r="Q220" s="120">
        <v>0</v>
      </c>
      <c r="R220" s="120">
        <f>Q220*H220</f>
        <v>0</v>
      </c>
      <c r="S220" s="120">
        <v>0</v>
      </c>
      <c r="T220" s="121">
        <f>S220*H220</f>
        <v>0</v>
      </c>
      <c r="AR220" s="122" t="s">
        <v>147</v>
      </c>
      <c r="AT220" s="122" t="s">
        <v>131</v>
      </c>
      <c r="AU220" s="122" t="s">
        <v>77</v>
      </c>
      <c r="AY220" s="16" t="s">
        <v>130</v>
      </c>
      <c r="BE220" s="123">
        <f>IF(N220="základní",J220,0)</f>
        <v>0</v>
      </c>
      <c r="BF220" s="123">
        <f>IF(N220="snížená",J220,0)</f>
        <v>0</v>
      </c>
      <c r="BG220" s="123">
        <f>IF(N220="zákl. přenesená",J220,0)</f>
        <v>0</v>
      </c>
      <c r="BH220" s="123">
        <f>IF(N220="sníž. přenesená",J220,0)</f>
        <v>0</v>
      </c>
      <c r="BI220" s="123">
        <f>IF(N220="nulová",J220,0)</f>
        <v>0</v>
      </c>
      <c r="BJ220" s="16" t="s">
        <v>16</v>
      </c>
      <c r="BK220" s="123">
        <f>ROUND(I220*H220,2)</f>
        <v>0</v>
      </c>
      <c r="BL220" s="16" t="s">
        <v>147</v>
      </c>
      <c r="BM220" s="122" t="s">
        <v>962</v>
      </c>
    </row>
    <row r="221" spans="2:65" s="1" customFormat="1">
      <c r="B221" s="28"/>
      <c r="D221" s="124" t="s">
        <v>137</v>
      </c>
      <c r="F221" s="125" t="s">
        <v>269</v>
      </c>
      <c r="L221" s="28"/>
      <c r="M221" s="126"/>
      <c r="T221" s="52"/>
      <c r="AT221" s="16" t="s">
        <v>137</v>
      </c>
      <c r="AU221" s="16" t="s">
        <v>77</v>
      </c>
    </row>
    <row r="222" spans="2:65" s="11" customFormat="1">
      <c r="B222" s="133"/>
      <c r="D222" s="124" t="s">
        <v>138</v>
      </c>
      <c r="E222" s="134" t="s">
        <v>1</v>
      </c>
      <c r="F222" s="135" t="s">
        <v>939</v>
      </c>
      <c r="H222" s="134" t="s">
        <v>1</v>
      </c>
      <c r="L222" s="133"/>
      <c r="M222" s="136"/>
      <c r="T222" s="137"/>
      <c r="AT222" s="134" t="s">
        <v>138</v>
      </c>
      <c r="AU222" s="134" t="s">
        <v>77</v>
      </c>
      <c r="AV222" s="11" t="s">
        <v>16</v>
      </c>
      <c r="AW222" s="11" t="s">
        <v>26</v>
      </c>
      <c r="AX222" s="11" t="s">
        <v>70</v>
      </c>
      <c r="AY222" s="134" t="s">
        <v>130</v>
      </c>
    </row>
    <row r="223" spans="2:65" s="11" customFormat="1">
      <c r="B223" s="133"/>
      <c r="D223" s="124" t="s">
        <v>138</v>
      </c>
      <c r="E223" s="134" t="s">
        <v>1</v>
      </c>
      <c r="F223" s="135" t="s">
        <v>940</v>
      </c>
      <c r="H223" s="134" t="s">
        <v>1</v>
      </c>
      <c r="L223" s="133"/>
      <c r="M223" s="136"/>
      <c r="T223" s="137"/>
      <c r="AT223" s="134" t="s">
        <v>138</v>
      </c>
      <c r="AU223" s="134" t="s">
        <v>77</v>
      </c>
      <c r="AV223" s="11" t="s">
        <v>16</v>
      </c>
      <c r="AW223" s="11" t="s">
        <v>26</v>
      </c>
      <c r="AX223" s="11" t="s">
        <v>70</v>
      </c>
      <c r="AY223" s="134" t="s">
        <v>130</v>
      </c>
    </row>
    <row r="224" spans="2:65" s="10" customFormat="1">
      <c r="B224" s="127"/>
      <c r="D224" s="124" t="s">
        <v>138</v>
      </c>
      <c r="E224" s="128" t="s">
        <v>1</v>
      </c>
      <c r="F224" s="129" t="s">
        <v>941</v>
      </c>
      <c r="H224" s="130">
        <v>51.472999999999999</v>
      </c>
      <c r="L224" s="127"/>
      <c r="M224" s="131"/>
      <c r="T224" s="132"/>
      <c r="AT224" s="128" t="s">
        <v>138</v>
      </c>
      <c r="AU224" s="128" t="s">
        <v>77</v>
      </c>
      <c r="AV224" s="10" t="s">
        <v>77</v>
      </c>
      <c r="AW224" s="10" t="s">
        <v>26</v>
      </c>
      <c r="AX224" s="10" t="s">
        <v>70</v>
      </c>
      <c r="AY224" s="128" t="s">
        <v>130</v>
      </c>
    </row>
    <row r="225" spans="2:51" s="11" customFormat="1">
      <c r="B225" s="133"/>
      <c r="D225" s="124" t="s">
        <v>138</v>
      </c>
      <c r="E225" s="134" t="s">
        <v>1</v>
      </c>
      <c r="F225" s="135" t="s">
        <v>942</v>
      </c>
      <c r="H225" s="134" t="s">
        <v>1</v>
      </c>
      <c r="L225" s="133"/>
      <c r="M225" s="136"/>
      <c r="T225" s="137"/>
      <c r="AT225" s="134" t="s">
        <v>138</v>
      </c>
      <c r="AU225" s="134" t="s">
        <v>77</v>
      </c>
      <c r="AV225" s="11" t="s">
        <v>16</v>
      </c>
      <c r="AW225" s="11" t="s">
        <v>26</v>
      </c>
      <c r="AX225" s="11" t="s">
        <v>70</v>
      </c>
      <c r="AY225" s="134" t="s">
        <v>130</v>
      </c>
    </row>
    <row r="226" spans="2:51" s="10" customFormat="1">
      <c r="B226" s="127"/>
      <c r="D226" s="124" t="s">
        <v>138</v>
      </c>
      <c r="E226" s="128" t="s">
        <v>1</v>
      </c>
      <c r="F226" s="129" t="s">
        <v>943</v>
      </c>
      <c r="H226" s="130">
        <v>38.996000000000002</v>
      </c>
      <c r="L226" s="127"/>
      <c r="M226" s="131"/>
      <c r="T226" s="132"/>
      <c r="AT226" s="128" t="s">
        <v>138</v>
      </c>
      <c r="AU226" s="128" t="s">
        <v>77</v>
      </c>
      <c r="AV226" s="10" t="s">
        <v>77</v>
      </c>
      <c r="AW226" s="10" t="s">
        <v>26</v>
      </c>
      <c r="AX226" s="10" t="s">
        <v>70</v>
      </c>
      <c r="AY226" s="128" t="s">
        <v>130</v>
      </c>
    </row>
    <row r="227" spans="2:51" s="11" customFormat="1">
      <c r="B227" s="133"/>
      <c r="D227" s="124" t="s">
        <v>138</v>
      </c>
      <c r="E227" s="134" t="s">
        <v>1</v>
      </c>
      <c r="F227" s="135" t="s">
        <v>944</v>
      </c>
      <c r="H227" s="134" t="s">
        <v>1</v>
      </c>
      <c r="L227" s="133"/>
      <c r="M227" s="136"/>
      <c r="T227" s="137"/>
      <c r="AT227" s="134" t="s">
        <v>138</v>
      </c>
      <c r="AU227" s="134" t="s">
        <v>77</v>
      </c>
      <c r="AV227" s="11" t="s">
        <v>16</v>
      </c>
      <c r="AW227" s="11" t="s">
        <v>26</v>
      </c>
      <c r="AX227" s="11" t="s">
        <v>70</v>
      </c>
      <c r="AY227" s="134" t="s">
        <v>130</v>
      </c>
    </row>
    <row r="228" spans="2:51" s="10" customFormat="1">
      <c r="B228" s="127"/>
      <c r="D228" s="124" t="s">
        <v>138</v>
      </c>
      <c r="E228" s="128" t="s">
        <v>1</v>
      </c>
      <c r="F228" s="129" t="s">
        <v>945</v>
      </c>
      <c r="H228" s="130">
        <v>71.741</v>
      </c>
      <c r="L228" s="127"/>
      <c r="M228" s="131"/>
      <c r="T228" s="132"/>
      <c r="AT228" s="128" t="s">
        <v>138</v>
      </c>
      <c r="AU228" s="128" t="s">
        <v>77</v>
      </c>
      <c r="AV228" s="10" t="s">
        <v>77</v>
      </c>
      <c r="AW228" s="10" t="s">
        <v>26</v>
      </c>
      <c r="AX228" s="10" t="s">
        <v>70</v>
      </c>
      <c r="AY228" s="128" t="s">
        <v>130</v>
      </c>
    </row>
    <row r="229" spans="2:51" s="14" customFormat="1">
      <c r="B229" s="153"/>
      <c r="D229" s="124" t="s">
        <v>138</v>
      </c>
      <c r="E229" s="154" t="s">
        <v>1</v>
      </c>
      <c r="F229" s="155" t="s">
        <v>264</v>
      </c>
      <c r="H229" s="156">
        <v>162.20999999999998</v>
      </c>
      <c r="L229" s="153"/>
      <c r="M229" s="157"/>
      <c r="T229" s="158"/>
      <c r="AT229" s="154" t="s">
        <v>138</v>
      </c>
      <c r="AU229" s="154" t="s">
        <v>77</v>
      </c>
      <c r="AV229" s="14" t="s">
        <v>83</v>
      </c>
      <c r="AW229" s="14" t="s">
        <v>26</v>
      </c>
      <c r="AX229" s="14" t="s">
        <v>70</v>
      </c>
      <c r="AY229" s="154" t="s">
        <v>130</v>
      </c>
    </row>
    <row r="230" spans="2:51" s="11" customFormat="1">
      <c r="B230" s="133"/>
      <c r="D230" s="124" t="s">
        <v>138</v>
      </c>
      <c r="E230" s="134" t="s">
        <v>1</v>
      </c>
      <c r="F230" s="135" t="s">
        <v>950</v>
      </c>
      <c r="H230" s="134" t="s">
        <v>1</v>
      </c>
      <c r="L230" s="133"/>
      <c r="M230" s="136"/>
      <c r="T230" s="137"/>
      <c r="AT230" s="134" t="s">
        <v>138</v>
      </c>
      <c r="AU230" s="134" t="s">
        <v>77</v>
      </c>
      <c r="AV230" s="11" t="s">
        <v>16</v>
      </c>
      <c r="AW230" s="11" t="s">
        <v>26</v>
      </c>
      <c r="AX230" s="11" t="s">
        <v>70</v>
      </c>
      <c r="AY230" s="134" t="s">
        <v>130</v>
      </c>
    </row>
    <row r="231" spans="2:51" s="10" customFormat="1">
      <c r="B231" s="127"/>
      <c r="D231" s="124" t="s">
        <v>138</v>
      </c>
      <c r="E231" s="128" t="s">
        <v>1</v>
      </c>
      <c r="F231" s="129" t="s">
        <v>951</v>
      </c>
      <c r="H231" s="130">
        <v>56.573999999999998</v>
      </c>
      <c r="L231" s="127"/>
      <c r="M231" s="131"/>
      <c r="T231" s="132"/>
      <c r="AT231" s="128" t="s">
        <v>138</v>
      </c>
      <c r="AU231" s="128" t="s">
        <v>77</v>
      </c>
      <c r="AV231" s="10" t="s">
        <v>77</v>
      </c>
      <c r="AW231" s="10" t="s">
        <v>26</v>
      </c>
      <c r="AX231" s="10" t="s">
        <v>70</v>
      </c>
      <c r="AY231" s="128" t="s">
        <v>130</v>
      </c>
    </row>
    <row r="232" spans="2:51" s="10" customFormat="1">
      <c r="B232" s="127"/>
      <c r="D232" s="124" t="s">
        <v>138</v>
      </c>
      <c r="E232" s="128" t="s">
        <v>1</v>
      </c>
      <c r="F232" s="129" t="s">
        <v>952</v>
      </c>
      <c r="H232" s="130">
        <v>36.909999999999997</v>
      </c>
      <c r="L232" s="127"/>
      <c r="M232" s="131"/>
      <c r="T232" s="132"/>
      <c r="AT232" s="128" t="s">
        <v>138</v>
      </c>
      <c r="AU232" s="128" t="s">
        <v>77</v>
      </c>
      <c r="AV232" s="10" t="s">
        <v>77</v>
      </c>
      <c r="AW232" s="10" t="s">
        <v>26</v>
      </c>
      <c r="AX232" s="10" t="s">
        <v>70</v>
      </c>
      <c r="AY232" s="128" t="s">
        <v>130</v>
      </c>
    </row>
    <row r="233" spans="2:51" s="14" customFormat="1">
      <c r="B233" s="153"/>
      <c r="D233" s="124" t="s">
        <v>138</v>
      </c>
      <c r="E233" s="154" t="s">
        <v>1</v>
      </c>
      <c r="F233" s="155" t="s">
        <v>264</v>
      </c>
      <c r="H233" s="156">
        <v>93.483999999999995</v>
      </c>
      <c r="L233" s="153"/>
      <c r="M233" s="157"/>
      <c r="T233" s="158"/>
      <c r="AT233" s="154" t="s">
        <v>138</v>
      </c>
      <c r="AU233" s="154" t="s">
        <v>77</v>
      </c>
      <c r="AV233" s="14" t="s">
        <v>83</v>
      </c>
      <c r="AW233" s="14" t="s">
        <v>26</v>
      </c>
      <c r="AX233" s="14" t="s">
        <v>70</v>
      </c>
      <c r="AY233" s="154" t="s">
        <v>130</v>
      </c>
    </row>
    <row r="234" spans="2:51" s="11" customFormat="1">
      <c r="B234" s="133"/>
      <c r="D234" s="124" t="s">
        <v>138</v>
      </c>
      <c r="E234" s="134" t="s">
        <v>1</v>
      </c>
      <c r="F234" s="135" t="s">
        <v>963</v>
      </c>
      <c r="H234" s="134" t="s">
        <v>1</v>
      </c>
      <c r="L234" s="133"/>
      <c r="M234" s="136"/>
      <c r="T234" s="137"/>
      <c r="AT234" s="134" t="s">
        <v>138</v>
      </c>
      <c r="AU234" s="134" t="s">
        <v>77</v>
      </c>
      <c r="AV234" s="11" t="s">
        <v>16</v>
      </c>
      <c r="AW234" s="11" t="s">
        <v>26</v>
      </c>
      <c r="AX234" s="11" t="s">
        <v>70</v>
      </c>
      <c r="AY234" s="134" t="s">
        <v>130</v>
      </c>
    </row>
    <row r="235" spans="2:51" s="10" customFormat="1">
      <c r="B235" s="127"/>
      <c r="D235" s="124" t="s">
        <v>138</v>
      </c>
      <c r="E235" s="128" t="s">
        <v>1</v>
      </c>
      <c r="F235" s="129" t="s">
        <v>957</v>
      </c>
      <c r="H235" s="130">
        <v>1.8089999999999999</v>
      </c>
      <c r="L235" s="127"/>
      <c r="M235" s="131"/>
      <c r="T235" s="132"/>
      <c r="AT235" s="128" t="s">
        <v>138</v>
      </c>
      <c r="AU235" s="128" t="s">
        <v>77</v>
      </c>
      <c r="AV235" s="10" t="s">
        <v>77</v>
      </c>
      <c r="AW235" s="10" t="s">
        <v>26</v>
      </c>
      <c r="AX235" s="10" t="s">
        <v>70</v>
      </c>
      <c r="AY235" s="128" t="s">
        <v>130</v>
      </c>
    </row>
    <row r="236" spans="2:51" s="10" customFormat="1">
      <c r="B236" s="127"/>
      <c r="D236" s="124" t="s">
        <v>138</v>
      </c>
      <c r="E236" s="128" t="s">
        <v>1</v>
      </c>
      <c r="F236" s="129" t="s">
        <v>958</v>
      </c>
      <c r="H236" s="130">
        <v>1.1299999999999999</v>
      </c>
      <c r="L236" s="127"/>
      <c r="M236" s="131"/>
      <c r="T236" s="132"/>
      <c r="AT236" s="128" t="s">
        <v>138</v>
      </c>
      <c r="AU236" s="128" t="s">
        <v>77</v>
      </c>
      <c r="AV236" s="10" t="s">
        <v>77</v>
      </c>
      <c r="AW236" s="10" t="s">
        <v>26</v>
      </c>
      <c r="AX236" s="10" t="s">
        <v>70</v>
      </c>
      <c r="AY236" s="128" t="s">
        <v>130</v>
      </c>
    </row>
    <row r="237" spans="2:51" s="10" customFormat="1">
      <c r="B237" s="127"/>
      <c r="D237" s="124" t="s">
        <v>138</v>
      </c>
      <c r="E237" s="128" t="s">
        <v>1</v>
      </c>
      <c r="F237" s="129" t="s">
        <v>959</v>
      </c>
      <c r="H237" s="130">
        <v>1.47</v>
      </c>
      <c r="L237" s="127"/>
      <c r="M237" s="131"/>
      <c r="T237" s="132"/>
      <c r="AT237" s="128" t="s">
        <v>138</v>
      </c>
      <c r="AU237" s="128" t="s">
        <v>77</v>
      </c>
      <c r="AV237" s="10" t="s">
        <v>77</v>
      </c>
      <c r="AW237" s="10" t="s">
        <v>26</v>
      </c>
      <c r="AX237" s="10" t="s">
        <v>70</v>
      </c>
      <c r="AY237" s="128" t="s">
        <v>130</v>
      </c>
    </row>
    <row r="238" spans="2:51" s="10" customFormat="1">
      <c r="B238" s="127"/>
      <c r="D238" s="124" t="s">
        <v>138</v>
      </c>
      <c r="E238" s="128" t="s">
        <v>1</v>
      </c>
      <c r="F238" s="129" t="s">
        <v>960</v>
      </c>
      <c r="H238" s="130">
        <v>0.314</v>
      </c>
      <c r="L238" s="127"/>
      <c r="M238" s="131"/>
      <c r="T238" s="132"/>
      <c r="AT238" s="128" t="s">
        <v>138</v>
      </c>
      <c r="AU238" s="128" t="s">
        <v>77</v>
      </c>
      <c r="AV238" s="10" t="s">
        <v>77</v>
      </c>
      <c r="AW238" s="10" t="s">
        <v>26</v>
      </c>
      <c r="AX238" s="10" t="s">
        <v>70</v>
      </c>
      <c r="AY238" s="128" t="s">
        <v>130</v>
      </c>
    </row>
    <row r="239" spans="2:51" s="14" customFormat="1">
      <c r="B239" s="153"/>
      <c r="D239" s="124" t="s">
        <v>138</v>
      </c>
      <c r="E239" s="154" t="s">
        <v>1</v>
      </c>
      <c r="F239" s="155" t="s">
        <v>264</v>
      </c>
      <c r="H239" s="156">
        <v>4.7229999999999999</v>
      </c>
      <c r="L239" s="153"/>
      <c r="M239" s="157"/>
      <c r="T239" s="158"/>
      <c r="AT239" s="154" t="s">
        <v>138</v>
      </c>
      <c r="AU239" s="154" t="s">
        <v>77</v>
      </c>
      <c r="AV239" s="14" t="s">
        <v>83</v>
      </c>
      <c r="AW239" s="14" t="s">
        <v>26</v>
      </c>
      <c r="AX239" s="14" t="s">
        <v>70</v>
      </c>
      <c r="AY239" s="154" t="s">
        <v>130</v>
      </c>
    </row>
    <row r="240" spans="2:51" s="13" customFormat="1">
      <c r="B240" s="147"/>
      <c r="D240" s="124" t="s">
        <v>138</v>
      </c>
      <c r="E240" s="148" t="s">
        <v>1</v>
      </c>
      <c r="F240" s="149" t="s">
        <v>227</v>
      </c>
      <c r="H240" s="150">
        <v>260.41700000000003</v>
      </c>
      <c r="L240" s="147"/>
      <c r="M240" s="151"/>
      <c r="T240" s="152"/>
      <c r="AT240" s="148" t="s">
        <v>138</v>
      </c>
      <c r="AU240" s="148" t="s">
        <v>77</v>
      </c>
      <c r="AV240" s="13" t="s">
        <v>147</v>
      </c>
      <c r="AW240" s="13" t="s">
        <v>26</v>
      </c>
      <c r="AX240" s="13" t="s">
        <v>16</v>
      </c>
      <c r="AY240" s="148" t="s">
        <v>130</v>
      </c>
    </row>
    <row r="241" spans="2:65" s="1" customFormat="1" ht="24.2" customHeight="1">
      <c r="B241" s="111"/>
      <c r="C241" s="112" t="s">
        <v>190</v>
      </c>
      <c r="D241" s="112" t="s">
        <v>131</v>
      </c>
      <c r="E241" s="113" t="s">
        <v>275</v>
      </c>
      <c r="F241" s="114" t="s">
        <v>276</v>
      </c>
      <c r="G241" s="115" t="s">
        <v>234</v>
      </c>
      <c r="H241" s="116">
        <v>1302.085</v>
      </c>
      <c r="I241" s="117"/>
      <c r="J241" s="117">
        <f>ROUND(I241*H241,2)</f>
        <v>0</v>
      </c>
      <c r="K241" s="114" t="s">
        <v>1579</v>
      </c>
      <c r="L241" s="28"/>
      <c r="M241" s="118" t="s">
        <v>1</v>
      </c>
      <c r="N241" s="119" t="s">
        <v>35</v>
      </c>
      <c r="O241" s="120">
        <v>0</v>
      </c>
      <c r="P241" s="120">
        <f>O241*H241</f>
        <v>0</v>
      </c>
      <c r="Q241" s="120">
        <v>0</v>
      </c>
      <c r="R241" s="120">
        <f>Q241*H241</f>
        <v>0</v>
      </c>
      <c r="S241" s="120">
        <v>0</v>
      </c>
      <c r="T241" s="121">
        <f>S241*H241</f>
        <v>0</v>
      </c>
      <c r="AR241" s="122" t="s">
        <v>147</v>
      </c>
      <c r="AT241" s="122" t="s">
        <v>131</v>
      </c>
      <c r="AU241" s="122" t="s">
        <v>77</v>
      </c>
      <c r="AY241" s="16" t="s">
        <v>130</v>
      </c>
      <c r="BE241" s="123">
        <f>IF(N241="základní",J241,0)</f>
        <v>0</v>
      </c>
      <c r="BF241" s="123">
        <f>IF(N241="snížená",J241,0)</f>
        <v>0</v>
      </c>
      <c r="BG241" s="123">
        <f>IF(N241="zákl. přenesená",J241,0)</f>
        <v>0</v>
      </c>
      <c r="BH241" s="123">
        <f>IF(N241="sníž. přenesená",J241,0)</f>
        <v>0</v>
      </c>
      <c r="BI241" s="123">
        <f>IF(N241="nulová",J241,0)</f>
        <v>0</v>
      </c>
      <c r="BJ241" s="16" t="s">
        <v>16</v>
      </c>
      <c r="BK241" s="123">
        <f>ROUND(I241*H241,2)</f>
        <v>0</v>
      </c>
      <c r="BL241" s="16" t="s">
        <v>147</v>
      </c>
      <c r="BM241" s="122" t="s">
        <v>964</v>
      </c>
    </row>
    <row r="242" spans="2:65" s="1" customFormat="1">
      <c r="B242" s="28"/>
      <c r="D242" s="124" t="s">
        <v>137</v>
      </c>
      <c r="F242" s="125" t="s">
        <v>276</v>
      </c>
      <c r="L242" s="28"/>
      <c r="M242" s="126"/>
      <c r="T242" s="52"/>
      <c r="AT242" s="16" t="s">
        <v>137</v>
      </c>
      <c r="AU242" s="16" t="s">
        <v>77</v>
      </c>
    </row>
    <row r="243" spans="2:65" s="10" customFormat="1">
      <c r="B243" s="127"/>
      <c r="D243" s="124" t="s">
        <v>138</v>
      </c>
      <c r="E243" s="128" t="s">
        <v>1</v>
      </c>
      <c r="F243" s="129" t="s">
        <v>965</v>
      </c>
      <c r="H243" s="130">
        <v>1302.085</v>
      </c>
      <c r="L243" s="127"/>
      <c r="M243" s="131"/>
      <c r="T243" s="132"/>
      <c r="AT243" s="128" t="s">
        <v>138</v>
      </c>
      <c r="AU243" s="128" t="s">
        <v>77</v>
      </c>
      <c r="AV243" s="10" t="s">
        <v>77</v>
      </c>
      <c r="AW243" s="10" t="s">
        <v>26</v>
      </c>
      <c r="AX243" s="10" t="s">
        <v>16</v>
      </c>
      <c r="AY243" s="128" t="s">
        <v>130</v>
      </c>
    </row>
    <row r="244" spans="2:65" s="1" customFormat="1" ht="16.5" customHeight="1">
      <c r="B244" s="111"/>
      <c r="C244" s="112" t="s">
        <v>193</v>
      </c>
      <c r="D244" s="112" t="s">
        <v>131</v>
      </c>
      <c r="E244" s="113" t="s">
        <v>298</v>
      </c>
      <c r="F244" s="114" t="s">
        <v>299</v>
      </c>
      <c r="G244" s="115" t="s">
        <v>234</v>
      </c>
      <c r="H244" s="116">
        <v>260.41699999999997</v>
      </c>
      <c r="I244" s="117"/>
      <c r="J244" s="117">
        <f>ROUND(I244*H244,2)</f>
        <v>0</v>
      </c>
      <c r="K244" s="114" t="s">
        <v>1579</v>
      </c>
      <c r="L244" s="28"/>
      <c r="M244" s="118" t="s">
        <v>1</v>
      </c>
      <c r="N244" s="119" t="s">
        <v>35</v>
      </c>
      <c r="O244" s="120">
        <v>0</v>
      </c>
      <c r="P244" s="120">
        <f>O244*H244</f>
        <v>0</v>
      </c>
      <c r="Q244" s="120">
        <v>0</v>
      </c>
      <c r="R244" s="120">
        <f>Q244*H244</f>
        <v>0</v>
      </c>
      <c r="S244" s="120">
        <v>0</v>
      </c>
      <c r="T244" s="121">
        <f>S244*H244</f>
        <v>0</v>
      </c>
      <c r="AR244" s="122" t="s">
        <v>147</v>
      </c>
      <c r="AT244" s="122" t="s">
        <v>131</v>
      </c>
      <c r="AU244" s="122" t="s">
        <v>77</v>
      </c>
      <c r="AY244" s="16" t="s">
        <v>130</v>
      </c>
      <c r="BE244" s="123">
        <f>IF(N244="základní",J244,0)</f>
        <v>0</v>
      </c>
      <c r="BF244" s="123">
        <f>IF(N244="snížená",J244,0)</f>
        <v>0</v>
      </c>
      <c r="BG244" s="123">
        <f>IF(N244="zákl. přenesená",J244,0)</f>
        <v>0</v>
      </c>
      <c r="BH244" s="123">
        <f>IF(N244="sníž. přenesená",J244,0)</f>
        <v>0</v>
      </c>
      <c r="BI244" s="123">
        <f>IF(N244="nulová",J244,0)</f>
        <v>0</v>
      </c>
      <c r="BJ244" s="16" t="s">
        <v>16</v>
      </c>
      <c r="BK244" s="123">
        <f>ROUND(I244*H244,2)</f>
        <v>0</v>
      </c>
      <c r="BL244" s="16" t="s">
        <v>147</v>
      </c>
      <c r="BM244" s="122" t="s">
        <v>966</v>
      </c>
    </row>
    <row r="245" spans="2:65" s="1" customFormat="1">
      <c r="B245" s="28"/>
      <c r="D245" s="124" t="s">
        <v>137</v>
      </c>
      <c r="F245" s="125" t="s">
        <v>299</v>
      </c>
      <c r="L245" s="28"/>
      <c r="M245" s="126"/>
      <c r="T245" s="52"/>
      <c r="AT245" s="16" t="s">
        <v>137</v>
      </c>
      <c r="AU245" s="16" t="s">
        <v>77</v>
      </c>
    </row>
    <row r="246" spans="2:65" s="1" customFormat="1" ht="16.5" customHeight="1">
      <c r="B246" s="111"/>
      <c r="C246" s="112" t="s">
        <v>196</v>
      </c>
      <c r="D246" s="112" t="s">
        <v>131</v>
      </c>
      <c r="E246" s="113" t="s">
        <v>293</v>
      </c>
      <c r="F246" s="114" t="s">
        <v>294</v>
      </c>
      <c r="G246" s="115" t="s">
        <v>295</v>
      </c>
      <c r="H246" s="116">
        <v>468.75099999999998</v>
      </c>
      <c r="I246" s="117"/>
      <c r="J246" s="117">
        <f>ROUND(I246*H246,2)</f>
        <v>0</v>
      </c>
      <c r="K246" s="114" t="s">
        <v>1579</v>
      </c>
      <c r="L246" s="28"/>
      <c r="M246" s="118" t="s">
        <v>1</v>
      </c>
      <c r="N246" s="119" t="s">
        <v>35</v>
      </c>
      <c r="O246" s="120">
        <v>0</v>
      </c>
      <c r="P246" s="120">
        <f>O246*H246</f>
        <v>0</v>
      </c>
      <c r="Q246" s="120">
        <v>0</v>
      </c>
      <c r="R246" s="120">
        <f>Q246*H246</f>
        <v>0</v>
      </c>
      <c r="S246" s="120">
        <v>0</v>
      </c>
      <c r="T246" s="121">
        <f>S246*H246</f>
        <v>0</v>
      </c>
      <c r="AR246" s="122" t="s">
        <v>147</v>
      </c>
      <c r="AT246" s="122" t="s">
        <v>131</v>
      </c>
      <c r="AU246" s="122" t="s">
        <v>77</v>
      </c>
      <c r="AY246" s="16" t="s">
        <v>130</v>
      </c>
      <c r="BE246" s="123">
        <f>IF(N246="základní",J246,0)</f>
        <v>0</v>
      </c>
      <c r="BF246" s="123">
        <f>IF(N246="snížená",J246,0)</f>
        <v>0</v>
      </c>
      <c r="BG246" s="123">
        <f>IF(N246="zákl. přenesená",J246,0)</f>
        <v>0</v>
      </c>
      <c r="BH246" s="123">
        <f>IF(N246="sníž. přenesená",J246,0)</f>
        <v>0</v>
      </c>
      <c r="BI246" s="123">
        <f>IF(N246="nulová",J246,0)</f>
        <v>0</v>
      </c>
      <c r="BJ246" s="16" t="s">
        <v>16</v>
      </c>
      <c r="BK246" s="123">
        <f>ROUND(I246*H246,2)</f>
        <v>0</v>
      </c>
      <c r="BL246" s="16" t="s">
        <v>147</v>
      </c>
      <c r="BM246" s="122" t="s">
        <v>967</v>
      </c>
    </row>
    <row r="247" spans="2:65" s="1" customFormat="1">
      <c r="B247" s="28"/>
      <c r="D247" s="124" t="s">
        <v>137</v>
      </c>
      <c r="F247" s="125" t="s">
        <v>294</v>
      </c>
      <c r="L247" s="28"/>
      <c r="M247" s="126"/>
      <c r="T247" s="52"/>
      <c r="AT247" s="16" t="s">
        <v>137</v>
      </c>
      <c r="AU247" s="16" t="s">
        <v>77</v>
      </c>
    </row>
    <row r="248" spans="2:65" s="10" customFormat="1">
      <c r="B248" s="127"/>
      <c r="D248" s="124" t="s">
        <v>138</v>
      </c>
      <c r="E248" s="128" t="s">
        <v>1</v>
      </c>
      <c r="F248" s="129" t="s">
        <v>968</v>
      </c>
      <c r="H248" s="130">
        <v>468.75099999999998</v>
      </c>
      <c r="L248" s="127"/>
      <c r="M248" s="131"/>
      <c r="T248" s="132"/>
      <c r="AT248" s="128" t="s">
        <v>138</v>
      </c>
      <c r="AU248" s="128" t="s">
        <v>77</v>
      </c>
      <c r="AV248" s="10" t="s">
        <v>77</v>
      </c>
      <c r="AW248" s="10" t="s">
        <v>26</v>
      </c>
      <c r="AX248" s="10" t="s">
        <v>16</v>
      </c>
      <c r="AY248" s="128" t="s">
        <v>130</v>
      </c>
    </row>
    <row r="249" spans="2:65" s="1" customFormat="1" ht="16.5" customHeight="1">
      <c r="B249" s="111"/>
      <c r="C249" s="112" t="s">
        <v>321</v>
      </c>
      <c r="D249" s="112" t="s">
        <v>131</v>
      </c>
      <c r="E249" s="113" t="s">
        <v>969</v>
      </c>
      <c r="F249" s="114" t="s">
        <v>970</v>
      </c>
      <c r="G249" s="115" t="s">
        <v>221</v>
      </c>
      <c r="H249" s="116">
        <v>53.777000000000001</v>
      </c>
      <c r="I249" s="117"/>
      <c r="J249" s="117">
        <f>ROUND(I249*H249,2)</f>
        <v>0</v>
      </c>
      <c r="K249" s="114" t="s">
        <v>1579</v>
      </c>
      <c r="L249" s="28"/>
      <c r="M249" s="118" t="s">
        <v>1</v>
      </c>
      <c r="N249" s="119" t="s">
        <v>35</v>
      </c>
      <c r="O249" s="120">
        <v>0</v>
      </c>
      <c r="P249" s="120">
        <f>O249*H249</f>
        <v>0</v>
      </c>
      <c r="Q249" s="120">
        <v>0</v>
      </c>
      <c r="R249" s="120">
        <f>Q249*H249</f>
        <v>0</v>
      </c>
      <c r="S249" s="120">
        <v>0</v>
      </c>
      <c r="T249" s="121">
        <f>S249*H249</f>
        <v>0</v>
      </c>
      <c r="AR249" s="122" t="s">
        <v>147</v>
      </c>
      <c r="AT249" s="122" t="s">
        <v>131</v>
      </c>
      <c r="AU249" s="122" t="s">
        <v>77</v>
      </c>
      <c r="AY249" s="16" t="s">
        <v>130</v>
      </c>
      <c r="BE249" s="123">
        <f>IF(N249="základní",J249,0)</f>
        <v>0</v>
      </c>
      <c r="BF249" s="123">
        <f>IF(N249="snížená",J249,0)</f>
        <v>0</v>
      </c>
      <c r="BG249" s="123">
        <f>IF(N249="zákl. přenesená",J249,0)</f>
        <v>0</v>
      </c>
      <c r="BH249" s="123">
        <f>IF(N249="sníž. přenesená",J249,0)</f>
        <v>0</v>
      </c>
      <c r="BI249" s="123">
        <f>IF(N249="nulová",J249,0)</f>
        <v>0</v>
      </c>
      <c r="BJ249" s="16" t="s">
        <v>16</v>
      </c>
      <c r="BK249" s="123">
        <f>ROUND(I249*H249,2)</f>
        <v>0</v>
      </c>
      <c r="BL249" s="16" t="s">
        <v>147</v>
      </c>
      <c r="BM249" s="122" t="s">
        <v>971</v>
      </c>
    </row>
    <row r="250" spans="2:65" s="1" customFormat="1">
      <c r="B250" s="28"/>
      <c r="D250" s="124" t="s">
        <v>137</v>
      </c>
      <c r="F250" s="125" t="s">
        <v>970</v>
      </c>
      <c r="L250" s="28"/>
      <c r="M250" s="126"/>
      <c r="T250" s="52"/>
      <c r="AT250" s="16" t="s">
        <v>137</v>
      </c>
      <c r="AU250" s="16" t="s">
        <v>77</v>
      </c>
    </row>
    <row r="251" spans="2:65" s="10" customFormat="1">
      <c r="B251" s="127"/>
      <c r="D251" s="124" t="s">
        <v>138</v>
      </c>
      <c r="E251" s="128" t="s">
        <v>1</v>
      </c>
      <c r="F251" s="129" t="s">
        <v>972</v>
      </c>
      <c r="H251" s="130">
        <v>53.777000000000001</v>
      </c>
      <c r="L251" s="127"/>
      <c r="M251" s="131"/>
      <c r="T251" s="132"/>
      <c r="AT251" s="128" t="s">
        <v>138</v>
      </c>
      <c r="AU251" s="128" t="s">
        <v>77</v>
      </c>
      <c r="AV251" s="10" t="s">
        <v>77</v>
      </c>
      <c r="AW251" s="10" t="s">
        <v>26</v>
      </c>
      <c r="AX251" s="10" t="s">
        <v>16</v>
      </c>
      <c r="AY251" s="128" t="s">
        <v>130</v>
      </c>
    </row>
    <row r="252" spans="2:65" s="1" customFormat="1" ht="16.5" customHeight="1">
      <c r="B252" s="111"/>
      <c r="C252" s="159" t="s">
        <v>325</v>
      </c>
      <c r="D252" s="159" t="s">
        <v>312</v>
      </c>
      <c r="E252" s="160" t="s">
        <v>313</v>
      </c>
      <c r="F252" s="161" t="s">
        <v>314</v>
      </c>
      <c r="G252" s="162" t="s">
        <v>295</v>
      </c>
      <c r="H252" s="163">
        <v>2.4079999999999999</v>
      </c>
      <c r="I252" s="164"/>
      <c r="J252" s="164">
        <f>ROUND(I252*H252,2)</f>
        <v>0</v>
      </c>
      <c r="K252" s="161" t="s">
        <v>1579</v>
      </c>
      <c r="L252" s="165"/>
      <c r="M252" s="166" t="s">
        <v>1</v>
      </c>
      <c r="N252" s="167" t="s">
        <v>35</v>
      </c>
      <c r="O252" s="120">
        <v>0</v>
      </c>
      <c r="P252" s="120">
        <f>O252*H252</f>
        <v>0</v>
      </c>
      <c r="Q252" s="120">
        <v>1</v>
      </c>
      <c r="R252" s="120">
        <f>Q252*H252</f>
        <v>2.4079999999999999</v>
      </c>
      <c r="S252" s="120">
        <v>0</v>
      </c>
      <c r="T252" s="121">
        <f>S252*H252</f>
        <v>0</v>
      </c>
      <c r="AR252" s="122" t="s">
        <v>166</v>
      </c>
      <c r="AT252" s="122" t="s">
        <v>312</v>
      </c>
      <c r="AU252" s="122" t="s">
        <v>77</v>
      </c>
      <c r="AY252" s="16" t="s">
        <v>130</v>
      </c>
      <c r="BE252" s="123">
        <f>IF(N252="základní",J252,0)</f>
        <v>0</v>
      </c>
      <c r="BF252" s="123">
        <f>IF(N252="snížená",J252,0)</f>
        <v>0</v>
      </c>
      <c r="BG252" s="123">
        <f>IF(N252="zákl. přenesená",J252,0)</f>
        <v>0</v>
      </c>
      <c r="BH252" s="123">
        <f>IF(N252="sníž. přenesená",J252,0)</f>
        <v>0</v>
      </c>
      <c r="BI252" s="123">
        <f>IF(N252="nulová",J252,0)</f>
        <v>0</v>
      </c>
      <c r="BJ252" s="16" t="s">
        <v>16</v>
      </c>
      <c r="BK252" s="123">
        <f>ROUND(I252*H252,2)</f>
        <v>0</v>
      </c>
      <c r="BL252" s="16" t="s">
        <v>147</v>
      </c>
      <c r="BM252" s="122" t="s">
        <v>973</v>
      </c>
    </row>
    <row r="253" spans="2:65" s="1" customFormat="1">
      <c r="B253" s="28"/>
      <c r="D253" s="124" t="s">
        <v>137</v>
      </c>
      <c r="F253" s="125" t="s">
        <v>314</v>
      </c>
      <c r="L253" s="28"/>
      <c r="M253" s="126"/>
      <c r="T253" s="52"/>
      <c r="AT253" s="16" t="s">
        <v>137</v>
      </c>
      <c r="AU253" s="16" t="s">
        <v>77</v>
      </c>
    </row>
    <row r="254" spans="2:65" s="11" customFormat="1">
      <c r="B254" s="133"/>
      <c r="D254" s="124" t="s">
        <v>138</v>
      </c>
      <c r="E254" s="134" t="s">
        <v>1</v>
      </c>
      <c r="F254" s="135" t="s">
        <v>974</v>
      </c>
      <c r="H254" s="134" t="s">
        <v>1</v>
      </c>
      <c r="L254" s="133"/>
      <c r="M254" s="136"/>
      <c r="T254" s="137"/>
      <c r="AT254" s="134" t="s">
        <v>138</v>
      </c>
      <c r="AU254" s="134" t="s">
        <v>77</v>
      </c>
      <c r="AV254" s="11" t="s">
        <v>16</v>
      </c>
      <c r="AW254" s="11" t="s">
        <v>26</v>
      </c>
      <c r="AX254" s="11" t="s">
        <v>70</v>
      </c>
      <c r="AY254" s="134" t="s">
        <v>130</v>
      </c>
    </row>
    <row r="255" spans="2:65" s="10" customFormat="1">
      <c r="B255" s="127"/>
      <c r="D255" s="124" t="s">
        <v>138</v>
      </c>
      <c r="E255" s="128" t="s">
        <v>1</v>
      </c>
      <c r="F255" s="129" t="s">
        <v>975</v>
      </c>
      <c r="H255" s="130">
        <v>2.4079999999999999</v>
      </c>
      <c r="L255" s="127"/>
      <c r="M255" s="131"/>
      <c r="T255" s="132"/>
      <c r="AT255" s="128" t="s">
        <v>138</v>
      </c>
      <c r="AU255" s="128" t="s">
        <v>77</v>
      </c>
      <c r="AV255" s="10" t="s">
        <v>77</v>
      </c>
      <c r="AW255" s="10" t="s">
        <v>26</v>
      </c>
      <c r="AX255" s="10" t="s">
        <v>16</v>
      </c>
      <c r="AY255" s="128" t="s">
        <v>130</v>
      </c>
    </row>
    <row r="256" spans="2:65" s="1" customFormat="1" ht="16.5" customHeight="1">
      <c r="B256" s="111"/>
      <c r="C256" s="112" t="s">
        <v>7</v>
      </c>
      <c r="D256" s="112" t="s">
        <v>131</v>
      </c>
      <c r="E256" s="113" t="s">
        <v>322</v>
      </c>
      <c r="F256" s="114" t="s">
        <v>323</v>
      </c>
      <c r="G256" s="115" t="s">
        <v>221</v>
      </c>
      <c r="H256" s="116">
        <v>53.777000000000001</v>
      </c>
      <c r="I256" s="117"/>
      <c r="J256" s="117">
        <f>ROUND(I256*H256,2)</f>
        <v>0</v>
      </c>
      <c r="K256" s="114" t="s">
        <v>1579</v>
      </c>
      <c r="L256" s="28"/>
      <c r="M256" s="118" t="s">
        <v>1</v>
      </c>
      <c r="N256" s="119" t="s">
        <v>35</v>
      </c>
      <c r="O256" s="120">
        <v>0</v>
      </c>
      <c r="P256" s="120">
        <f>O256*H256</f>
        <v>0</v>
      </c>
      <c r="Q256" s="120">
        <v>0</v>
      </c>
      <c r="R256" s="120">
        <f>Q256*H256</f>
        <v>0</v>
      </c>
      <c r="S256" s="120">
        <v>0</v>
      </c>
      <c r="T256" s="121">
        <f>S256*H256</f>
        <v>0</v>
      </c>
      <c r="AR256" s="122" t="s">
        <v>147</v>
      </c>
      <c r="AT256" s="122" t="s">
        <v>131</v>
      </c>
      <c r="AU256" s="122" t="s">
        <v>77</v>
      </c>
      <c r="AY256" s="16" t="s">
        <v>130</v>
      </c>
      <c r="BE256" s="123">
        <f>IF(N256="základní",J256,0)</f>
        <v>0</v>
      </c>
      <c r="BF256" s="123">
        <f>IF(N256="snížená",J256,0)</f>
        <v>0</v>
      </c>
      <c r="BG256" s="123">
        <f>IF(N256="zákl. přenesená",J256,0)</f>
        <v>0</v>
      </c>
      <c r="BH256" s="123">
        <f>IF(N256="sníž. přenesená",J256,0)</f>
        <v>0</v>
      </c>
      <c r="BI256" s="123">
        <f>IF(N256="nulová",J256,0)</f>
        <v>0</v>
      </c>
      <c r="BJ256" s="16" t="s">
        <v>16</v>
      </c>
      <c r="BK256" s="123">
        <f>ROUND(I256*H256,2)</f>
        <v>0</v>
      </c>
      <c r="BL256" s="16" t="s">
        <v>147</v>
      </c>
      <c r="BM256" s="122" t="s">
        <v>976</v>
      </c>
    </row>
    <row r="257" spans="2:65" s="1" customFormat="1">
      <c r="B257" s="28"/>
      <c r="D257" s="124" t="s">
        <v>137</v>
      </c>
      <c r="F257" s="125" t="s">
        <v>323</v>
      </c>
      <c r="L257" s="28"/>
      <c r="M257" s="126"/>
      <c r="T257" s="52"/>
      <c r="AT257" s="16" t="s">
        <v>137</v>
      </c>
      <c r="AU257" s="16" t="s">
        <v>77</v>
      </c>
    </row>
    <row r="258" spans="2:65" s="10" customFormat="1">
      <c r="B258" s="127"/>
      <c r="D258" s="124" t="s">
        <v>138</v>
      </c>
      <c r="E258" s="128" t="s">
        <v>1</v>
      </c>
      <c r="F258" s="129" t="s">
        <v>972</v>
      </c>
      <c r="H258" s="130">
        <v>53.777000000000001</v>
      </c>
      <c r="L258" s="127"/>
      <c r="M258" s="131"/>
      <c r="T258" s="132"/>
      <c r="AT258" s="128" t="s">
        <v>138</v>
      </c>
      <c r="AU258" s="128" t="s">
        <v>77</v>
      </c>
      <c r="AV258" s="10" t="s">
        <v>77</v>
      </c>
      <c r="AW258" s="10" t="s">
        <v>26</v>
      </c>
      <c r="AX258" s="10" t="s">
        <v>16</v>
      </c>
      <c r="AY258" s="128" t="s">
        <v>130</v>
      </c>
    </row>
    <row r="259" spans="2:65" s="1" customFormat="1" ht="16.5" customHeight="1">
      <c r="B259" s="111"/>
      <c r="C259" s="159" t="s">
        <v>337</v>
      </c>
      <c r="D259" s="159" t="s">
        <v>312</v>
      </c>
      <c r="E259" s="160" t="s">
        <v>330</v>
      </c>
      <c r="F259" s="161" t="s">
        <v>331</v>
      </c>
      <c r="G259" s="162" t="s">
        <v>332</v>
      </c>
      <c r="H259" s="163">
        <v>1.694</v>
      </c>
      <c r="I259" s="164"/>
      <c r="J259" s="164">
        <f>ROUND(I259*H259,2)</f>
        <v>0</v>
      </c>
      <c r="K259" s="161" t="s">
        <v>1579</v>
      </c>
      <c r="L259" s="165"/>
      <c r="M259" s="166" t="s">
        <v>1</v>
      </c>
      <c r="N259" s="167" t="s">
        <v>35</v>
      </c>
      <c r="O259" s="120">
        <v>0</v>
      </c>
      <c r="P259" s="120">
        <f>O259*H259</f>
        <v>0</v>
      </c>
      <c r="Q259" s="120">
        <v>1E-3</v>
      </c>
      <c r="R259" s="120">
        <f>Q259*H259</f>
        <v>1.694E-3</v>
      </c>
      <c r="S259" s="120">
        <v>0</v>
      </c>
      <c r="T259" s="121">
        <f>S259*H259</f>
        <v>0</v>
      </c>
      <c r="AR259" s="122" t="s">
        <v>166</v>
      </c>
      <c r="AT259" s="122" t="s">
        <v>312</v>
      </c>
      <c r="AU259" s="122" t="s">
        <v>77</v>
      </c>
      <c r="AY259" s="16" t="s">
        <v>130</v>
      </c>
      <c r="BE259" s="123">
        <f>IF(N259="základní",J259,0)</f>
        <v>0</v>
      </c>
      <c r="BF259" s="123">
        <f>IF(N259="snížená",J259,0)</f>
        <v>0</v>
      </c>
      <c r="BG259" s="123">
        <f>IF(N259="zákl. přenesená",J259,0)</f>
        <v>0</v>
      </c>
      <c r="BH259" s="123">
        <f>IF(N259="sníž. přenesená",J259,0)</f>
        <v>0</v>
      </c>
      <c r="BI259" s="123">
        <f>IF(N259="nulová",J259,0)</f>
        <v>0</v>
      </c>
      <c r="BJ259" s="16" t="s">
        <v>16</v>
      </c>
      <c r="BK259" s="123">
        <f>ROUND(I259*H259,2)</f>
        <v>0</v>
      </c>
      <c r="BL259" s="16" t="s">
        <v>147</v>
      </c>
      <c r="BM259" s="122" t="s">
        <v>977</v>
      </c>
    </row>
    <row r="260" spans="2:65" s="1" customFormat="1">
      <c r="B260" s="28"/>
      <c r="D260" s="124" t="s">
        <v>137</v>
      </c>
      <c r="F260" s="125" t="s">
        <v>331</v>
      </c>
      <c r="L260" s="28"/>
      <c r="M260" s="126"/>
      <c r="T260" s="52"/>
      <c r="AT260" s="16" t="s">
        <v>137</v>
      </c>
      <c r="AU260" s="16" t="s">
        <v>77</v>
      </c>
    </row>
    <row r="261" spans="2:65" s="10" customFormat="1">
      <c r="B261" s="127"/>
      <c r="D261" s="124" t="s">
        <v>138</v>
      </c>
      <c r="E261" s="128" t="s">
        <v>1</v>
      </c>
      <c r="F261" s="129" t="s">
        <v>978</v>
      </c>
      <c r="H261" s="130">
        <v>1.694</v>
      </c>
      <c r="L261" s="127"/>
      <c r="M261" s="131"/>
      <c r="T261" s="132"/>
      <c r="AT261" s="128" t="s">
        <v>138</v>
      </c>
      <c r="AU261" s="128" t="s">
        <v>77</v>
      </c>
      <c r="AV261" s="10" t="s">
        <v>77</v>
      </c>
      <c r="AW261" s="10" t="s">
        <v>26</v>
      </c>
      <c r="AX261" s="10" t="s">
        <v>16</v>
      </c>
      <c r="AY261" s="128" t="s">
        <v>130</v>
      </c>
    </row>
    <row r="262" spans="2:65" s="1" customFormat="1" ht="16.5" customHeight="1">
      <c r="B262" s="111"/>
      <c r="C262" s="112" t="s">
        <v>342</v>
      </c>
      <c r="D262" s="112" t="s">
        <v>131</v>
      </c>
      <c r="E262" s="113" t="s">
        <v>338</v>
      </c>
      <c r="F262" s="114" t="s">
        <v>339</v>
      </c>
      <c r="G262" s="115" t="s">
        <v>221</v>
      </c>
      <c r="H262" s="116">
        <v>53.777000000000001</v>
      </c>
      <c r="I262" s="117"/>
      <c r="J262" s="117">
        <f>ROUND(I262*H262,2)</f>
        <v>0</v>
      </c>
      <c r="K262" s="114" t="s">
        <v>1579</v>
      </c>
      <c r="L262" s="28"/>
      <c r="M262" s="118" t="s">
        <v>1</v>
      </c>
      <c r="N262" s="119" t="s">
        <v>35</v>
      </c>
      <c r="O262" s="120">
        <v>0</v>
      </c>
      <c r="P262" s="120">
        <f>O262*H262</f>
        <v>0</v>
      </c>
      <c r="Q262" s="120">
        <v>0</v>
      </c>
      <c r="R262" s="120">
        <f>Q262*H262</f>
        <v>0</v>
      </c>
      <c r="S262" s="120">
        <v>0</v>
      </c>
      <c r="T262" s="121">
        <f>S262*H262</f>
        <v>0</v>
      </c>
      <c r="AR262" s="122" t="s">
        <v>147</v>
      </c>
      <c r="AT262" s="122" t="s">
        <v>131</v>
      </c>
      <c r="AU262" s="122" t="s">
        <v>77</v>
      </c>
      <c r="AY262" s="16" t="s">
        <v>130</v>
      </c>
      <c r="BE262" s="123">
        <f>IF(N262="základní",J262,0)</f>
        <v>0</v>
      </c>
      <c r="BF262" s="123">
        <f>IF(N262="snížená",J262,0)</f>
        <v>0</v>
      </c>
      <c r="BG262" s="123">
        <f>IF(N262="zákl. přenesená",J262,0)</f>
        <v>0</v>
      </c>
      <c r="BH262" s="123">
        <f>IF(N262="sníž. přenesená",J262,0)</f>
        <v>0</v>
      </c>
      <c r="BI262" s="123">
        <f>IF(N262="nulová",J262,0)</f>
        <v>0</v>
      </c>
      <c r="BJ262" s="16" t="s">
        <v>16</v>
      </c>
      <c r="BK262" s="123">
        <f>ROUND(I262*H262,2)</f>
        <v>0</v>
      </c>
      <c r="BL262" s="16" t="s">
        <v>147</v>
      </c>
      <c r="BM262" s="122" t="s">
        <v>979</v>
      </c>
    </row>
    <row r="263" spans="2:65" s="1" customFormat="1">
      <c r="B263" s="28"/>
      <c r="D263" s="124" t="s">
        <v>137</v>
      </c>
      <c r="F263" s="125" t="s">
        <v>339</v>
      </c>
      <c r="L263" s="28"/>
      <c r="M263" s="126"/>
      <c r="T263" s="52"/>
      <c r="AT263" s="16" t="s">
        <v>137</v>
      </c>
      <c r="AU263" s="16" t="s">
        <v>77</v>
      </c>
    </row>
    <row r="264" spans="2:65" s="10" customFormat="1">
      <c r="B264" s="127"/>
      <c r="D264" s="124" t="s">
        <v>138</v>
      </c>
      <c r="E264" s="128" t="s">
        <v>1</v>
      </c>
      <c r="F264" s="129" t="s">
        <v>980</v>
      </c>
      <c r="H264" s="130">
        <v>53.777000000000001</v>
      </c>
      <c r="L264" s="127"/>
      <c r="M264" s="131"/>
      <c r="T264" s="132"/>
      <c r="AT264" s="128" t="s">
        <v>138</v>
      </c>
      <c r="AU264" s="128" t="s">
        <v>77</v>
      </c>
      <c r="AV264" s="10" t="s">
        <v>77</v>
      </c>
      <c r="AW264" s="10" t="s">
        <v>26</v>
      </c>
      <c r="AX264" s="10" t="s">
        <v>16</v>
      </c>
      <c r="AY264" s="128" t="s">
        <v>130</v>
      </c>
    </row>
    <row r="265" spans="2:65" s="1" customFormat="1" ht="16.5" customHeight="1">
      <c r="B265" s="111"/>
      <c r="C265" s="112" t="s">
        <v>347</v>
      </c>
      <c r="D265" s="112" t="s">
        <v>131</v>
      </c>
      <c r="E265" s="113" t="s">
        <v>343</v>
      </c>
      <c r="F265" s="114" t="s">
        <v>344</v>
      </c>
      <c r="G265" s="115" t="s">
        <v>221</v>
      </c>
      <c r="H265" s="116">
        <v>584.69500000000005</v>
      </c>
      <c r="I265" s="117"/>
      <c r="J265" s="117">
        <f>ROUND(I265*H265,2)</f>
        <v>0</v>
      </c>
      <c r="K265" s="114" t="s">
        <v>1579</v>
      </c>
      <c r="L265" s="28"/>
      <c r="M265" s="118" t="s">
        <v>1</v>
      </c>
      <c r="N265" s="119" t="s">
        <v>35</v>
      </c>
      <c r="O265" s="120">
        <v>0</v>
      </c>
      <c r="P265" s="120">
        <f>O265*H265</f>
        <v>0</v>
      </c>
      <c r="Q265" s="120">
        <v>0</v>
      </c>
      <c r="R265" s="120">
        <f>Q265*H265</f>
        <v>0</v>
      </c>
      <c r="S265" s="120">
        <v>0</v>
      </c>
      <c r="T265" s="121">
        <f>S265*H265</f>
        <v>0</v>
      </c>
      <c r="AR265" s="122" t="s">
        <v>147</v>
      </c>
      <c r="AT265" s="122" t="s">
        <v>131</v>
      </c>
      <c r="AU265" s="122" t="s">
        <v>77</v>
      </c>
      <c r="AY265" s="16" t="s">
        <v>130</v>
      </c>
      <c r="BE265" s="123">
        <f>IF(N265="základní",J265,0)</f>
        <v>0</v>
      </c>
      <c r="BF265" s="123">
        <f>IF(N265="snížená",J265,0)</f>
        <v>0</v>
      </c>
      <c r="BG265" s="123">
        <f>IF(N265="zákl. přenesená",J265,0)</f>
        <v>0</v>
      </c>
      <c r="BH265" s="123">
        <f>IF(N265="sníž. přenesená",J265,0)</f>
        <v>0</v>
      </c>
      <c r="BI265" s="123">
        <f>IF(N265="nulová",J265,0)</f>
        <v>0</v>
      </c>
      <c r="BJ265" s="16" t="s">
        <v>16</v>
      </c>
      <c r="BK265" s="123">
        <f>ROUND(I265*H265,2)</f>
        <v>0</v>
      </c>
      <c r="BL265" s="16" t="s">
        <v>147</v>
      </c>
      <c r="BM265" s="122" t="s">
        <v>981</v>
      </c>
    </row>
    <row r="266" spans="2:65" s="1" customFormat="1">
      <c r="B266" s="28"/>
      <c r="D266" s="124" t="s">
        <v>137</v>
      </c>
      <c r="F266" s="125" t="s">
        <v>344</v>
      </c>
      <c r="L266" s="28"/>
      <c r="M266" s="126"/>
      <c r="T266" s="52"/>
      <c r="AT266" s="16" t="s">
        <v>137</v>
      </c>
      <c r="AU266" s="16" t="s">
        <v>77</v>
      </c>
    </row>
    <row r="267" spans="2:65" s="11" customFormat="1">
      <c r="B267" s="133"/>
      <c r="D267" s="124" t="s">
        <v>138</v>
      </c>
      <c r="E267" s="134" t="s">
        <v>1</v>
      </c>
      <c r="F267" s="135" t="s">
        <v>982</v>
      </c>
      <c r="H267" s="134" t="s">
        <v>1</v>
      </c>
      <c r="L267" s="133"/>
      <c r="M267" s="136"/>
      <c r="T267" s="137"/>
      <c r="AT267" s="134" t="s">
        <v>138</v>
      </c>
      <c r="AU267" s="134" t="s">
        <v>77</v>
      </c>
      <c r="AV267" s="11" t="s">
        <v>16</v>
      </c>
      <c r="AW267" s="11" t="s">
        <v>26</v>
      </c>
      <c r="AX267" s="11" t="s">
        <v>70</v>
      </c>
      <c r="AY267" s="134" t="s">
        <v>130</v>
      </c>
    </row>
    <row r="268" spans="2:65" s="10" customFormat="1">
      <c r="B268" s="127"/>
      <c r="D268" s="124" t="s">
        <v>138</v>
      </c>
      <c r="E268" s="128" t="s">
        <v>1</v>
      </c>
      <c r="F268" s="129" t="s">
        <v>983</v>
      </c>
      <c r="H268" s="130">
        <v>610.19500000000005</v>
      </c>
      <c r="L268" s="127"/>
      <c r="M268" s="131"/>
      <c r="T268" s="132"/>
      <c r="AT268" s="128" t="s">
        <v>138</v>
      </c>
      <c r="AU268" s="128" t="s">
        <v>77</v>
      </c>
      <c r="AV268" s="10" t="s">
        <v>77</v>
      </c>
      <c r="AW268" s="10" t="s">
        <v>26</v>
      </c>
      <c r="AX268" s="10" t="s">
        <v>70</v>
      </c>
      <c r="AY268" s="128" t="s">
        <v>130</v>
      </c>
    </row>
    <row r="269" spans="2:65" s="10" customFormat="1">
      <c r="B269" s="127"/>
      <c r="D269" s="124" t="s">
        <v>138</v>
      </c>
      <c r="E269" s="128" t="s">
        <v>1</v>
      </c>
      <c r="F269" s="129" t="s">
        <v>984</v>
      </c>
      <c r="H269" s="130">
        <v>-25.5</v>
      </c>
      <c r="L269" s="127"/>
      <c r="M269" s="131"/>
      <c r="T269" s="132"/>
      <c r="AT269" s="128" t="s">
        <v>138</v>
      </c>
      <c r="AU269" s="128" t="s">
        <v>77</v>
      </c>
      <c r="AV269" s="10" t="s">
        <v>77</v>
      </c>
      <c r="AW269" s="10" t="s">
        <v>26</v>
      </c>
      <c r="AX269" s="10" t="s">
        <v>70</v>
      </c>
      <c r="AY269" s="128" t="s">
        <v>130</v>
      </c>
    </row>
    <row r="270" spans="2:65" s="13" customFormat="1">
      <c r="B270" s="147"/>
      <c r="D270" s="124" t="s">
        <v>138</v>
      </c>
      <c r="E270" s="148" t="s">
        <v>1</v>
      </c>
      <c r="F270" s="149" t="s">
        <v>227</v>
      </c>
      <c r="H270" s="150">
        <v>584.69500000000005</v>
      </c>
      <c r="L270" s="147"/>
      <c r="M270" s="151"/>
      <c r="T270" s="152"/>
      <c r="AT270" s="148" t="s">
        <v>138</v>
      </c>
      <c r="AU270" s="148" t="s">
        <v>77</v>
      </c>
      <c r="AV270" s="13" t="s">
        <v>147</v>
      </c>
      <c r="AW270" s="13" t="s">
        <v>26</v>
      </c>
      <c r="AX270" s="13" t="s">
        <v>16</v>
      </c>
      <c r="AY270" s="148" t="s">
        <v>130</v>
      </c>
    </row>
    <row r="271" spans="2:65" s="1" customFormat="1" ht="16.5" customHeight="1">
      <c r="B271" s="111"/>
      <c r="C271" s="112" t="s">
        <v>353</v>
      </c>
      <c r="D271" s="112" t="s">
        <v>131</v>
      </c>
      <c r="E271" s="113" t="s">
        <v>354</v>
      </c>
      <c r="F271" s="114" t="s">
        <v>355</v>
      </c>
      <c r="G271" s="115" t="s">
        <v>221</v>
      </c>
      <c r="H271" s="116">
        <v>53.777000000000001</v>
      </c>
      <c r="I271" s="117"/>
      <c r="J271" s="117">
        <f>ROUND(I271*H271,2)</f>
        <v>0</v>
      </c>
      <c r="K271" s="114" t="s">
        <v>1579</v>
      </c>
      <c r="L271" s="28"/>
      <c r="M271" s="118" t="s">
        <v>1</v>
      </c>
      <c r="N271" s="119" t="s">
        <v>35</v>
      </c>
      <c r="O271" s="120">
        <v>0</v>
      </c>
      <c r="P271" s="120">
        <f>O271*H271</f>
        <v>0</v>
      </c>
      <c r="Q271" s="120">
        <v>0</v>
      </c>
      <c r="R271" s="120">
        <f>Q271*H271</f>
        <v>0</v>
      </c>
      <c r="S271" s="120">
        <v>0</v>
      </c>
      <c r="T271" s="121">
        <f>S271*H271</f>
        <v>0</v>
      </c>
      <c r="AR271" s="122" t="s">
        <v>147</v>
      </c>
      <c r="AT271" s="122" t="s">
        <v>131</v>
      </c>
      <c r="AU271" s="122" t="s">
        <v>77</v>
      </c>
      <c r="AY271" s="16" t="s">
        <v>130</v>
      </c>
      <c r="BE271" s="123">
        <f>IF(N271="základní",J271,0)</f>
        <v>0</v>
      </c>
      <c r="BF271" s="123">
        <f>IF(N271="snížená",J271,0)</f>
        <v>0</v>
      </c>
      <c r="BG271" s="123">
        <f>IF(N271="zákl. přenesená",J271,0)</f>
        <v>0</v>
      </c>
      <c r="BH271" s="123">
        <f>IF(N271="sníž. přenesená",J271,0)</f>
        <v>0</v>
      </c>
      <c r="BI271" s="123">
        <f>IF(N271="nulová",J271,0)</f>
        <v>0</v>
      </c>
      <c r="BJ271" s="16" t="s">
        <v>16</v>
      </c>
      <c r="BK271" s="123">
        <f>ROUND(I271*H271,2)</f>
        <v>0</v>
      </c>
      <c r="BL271" s="16" t="s">
        <v>147</v>
      </c>
      <c r="BM271" s="122" t="s">
        <v>985</v>
      </c>
    </row>
    <row r="272" spans="2:65" s="1" customFormat="1">
      <c r="B272" s="28"/>
      <c r="D272" s="124" t="s">
        <v>137</v>
      </c>
      <c r="F272" s="125" t="s">
        <v>355</v>
      </c>
      <c r="L272" s="28"/>
      <c r="M272" s="126"/>
      <c r="T272" s="52"/>
      <c r="AT272" s="16" t="s">
        <v>137</v>
      </c>
      <c r="AU272" s="16" t="s">
        <v>77</v>
      </c>
    </row>
    <row r="273" spans="2:65" s="1" customFormat="1" ht="16.5" customHeight="1">
      <c r="B273" s="111"/>
      <c r="C273" s="112" t="s">
        <v>357</v>
      </c>
      <c r="D273" s="112" t="s">
        <v>131</v>
      </c>
      <c r="E273" s="113" t="s">
        <v>358</v>
      </c>
      <c r="F273" s="114" t="s">
        <v>359</v>
      </c>
      <c r="G273" s="115" t="s">
        <v>221</v>
      </c>
      <c r="H273" s="116">
        <v>53.777000000000001</v>
      </c>
      <c r="I273" s="117"/>
      <c r="J273" s="117">
        <f>ROUND(I273*H273,2)</f>
        <v>0</v>
      </c>
      <c r="K273" s="114" t="s">
        <v>1579</v>
      </c>
      <c r="L273" s="28"/>
      <c r="M273" s="118" t="s">
        <v>1</v>
      </c>
      <c r="N273" s="119" t="s">
        <v>35</v>
      </c>
      <c r="O273" s="120">
        <v>0</v>
      </c>
      <c r="P273" s="120">
        <f>O273*H273</f>
        <v>0</v>
      </c>
      <c r="Q273" s="120">
        <v>0</v>
      </c>
      <c r="R273" s="120">
        <f>Q273*H273</f>
        <v>0</v>
      </c>
      <c r="S273" s="120">
        <v>0</v>
      </c>
      <c r="T273" s="121">
        <f>S273*H273</f>
        <v>0</v>
      </c>
      <c r="AR273" s="122" t="s">
        <v>147</v>
      </c>
      <c r="AT273" s="122" t="s">
        <v>131</v>
      </c>
      <c r="AU273" s="122" t="s">
        <v>77</v>
      </c>
      <c r="AY273" s="16" t="s">
        <v>130</v>
      </c>
      <c r="BE273" s="123">
        <f>IF(N273="základní",J273,0)</f>
        <v>0</v>
      </c>
      <c r="BF273" s="123">
        <f>IF(N273="snížená",J273,0)</f>
        <v>0</v>
      </c>
      <c r="BG273" s="123">
        <f>IF(N273="zákl. přenesená",J273,0)</f>
        <v>0</v>
      </c>
      <c r="BH273" s="123">
        <f>IF(N273="sníž. přenesená",J273,0)</f>
        <v>0</v>
      </c>
      <c r="BI273" s="123">
        <f>IF(N273="nulová",J273,0)</f>
        <v>0</v>
      </c>
      <c r="BJ273" s="16" t="s">
        <v>16</v>
      </c>
      <c r="BK273" s="123">
        <f>ROUND(I273*H273,2)</f>
        <v>0</v>
      </c>
      <c r="BL273" s="16" t="s">
        <v>147</v>
      </c>
      <c r="BM273" s="122" t="s">
        <v>986</v>
      </c>
    </row>
    <row r="274" spans="2:65" s="1" customFormat="1">
      <c r="B274" s="28"/>
      <c r="D274" s="124" t="s">
        <v>137</v>
      </c>
      <c r="F274" s="125" t="s">
        <v>359</v>
      </c>
      <c r="L274" s="28"/>
      <c r="M274" s="126"/>
      <c r="T274" s="52"/>
      <c r="AT274" s="16" t="s">
        <v>137</v>
      </c>
      <c r="AU274" s="16" t="s">
        <v>77</v>
      </c>
    </row>
    <row r="275" spans="2:65" s="1" customFormat="1" ht="16.5" customHeight="1">
      <c r="B275" s="111"/>
      <c r="C275" s="112" t="s">
        <v>361</v>
      </c>
      <c r="D275" s="112" t="s">
        <v>131</v>
      </c>
      <c r="E275" s="113" t="s">
        <v>362</v>
      </c>
      <c r="F275" s="114" t="s">
        <v>363</v>
      </c>
      <c r="G275" s="115" t="s">
        <v>221</v>
      </c>
      <c r="H275" s="116">
        <v>53.777000000000001</v>
      </c>
      <c r="I275" s="117"/>
      <c r="J275" s="117">
        <f>ROUND(I275*H275,2)</f>
        <v>0</v>
      </c>
      <c r="K275" s="114" t="s">
        <v>1579</v>
      </c>
      <c r="L275" s="28"/>
      <c r="M275" s="118" t="s">
        <v>1</v>
      </c>
      <c r="N275" s="119" t="s">
        <v>35</v>
      </c>
      <c r="O275" s="120">
        <v>0</v>
      </c>
      <c r="P275" s="120">
        <f>O275*H275</f>
        <v>0</v>
      </c>
      <c r="Q275" s="120">
        <v>0</v>
      </c>
      <c r="R275" s="120">
        <f>Q275*H275</f>
        <v>0</v>
      </c>
      <c r="S275" s="120">
        <v>0</v>
      </c>
      <c r="T275" s="121">
        <f>S275*H275</f>
        <v>0</v>
      </c>
      <c r="AR275" s="122" t="s">
        <v>147</v>
      </c>
      <c r="AT275" s="122" t="s">
        <v>131</v>
      </c>
      <c r="AU275" s="122" t="s">
        <v>77</v>
      </c>
      <c r="AY275" s="16" t="s">
        <v>130</v>
      </c>
      <c r="BE275" s="123">
        <f>IF(N275="základní",J275,0)</f>
        <v>0</v>
      </c>
      <c r="BF275" s="123">
        <f>IF(N275="snížená",J275,0)</f>
        <v>0</v>
      </c>
      <c r="BG275" s="123">
        <f>IF(N275="zákl. přenesená",J275,0)</f>
        <v>0</v>
      </c>
      <c r="BH275" s="123">
        <f>IF(N275="sníž. přenesená",J275,0)</f>
        <v>0</v>
      </c>
      <c r="BI275" s="123">
        <f>IF(N275="nulová",J275,0)</f>
        <v>0</v>
      </c>
      <c r="BJ275" s="16" t="s">
        <v>16</v>
      </c>
      <c r="BK275" s="123">
        <f>ROUND(I275*H275,2)</f>
        <v>0</v>
      </c>
      <c r="BL275" s="16" t="s">
        <v>147</v>
      </c>
      <c r="BM275" s="122" t="s">
        <v>987</v>
      </c>
    </row>
    <row r="276" spans="2:65" s="1" customFormat="1">
      <c r="B276" s="28"/>
      <c r="D276" s="124" t="s">
        <v>137</v>
      </c>
      <c r="F276" s="125" t="s">
        <v>363</v>
      </c>
      <c r="L276" s="28"/>
      <c r="M276" s="126"/>
      <c r="T276" s="52"/>
      <c r="AT276" s="16" t="s">
        <v>137</v>
      </c>
      <c r="AU276" s="16" t="s">
        <v>77</v>
      </c>
    </row>
    <row r="277" spans="2:65" s="1" customFormat="1" ht="16.5" customHeight="1">
      <c r="B277" s="111"/>
      <c r="C277" s="112" t="s">
        <v>365</v>
      </c>
      <c r="D277" s="112" t="s">
        <v>131</v>
      </c>
      <c r="E277" s="113" t="s">
        <v>378</v>
      </c>
      <c r="F277" s="114" t="s">
        <v>379</v>
      </c>
      <c r="G277" s="115" t="s">
        <v>295</v>
      </c>
      <c r="H277" s="116">
        <v>2.9000000000000001E-2</v>
      </c>
      <c r="I277" s="117"/>
      <c r="J277" s="117">
        <f>ROUND(I277*H277,2)</f>
        <v>0</v>
      </c>
      <c r="K277" s="114" t="s">
        <v>1579</v>
      </c>
      <c r="L277" s="28"/>
      <c r="M277" s="118" t="s">
        <v>1</v>
      </c>
      <c r="N277" s="119" t="s">
        <v>35</v>
      </c>
      <c r="O277" s="120">
        <v>0</v>
      </c>
      <c r="P277" s="120">
        <f>O277*H277</f>
        <v>0</v>
      </c>
      <c r="Q277" s="120">
        <v>0</v>
      </c>
      <c r="R277" s="120">
        <f>Q277*H277</f>
        <v>0</v>
      </c>
      <c r="S277" s="120">
        <v>0</v>
      </c>
      <c r="T277" s="121">
        <f>S277*H277</f>
        <v>0</v>
      </c>
      <c r="AR277" s="122" t="s">
        <v>147</v>
      </c>
      <c r="AT277" s="122" t="s">
        <v>131</v>
      </c>
      <c r="AU277" s="122" t="s">
        <v>77</v>
      </c>
      <c r="AY277" s="16" t="s">
        <v>130</v>
      </c>
      <c r="BE277" s="123">
        <f>IF(N277="základní",J277,0)</f>
        <v>0</v>
      </c>
      <c r="BF277" s="123">
        <f>IF(N277="snížená",J277,0)</f>
        <v>0</v>
      </c>
      <c r="BG277" s="123">
        <f>IF(N277="zákl. přenesená",J277,0)</f>
        <v>0</v>
      </c>
      <c r="BH277" s="123">
        <f>IF(N277="sníž. přenesená",J277,0)</f>
        <v>0</v>
      </c>
      <c r="BI277" s="123">
        <f>IF(N277="nulová",J277,0)</f>
        <v>0</v>
      </c>
      <c r="BJ277" s="16" t="s">
        <v>16</v>
      </c>
      <c r="BK277" s="123">
        <f>ROUND(I277*H277,2)</f>
        <v>0</v>
      </c>
      <c r="BL277" s="16" t="s">
        <v>147</v>
      </c>
      <c r="BM277" s="122" t="s">
        <v>988</v>
      </c>
    </row>
    <row r="278" spans="2:65" s="1" customFormat="1">
      <c r="B278" s="28"/>
      <c r="D278" s="124" t="s">
        <v>137</v>
      </c>
      <c r="F278" s="125" t="s">
        <v>379</v>
      </c>
      <c r="L278" s="28"/>
      <c r="M278" s="126"/>
      <c r="T278" s="52"/>
      <c r="AT278" s="16" t="s">
        <v>137</v>
      </c>
      <c r="AU278" s="16" t="s">
        <v>77</v>
      </c>
    </row>
    <row r="279" spans="2:65" s="10" customFormat="1">
      <c r="B279" s="127"/>
      <c r="D279" s="124" t="s">
        <v>138</v>
      </c>
      <c r="E279" s="128" t="s">
        <v>1</v>
      </c>
      <c r="F279" s="129" t="s">
        <v>989</v>
      </c>
      <c r="H279" s="130">
        <v>2.9000000000000001E-2</v>
      </c>
      <c r="L279" s="127"/>
      <c r="M279" s="131"/>
      <c r="T279" s="132"/>
      <c r="AT279" s="128" t="s">
        <v>138</v>
      </c>
      <c r="AU279" s="128" t="s">
        <v>77</v>
      </c>
      <c r="AV279" s="10" t="s">
        <v>77</v>
      </c>
      <c r="AW279" s="10" t="s">
        <v>26</v>
      </c>
      <c r="AX279" s="10" t="s">
        <v>16</v>
      </c>
      <c r="AY279" s="128" t="s">
        <v>130</v>
      </c>
    </row>
    <row r="280" spans="2:65" s="1" customFormat="1" ht="16.5" customHeight="1">
      <c r="B280" s="111"/>
      <c r="C280" s="159" t="s">
        <v>369</v>
      </c>
      <c r="D280" s="159" t="s">
        <v>312</v>
      </c>
      <c r="E280" s="160" t="s">
        <v>389</v>
      </c>
      <c r="F280" s="161" t="s">
        <v>390</v>
      </c>
      <c r="G280" s="162" t="s">
        <v>332</v>
      </c>
      <c r="H280" s="163">
        <v>29</v>
      </c>
      <c r="I280" s="164"/>
      <c r="J280" s="164">
        <f>ROUND(I280*H280,2)</f>
        <v>0</v>
      </c>
      <c r="K280" s="161" t="s">
        <v>1579</v>
      </c>
      <c r="L280" s="165"/>
      <c r="M280" s="166" t="s">
        <v>1</v>
      </c>
      <c r="N280" s="167" t="s">
        <v>35</v>
      </c>
      <c r="O280" s="120">
        <v>0</v>
      </c>
      <c r="P280" s="120">
        <f>O280*H280</f>
        <v>0</v>
      </c>
      <c r="Q280" s="120">
        <v>1E-3</v>
      </c>
      <c r="R280" s="120">
        <f>Q280*H280</f>
        <v>2.9000000000000001E-2</v>
      </c>
      <c r="S280" s="120">
        <v>0</v>
      </c>
      <c r="T280" s="121">
        <f>S280*H280</f>
        <v>0</v>
      </c>
      <c r="AR280" s="122" t="s">
        <v>166</v>
      </c>
      <c r="AT280" s="122" t="s">
        <v>312</v>
      </c>
      <c r="AU280" s="122" t="s">
        <v>77</v>
      </c>
      <c r="AY280" s="16" t="s">
        <v>130</v>
      </c>
      <c r="BE280" s="123">
        <f>IF(N280="základní",J280,0)</f>
        <v>0</v>
      </c>
      <c r="BF280" s="123">
        <f>IF(N280="snížená",J280,0)</f>
        <v>0</v>
      </c>
      <c r="BG280" s="123">
        <f>IF(N280="zákl. přenesená",J280,0)</f>
        <v>0</v>
      </c>
      <c r="BH280" s="123">
        <f>IF(N280="sníž. přenesená",J280,0)</f>
        <v>0</v>
      </c>
      <c r="BI280" s="123">
        <f>IF(N280="nulová",J280,0)</f>
        <v>0</v>
      </c>
      <c r="BJ280" s="16" t="s">
        <v>16</v>
      </c>
      <c r="BK280" s="123">
        <f>ROUND(I280*H280,2)</f>
        <v>0</v>
      </c>
      <c r="BL280" s="16" t="s">
        <v>147</v>
      </c>
      <c r="BM280" s="122" t="s">
        <v>990</v>
      </c>
    </row>
    <row r="281" spans="2:65" s="1" customFormat="1">
      <c r="B281" s="28"/>
      <c r="D281" s="124" t="s">
        <v>137</v>
      </c>
      <c r="F281" s="125" t="s">
        <v>390</v>
      </c>
      <c r="L281" s="28"/>
      <c r="M281" s="126"/>
      <c r="T281" s="52"/>
      <c r="AT281" s="16" t="s">
        <v>137</v>
      </c>
      <c r="AU281" s="16" t="s">
        <v>77</v>
      </c>
    </row>
    <row r="282" spans="2:65" s="10" customFormat="1">
      <c r="B282" s="127"/>
      <c r="D282" s="124" t="s">
        <v>138</v>
      </c>
      <c r="E282" s="128" t="s">
        <v>1</v>
      </c>
      <c r="F282" s="129" t="s">
        <v>991</v>
      </c>
      <c r="H282" s="130">
        <v>29</v>
      </c>
      <c r="L282" s="127"/>
      <c r="M282" s="131"/>
      <c r="T282" s="132"/>
      <c r="AT282" s="128" t="s">
        <v>138</v>
      </c>
      <c r="AU282" s="128" t="s">
        <v>77</v>
      </c>
      <c r="AV282" s="10" t="s">
        <v>77</v>
      </c>
      <c r="AW282" s="10" t="s">
        <v>26</v>
      </c>
      <c r="AX282" s="10" t="s">
        <v>16</v>
      </c>
      <c r="AY282" s="128" t="s">
        <v>130</v>
      </c>
    </row>
    <row r="283" spans="2:65" s="1" customFormat="1" ht="16.5" customHeight="1">
      <c r="B283" s="111"/>
      <c r="C283" s="112" t="s">
        <v>373</v>
      </c>
      <c r="D283" s="112" t="s">
        <v>131</v>
      </c>
      <c r="E283" s="113" t="s">
        <v>394</v>
      </c>
      <c r="F283" s="114" t="s">
        <v>395</v>
      </c>
      <c r="G283" s="115" t="s">
        <v>221</v>
      </c>
      <c r="H283" s="116">
        <v>53.777000000000001</v>
      </c>
      <c r="I283" s="117"/>
      <c r="J283" s="117">
        <f>ROUND(I283*H283,2)</f>
        <v>0</v>
      </c>
      <c r="K283" s="114" t="s">
        <v>1579</v>
      </c>
      <c r="L283" s="28"/>
      <c r="M283" s="118" t="s">
        <v>1</v>
      </c>
      <c r="N283" s="119" t="s">
        <v>35</v>
      </c>
      <c r="O283" s="120">
        <v>0</v>
      </c>
      <c r="P283" s="120">
        <f>O283*H283</f>
        <v>0</v>
      </c>
      <c r="Q283" s="120">
        <v>0</v>
      </c>
      <c r="R283" s="120">
        <f>Q283*H283</f>
        <v>0</v>
      </c>
      <c r="S283" s="120">
        <v>0</v>
      </c>
      <c r="T283" s="121">
        <f>S283*H283</f>
        <v>0</v>
      </c>
      <c r="AR283" s="122" t="s">
        <v>147</v>
      </c>
      <c r="AT283" s="122" t="s">
        <v>131</v>
      </c>
      <c r="AU283" s="122" t="s">
        <v>77</v>
      </c>
      <c r="AY283" s="16" t="s">
        <v>130</v>
      </c>
      <c r="BE283" s="123">
        <f>IF(N283="základní",J283,0)</f>
        <v>0</v>
      </c>
      <c r="BF283" s="123">
        <f>IF(N283="snížená",J283,0)</f>
        <v>0</v>
      </c>
      <c r="BG283" s="123">
        <f>IF(N283="zákl. přenesená",J283,0)</f>
        <v>0</v>
      </c>
      <c r="BH283" s="123">
        <f>IF(N283="sníž. přenesená",J283,0)</f>
        <v>0</v>
      </c>
      <c r="BI283" s="123">
        <f>IF(N283="nulová",J283,0)</f>
        <v>0</v>
      </c>
      <c r="BJ283" s="16" t="s">
        <v>16</v>
      </c>
      <c r="BK283" s="123">
        <f>ROUND(I283*H283,2)</f>
        <v>0</v>
      </c>
      <c r="BL283" s="16" t="s">
        <v>147</v>
      </c>
      <c r="BM283" s="122" t="s">
        <v>992</v>
      </c>
    </row>
    <row r="284" spans="2:65" s="1" customFormat="1">
      <c r="B284" s="28"/>
      <c r="D284" s="124" t="s">
        <v>137</v>
      </c>
      <c r="F284" s="125" t="s">
        <v>395</v>
      </c>
      <c r="L284" s="28"/>
      <c r="M284" s="126"/>
      <c r="T284" s="52"/>
      <c r="AT284" s="16" t="s">
        <v>137</v>
      </c>
      <c r="AU284" s="16" t="s">
        <v>77</v>
      </c>
    </row>
    <row r="285" spans="2:65" s="9" customFormat="1" ht="22.9" customHeight="1">
      <c r="B285" s="102"/>
      <c r="D285" s="103" t="s">
        <v>69</v>
      </c>
      <c r="E285" s="145" t="s">
        <v>77</v>
      </c>
      <c r="F285" s="145" t="s">
        <v>401</v>
      </c>
      <c r="J285" s="146">
        <f>BK285</f>
        <v>0</v>
      </c>
      <c r="L285" s="102"/>
      <c r="M285" s="106"/>
      <c r="P285" s="107">
        <f>SUM(P286:P305)</f>
        <v>0</v>
      </c>
      <c r="R285" s="107">
        <f>SUM(R286:R305)</f>
        <v>48.370138670000003</v>
      </c>
      <c r="T285" s="108">
        <f>SUM(T286:T305)</f>
        <v>0</v>
      </c>
      <c r="AR285" s="103" t="s">
        <v>16</v>
      </c>
      <c r="AT285" s="109" t="s">
        <v>69</v>
      </c>
      <c r="AU285" s="109" t="s">
        <v>16</v>
      </c>
      <c r="AY285" s="103" t="s">
        <v>130</v>
      </c>
      <c r="BK285" s="110">
        <f>SUM(BK286:BK305)</f>
        <v>0</v>
      </c>
    </row>
    <row r="286" spans="2:65" s="1" customFormat="1" ht="16.5" customHeight="1">
      <c r="B286" s="111"/>
      <c r="C286" s="112" t="s">
        <v>377</v>
      </c>
      <c r="D286" s="112" t="s">
        <v>131</v>
      </c>
      <c r="E286" s="113" t="s">
        <v>993</v>
      </c>
      <c r="F286" s="114" t="s">
        <v>994</v>
      </c>
      <c r="G286" s="115" t="s">
        <v>455</v>
      </c>
      <c r="H286" s="116">
        <v>175</v>
      </c>
      <c r="I286" s="117"/>
      <c r="J286" s="117">
        <f>ROUND(I286*H286,2)</f>
        <v>0</v>
      </c>
      <c r="K286" s="114" t="s">
        <v>1</v>
      </c>
      <c r="L286" s="28"/>
      <c r="M286" s="118" t="s">
        <v>1</v>
      </c>
      <c r="N286" s="119" t="s">
        <v>35</v>
      </c>
      <c r="O286" s="120">
        <v>0</v>
      </c>
      <c r="P286" s="120">
        <f>O286*H286</f>
        <v>0</v>
      </c>
      <c r="Q286" s="120">
        <v>6.019E-2</v>
      </c>
      <c r="R286" s="120">
        <f>Q286*H286</f>
        <v>10.533250000000001</v>
      </c>
      <c r="S286" s="120">
        <v>0</v>
      </c>
      <c r="T286" s="121">
        <f>S286*H286</f>
        <v>0</v>
      </c>
      <c r="AR286" s="122" t="s">
        <v>147</v>
      </c>
      <c r="AT286" s="122" t="s">
        <v>131</v>
      </c>
      <c r="AU286" s="122" t="s">
        <v>77</v>
      </c>
      <c r="AY286" s="16" t="s">
        <v>130</v>
      </c>
      <c r="BE286" s="123">
        <f>IF(N286="základní",J286,0)</f>
        <v>0</v>
      </c>
      <c r="BF286" s="123">
        <f>IF(N286="snížená",J286,0)</f>
        <v>0</v>
      </c>
      <c r="BG286" s="123">
        <f>IF(N286="zákl. přenesená",J286,0)</f>
        <v>0</v>
      </c>
      <c r="BH286" s="123">
        <f>IF(N286="sníž. přenesená",J286,0)</f>
        <v>0</v>
      </c>
      <c r="BI286" s="123">
        <f>IF(N286="nulová",J286,0)</f>
        <v>0</v>
      </c>
      <c r="BJ286" s="16" t="s">
        <v>16</v>
      </c>
      <c r="BK286" s="123">
        <f>ROUND(I286*H286,2)</f>
        <v>0</v>
      </c>
      <c r="BL286" s="16" t="s">
        <v>147</v>
      </c>
      <c r="BM286" s="122" t="s">
        <v>995</v>
      </c>
    </row>
    <row r="287" spans="2:65" s="1" customFormat="1">
      <c r="B287" s="28"/>
      <c r="D287" s="124" t="s">
        <v>137</v>
      </c>
      <c r="F287" s="125" t="s">
        <v>994</v>
      </c>
      <c r="L287" s="28"/>
      <c r="M287" s="126"/>
      <c r="T287" s="52"/>
      <c r="AT287" s="16" t="s">
        <v>137</v>
      </c>
      <c r="AU287" s="16" t="s">
        <v>77</v>
      </c>
    </row>
    <row r="288" spans="2:65" s="11" customFormat="1">
      <c r="B288" s="133"/>
      <c r="D288" s="124" t="s">
        <v>138</v>
      </c>
      <c r="E288" s="134" t="s">
        <v>1</v>
      </c>
      <c r="F288" s="135" t="s">
        <v>996</v>
      </c>
      <c r="H288" s="134" t="s">
        <v>1</v>
      </c>
      <c r="L288" s="133"/>
      <c r="M288" s="136"/>
      <c r="T288" s="137"/>
      <c r="AT288" s="134" t="s">
        <v>138</v>
      </c>
      <c r="AU288" s="134" t="s">
        <v>77</v>
      </c>
      <c r="AV288" s="11" t="s">
        <v>16</v>
      </c>
      <c r="AW288" s="11" t="s">
        <v>26</v>
      </c>
      <c r="AX288" s="11" t="s">
        <v>70</v>
      </c>
      <c r="AY288" s="134" t="s">
        <v>130</v>
      </c>
    </row>
    <row r="289" spans="2:65" s="10" customFormat="1">
      <c r="B289" s="127"/>
      <c r="D289" s="124" t="s">
        <v>138</v>
      </c>
      <c r="E289" s="128" t="s">
        <v>1</v>
      </c>
      <c r="F289" s="129" t="s">
        <v>997</v>
      </c>
      <c r="H289" s="130">
        <v>105</v>
      </c>
      <c r="L289" s="127"/>
      <c r="M289" s="131"/>
      <c r="T289" s="132"/>
      <c r="AT289" s="128" t="s">
        <v>138</v>
      </c>
      <c r="AU289" s="128" t="s">
        <v>77</v>
      </c>
      <c r="AV289" s="10" t="s">
        <v>77</v>
      </c>
      <c r="AW289" s="10" t="s">
        <v>26</v>
      </c>
      <c r="AX289" s="10" t="s">
        <v>70</v>
      </c>
      <c r="AY289" s="128" t="s">
        <v>130</v>
      </c>
    </row>
    <row r="290" spans="2:65" s="10" customFormat="1">
      <c r="B290" s="127"/>
      <c r="D290" s="124" t="s">
        <v>138</v>
      </c>
      <c r="E290" s="128" t="s">
        <v>1</v>
      </c>
      <c r="F290" s="129" t="s">
        <v>998</v>
      </c>
      <c r="H290" s="130">
        <v>70</v>
      </c>
      <c r="L290" s="127"/>
      <c r="M290" s="131"/>
      <c r="T290" s="132"/>
      <c r="AT290" s="128" t="s">
        <v>138</v>
      </c>
      <c r="AU290" s="128" t="s">
        <v>77</v>
      </c>
      <c r="AV290" s="10" t="s">
        <v>77</v>
      </c>
      <c r="AW290" s="10" t="s">
        <v>26</v>
      </c>
      <c r="AX290" s="10" t="s">
        <v>70</v>
      </c>
      <c r="AY290" s="128" t="s">
        <v>130</v>
      </c>
    </row>
    <row r="291" spans="2:65" s="13" customFormat="1">
      <c r="B291" s="147"/>
      <c r="D291" s="124" t="s">
        <v>138</v>
      </c>
      <c r="E291" s="148" t="s">
        <v>1</v>
      </c>
      <c r="F291" s="149" t="s">
        <v>227</v>
      </c>
      <c r="H291" s="150">
        <v>175</v>
      </c>
      <c r="L291" s="147"/>
      <c r="M291" s="151"/>
      <c r="T291" s="152"/>
      <c r="AT291" s="148" t="s">
        <v>138</v>
      </c>
      <c r="AU291" s="148" t="s">
        <v>77</v>
      </c>
      <c r="AV291" s="13" t="s">
        <v>147</v>
      </c>
      <c r="AW291" s="13" t="s">
        <v>26</v>
      </c>
      <c r="AX291" s="13" t="s">
        <v>16</v>
      </c>
      <c r="AY291" s="148" t="s">
        <v>130</v>
      </c>
    </row>
    <row r="292" spans="2:65" s="1" customFormat="1" ht="16.5" customHeight="1">
      <c r="B292" s="111"/>
      <c r="C292" s="159" t="s">
        <v>383</v>
      </c>
      <c r="D292" s="159" t="s">
        <v>312</v>
      </c>
      <c r="E292" s="160" t="s">
        <v>999</v>
      </c>
      <c r="F292" s="161" t="s">
        <v>1000</v>
      </c>
      <c r="G292" s="162" t="s">
        <v>439</v>
      </c>
      <c r="H292" s="163">
        <v>175</v>
      </c>
      <c r="I292" s="164"/>
      <c r="J292" s="164">
        <f>ROUND(I292*H292,2)</f>
        <v>0</v>
      </c>
      <c r="K292" s="161" t="s">
        <v>1</v>
      </c>
      <c r="L292" s="165"/>
      <c r="M292" s="166" t="s">
        <v>1</v>
      </c>
      <c r="N292" s="167" t="s">
        <v>35</v>
      </c>
      <c r="O292" s="120">
        <v>0</v>
      </c>
      <c r="P292" s="120">
        <f>O292*H292</f>
        <v>0</v>
      </c>
      <c r="Q292" s="120">
        <v>0.15</v>
      </c>
      <c r="R292" s="120">
        <f>Q292*H292</f>
        <v>26.25</v>
      </c>
      <c r="S292" s="120">
        <v>0</v>
      </c>
      <c r="T292" s="121">
        <f>S292*H292</f>
        <v>0</v>
      </c>
      <c r="AR292" s="122" t="s">
        <v>166</v>
      </c>
      <c r="AT292" s="122" t="s">
        <v>312</v>
      </c>
      <c r="AU292" s="122" t="s">
        <v>77</v>
      </c>
      <c r="AY292" s="16" t="s">
        <v>130</v>
      </c>
      <c r="BE292" s="123">
        <f>IF(N292="základní",J292,0)</f>
        <v>0</v>
      </c>
      <c r="BF292" s="123">
        <f>IF(N292="snížená",J292,0)</f>
        <v>0</v>
      </c>
      <c r="BG292" s="123">
        <f>IF(N292="zákl. přenesená",J292,0)</f>
        <v>0</v>
      </c>
      <c r="BH292" s="123">
        <f>IF(N292="sníž. přenesená",J292,0)</f>
        <v>0</v>
      </c>
      <c r="BI292" s="123">
        <f>IF(N292="nulová",J292,0)</f>
        <v>0</v>
      </c>
      <c r="BJ292" s="16" t="s">
        <v>16</v>
      </c>
      <c r="BK292" s="123">
        <f>ROUND(I292*H292,2)</f>
        <v>0</v>
      </c>
      <c r="BL292" s="16" t="s">
        <v>147</v>
      </c>
      <c r="BM292" s="122" t="s">
        <v>1001</v>
      </c>
    </row>
    <row r="293" spans="2:65" s="1" customFormat="1">
      <c r="B293" s="28"/>
      <c r="D293" s="124" t="s">
        <v>137</v>
      </c>
      <c r="F293" s="125" t="s">
        <v>1000</v>
      </c>
      <c r="L293" s="28"/>
      <c r="M293" s="126"/>
      <c r="T293" s="52"/>
      <c r="AT293" s="16" t="s">
        <v>137</v>
      </c>
      <c r="AU293" s="16" t="s">
        <v>77</v>
      </c>
    </row>
    <row r="294" spans="2:65" s="11" customFormat="1">
      <c r="B294" s="133"/>
      <c r="D294" s="124" t="s">
        <v>138</v>
      </c>
      <c r="E294" s="134" t="s">
        <v>1</v>
      </c>
      <c r="F294" s="135" t="s">
        <v>996</v>
      </c>
      <c r="H294" s="134" t="s">
        <v>1</v>
      </c>
      <c r="L294" s="133"/>
      <c r="M294" s="136"/>
      <c r="T294" s="137"/>
      <c r="AT294" s="134" t="s">
        <v>138</v>
      </c>
      <c r="AU294" s="134" t="s">
        <v>77</v>
      </c>
      <c r="AV294" s="11" t="s">
        <v>16</v>
      </c>
      <c r="AW294" s="11" t="s">
        <v>26</v>
      </c>
      <c r="AX294" s="11" t="s">
        <v>70</v>
      </c>
      <c r="AY294" s="134" t="s">
        <v>130</v>
      </c>
    </row>
    <row r="295" spans="2:65" s="10" customFormat="1">
      <c r="B295" s="127"/>
      <c r="D295" s="124" t="s">
        <v>138</v>
      </c>
      <c r="E295" s="128" t="s">
        <v>1</v>
      </c>
      <c r="F295" s="129" t="s">
        <v>997</v>
      </c>
      <c r="H295" s="130">
        <v>105</v>
      </c>
      <c r="L295" s="127"/>
      <c r="M295" s="131"/>
      <c r="T295" s="132"/>
      <c r="AT295" s="128" t="s">
        <v>138</v>
      </c>
      <c r="AU295" s="128" t="s">
        <v>77</v>
      </c>
      <c r="AV295" s="10" t="s">
        <v>77</v>
      </c>
      <c r="AW295" s="10" t="s">
        <v>26</v>
      </c>
      <c r="AX295" s="10" t="s">
        <v>70</v>
      </c>
      <c r="AY295" s="128" t="s">
        <v>130</v>
      </c>
    </row>
    <row r="296" spans="2:65" s="10" customFormat="1">
      <c r="B296" s="127"/>
      <c r="D296" s="124" t="s">
        <v>138</v>
      </c>
      <c r="E296" s="128" t="s">
        <v>1</v>
      </c>
      <c r="F296" s="129" t="s">
        <v>998</v>
      </c>
      <c r="H296" s="130">
        <v>70</v>
      </c>
      <c r="L296" s="127"/>
      <c r="M296" s="131"/>
      <c r="T296" s="132"/>
      <c r="AT296" s="128" t="s">
        <v>138</v>
      </c>
      <c r="AU296" s="128" t="s">
        <v>77</v>
      </c>
      <c r="AV296" s="10" t="s">
        <v>77</v>
      </c>
      <c r="AW296" s="10" t="s">
        <v>26</v>
      </c>
      <c r="AX296" s="10" t="s">
        <v>70</v>
      </c>
      <c r="AY296" s="128" t="s">
        <v>130</v>
      </c>
    </row>
    <row r="297" spans="2:65" s="13" customFormat="1">
      <c r="B297" s="147"/>
      <c r="D297" s="124" t="s">
        <v>138</v>
      </c>
      <c r="E297" s="148" t="s">
        <v>1</v>
      </c>
      <c r="F297" s="149" t="s">
        <v>227</v>
      </c>
      <c r="H297" s="150">
        <v>175</v>
      </c>
      <c r="L297" s="147"/>
      <c r="M297" s="151"/>
      <c r="T297" s="152"/>
      <c r="AT297" s="148" t="s">
        <v>138</v>
      </c>
      <c r="AU297" s="148" t="s">
        <v>77</v>
      </c>
      <c r="AV297" s="13" t="s">
        <v>147</v>
      </c>
      <c r="AW297" s="13" t="s">
        <v>26</v>
      </c>
      <c r="AX297" s="13" t="s">
        <v>16</v>
      </c>
      <c r="AY297" s="148" t="s">
        <v>130</v>
      </c>
    </row>
    <row r="298" spans="2:65" s="1" customFormat="1" ht="16.5" customHeight="1">
      <c r="B298" s="111"/>
      <c r="C298" s="112" t="s">
        <v>388</v>
      </c>
      <c r="D298" s="112" t="s">
        <v>131</v>
      </c>
      <c r="E298" s="113" t="s">
        <v>413</v>
      </c>
      <c r="F298" s="114" t="s">
        <v>414</v>
      </c>
      <c r="G298" s="115" t="s">
        <v>234</v>
      </c>
      <c r="H298" s="116">
        <v>4.7229999999999999</v>
      </c>
      <c r="I298" s="117"/>
      <c r="J298" s="117">
        <f>ROUND(I298*H298,2)</f>
        <v>0</v>
      </c>
      <c r="K298" s="114" t="s">
        <v>1579</v>
      </c>
      <c r="L298" s="28"/>
      <c r="M298" s="118" t="s">
        <v>1</v>
      </c>
      <c r="N298" s="119" t="s">
        <v>35</v>
      </c>
      <c r="O298" s="120">
        <v>0</v>
      </c>
      <c r="P298" s="120">
        <f>O298*H298</f>
        <v>0</v>
      </c>
      <c r="Q298" s="120">
        <v>2.45329</v>
      </c>
      <c r="R298" s="120">
        <f>Q298*H298</f>
        <v>11.586888669999999</v>
      </c>
      <c r="S298" s="120">
        <v>0</v>
      </c>
      <c r="T298" s="121">
        <f>S298*H298</f>
        <v>0</v>
      </c>
      <c r="AR298" s="122" t="s">
        <v>147</v>
      </c>
      <c r="AT298" s="122" t="s">
        <v>131</v>
      </c>
      <c r="AU298" s="122" t="s">
        <v>77</v>
      </c>
      <c r="AY298" s="16" t="s">
        <v>130</v>
      </c>
      <c r="BE298" s="123">
        <f>IF(N298="základní",J298,0)</f>
        <v>0</v>
      </c>
      <c r="BF298" s="123">
        <f>IF(N298="snížená",J298,0)</f>
        <v>0</v>
      </c>
      <c r="BG298" s="123">
        <f>IF(N298="zákl. přenesená",J298,0)</f>
        <v>0</v>
      </c>
      <c r="BH298" s="123">
        <f>IF(N298="sníž. přenesená",J298,0)</f>
        <v>0</v>
      </c>
      <c r="BI298" s="123">
        <f>IF(N298="nulová",J298,0)</f>
        <v>0</v>
      </c>
      <c r="BJ298" s="16" t="s">
        <v>16</v>
      </c>
      <c r="BK298" s="123">
        <f>ROUND(I298*H298,2)</f>
        <v>0</v>
      </c>
      <c r="BL298" s="16" t="s">
        <v>147</v>
      </c>
      <c r="BM298" s="122" t="s">
        <v>1002</v>
      </c>
    </row>
    <row r="299" spans="2:65" s="1" customFormat="1">
      <c r="B299" s="28"/>
      <c r="D299" s="124" t="s">
        <v>137</v>
      </c>
      <c r="F299" s="125" t="s">
        <v>414</v>
      </c>
      <c r="L299" s="28"/>
      <c r="M299" s="126"/>
      <c r="T299" s="52"/>
      <c r="AT299" s="16" t="s">
        <v>137</v>
      </c>
      <c r="AU299" s="16" t="s">
        <v>77</v>
      </c>
    </row>
    <row r="300" spans="2:65" s="11" customFormat="1">
      <c r="B300" s="133"/>
      <c r="D300" s="124" t="s">
        <v>138</v>
      </c>
      <c r="E300" s="134" t="s">
        <v>1</v>
      </c>
      <c r="F300" s="135" t="s">
        <v>1003</v>
      </c>
      <c r="H300" s="134" t="s">
        <v>1</v>
      </c>
      <c r="L300" s="133"/>
      <c r="M300" s="136"/>
      <c r="T300" s="137"/>
      <c r="AT300" s="134" t="s">
        <v>138</v>
      </c>
      <c r="AU300" s="134" t="s">
        <v>77</v>
      </c>
      <c r="AV300" s="11" t="s">
        <v>16</v>
      </c>
      <c r="AW300" s="11" t="s">
        <v>26</v>
      </c>
      <c r="AX300" s="11" t="s">
        <v>70</v>
      </c>
      <c r="AY300" s="134" t="s">
        <v>130</v>
      </c>
    </row>
    <row r="301" spans="2:65" s="10" customFormat="1">
      <c r="B301" s="127"/>
      <c r="D301" s="124" t="s">
        <v>138</v>
      </c>
      <c r="E301" s="128" t="s">
        <v>1</v>
      </c>
      <c r="F301" s="129" t="s">
        <v>957</v>
      </c>
      <c r="H301" s="130">
        <v>1.8089999999999999</v>
      </c>
      <c r="L301" s="127"/>
      <c r="M301" s="131"/>
      <c r="T301" s="132"/>
      <c r="AT301" s="128" t="s">
        <v>138</v>
      </c>
      <c r="AU301" s="128" t="s">
        <v>77</v>
      </c>
      <c r="AV301" s="10" t="s">
        <v>77</v>
      </c>
      <c r="AW301" s="10" t="s">
        <v>26</v>
      </c>
      <c r="AX301" s="10" t="s">
        <v>70</v>
      </c>
      <c r="AY301" s="128" t="s">
        <v>130</v>
      </c>
    </row>
    <row r="302" spans="2:65" s="10" customFormat="1">
      <c r="B302" s="127"/>
      <c r="D302" s="124" t="s">
        <v>138</v>
      </c>
      <c r="E302" s="128" t="s">
        <v>1</v>
      </c>
      <c r="F302" s="129" t="s">
        <v>958</v>
      </c>
      <c r="H302" s="130">
        <v>1.1299999999999999</v>
      </c>
      <c r="L302" s="127"/>
      <c r="M302" s="131"/>
      <c r="T302" s="132"/>
      <c r="AT302" s="128" t="s">
        <v>138</v>
      </c>
      <c r="AU302" s="128" t="s">
        <v>77</v>
      </c>
      <c r="AV302" s="10" t="s">
        <v>77</v>
      </c>
      <c r="AW302" s="10" t="s">
        <v>26</v>
      </c>
      <c r="AX302" s="10" t="s">
        <v>70</v>
      </c>
      <c r="AY302" s="128" t="s">
        <v>130</v>
      </c>
    </row>
    <row r="303" spans="2:65" s="10" customFormat="1">
      <c r="B303" s="127"/>
      <c r="D303" s="124" t="s">
        <v>138</v>
      </c>
      <c r="E303" s="128" t="s">
        <v>1</v>
      </c>
      <c r="F303" s="129" t="s">
        <v>959</v>
      </c>
      <c r="H303" s="130">
        <v>1.47</v>
      </c>
      <c r="L303" s="127"/>
      <c r="M303" s="131"/>
      <c r="T303" s="132"/>
      <c r="AT303" s="128" t="s">
        <v>138</v>
      </c>
      <c r="AU303" s="128" t="s">
        <v>77</v>
      </c>
      <c r="AV303" s="10" t="s">
        <v>77</v>
      </c>
      <c r="AW303" s="10" t="s">
        <v>26</v>
      </c>
      <c r="AX303" s="10" t="s">
        <v>70</v>
      </c>
      <c r="AY303" s="128" t="s">
        <v>130</v>
      </c>
    </row>
    <row r="304" spans="2:65" s="10" customFormat="1">
      <c r="B304" s="127"/>
      <c r="D304" s="124" t="s">
        <v>138</v>
      </c>
      <c r="E304" s="128" t="s">
        <v>1</v>
      </c>
      <c r="F304" s="129" t="s">
        <v>960</v>
      </c>
      <c r="H304" s="130">
        <v>0.314</v>
      </c>
      <c r="L304" s="127"/>
      <c r="M304" s="131"/>
      <c r="T304" s="132"/>
      <c r="AT304" s="128" t="s">
        <v>138</v>
      </c>
      <c r="AU304" s="128" t="s">
        <v>77</v>
      </c>
      <c r="AV304" s="10" t="s">
        <v>77</v>
      </c>
      <c r="AW304" s="10" t="s">
        <v>26</v>
      </c>
      <c r="AX304" s="10" t="s">
        <v>70</v>
      </c>
      <c r="AY304" s="128" t="s">
        <v>130</v>
      </c>
    </row>
    <row r="305" spans="2:65" s="13" customFormat="1">
      <c r="B305" s="147"/>
      <c r="D305" s="124" t="s">
        <v>138</v>
      </c>
      <c r="E305" s="148" t="s">
        <v>1</v>
      </c>
      <c r="F305" s="149" t="s">
        <v>227</v>
      </c>
      <c r="H305" s="150">
        <v>4.7229999999999999</v>
      </c>
      <c r="L305" s="147"/>
      <c r="M305" s="151"/>
      <c r="T305" s="152"/>
      <c r="AT305" s="148" t="s">
        <v>138</v>
      </c>
      <c r="AU305" s="148" t="s">
        <v>77</v>
      </c>
      <c r="AV305" s="13" t="s">
        <v>147</v>
      </c>
      <c r="AW305" s="13" t="s">
        <v>26</v>
      </c>
      <c r="AX305" s="13" t="s">
        <v>16</v>
      </c>
      <c r="AY305" s="148" t="s">
        <v>130</v>
      </c>
    </row>
    <row r="306" spans="2:65" s="9" customFormat="1" ht="22.9" customHeight="1">
      <c r="B306" s="102"/>
      <c r="D306" s="103" t="s">
        <v>69</v>
      </c>
      <c r="E306" s="145" t="s">
        <v>147</v>
      </c>
      <c r="F306" s="145" t="s">
        <v>1004</v>
      </c>
      <c r="J306" s="146">
        <f>BK306</f>
        <v>0</v>
      </c>
      <c r="L306" s="102"/>
      <c r="M306" s="106"/>
      <c r="P306" s="107">
        <f>SUM(P307:P309)</f>
        <v>0</v>
      </c>
      <c r="R306" s="107">
        <f>SUM(R307:R309)</f>
        <v>3.3863362499999994</v>
      </c>
      <c r="T306" s="108">
        <f>SUM(T307:T309)</f>
        <v>0</v>
      </c>
      <c r="AR306" s="103" t="s">
        <v>16</v>
      </c>
      <c r="AT306" s="109" t="s">
        <v>69</v>
      </c>
      <c r="AU306" s="109" t="s">
        <v>16</v>
      </c>
      <c r="AY306" s="103" t="s">
        <v>130</v>
      </c>
      <c r="BK306" s="110">
        <f>SUM(BK307:BK309)</f>
        <v>0</v>
      </c>
    </row>
    <row r="307" spans="2:65" s="1" customFormat="1" ht="16.5" customHeight="1">
      <c r="B307" s="111"/>
      <c r="C307" s="112" t="s">
        <v>393</v>
      </c>
      <c r="D307" s="112" t="s">
        <v>131</v>
      </c>
      <c r="E307" s="113" t="s">
        <v>1005</v>
      </c>
      <c r="F307" s="114" t="s">
        <v>1006</v>
      </c>
      <c r="G307" s="115" t="s">
        <v>234</v>
      </c>
      <c r="H307" s="116">
        <v>1.2749999999999999</v>
      </c>
      <c r="I307" s="117"/>
      <c r="J307" s="117">
        <f>ROUND(I307*H307,2)</f>
        <v>0</v>
      </c>
      <c r="K307" s="114" t="s">
        <v>1579</v>
      </c>
      <c r="L307" s="28"/>
      <c r="M307" s="118" t="s">
        <v>1</v>
      </c>
      <c r="N307" s="119" t="s">
        <v>35</v>
      </c>
      <c r="O307" s="120">
        <v>0</v>
      </c>
      <c r="P307" s="120">
        <f>O307*H307</f>
        <v>0</v>
      </c>
      <c r="Q307" s="120">
        <v>2.6559499999999998</v>
      </c>
      <c r="R307" s="120">
        <f>Q307*H307</f>
        <v>3.3863362499999994</v>
      </c>
      <c r="S307" s="120">
        <v>0</v>
      </c>
      <c r="T307" s="121">
        <f>S307*H307</f>
        <v>0</v>
      </c>
      <c r="AR307" s="122" t="s">
        <v>147</v>
      </c>
      <c r="AT307" s="122" t="s">
        <v>131</v>
      </c>
      <c r="AU307" s="122" t="s">
        <v>77</v>
      </c>
      <c r="AY307" s="16" t="s">
        <v>130</v>
      </c>
      <c r="BE307" s="123">
        <f>IF(N307="základní",J307,0)</f>
        <v>0</v>
      </c>
      <c r="BF307" s="123">
        <f>IF(N307="snížená",J307,0)</f>
        <v>0</v>
      </c>
      <c r="BG307" s="123">
        <f>IF(N307="zákl. přenesená",J307,0)</f>
        <v>0</v>
      </c>
      <c r="BH307" s="123">
        <f>IF(N307="sníž. přenesená",J307,0)</f>
        <v>0</v>
      </c>
      <c r="BI307" s="123">
        <f>IF(N307="nulová",J307,0)</f>
        <v>0</v>
      </c>
      <c r="BJ307" s="16" t="s">
        <v>16</v>
      </c>
      <c r="BK307" s="123">
        <f>ROUND(I307*H307,2)</f>
        <v>0</v>
      </c>
      <c r="BL307" s="16" t="s">
        <v>147</v>
      </c>
      <c r="BM307" s="122" t="s">
        <v>1007</v>
      </c>
    </row>
    <row r="308" spans="2:65" s="1" customFormat="1">
      <c r="B308" s="28"/>
      <c r="D308" s="124" t="s">
        <v>137</v>
      </c>
      <c r="F308" s="125" t="s">
        <v>1006</v>
      </c>
      <c r="L308" s="28"/>
      <c r="M308" s="126"/>
      <c r="T308" s="52"/>
      <c r="AT308" s="16" t="s">
        <v>137</v>
      </c>
      <c r="AU308" s="16" t="s">
        <v>77</v>
      </c>
    </row>
    <row r="309" spans="2:65" s="10" customFormat="1" ht="22.5">
      <c r="B309" s="127"/>
      <c r="D309" s="124" t="s">
        <v>138</v>
      </c>
      <c r="E309" s="128" t="s">
        <v>1</v>
      </c>
      <c r="F309" s="129" t="s">
        <v>1008</v>
      </c>
      <c r="H309" s="130">
        <v>1.2749999999999999</v>
      </c>
      <c r="L309" s="127"/>
      <c r="M309" s="131"/>
      <c r="T309" s="132"/>
      <c r="AT309" s="128" t="s">
        <v>138</v>
      </c>
      <c r="AU309" s="128" t="s">
        <v>77</v>
      </c>
      <c r="AV309" s="10" t="s">
        <v>77</v>
      </c>
      <c r="AW309" s="10" t="s">
        <v>26</v>
      </c>
      <c r="AX309" s="10" t="s">
        <v>16</v>
      </c>
      <c r="AY309" s="128" t="s">
        <v>130</v>
      </c>
    </row>
    <row r="310" spans="2:65" s="9" customFormat="1" ht="22.9" customHeight="1">
      <c r="B310" s="102"/>
      <c r="D310" s="103" t="s">
        <v>69</v>
      </c>
      <c r="E310" s="145" t="s">
        <v>129</v>
      </c>
      <c r="F310" s="145" t="s">
        <v>1009</v>
      </c>
      <c r="J310" s="146">
        <f>BK310</f>
        <v>0</v>
      </c>
      <c r="L310" s="102"/>
      <c r="M310" s="106"/>
      <c r="P310" s="107">
        <f>SUM(P311:P366)</f>
        <v>0</v>
      </c>
      <c r="R310" s="107">
        <f>SUM(R311:R366)</f>
        <v>132.30824075000001</v>
      </c>
      <c r="T310" s="108">
        <f>SUM(T311:T366)</f>
        <v>0</v>
      </c>
      <c r="AR310" s="103" t="s">
        <v>16</v>
      </c>
      <c r="AT310" s="109" t="s">
        <v>69</v>
      </c>
      <c r="AU310" s="109" t="s">
        <v>16</v>
      </c>
      <c r="AY310" s="103" t="s">
        <v>130</v>
      </c>
      <c r="BK310" s="110">
        <f>SUM(BK311:BK366)</f>
        <v>0</v>
      </c>
    </row>
    <row r="311" spans="2:65" s="1" customFormat="1" ht="16.5" customHeight="1">
      <c r="B311" s="111"/>
      <c r="C311" s="112" t="s">
        <v>397</v>
      </c>
      <c r="D311" s="112" t="s">
        <v>131</v>
      </c>
      <c r="E311" s="113" t="s">
        <v>1010</v>
      </c>
      <c r="F311" s="114" t="s">
        <v>1011</v>
      </c>
      <c r="G311" s="115" t="s">
        <v>221</v>
      </c>
      <c r="H311" s="116">
        <v>298.45999999999998</v>
      </c>
      <c r="I311" s="117"/>
      <c r="J311" s="117">
        <f>ROUND(I311*H311,2)</f>
        <v>0</v>
      </c>
      <c r="K311" s="114" t="s">
        <v>1579</v>
      </c>
      <c r="L311" s="28"/>
      <c r="M311" s="118" t="s">
        <v>1</v>
      </c>
      <c r="N311" s="119" t="s">
        <v>35</v>
      </c>
      <c r="O311" s="120">
        <v>0</v>
      </c>
      <c r="P311" s="120">
        <f>O311*H311</f>
        <v>0</v>
      </c>
      <c r="Q311" s="120">
        <v>0</v>
      </c>
      <c r="R311" s="120">
        <f>Q311*H311</f>
        <v>0</v>
      </c>
      <c r="S311" s="120">
        <v>0</v>
      </c>
      <c r="T311" s="121">
        <f>S311*H311</f>
        <v>0</v>
      </c>
      <c r="AR311" s="122" t="s">
        <v>147</v>
      </c>
      <c r="AT311" s="122" t="s">
        <v>131</v>
      </c>
      <c r="AU311" s="122" t="s">
        <v>77</v>
      </c>
      <c r="AY311" s="16" t="s">
        <v>130</v>
      </c>
      <c r="BE311" s="123">
        <f>IF(N311="základní",J311,0)</f>
        <v>0</v>
      </c>
      <c r="BF311" s="123">
        <f>IF(N311="snížená",J311,0)</f>
        <v>0</v>
      </c>
      <c r="BG311" s="123">
        <f>IF(N311="zákl. přenesená",J311,0)</f>
        <v>0</v>
      </c>
      <c r="BH311" s="123">
        <f>IF(N311="sníž. přenesená",J311,0)</f>
        <v>0</v>
      </c>
      <c r="BI311" s="123">
        <f>IF(N311="nulová",J311,0)</f>
        <v>0</v>
      </c>
      <c r="BJ311" s="16" t="s">
        <v>16</v>
      </c>
      <c r="BK311" s="123">
        <f>ROUND(I311*H311,2)</f>
        <v>0</v>
      </c>
      <c r="BL311" s="16" t="s">
        <v>147</v>
      </c>
      <c r="BM311" s="122" t="s">
        <v>1012</v>
      </c>
    </row>
    <row r="312" spans="2:65" s="1" customFormat="1">
      <c r="B312" s="28"/>
      <c r="D312" s="124" t="s">
        <v>137</v>
      </c>
      <c r="F312" s="125" t="s">
        <v>1011</v>
      </c>
      <c r="L312" s="28"/>
      <c r="M312" s="126"/>
      <c r="T312" s="52"/>
      <c r="AT312" s="16" t="s">
        <v>137</v>
      </c>
      <c r="AU312" s="16" t="s">
        <v>77</v>
      </c>
    </row>
    <row r="313" spans="2:65" s="11" customFormat="1">
      <c r="B313" s="133"/>
      <c r="D313" s="124" t="s">
        <v>138</v>
      </c>
      <c r="E313" s="134" t="s">
        <v>1</v>
      </c>
      <c r="F313" s="135" t="s">
        <v>1013</v>
      </c>
      <c r="H313" s="134" t="s">
        <v>1</v>
      </c>
      <c r="L313" s="133"/>
      <c r="M313" s="136"/>
      <c r="T313" s="137"/>
      <c r="AT313" s="134" t="s">
        <v>138</v>
      </c>
      <c r="AU313" s="134" t="s">
        <v>77</v>
      </c>
      <c r="AV313" s="11" t="s">
        <v>16</v>
      </c>
      <c r="AW313" s="11" t="s">
        <v>26</v>
      </c>
      <c r="AX313" s="11" t="s">
        <v>70</v>
      </c>
      <c r="AY313" s="134" t="s">
        <v>130</v>
      </c>
    </row>
    <row r="314" spans="2:65" s="10" customFormat="1">
      <c r="B314" s="127"/>
      <c r="D314" s="124" t="s">
        <v>138</v>
      </c>
      <c r="E314" s="128" t="s">
        <v>1</v>
      </c>
      <c r="F314" s="129" t="s">
        <v>934</v>
      </c>
      <c r="H314" s="130">
        <v>36.124000000000002</v>
      </c>
      <c r="L314" s="127"/>
      <c r="M314" s="131"/>
      <c r="T314" s="132"/>
      <c r="AT314" s="128" t="s">
        <v>138</v>
      </c>
      <c r="AU314" s="128" t="s">
        <v>77</v>
      </c>
      <c r="AV314" s="10" t="s">
        <v>77</v>
      </c>
      <c r="AW314" s="10" t="s">
        <v>26</v>
      </c>
      <c r="AX314" s="10" t="s">
        <v>70</v>
      </c>
      <c r="AY314" s="128" t="s">
        <v>130</v>
      </c>
    </row>
    <row r="315" spans="2:65" s="10" customFormat="1">
      <c r="B315" s="127"/>
      <c r="D315" s="124" t="s">
        <v>138</v>
      </c>
      <c r="E315" s="128" t="s">
        <v>1</v>
      </c>
      <c r="F315" s="129" t="s">
        <v>935</v>
      </c>
      <c r="H315" s="130">
        <v>23.568000000000001</v>
      </c>
      <c r="L315" s="127"/>
      <c r="M315" s="131"/>
      <c r="T315" s="132"/>
      <c r="AT315" s="128" t="s">
        <v>138</v>
      </c>
      <c r="AU315" s="128" t="s">
        <v>77</v>
      </c>
      <c r="AV315" s="10" t="s">
        <v>77</v>
      </c>
      <c r="AW315" s="10" t="s">
        <v>26</v>
      </c>
      <c r="AX315" s="10" t="s">
        <v>70</v>
      </c>
      <c r="AY315" s="128" t="s">
        <v>130</v>
      </c>
    </row>
    <row r="316" spans="2:65" s="14" customFormat="1">
      <c r="B316" s="153"/>
      <c r="D316" s="124" t="s">
        <v>138</v>
      </c>
      <c r="E316" s="154" t="s">
        <v>1</v>
      </c>
      <c r="F316" s="155" t="s">
        <v>264</v>
      </c>
      <c r="H316" s="156">
        <v>59.692000000000007</v>
      </c>
      <c r="L316" s="153"/>
      <c r="M316" s="157"/>
      <c r="T316" s="158"/>
      <c r="AT316" s="154" t="s">
        <v>138</v>
      </c>
      <c r="AU316" s="154" t="s">
        <v>77</v>
      </c>
      <c r="AV316" s="14" t="s">
        <v>83</v>
      </c>
      <c r="AW316" s="14" t="s">
        <v>26</v>
      </c>
      <c r="AX316" s="14" t="s">
        <v>70</v>
      </c>
      <c r="AY316" s="154" t="s">
        <v>130</v>
      </c>
    </row>
    <row r="317" spans="2:65" s="10" customFormat="1">
      <c r="B317" s="127"/>
      <c r="D317" s="124" t="s">
        <v>138</v>
      </c>
      <c r="E317" s="128" t="s">
        <v>1</v>
      </c>
      <c r="F317" s="129" t="s">
        <v>1014</v>
      </c>
      <c r="H317" s="130">
        <v>298.45999999999998</v>
      </c>
      <c r="L317" s="127"/>
      <c r="M317" s="131"/>
      <c r="T317" s="132"/>
      <c r="AT317" s="128" t="s">
        <v>138</v>
      </c>
      <c r="AU317" s="128" t="s">
        <v>77</v>
      </c>
      <c r="AV317" s="10" t="s">
        <v>77</v>
      </c>
      <c r="AW317" s="10" t="s">
        <v>26</v>
      </c>
      <c r="AX317" s="10" t="s">
        <v>16</v>
      </c>
      <c r="AY317" s="128" t="s">
        <v>130</v>
      </c>
    </row>
    <row r="318" spans="2:65" s="1" customFormat="1" ht="16.5" customHeight="1">
      <c r="B318" s="111"/>
      <c r="C318" s="112" t="s">
        <v>402</v>
      </c>
      <c r="D318" s="112" t="s">
        <v>131</v>
      </c>
      <c r="E318" s="113" t="s">
        <v>1015</v>
      </c>
      <c r="F318" s="114" t="s">
        <v>1016</v>
      </c>
      <c r="G318" s="115" t="s">
        <v>221</v>
      </c>
      <c r="H318" s="116">
        <v>571.19500000000005</v>
      </c>
      <c r="I318" s="117"/>
      <c r="J318" s="117">
        <f>ROUND(I318*H318,2)</f>
        <v>0</v>
      </c>
      <c r="K318" s="114" t="s">
        <v>1579</v>
      </c>
      <c r="L318" s="28"/>
      <c r="M318" s="118" t="s">
        <v>1</v>
      </c>
      <c r="N318" s="119" t="s">
        <v>35</v>
      </c>
      <c r="O318" s="120">
        <v>0</v>
      </c>
      <c r="P318" s="120">
        <f>O318*H318</f>
        <v>0</v>
      </c>
      <c r="Q318" s="120">
        <v>0</v>
      </c>
      <c r="R318" s="120">
        <f>Q318*H318</f>
        <v>0</v>
      </c>
      <c r="S318" s="120">
        <v>0</v>
      </c>
      <c r="T318" s="121">
        <f>S318*H318</f>
        <v>0</v>
      </c>
      <c r="AR318" s="122" t="s">
        <v>147</v>
      </c>
      <c r="AT318" s="122" t="s">
        <v>131</v>
      </c>
      <c r="AU318" s="122" t="s">
        <v>77</v>
      </c>
      <c r="AY318" s="16" t="s">
        <v>130</v>
      </c>
      <c r="BE318" s="123">
        <f>IF(N318="základní",J318,0)</f>
        <v>0</v>
      </c>
      <c r="BF318" s="123">
        <f>IF(N318="snížená",J318,0)</f>
        <v>0</v>
      </c>
      <c r="BG318" s="123">
        <f>IF(N318="zákl. přenesená",J318,0)</f>
        <v>0</v>
      </c>
      <c r="BH318" s="123">
        <f>IF(N318="sníž. přenesená",J318,0)</f>
        <v>0</v>
      </c>
      <c r="BI318" s="123">
        <f>IF(N318="nulová",J318,0)</f>
        <v>0</v>
      </c>
      <c r="BJ318" s="16" t="s">
        <v>16</v>
      </c>
      <c r="BK318" s="123">
        <f>ROUND(I318*H318,2)</f>
        <v>0</v>
      </c>
      <c r="BL318" s="16" t="s">
        <v>147</v>
      </c>
      <c r="BM318" s="122" t="s">
        <v>1017</v>
      </c>
    </row>
    <row r="319" spans="2:65" s="1" customFormat="1">
      <c r="B319" s="28"/>
      <c r="D319" s="124" t="s">
        <v>137</v>
      </c>
      <c r="F319" s="125" t="s">
        <v>1016</v>
      </c>
      <c r="L319" s="28"/>
      <c r="M319" s="126"/>
      <c r="T319" s="52"/>
      <c r="AT319" s="16" t="s">
        <v>137</v>
      </c>
      <c r="AU319" s="16" t="s">
        <v>77</v>
      </c>
    </row>
    <row r="320" spans="2:65" s="11" customFormat="1">
      <c r="B320" s="133"/>
      <c r="D320" s="124" t="s">
        <v>138</v>
      </c>
      <c r="E320" s="134" t="s">
        <v>1</v>
      </c>
      <c r="F320" s="135" t="s">
        <v>1018</v>
      </c>
      <c r="H320" s="134" t="s">
        <v>1</v>
      </c>
      <c r="L320" s="133"/>
      <c r="M320" s="136"/>
      <c r="T320" s="137"/>
      <c r="AT320" s="134" t="s">
        <v>138</v>
      </c>
      <c r="AU320" s="134" t="s">
        <v>77</v>
      </c>
      <c r="AV320" s="11" t="s">
        <v>16</v>
      </c>
      <c r="AW320" s="11" t="s">
        <v>26</v>
      </c>
      <c r="AX320" s="11" t="s">
        <v>70</v>
      </c>
      <c r="AY320" s="134" t="s">
        <v>130</v>
      </c>
    </row>
    <row r="321" spans="2:65" s="10" customFormat="1">
      <c r="B321" s="127"/>
      <c r="D321" s="124" t="s">
        <v>138</v>
      </c>
      <c r="E321" s="128" t="s">
        <v>1</v>
      </c>
      <c r="F321" s="129" t="s">
        <v>1019</v>
      </c>
      <c r="H321" s="130">
        <v>344.327</v>
      </c>
      <c r="L321" s="127"/>
      <c r="M321" s="131"/>
      <c r="T321" s="132"/>
      <c r="AT321" s="128" t="s">
        <v>138</v>
      </c>
      <c r="AU321" s="128" t="s">
        <v>77</v>
      </c>
      <c r="AV321" s="10" t="s">
        <v>77</v>
      </c>
      <c r="AW321" s="10" t="s">
        <v>26</v>
      </c>
      <c r="AX321" s="10" t="s">
        <v>70</v>
      </c>
      <c r="AY321" s="128" t="s">
        <v>130</v>
      </c>
    </row>
    <row r="322" spans="2:65" s="10" customFormat="1">
      <c r="B322" s="127"/>
      <c r="D322" s="124" t="s">
        <v>138</v>
      </c>
      <c r="E322" s="128" t="s">
        <v>1</v>
      </c>
      <c r="F322" s="129" t="s">
        <v>1020</v>
      </c>
      <c r="H322" s="130">
        <v>226.86799999999999</v>
      </c>
      <c r="L322" s="127"/>
      <c r="M322" s="131"/>
      <c r="T322" s="132"/>
      <c r="AT322" s="128" t="s">
        <v>138</v>
      </c>
      <c r="AU322" s="128" t="s">
        <v>77</v>
      </c>
      <c r="AV322" s="10" t="s">
        <v>77</v>
      </c>
      <c r="AW322" s="10" t="s">
        <v>26</v>
      </c>
      <c r="AX322" s="10" t="s">
        <v>70</v>
      </c>
      <c r="AY322" s="128" t="s">
        <v>130</v>
      </c>
    </row>
    <row r="323" spans="2:65" s="13" customFormat="1">
      <c r="B323" s="147"/>
      <c r="D323" s="124" t="s">
        <v>138</v>
      </c>
      <c r="E323" s="148" t="s">
        <v>1</v>
      </c>
      <c r="F323" s="149" t="s">
        <v>227</v>
      </c>
      <c r="H323" s="150">
        <v>571.19499999999994</v>
      </c>
      <c r="L323" s="147"/>
      <c r="M323" s="151"/>
      <c r="T323" s="152"/>
      <c r="AT323" s="148" t="s">
        <v>138</v>
      </c>
      <c r="AU323" s="148" t="s">
        <v>77</v>
      </c>
      <c r="AV323" s="13" t="s">
        <v>147</v>
      </c>
      <c r="AW323" s="13" t="s">
        <v>26</v>
      </c>
      <c r="AX323" s="13" t="s">
        <v>16</v>
      </c>
      <c r="AY323" s="148" t="s">
        <v>130</v>
      </c>
    </row>
    <row r="324" spans="2:65" s="1" customFormat="1" ht="16.5" customHeight="1">
      <c r="B324" s="111"/>
      <c r="C324" s="112" t="s">
        <v>407</v>
      </c>
      <c r="D324" s="112" t="s">
        <v>131</v>
      </c>
      <c r="E324" s="113" t="s">
        <v>1021</v>
      </c>
      <c r="F324" s="114" t="s">
        <v>1022</v>
      </c>
      <c r="G324" s="115" t="s">
        <v>221</v>
      </c>
      <c r="H324" s="116">
        <v>593.10299999999995</v>
      </c>
      <c r="I324" s="117"/>
      <c r="J324" s="117">
        <f>ROUND(I324*H324,2)</f>
        <v>0</v>
      </c>
      <c r="K324" s="114" t="s">
        <v>1579</v>
      </c>
      <c r="L324" s="28"/>
      <c r="M324" s="118" t="s">
        <v>1</v>
      </c>
      <c r="N324" s="119" t="s">
        <v>35</v>
      </c>
      <c r="O324" s="120">
        <v>0</v>
      </c>
      <c r="P324" s="120">
        <f>O324*H324</f>
        <v>0</v>
      </c>
      <c r="Q324" s="120">
        <v>0</v>
      </c>
      <c r="R324" s="120">
        <f>Q324*H324</f>
        <v>0</v>
      </c>
      <c r="S324" s="120">
        <v>0</v>
      </c>
      <c r="T324" s="121">
        <f>S324*H324</f>
        <v>0</v>
      </c>
      <c r="AR324" s="122" t="s">
        <v>147</v>
      </c>
      <c r="AT324" s="122" t="s">
        <v>131</v>
      </c>
      <c r="AU324" s="122" t="s">
        <v>77</v>
      </c>
      <c r="AY324" s="16" t="s">
        <v>130</v>
      </c>
      <c r="BE324" s="123">
        <f>IF(N324="základní",J324,0)</f>
        <v>0</v>
      </c>
      <c r="BF324" s="123">
        <f>IF(N324="snížená",J324,0)</f>
        <v>0</v>
      </c>
      <c r="BG324" s="123">
        <f>IF(N324="zákl. přenesená",J324,0)</f>
        <v>0</v>
      </c>
      <c r="BH324" s="123">
        <f>IF(N324="sníž. přenesená",J324,0)</f>
        <v>0</v>
      </c>
      <c r="BI324" s="123">
        <f>IF(N324="nulová",J324,0)</f>
        <v>0</v>
      </c>
      <c r="BJ324" s="16" t="s">
        <v>16</v>
      </c>
      <c r="BK324" s="123">
        <f>ROUND(I324*H324,2)</f>
        <v>0</v>
      </c>
      <c r="BL324" s="16" t="s">
        <v>147</v>
      </c>
      <c r="BM324" s="122" t="s">
        <v>1023</v>
      </c>
    </row>
    <row r="325" spans="2:65" s="1" customFormat="1">
      <c r="B325" s="28"/>
      <c r="D325" s="124" t="s">
        <v>137</v>
      </c>
      <c r="F325" s="125" t="s">
        <v>1022</v>
      </c>
      <c r="L325" s="28"/>
      <c r="M325" s="126"/>
      <c r="T325" s="52"/>
      <c r="AT325" s="16" t="s">
        <v>137</v>
      </c>
      <c r="AU325" s="16" t="s">
        <v>77</v>
      </c>
    </row>
    <row r="326" spans="2:65" s="11" customFormat="1">
      <c r="B326" s="133"/>
      <c r="D326" s="124" t="s">
        <v>138</v>
      </c>
      <c r="E326" s="134" t="s">
        <v>1</v>
      </c>
      <c r="F326" s="135" t="s">
        <v>1024</v>
      </c>
      <c r="H326" s="134" t="s">
        <v>1</v>
      </c>
      <c r="L326" s="133"/>
      <c r="M326" s="136"/>
      <c r="T326" s="137"/>
      <c r="AT326" s="134" t="s">
        <v>138</v>
      </c>
      <c r="AU326" s="134" t="s">
        <v>77</v>
      </c>
      <c r="AV326" s="11" t="s">
        <v>16</v>
      </c>
      <c r="AW326" s="11" t="s">
        <v>26</v>
      </c>
      <c r="AX326" s="11" t="s">
        <v>70</v>
      </c>
      <c r="AY326" s="134" t="s">
        <v>130</v>
      </c>
    </row>
    <row r="327" spans="2:65" s="11" customFormat="1">
      <c r="B327" s="133"/>
      <c r="D327" s="124" t="s">
        <v>138</v>
      </c>
      <c r="E327" s="134" t="s">
        <v>1</v>
      </c>
      <c r="F327" s="135" t="s">
        <v>1025</v>
      </c>
      <c r="H327" s="134" t="s">
        <v>1</v>
      </c>
      <c r="L327" s="133"/>
      <c r="M327" s="136"/>
      <c r="T327" s="137"/>
      <c r="AT327" s="134" t="s">
        <v>138</v>
      </c>
      <c r="AU327" s="134" t="s">
        <v>77</v>
      </c>
      <c r="AV327" s="11" t="s">
        <v>16</v>
      </c>
      <c r="AW327" s="11" t="s">
        <v>26</v>
      </c>
      <c r="AX327" s="11" t="s">
        <v>70</v>
      </c>
      <c r="AY327" s="134" t="s">
        <v>130</v>
      </c>
    </row>
    <row r="328" spans="2:65" s="10" customFormat="1">
      <c r="B328" s="127"/>
      <c r="D328" s="124" t="s">
        <v>138</v>
      </c>
      <c r="E328" s="128" t="s">
        <v>1</v>
      </c>
      <c r="F328" s="129" t="s">
        <v>1026</v>
      </c>
      <c r="H328" s="130">
        <v>584.69500000000005</v>
      </c>
      <c r="L328" s="127"/>
      <c r="M328" s="131"/>
      <c r="T328" s="132"/>
      <c r="AT328" s="128" t="s">
        <v>138</v>
      </c>
      <c r="AU328" s="128" t="s">
        <v>77</v>
      </c>
      <c r="AV328" s="10" t="s">
        <v>77</v>
      </c>
      <c r="AW328" s="10" t="s">
        <v>26</v>
      </c>
      <c r="AX328" s="10" t="s">
        <v>70</v>
      </c>
      <c r="AY328" s="128" t="s">
        <v>130</v>
      </c>
    </row>
    <row r="329" spans="2:65" s="11" customFormat="1">
      <c r="B329" s="133"/>
      <c r="D329" s="124" t="s">
        <v>138</v>
      </c>
      <c r="E329" s="134" t="s">
        <v>1</v>
      </c>
      <c r="F329" s="135" t="s">
        <v>1027</v>
      </c>
      <c r="H329" s="134" t="s">
        <v>1</v>
      </c>
      <c r="L329" s="133"/>
      <c r="M329" s="136"/>
      <c r="T329" s="137"/>
      <c r="AT329" s="134" t="s">
        <v>138</v>
      </c>
      <c r="AU329" s="134" t="s">
        <v>77</v>
      </c>
      <c r="AV329" s="11" t="s">
        <v>16</v>
      </c>
      <c r="AW329" s="11" t="s">
        <v>26</v>
      </c>
      <c r="AX329" s="11" t="s">
        <v>70</v>
      </c>
      <c r="AY329" s="134" t="s">
        <v>130</v>
      </c>
    </row>
    <row r="330" spans="2:65" s="10" customFormat="1">
      <c r="B330" s="127"/>
      <c r="D330" s="124" t="s">
        <v>138</v>
      </c>
      <c r="E330" s="128" t="s">
        <v>1</v>
      </c>
      <c r="F330" s="129" t="s">
        <v>1028</v>
      </c>
      <c r="H330" s="130">
        <v>8.4079999999999995</v>
      </c>
      <c r="L330" s="127"/>
      <c r="M330" s="131"/>
      <c r="T330" s="132"/>
      <c r="AT330" s="128" t="s">
        <v>138</v>
      </c>
      <c r="AU330" s="128" t="s">
        <v>77</v>
      </c>
      <c r="AV330" s="10" t="s">
        <v>77</v>
      </c>
      <c r="AW330" s="10" t="s">
        <v>26</v>
      </c>
      <c r="AX330" s="10" t="s">
        <v>70</v>
      </c>
      <c r="AY330" s="128" t="s">
        <v>130</v>
      </c>
    </row>
    <row r="331" spans="2:65" s="13" customFormat="1">
      <c r="B331" s="147"/>
      <c r="D331" s="124" t="s">
        <v>138</v>
      </c>
      <c r="E331" s="148" t="s">
        <v>1</v>
      </c>
      <c r="F331" s="149" t="s">
        <v>227</v>
      </c>
      <c r="H331" s="150">
        <v>593.10300000000007</v>
      </c>
      <c r="L331" s="147"/>
      <c r="M331" s="151"/>
      <c r="T331" s="152"/>
      <c r="AT331" s="148" t="s">
        <v>138</v>
      </c>
      <c r="AU331" s="148" t="s">
        <v>77</v>
      </c>
      <c r="AV331" s="13" t="s">
        <v>147</v>
      </c>
      <c r="AW331" s="13" t="s">
        <v>26</v>
      </c>
      <c r="AX331" s="13" t="s">
        <v>16</v>
      </c>
      <c r="AY331" s="148" t="s">
        <v>130</v>
      </c>
    </row>
    <row r="332" spans="2:65" s="1" customFormat="1" ht="16.5" customHeight="1">
      <c r="B332" s="111"/>
      <c r="C332" s="112" t="s">
        <v>412</v>
      </c>
      <c r="D332" s="112" t="s">
        <v>131</v>
      </c>
      <c r="E332" s="113" t="s">
        <v>1029</v>
      </c>
      <c r="F332" s="114" t="s">
        <v>1030</v>
      </c>
      <c r="G332" s="115" t="s">
        <v>221</v>
      </c>
      <c r="H332" s="116">
        <v>97.397000000000006</v>
      </c>
      <c r="I332" s="117"/>
      <c r="J332" s="117">
        <f>ROUND(I332*H332,2)</f>
        <v>0</v>
      </c>
      <c r="K332" s="114" t="s">
        <v>1579</v>
      </c>
      <c r="L332" s="28"/>
      <c r="M332" s="118" t="s">
        <v>1</v>
      </c>
      <c r="N332" s="119" t="s">
        <v>35</v>
      </c>
      <c r="O332" s="120">
        <v>0</v>
      </c>
      <c r="P332" s="120">
        <f>O332*H332</f>
        <v>0</v>
      </c>
      <c r="Q332" s="120">
        <v>0</v>
      </c>
      <c r="R332" s="120">
        <f>Q332*H332</f>
        <v>0</v>
      </c>
      <c r="S332" s="120">
        <v>0</v>
      </c>
      <c r="T332" s="121">
        <f>S332*H332</f>
        <v>0</v>
      </c>
      <c r="AR332" s="122" t="s">
        <v>147</v>
      </c>
      <c r="AT332" s="122" t="s">
        <v>131</v>
      </c>
      <c r="AU332" s="122" t="s">
        <v>77</v>
      </c>
      <c r="AY332" s="16" t="s">
        <v>130</v>
      </c>
      <c r="BE332" s="123">
        <f>IF(N332="základní",J332,0)</f>
        <v>0</v>
      </c>
      <c r="BF332" s="123">
        <f>IF(N332="snížená",J332,0)</f>
        <v>0</v>
      </c>
      <c r="BG332" s="123">
        <f>IF(N332="zákl. přenesená",J332,0)</f>
        <v>0</v>
      </c>
      <c r="BH332" s="123">
        <f>IF(N332="sníž. přenesená",J332,0)</f>
        <v>0</v>
      </c>
      <c r="BI332" s="123">
        <f>IF(N332="nulová",J332,0)</f>
        <v>0</v>
      </c>
      <c r="BJ332" s="16" t="s">
        <v>16</v>
      </c>
      <c r="BK332" s="123">
        <f>ROUND(I332*H332,2)</f>
        <v>0</v>
      </c>
      <c r="BL332" s="16" t="s">
        <v>147</v>
      </c>
      <c r="BM332" s="122" t="s">
        <v>1031</v>
      </c>
    </row>
    <row r="333" spans="2:65" s="1" customFormat="1">
      <c r="B333" s="28"/>
      <c r="D333" s="124" t="s">
        <v>137</v>
      </c>
      <c r="F333" s="125" t="s">
        <v>1030</v>
      </c>
      <c r="L333" s="28"/>
      <c r="M333" s="126"/>
      <c r="T333" s="52"/>
      <c r="AT333" s="16" t="s">
        <v>137</v>
      </c>
      <c r="AU333" s="16" t="s">
        <v>77</v>
      </c>
    </row>
    <row r="334" spans="2:65" s="1" customFormat="1" ht="21.75" customHeight="1">
      <c r="B334" s="111"/>
      <c r="C334" s="112" t="s">
        <v>420</v>
      </c>
      <c r="D334" s="112" t="s">
        <v>131</v>
      </c>
      <c r="E334" s="113" t="s">
        <v>1032</v>
      </c>
      <c r="F334" s="114" t="s">
        <v>1033</v>
      </c>
      <c r="G334" s="115" t="s">
        <v>221</v>
      </c>
      <c r="H334" s="116">
        <v>97.397000000000006</v>
      </c>
      <c r="I334" s="117"/>
      <c r="J334" s="117">
        <f>ROUND(I334*H334,2)</f>
        <v>0</v>
      </c>
      <c r="K334" s="114" t="s">
        <v>1579</v>
      </c>
      <c r="L334" s="28"/>
      <c r="M334" s="118" t="s">
        <v>1</v>
      </c>
      <c r="N334" s="119" t="s">
        <v>35</v>
      </c>
      <c r="O334" s="120">
        <v>0</v>
      </c>
      <c r="P334" s="120">
        <f>O334*H334</f>
        <v>0</v>
      </c>
      <c r="Q334" s="120">
        <v>0</v>
      </c>
      <c r="R334" s="120">
        <f>Q334*H334</f>
        <v>0</v>
      </c>
      <c r="S334" s="120">
        <v>0</v>
      </c>
      <c r="T334" s="121">
        <f>S334*H334</f>
        <v>0</v>
      </c>
      <c r="AR334" s="122" t="s">
        <v>147</v>
      </c>
      <c r="AT334" s="122" t="s">
        <v>131</v>
      </c>
      <c r="AU334" s="122" t="s">
        <v>77</v>
      </c>
      <c r="AY334" s="16" t="s">
        <v>130</v>
      </c>
      <c r="BE334" s="123">
        <f>IF(N334="základní",J334,0)</f>
        <v>0</v>
      </c>
      <c r="BF334" s="123">
        <f>IF(N334="snížená",J334,0)</f>
        <v>0</v>
      </c>
      <c r="BG334" s="123">
        <f>IF(N334="zákl. přenesená",J334,0)</f>
        <v>0</v>
      </c>
      <c r="BH334" s="123">
        <f>IF(N334="sníž. přenesená",J334,0)</f>
        <v>0</v>
      </c>
      <c r="BI334" s="123">
        <f>IF(N334="nulová",J334,0)</f>
        <v>0</v>
      </c>
      <c r="BJ334" s="16" t="s">
        <v>16</v>
      </c>
      <c r="BK334" s="123">
        <f>ROUND(I334*H334,2)</f>
        <v>0</v>
      </c>
      <c r="BL334" s="16" t="s">
        <v>147</v>
      </c>
      <c r="BM334" s="122" t="s">
        <v>1034</v>
      </c>
    </row>
    <row r="335" spans="2:65" s="1" customFormat="1">
      <c r="B335" s="28"/>
      <c r="D335" s="124" t="s">
        <v>137</v>
      </c>
      <c r="F335" s="125" t="s">
        <v>1033</v>
      </c>
      <c r="L335" s="28"/>
      <c r="M335" s="126"/>
      <c r="T335" s="52"/>
      <c r="AT335" s="16" t="s">
        <v>137</v>
      </c>
      <c r="AU335" s="16" t="s">
        <v>77</v>
      </c>
    </row>
    <row r="336" spans="2:65" s="10" customFormat="1">
      <c r="B336" s="127"/>
      <c r="D336" s="124" t="s">
        <v>138</v>
      </c>
      <c r="E336" s="128" t="s">
        <v>1</v>
      </c>
      <c r="F336" s="129" t="s">
        <v>1035</v>
      </c>
      <c r="H336" s="130">
        <v>97.397000000000006</v>
      </c>
      <c r="L336" s="127"/>
      <c r="M336" s="131"/>
      <c r="T336" s="132"/>
      <c r="AT336" s="128" t="s">
        <v>138</v>
      </c>
      <c r="AU336" s="128" t="s">
        <v>77</v>
      </c>
      <c r="AV336" s="10" t="s">
        <v>77</v>
      </c>
      <c r="AW336" s="10" t="s">
        <v>26</v>
      </c>
      <c r="AX336" s="10" t="s">
        <v>16</v>
      </c>
      <c r="AY336" s="128" t="s">
        <v>130</v>
      </c>
    </row>
    <row r="337" spans="2:65" s="1" customFormat="1" ht="16.5" customHeight="1">
      <c r="B337" s="111"/>
      <c r="C337" s="112" t="s">
        <v>428</v>
      </c>
      <c r="D337" s="112" t="s">
        <v>131</v>
      </c>
      <c r="E337" s="113" t="s">
        <v>1036</v>
      </c>
      <c r="F337" s="114" t="s">
        <v>1037</v>
      </c>
      <c r="G337" s="115" t="s">
        <v>221</v>
      </c>
      <c r="H337" s="116">
        <v>610.19500000000005</v>
      </c>
      <c r="I337" s="117"/>
      <c r="J337" s="117">
        <f>ROUND(I337*H337,2)</f>
        <v>0</v>
      </c>
      <c r="K337" s="114" t="s">
        <v>1579</v>
      </c>
      <c r="L337" s="28"/>
      <c r="M337" s="118" t="s">
        <v>1</v>
      </c>
      <c r="N337" s="119" t="s">
        <v>35</v>
      </c>
      <c r="O337" s="120">
        <v>0</v>
      </c>
      <c r="P337" s="120">
        <f>O337*H337</f>
        <v>0</v>
      </c>
      <c r="Q337" s="120">
        <v>8.4250000000000005E-2</v>
      </c>
      <c r="R337" s="120">
        <f>Q337*H337</f>
        <v>51.408928750000008</v>
      </c>
      <c r="S337" s="120">
        <v>0</v>
      </c>
      <c r="T337" s="121">
        <f>S337*H337</f>
        <v>0</v>
      </c>
      <c r="AR337" s="122" t="s">
        <v>147</v>
      </c>
      <c r="AT337" s="122" t="s">
        <v>131</v>
      </c>
      <c r="AU337" s="122" t="s">
        <v>77</v>
      </c>
      <c r="AY337" s="16" t="s">
        <v>130</v>
      </c>
      <c r="BE337" s="123">
        <f>IF(N337="základní",J337,0)</f>
        <v>0</v>
      </c>
      <c r="BF337" s="123">
        <f>IF(N337="snížená",J337,0)</f>
        <v>0</v>
      </c>
      <c r="BG337" s="123">
        <f>IF(N337="zákl. přenesená",J337,0)</f>
        <v>0</v>
      </c>
      <c r="BH337" s="123">
        <f>IF(N337="sníž. přenesená",J337,0)</f>
        <v>0</v>
      </c>
      <c r="BI337" s="123">
        <f>IF(N337="nulová",J337,0)</f>
        <v>0</v>
      </c>
      <c r="BJ337" s="16" t="s">
        <v>16</v>
      </c>
      <c r="BK337" s="123">
        <f>ROUND(I337*H337,2)</f>
        <v>0</v>
      </c>
      <c r="BL337" s="16" t="s">
        <v>147</v>
      </c>
      <c r="BM337" s="122" t="s">
        <v>1038</v>
      </c>
    </row>
    <row r="338" spans="2:65" s="1" customFormat="1">
      <c r="B338" s="28"/>
      <c r="D338" s="124" t="s">
        <v>137</v>
      </c>
      <c r="F338" s="125" t="s">
        <v>1037</v>
      </c>
      <c r="L338" s="28"/>
      <c r="M338" s="126"/>
      <c r="T338" s="52"/>
      <c r="AT338" s="16" t="s">
        <v>137</v>
      </c>
      <c r="AU338" s="16" t="s">
        <v>77</v>
      </c>
    </row>
    <row r="339" spans="2:65" s="11" customFormat="1">
      <c r="B339" s="133"/>
      <c r="D339" s="124" t="s">
        <v>138</v>
      </c>
      <c r="E339" s="134" t="s">
        <v>1</v>
      </c>
      <c r="F339" s="135" t="s">
        <v>1039</v>
      </c>
      <c r="H339" s="134" t="s">
        <v>1</v>
      </c>
      <c r="L339" s="133"/>
      <c r="M339" s="136"/>
      <c r="T339" s="137"/>
      <c r="AT339" s="134" t="s">
        <v>138</v>
      </c>
      <c r="AU339" s="134" t="s">
        <v>77</v>
      </c>
      <c r="AV339" s="11" t="s">
        <v>16</v>
      </c>
      <c r="AW339" s="11" t="s">
        <v>26</v>
      </c>
      <c r="AX339" s="11" t="s">
        <v>70</v>
      </c>
      <c r="AY339" s="134" t="s">
        <v>130</v>
      </c>
    </row>
    <row r="340" spans="2:65" s="10" customFormat="1">
      <c r="B340" s="127"/>
      <c r="D340" s="124" t="s">
        <v>138</v>
      </c>
      <c r="E340" s="128" t="s">
        <v>1</v>
      </c>
      <c r="F340" s="129" t="s">
        <v>1040</v>
      </c>
      <c r="H340" s="130">
        <v>308.38499999999999</v>
      </c>
      <c r="L340" s="127"/>
      <c r="M340" s="131"/>
      <c r="T340" s="132"/>
      <c r="AT340" s="128" t="s">
        <v>138</v>
      </c>
      <c r="AU340" s="128" t="s">
        <v>77</v>
      </c>
      <c r="AV340" s="10" t="s">
        <v>77</v>
      </c>
      <c r="AW340" s="10" t="s">
        <v>26</v>
      </c>
      <c r="AX340" s="10" t="s">
        <v>70</v>
      </c>
      <c r="AY340" s="128" t="s">
        <v>130</v>
      </c>
    </row>
    <row r="341" spans="2:65" s="10" customFormat="1">
      <c r="B341" s="127"/>
      <c r="D341" s="124" t="s">
        <v>138</v>
      </c>
      <c r="E341" s="128" t="s">
        <v>1</v>
      </c>
      <c r="F341" s="129" t="s">
        <v>1041</v>
      </c>
      <c r="H341" s="130">
        <v>239.04</v>
      </c>
      <c r="L341" s="127"/>
      <c r="M341" s="131"/>
      <c r="T341" s="132"/>
      <c r="AT341" s="128" t="s">
        <v>138</v>
      </c>
      <c r="AU341" s="128" t="s">
        <v>77</v>
      </c>
      <c r="AV341" s="10" t="s">
        <v>77</v>
      </c>
      <c r="AW341" s="10" t="s">
        <v>26</v>
      </c>
      <c r="AX341" s="10" t="s">
        <v>70</v>
      </c>
      <c r="AY341" s="128" t="s">
        <v>130</v>
      </c>
    </row>
    <row r="342" spans="2:65" s="14" customFormat="1">
      <c r="B342" s="153"/>
      <c r="D342" s="124" t="s">
        <v>138</v>
      </c>
      <c r="E342" s="154" t="s">
        <v>1</v>
      </c>
      <c r="F342" s="155" t="s">
        <v>264</v>
      </c>
      <c r="H342" s="156">
        <v>547.42499999999995</v>
      </c>
      <c r="L342" s="153"/>
      <c r="M342" s="157"/>
      <c r="T342" s="158"/>
      <c r="AT342" s="154" t="s">
        <v>138</v>
      </c>
      <c r="AU342" s="154" t="s">
        <v>77</v>
      </c>
      <c r="AV342" s="14" t="s">
        <v>83</v>
      </c>
      <c r="AW342" s="14" t="s">
        <v>26</v>
      </c>
      <c r="AX342" s="14" t="s">
        <v>70</v>
      </c>
      <c r="AY342" s="154" t="s">
        <v>130</v>
      </c>
    </row>
    <row r="343" spans="2:65" s="11" customFormat="1" ht="22.5">
      <c r="B343" s="133"/>
      <c r="D343" s="124" t="s">
        <v>138</v>
      </c>
      <c r="E343" s="134" t="s">
        <v>1</v>
      </c>
      <c r="F343" s="135" t="s">
        <v>1042</v>
      </c>
      <c r="H343" s="134" t="s">
        <v>1</v>
      </c>
      <c r="L343" s="133"/>
      <c r="M343" s="136"/>
      <c r="T343" s="137"/>
      <c r="AT343" s="134" t="s">
        <v>138</v>
      </c>
      <c r="AU343" s="134" t="s">
        <v>77</v>
      </c>
      <c r="AV343" s="11" t="s">
        <v>16</v>
      </c>
      <c r="AW343" s="11" t="s">
        <v>26</v>
      </c>
      <c r="AX343" s="11" t="s">
        <v>70</v>
      </c>
      <c r="AY343" s="134" t="s">
        <v>130</v>
      </c>
    </row>
    <row r="344" spans="2:65" s="10" customFormat="1">
      <c r="B344" s="127"/>
      <c r="D344" s="124" t="s">
        <v>138</v>
      </c>
      <c r="E344" s="128" t="s">
        <v>1</v>
      </c>
      <c r="F344" s="129" t="s">
        <v>1043</v>
      </c>
      <c r="H344" s="130">
        <v>24.14</v>
      </c>
      <c r="L344" s="127"/>
      <c r="M344" s="131"/>
      <c r="T344" s="132"/>
      <c r="AT344" s="128" t="s">
        <v>138</v>
      </c>
      <c r="AU344" s="128" t="s">
        <v>77</v>
      </c>
      <c r="AV344" s="10" t="s">
        <v>77</v>
      </c>
      <c r="AW344" s="10" t="s">
        <v>26</v>
      </c>
      <c r="AX344" s="10" t="s">
        <v>70</v>
      </c>
      <c r="AY344" s="128" t="s">
        <v>130</v>
      </c>
    </row>
    <row r="345" spans="2:65" s="10" customFormat="1">
      <c r="B345" s="127"/>
      <c r="D345" s="124" t="s">
        <v>138</v>
      </c>
      <c r="E345" s="128" t="s">
        <v>1</v>
      </c>
      <c r="F345" s="129" t="s">
        <v>1044</v>
      </c>
      <c r="H345" s="130">
        <v>18.443000000000001</v>
      </c>
      <c r="L345" s="127"/>
      <c r="M345" s="131"/>
      <c r="T345" s="132"/>
      <c r="AT345" s="128" t="s">
        <v>138</v>
      </c>
      <c r="AU345" s="128" t="s">
        <v>77</v>
      </c>
      <c r="AV345" s="10" t="s">
        <v>77</v>
      </c>
      <c r="AW345" s="10" t="s">
        <v>26</v>
      </c>
      <c r="AX345" s="10" t="s">
        <v>70</v>
      </c>
      <c r="AY345" s="128" t="s">
        <v>130</v>
      </c>
    </row>
    <row r="346" spans="2:65" s="14" customFormat="1">
      <c r="B346" s="153"/>
      <c r="D346" s="124" t="s">
        <v>138</v>
      </c>
      <c r="E346" s="154" t="s">
        <v>1</v>
      </c>
      <c r="F346" s="155" t="s">
        <v>264</v>
      </c>
      <c r="H346" s="156">
        <v>42.582999999999998</v>
      </c>
      <c r="L346" s="153"/>
      <c r="M346" s="157"/>
      <c r="T346" s="158"/>
      <c r="AT346" s="154" t="s">
        <v>138</v>
      </c>
      <c r="AU346" s="154" t="s">
        <v>77</v>
      </c>
      <c r="AV346" s="14" t="s">
        <v>83</v>
      </c>
      <c r="AW346" s="14" t="s">
        <v>26</v>
      </c>
      <c r="AX346" s="14" t="s">
        <v>70</v>
      </c>
      <c r="AY346" s="154" t="s">
        <v>130</v>
      </c>
    </row>
    <row r="347" spans="2:65" s="11" customFormat="1" ht="22.5">
      <c r="B347" s="133"/>
      <c r="D347" s="124" t="s">
        <v>138</v>
      </c>
      <c r="E347" s="134" t="s">
        <v>1</v>
      </c>
      <c r="F347" s="135" t="s">
        <v>1045</v>
      </c>
      <c r="H347" s="134" t="s">
        <v>1</v>
      </c>
      <c r="L347" s="133"/>
      <c r="M347" s="136"/>
      <c r="T347" s="137"/>
      <c r="AT347" s="134" t="s">
        <v>138</v>
      </c>
      <c r="AU347" s="134" t="s">
        <v>77</v>
      </c>
      <c r="AV347" s="11" t="s">
        <v>16</v>
      </c>
      <c r="AW347" s="11" t="s">
        <v>26</v>
      </c>
      <c r="AX347" s="11" t="s">
        <v>70</v>
      </c>
      <c r="AY347" s="134" t="s">
        <v>130</v>
      </c>
    </row>
    <row r="348" spans="2:65" s="10" customFormat="1">
      <c r="B348" s="127"/>
      <c r="D348" s="124" t="s">
        <v>138</v>
      </c>
      <c r="E348" s="128" t="s">
        <v>1</v>
      </c>
      <c r="F348" s="129" t="s">
        <v>1046</v>
      </c>
      <c r="H348" s="130">
        <v>10.673</v>
      </c>
      <c r="L348" s="127"/>
      <c r="M348" s="131"/>
      <c r="T348" s="132"/>
      <c r="AT348" s="128" t="s">
        <v>138</v>
      </c>
      <c r="AU348" s="128" t="s">
        <v>77</v>
      </c>
      <c r="AV348" s="10" t="s">
        <v>77</v>
      </c>
      <c r="AW348" s="10" t="s">
        <v>26</v>
      </c>
      <c r="AX348" s="10" t="s">
        <v>70</v>
      </c>
      <c r="AY348" s="128" t="s">
        <v>130</v>
      </c>
    </row>
    <row r="349" spans="2:65" s="10" customFormat="1">
      <c r="B349" s="127"/>
      <c r="D349" s="124" t="s">
        <v>138</v>
      </c>
      <c r="E349" s="128" t="s">
        <v>1</v>
      </c>
      <c r="F349" s="129" t="s">
        <v>1047</v>
      </c>
      <c r="H349" s="130">
        <v>8.3849999999999998</v>
      </c>
      <c r="L349" s="127"/>
      <c r="M349" s="131"/>
      <c r="T349" s="132"/>
      <c r="AT349" s="128" t="s">
        <v>138</v>
      </c>
      <c r="AU349" s="128" t="s">
        <v>77</v>
      </c>
      <c r="AV349" s="10" t="s">
        <v>77</v>
      </c>
      <c r="AW349" s="10" t="s">
        <v>26</v>
      </c>
      <c r="AX349" s="10" t="s">
        <v>70</v>
      </c>
      <c r="AY349" s="128" t="s">
        <v>130</v>
      </c>
    </row>
    <row r="350" spans="2:65" s="14" customFormat="1">
      <c r="B350" s="153"/>
      <c r="D350" s="124" t="s">
        <v>138</v>
      </c>
      <c r="E350" s="154" t="s">
        <v>1</v>
      </c>
      <c r="F350" s="155" t="s">
        <v>264</v>
      </c>
      <c r="H350" s="156">
        <v>19.058</v>
      </c>
      <c r="L350" s="153"/>
      <c r="M350" s="157"/>
      <c r="T350" s="158"/>
      <c r="AT350" s="154" t="s">
        <v>138</v>
      </c>
      <c r="AU350" s="154" t="s">
        <v>77</v>
      </c>
      <c r="AV350" s="14" t="s">
        <v>83</v>
      </c>
      <c r="AW350" s="14" t="s">
        <v>26</v>
      </c>
      <c r="AX350" s="14" t="s">
        <v>70</v>
      </c>
      <c r="AY350" s="154" t="s">
        <v>130</v>
      </c>
    </row>
    <row r="351" spans="2:65" s="11" customFormat="1">
      <c r="B351" s="133"/>
      <c r="D351" s="124" t="s">
        <v>138</v>
      </c>
      <c r="E351" s="134" t="s">
        <v>1</v>
      </c>
      <c r="F351" s="135" t="s">
        <v>1048</v>
      </c>
      <c r="H351" s="134" t="s">
        <v>1</v>
      </c>
      <c r="L351" s="133"/>
      <c r="M351" s="136"/>
      <c r="T351" s="137"/>
      <c r="AT351" s="134" t="s">
        <v>138</v>
      </c>
      <c r="AU351" s="134" t="s">
        <v>77</v>
      </c>
      <c r="AV351" s="11" t="s">
        <v>16</v>
      </c>
      <c r="AW351" s="11" t="s">
        <v>26</v>
      </c>
      <c r="AX351" s="11" t="s">
        <v>70</v>
      </c>
      <c r="AY351" s="134" t="s">
        <v>130</v>
      </c>
    </row>
    <row r="352" spans="2:65" s="11" customFormat="1">
      <c r="B352" s="133"/>
      <c r="D352" s="124" t="s">
        <v>138</v>
      </c>
      <c r="E352" s="134" t="s">
        <v>1</v>
      </c>
      <c r="F352" s="135" t="s">
        <v>1049</v>
      </c>
      <c r="H352" s="134" t="s">
        <v>1</v>
      </c>
      <c r="L352" s="133"/>
      <c r="M352" s="136"/>
      <c r="T352" s="137"/>
      <c r="AT352" s="134" t="s">
        <v>138</v>
      </c>
      <c r="AU352" s="134" t="s">
        <v>77</v>
      </c>
      <c r="AV352" s="11" t="s">
        <v>16</v>
      </c>
      <c r="AW352" s="11" t="s">
        <v>26</v>
      </c>
      <c r="AX352" s="11" t="s">
        <v>70</v>
      </c>
      <c r="AY352" s="134" t="s">
        <v>130</v>
      </c>
    </row>
    <row r="353" spans="2:65" s="10" customFormat="1">
      <c r="B353" s="127"/>
      <c r="D353" s="124" t="s">
        <v>138</v>
      </c>
      <c r="E353" s="128" t="s">
        <v>1</v>
      </c>
      <c r="F353" s="129" t="s">
        <v>1050</v>
      </c>
      <c r="H353" s="130">
        <v>1.129</v>
      </c>
      <c r="L353" s="127"/>
      <c r="M353" s="131"/>
      <c r="T353" s="132"/>
      <c r="AT353" s="128" t="s">
        <v>138</v>
      </c>
      <c r="AU353" s="128" t="s">
        <v>77</v>
      </c>
      <c r="AV353" s="10" t="s">
        <v>77</v>
      </c>
      <c r="AW353" s="10" t="s">
        <v>26</v>
      </c>
      <c r="AX353" s="10" t="s">
        <v>70</v>
      </c>
      <c r="AY353" s="128" t="s">
        <v>130</v>
      </c>
    </row>
    <row r="354" spans="2:65" s="13" customFormat="1">
      <c r="B354" s="147"/>
      <c r="D354" s="124" t="s">
        <v>138</v>
      </c>
      <c r="E354" s="148" t="s">
        <v>1</v>
      </c>
      <c r="F354" s="149" t="s">
        <v>227</v>
      </c>
      <c r="H354" s="150">
        <v>610.19499999999994</v>
      </c>
      <c r="L354" s="147"/>
      <c r="M354" s="151"/>
      <c r="T354" s="152"/>
      <c r="AT354" s="148" t="s">
        <v>138</v>
      </c>
      <c r="AU354" s="148" t="s">
        <v>77</v>
      </c>
      <c r="AV354" s="13" t="s">
        <v>147</v>
      </c>
      <c r="AW354" s="13" t="s">
        <v>26</v>
      </c>
      <c r="AX354" s="13" t="s">
        <v>16</v>
      </c>
      <c r="AY354" s="148" t="s">
        <v>130</v>
      </c>
    </row>
    <row r="355" spans="2:65" s="1" customFormat="1" ht="16.5" customHeight="1">
      <c r="B355" s="111"/>
      <c r="C355" s="159" t="s">
        <v>436</v>
      </c>
      <c r="D355" s="159" t="s">
        <v>312</v>
      </c>
      <c r="E355" s="160" t="s">
        <v>1051</v>
      </c>
      <c r="F355" s="161" t="s">
        <v>1052</v>
      </c>
      <c r="G355" s="162" t="s">
        <v>221</v>
      </c>
      <c r="H355" s="163">
        <v>552.899</v>
      </c>
      <c r="I355" s="164"/>
      <c r="J355" s="164">
        <f>ROUND(I355*H355,2)</f>
        <v>0</v>
      </c>
      <c r="K355" s="161" t="s">
        <v>1579</v>
      </c>
      <c r="L355" s="165"/>
      <c r="M355" s="166" t="s">
        <v>1</v>
      </c>
      <c r="N355" s="167" t="s">
        <v>35</v>
      </c>
      <c r="O355" s="120">
        <v>0</v>
      </c>
      <c r="P355" s="120">
        <f>O355*H355</f>
        <v>0</v>
      </c>
      <c r="Q355" s="120">
        <v>0.13100000000000001</v>
      </c>
      <c r="R355" s="120">
        <f>Q355*H355</f>
        <v>72.429769000000007</v>
      </c>
      <c r="S355" s="120">
        <v>0</v>
      </c>
      <c r="T355" s="121">
        <f>S355*H355</f>
        <v>0</v>
      </c>
      <c r="AR355" s="122" t="s">
        <v>166</v>
      </c>
      <c r="AT355" s="122" t="s">
        <v>312</v>
      </c>
      <c r="AU355" s="122" t="s">
        <v>77</v>
      </c>
      <c r="AY355" s="16" t="s">
        <v>130</v>
      </c>
      <c r="BE355" s="123">
        <f>IF(N355="základní",J355,0)</f>
        <v>0</v>
      </c>
      <c r="BF355" s="123">
        <f>IF(N355="snížená",J355,0)</f>
        <v>0</v>
      </c>
      <c r="BG355" s="123">
        <f>IF(N355="zákl. přenesená",J355,0)</f>
        <v>0</v>
      </c>
      <c r="BH355" s="123">
        <f>IF(N355="sníž. přenesená",J355,0)</f>
        <v>0</v>
      </c>
      <c r="BI355" s="123">
        <f>IF(N355="nulová",J355,0)</f>
        <v>0</v>
      </c>
      <c r="BJ355" s="16" t="s">
        <v>16</v>
      </c>
      <c r="BK355" s="123">
        <f>ROUND(I355*H355,2)</f>
        <v>0</v>
      </c>
      <c r="BL355" s="16" t="s">
        <v>147</v>
      </c>
      <c r="BM355" s="122" t="s">
        <v>1053</v>
      </c>
    </row>
    <row r="356" spans="2:65" s="1" customFormat="1">
      <c r="B356" s="28"/>
      <c r="D356" s="124" t="s">
        <v>137</v>
      </c>
      <c r="F356" s="125" t="s">
        <v>1052</v>
      </c>
      <c r="L356" s="28"/>
      <c r="M356" s="126"/>
      <c r="T356" s="52"/>
      <c r="AT356" s="16" t="s">
        <v>137</v>
      </c>
      <c r="AU356" s="16" t="s">
        <v>77</v>
      </c>
    </row>
    <row r="357" spans="2:65" s="10" customFormat="1">
      <c r="B357" s="127"/>
      <c r="D357" s="124" t="s">
        <v>138</v>
      </c>
      <c r="E357" s="128" t="s">
        <v>1</v>
      </c>
      <c r="F357" s="129" t="s">
        <v>1054</v>
      </c>
      <c r="H357" s="130">
        <v>552.899</v>
      </c>
      <c r="L357" s="127"/>
      <c r="M357" s="131"/>
      <c r="T357" s="132"/>
      <c r="AT357" s="128" t="s">
        <v>138</v>
      </c>
      <c r="AU357" s="128" t="s">
        <v>77</v>
      </c>
      <c r="AV357" s="10" t="s">
        <v>77</v>
      </c>
      <c r="AW357" s="10" t="s">
        <v>26</v>
      </c>
      <c r="AX357" s="10" t="s">
        <v>16</v>
      </c>
      <c r="AY357" s="128" t="s">
        <v>130</v>
      </c>
    </row>
    <row r="358" spans="2:65" s="1" customFormat="1" ht="16.5" customHeight="1">
      <c r="B358" s="111"/>
      <c r="C358" s="159" t="s">
        <v>445</v>
      </c>
      <c r="D358" s="159" t="s">
        <v>312</v>
      </c>
      <c r="E358" s="160" t="s">
        <v>1055</v>
      </c>
      <c r="F358" s="161" t="s">
        <v>1056</v>
      </c>
      <c r="G358" s="162" t="s">
        <v>221</v>
      </c>
      <c r="H358" s="163">
        <v>43.86</v>
      </c>
      <c r="I358" s="164"/>
      <c r="J358" s="164">
        <f>ROUND(I358*H358,2)</f>
        <v>0</v>
      </c>
      <c r="K358" s="161" t="s">
        <v>1579</v>
      </c>
      <c r="L358" s="165"/>
      <c r="M358" s="166" t="s">
        <v>1</v>
      </c>
      <c r="N358" s="167" t="s">
        <v>35</v>
      </c>
      <c r="O358" s="120">
        <v>0</v>
      </c>
      <c r="P358" s="120">
        <f>O358*H358</f>
        <v>0</v>
      </c>
      <c r="Q358" s="120">
        <v>0.13100000000000001</v>
      </c>
      <c r="R358" s="120">
        <f>Q358*H358</f>
        <v>5.74566</v>
      </c>
      <c r="S358" s="120">
        <v>0</v>
      </c>
      <c r="T358" s="121">
        <f>S358*H358</f>
        <v>0</v>
      </c>
      <c r="AR358" s="122" t="s">
        <v>166</v>
      </c>
      <c r="AT358" s="122" t="s">
        <v>312</v>
      </c>
      <c r="AU358" s="122" t="s">
        <v>77</v>
      </c>
      <c r="AY358" s="16" t="s">
        <v>130</v>
      </c>
      <c r="BE358" s="123">
        <f>IF(N358="základní",J358,0)</f>
        <v>0</v>
      </c>
      <c r="BF358" s="123">
        <f>IF(N358="snížená",J358,0)</f>
        <v>0</v>
      </c>
      <c r="BG358" s="123">
        <f>IF(N358="zákl. přenesená",J358,0)</f>
        <v>0</v>
      </c>
      <c r="BH358" s="123">
        <f>IF(N358="sníž. přenesená",J358,0)</f>
        <v>0</v>
      </c>
      <c r="BI358" s="123">
        <f>IF(N358="nulová",J358,0)</f>
        <v>0</v>
      </c>
      <c r="BJ358" s="16" t="s">
        <v>16</v>
      </c>
      <c r="BK358" s="123">
        <f>ROUND(I358*H358,2)</f>
        <v>0</v>
      </c>
      <c r="BL358" s="16" t="s">
        <v>147</v>
      </c>
      <c r="BM358" s="122" t="s">
        <v>1057</v>
      </c>
    </row>
    <row r="359" spans="2:65" s="1" customFormat="1">
      <c r="B359" s="28"/>
      <c r="D359" s="124" t="s">
        <v>137</v>
      </c>
      <c r="F359" s="125" t="s">
        <v>1056</v>
      </c>
      <c r="L359" s="28"/>
      <c r="M359" s="126"/>
      <c r="T359" s="52"/>
      <c r="AT359" s="16" t="s">
        <v>137</v>
      </c>
      <c r="AU359" s="16" t="s">
        <v>77</v>
      </c>
    </row>
    <row r="360" spans="2:65" s="10" customFormat="1">
      <c r="B360" s="127"/>
      <c r="D360" s="124" t="s">
        <v>138</v>
      </c>
      <c r="E360" s="128" t="s">
        <v>1</v>
      </c>
      <c r="F360" s="129" t="s">
        <v>1058</v>
      </c>
      <c r="H360" s="130">
        <v>43.86</v>
      </c>
      <c r="L360" s="127"/>
      <c r="M360" s="131"/>
      <c r="T360" s="132"/>
      <c r="AT360" s="128" t="s">
        <v>138</v>
      </c>
      <c r="AU360" s="128" t="s">
        <v>77</v>
      </c>
      <c r="AV360" s="10" t="s">
        <v>77</v>
      </c>
      <c r="AW360" s="10" t="s">
        <v>26</v>
      </c>
      <c r="AX360" s="10" t="s">
        <v>16</v>
      </c>
      <c r="AY360" s="128" t="s">
        <v>130</v>
      </c>
    </row>
    <row r="361" spans="2:65" s="1" customFormat="1" ht="16.5" customHeight="1">
      <c r="B361" s="111"/>
      <c r="C361" s="159" t="s">
        <v>452</v>
      </c>
      <c r="D361" s="159" t="s">
        <v>312</v>
      </c>
      <c r="E361" s="160" t="s">
        <v>1059</v>
      </c>
      <c r="F361" s="161" t="s">
        <v>1060</v>
      </c>
      <c r="G361" s="162" t="s">
        <v>221</v>
      </c>
      <c r="H361" s="163">
        <v>19.63</v>
      </c>
      <c r="I361" s="164"/>
      <c r="J361" s="164">
        <f>ROUND(I361*H361,2)</f>
        <v>0</v>
      </c>
      <c r="K361" s="161" t="s">
        <v>1579</v>
      </c>
      <c r="L361" s="165"/>
      <c r="M361" s="166" t="s">
        <v>1</v>
      </c>
      <c r="N361" s="167" t="s">
        <v>35</v>
      </c>
      <c r="O361" s="120">
        <v>0</v>
      </c>
      <c r="P361" s="120">
        <f>O361*H361</f>
        <v>0</v>
      </c>
      <c r="Q361" s="120">
        <v>0.13100000000000001</v>
      </c>
      <c r="R361" s="120">
        <f>Q361*H361</f>
        <v>2.5715300000000001</v>
      </c>
      <c r="S361" s="120">
        <v>0</v>
      </c>
      <c r="T361" s="121">
        <f>S361*H361</f>
        <v>0</v>
      </c>
      <c r="AR361" s="122" t="s">
        <v>166</v>
      </c>
      <c r="AT361" s="122" t="s">
        <v>312</v>
      </c>
      <c r="AU361" s="122" t="s">
        <v>77</v>
      </c>
      <c r="AY361" s="16" t="s">
        <v>130</v>
      </c>
      <c r="BE361" s="123">
        <f>IF(N361="základní",J361,0)</f>
        <v>0</v>
      </c>
      <c r="BF361" s="123">
        <f>IF(N361="snížená",J361,0)</f>
        <v>0</v>
      </c>
      <c r="BG361" s="123">
        <f>IF(N361="zákl. přenesená",J361,0)</f>
        <v>0</v>
      </c>
      <c r="BH361" s="123">
        <f>IF(N361="sníž. přenesená",J361,0)</f>
        <v>0</v>
      </c>
      <c r="BI361" s="123">
        <f>IF(N361="nulová",J361,0)</f>
        <v>0</v>
      </c>
      <c r="BJ361" s="16" t="s">
        <v>16</v>
      </c>
      <c r="BK361" s="123">
        <f>ROUND(I361*H361,2)</f>
        <v>0</v>
      </c>
      <c r="BL361" s="16" t="s">
        <v>147</v>
      </c>
      <c r="BM361" s="122" t="s">
        <v>1061</v>
      </c>
    </row>
    <row r="362" spans="2:65" s="1" customFormat="1">
      <c r="B362" s="28"/>
      <c r="D362" s="124" t="s">
        <v>137</v>
      </c>
      <c r="F362" s="125" t="s">
        <v>1060</v>
      </c>
      <c r="L362" s="28"/>
      <c r="M362" s="126"/>
      <c r="T362" s="52"/>
      <c r="AT362" s="16" t="s">
        <v>137</v>
      </c>
      <c r="AU362" s="16" t="s">
        <v>77</v>
      </c>
    </row>
    <row r="363" spans="2:65" s="10" customFormat="1">
      <c r="B363" s="127"/>
      <c r="D363" s="124" t="s">
        <v>138</v>
      </c>
      <c r="E363" s="128" t="s">
        <v>1</v>
      </c>
      <c r="F363" s="129" t="s">
        <v>1062</v>
      </c>
      <c r="H363" s="130">
        <v>19.63</v>
      </c>
      <c r="L363" s="127"/>
      <c r="M363" s="131"/>
      <c r="T363" s="132"/>
      <c r="AT363" s="128" t="s">
        <v>138</v>
      </c>
      <c r="AU363" s="128" t="s">
        <v>77</v>
      </c>
      <c r="AV363" s="10" t="s">
        <v>77</v>
      </c>
      <c r="AW363" s="10" t="s">
        <v>26</v>
      </c>
      <c r="AX363" s="10" t="s">
        <v>16</v>
      </c>
      <c r="AY363" s="128" t="s">
        <v>130</v>
      </c>
    </row>
    <row r="364" spans="2:65" s="1" customFormat="1" ht="16.5" customHeight="1">
      <c r="B364" s="111"/>
      <c r="C364" s="159" t="s">
        <v>465</v>
      </c>
      <c r="D364" s="159" t="s">
        <v>312</v>
      </c>
      <c r="E364" s="160" t="s">
        <v>1063</v>
      </c>
      <c r="F364" s="161" t="s">
        <v>1064</v>
      </c>
      <c r="G364" s="162" t="s">
        <v>221</v>
      </c>
      <c r="H364" s="163">
        <v>1.163</v>
      </c>
      <c r="I364" s="164"/>
      <c r="J364" s="164">
        <f>ROUND(I364*H364,2)</f>
        <v>0</v>
      </c>
      <c r="K364" s="161" t="s">
        <v>1</v>
      </c>
      <c r="L364" s="165"/>
      <c r="M364" s="166" t="s">
        <v>1</v>
      </c>
      <c r="N364" s="167" t="s">
        <v>35</v>
      </c>
      <c r="O364" s="120">
        <v>0</v>
      </c>
      <c r="P364" s="120">
        <f>O364*H364</f>
        <v>0</v>
      </c>
      <c r="Q364" s="120">
        <v>0.13100000000000001</v>
      </c>
      <c r="R364" s="120">
        <f>Q364*H364</f>
        <v>0.15235300000000002</v>
      </c>
      <c r="S364" s="120">
        <v>0</v>
      </c>
      <c r="T364" s="121">
        <f>S364*H364</f>
        <v>0</v>
      </c>
      <c r="AR364" s="122" t="s">
        <v>166</v>
      </c>
      <c r="AT364" s="122" t="s">
        <v>312</v>
      </c>
      <c r="AU364" s="122" t="s">
        <v>77</v>
      </c>
      <c r="AY364" s="16" t="s">
        <v>130</v>
      </c>
      <c r="BE364" s="123">
        <f>IF(N364="základní",J364,0)</f>
        <v>0</v>
      </c>
      <c r="BF364" s="123">
        <f>IF(N364="snížená",J364,0)</f>
        <v>0</v>
      </c>
      <c r="BG364" s="123">
        <f>IF(N364="zákl. přenesená",J364,0)</f>
        <v>0</v>
      </c>
      <c r="BH364" s="123">
        <f>IF(N364="sníž. přenesená",J364,0)</f>
        <v>0</v>
      </c>
      <c r="BI364" s="123">
        <f>IF(N364="nulová",J364,0)</f>
        <v>0</v>
      </c>
      <c r="BJ364" s="16" t="s">
        <v>16</v>
      </c>
      <c r="BK364" s="123">
        <f>ROUND(I364*H364,2)</f>
        <v>0</v>
      </c>
      <c r="BL364" s="16" t="s">
        <v>147</v>
      </c>
      <c r="BM364" s="122" t="s">
        <v>1065</v>
      </c>
    </row>
    <row r="365" spans="2:65" s="1" customFormat="1">
      <c r="B365" s="28"/>
      <c r="D365" s="124" t="s">
        <v>137</v>
      </c>
      <c r="F365" s="125" t="s">
        <v>1064</v>
      </c>
      <c r="L365" s="28"/>
      <c r="M365" s="126"/>
      <c r="T365" s="52"/>
      <c r="AT365" s="16" t="s">
        <v>137</v>
      </c>
      <c r="AU365" s="16" t="s">
        <v>77</v>
      </c>
    </row>
    <row r="366" spans="2:65" s="10" customFormat="1">
      <c r="B366" s="127"/>
      <c r="D366" s="124" t="s">
        <v>138</v>
      </c>
      <c r="E366" s="128" t="s">
        <v>1</v>
      </c>
      <c r="F366" s="129" t="s">
        <v>1066</v>
      </c>
      <c r="H366" s="130">
        <v>1.163</v>
      </c>
      <c r="L366" s="127"/>
      <c r="M366" s="131"/>
      <c r="T366" s="132"/>
      <c r="AT366" s="128" t="s">
        <v>138</v>
      </c>
      <c r="AU366" s="128" t="s">
        <v>77</v>
      </c>
      <c r="AV366" s="10" t="s">
        <v>77</v>
      </c>
      <c r="AW366" s="10" t="s">
        <v>26</v>
      </c>
      <c r="AX366" s="10" t="s">
        <v>16</v>
      </c>
      <c r="AY366" s="128" t="s">
        <v>130</v>
      </c>
    </row>
    <row r="367" spans="2:65" s="9" customFormat="1" ht="22.9" customHeight="1">
      <c r="B367" s="102"/>
      <c r="D367" s="103" t="s">
        <v>69</v>
      </c>
      <c r="E367" s="145" t="s">
        <v>166</v>
      </c>
      <c r="F367" s="145" t="s">
        <v>614</v>
      </c>
      <c r="J367" s="146">
        <f>BK367</f>
        <v>0</v>
      </c>
      <c r="L367" s="102"/>
      <c r="M367" s="106"/>
      <c r="P367" s="107">
        <f>SUM(P368:P371)</f>
        <v>0</v>
      </c>
      <c r="R367" s="107">
        <f>SUM(R368:R371)</f>
        <v>0.84160000000000001</v>
      </c>
      <c r="T367" s="108">
        <f>SUM(T368:T371)</f>
        <v>0</v>
      </c>
      <c r="AR367" s="103" t="s">
        <v>16</v>
      </c>
      <c r="AT367" s="109" t="s">
        <v>69</v>
      </c>
      <c r="AU367" s="109" t="s">
        <v>16</v>
      </c>
      <c r="AY367" s="103" t="s">
        <v>130</v>
      </c>
      <c r="BK367" s="110">
        <f>SUM(BK368:BK371)</f>
        <v>0</v>
      </c>
    </row>
    <row r="368" spans="2:65" s="1" customFormat="1" ht="16.5" customHeight="1">
      <c r="B368" s="111"/>
      <c r="C368" s="112" t="s">
        <v>470</v>
      </c>
      <c r="D368" s="112" t="s">
        <v>131</v>
      </c>
      <c r="E368" s="113" t="s">
        <v>1067</v>
      </c>
      <c r="F368" s="114" t="s">
        <v>1068</v>
      </c>
      <c r="G368" s="115" t="s">
        <v>455</v>
      </c>
      <c r="H368" s="116">
        <v>2</v>
      </c>
      <c r="I368" s="117"/>
      <c r="J368" s="117">
        <f>ROUND(I368*H368,2)</f>
        <v>0</v>
      </c>
      <c r="K368" s="114" t="s">
        <v>1579</v>
      </c>
      <c r="L368" s="28"/>
      <c r="M368" s="118" t="s">
        <v>1</v>
      </c>
      <c r="N368" s="119" t="s">
        <v>35</v>
      </c>
      <c r="O368" s="120">
        <v>0</v>
      </c>
      <c r="P368" s="120">
        <f>O368*H368</f>
        <v>0</v>
      </c>
      <c r="Q368" s="120">
        <v>0.42080000000000001</v>
      </c>
      <c r="R368" s="120">
        <f>Q368*H368</f>
        <v>0.84160000000000001</v>
      </c>
      <c r="S368" s="120">
        <v>0</v>
      </c>
      <c r="T368" s="121">
        <f>S368*H368</f>
        <v>0</v>
      </c>
      <c r="AR368" s="122" t="s">
        <v>147</v>
      </c>
      <c r="AT368" s="122" t="s">
        <v>131</v>
      </c>
      <c r="AU368" s="122" t="s">
        <v>77</v>
      </c>
      <c r="AY368" s="16" t="s">
        <v>130</v>
      </c>
      <c r="BE368" s="123">
        <f>IF(N368="základní",J368,0)</f>
        <v>0</v>
      </c>
      <c r="BF368" s="123">
        <f>IF(N368="snížená",J368,0)</f>
        <v>0</v>
      </c>
      <c r="BG368" s="123">
        <f>IF(N368="zákl. přenesená",J368,0)</f>
        <v>0</v>
      </c>
      <c r="BH368" s="123">
        <f>IF(N368="sníž. přenesená",J368,0)</f>
        <v>0</v>
      </c>
      <c r="BI368" s="123">
        <f>IF(N368="nulová",J368,0)</f>
        <v>0</v>
      </c>
      <c r="BJ368" s="16" t="s">
        <v>16</v>
      </c>
      <c r="BK368" s="123">
        <f>ROUND(I368*H368,2)</f>
        <v>0</v>
      </c>
      <c r="BL368" s="16" t="s">
        <v>147</v>
      </c>
      <c r="BM368" s="122" t="s">
        <v>1069</v>
      </c>
    </row>
    <row r="369" spans="2:65" s="1" customFormat="1">
      <c r="B369" s="28"/>
      <c r="D369" s="124" t="s">
        <v>137</v>
      </c>
      <c r="F369" s="125" t="s">
        <v>1068</v>
      </c>
      <c r="L369" s="28"/>
      <c r="M369" s="126"/>
      <c r="T369" s="52"/>
      <c r="AT369" s="16" t="s">
        <v>137</v>
      </c>
      <c r="AU369" s="16" t="s">
        <v>77</v>
      </c>
    </row>
    <row r="370" spans="2:65" s="11" customFormat="1">
      <c r="B370" s="133"/>
      <c r="D370" s="124" t="s">
        <v>138</v>
      </c>
      <c r="E370" s="134" t="s">
        <v>1</v>
      </c>
      <c r="F370" s="135" t="s">
        <v>1070</v>
      </c>
      <c r="H370" s="134" t="s">
        <v>1</v>
      </c>
      <c r="L370" s="133"/>
      <c r="M370" s="136"/>
      <c r="T370" s="137"/>
      <c r="AT370" s="134" t="s">
        <v>138</v>
      </c>
      <c r="AU370" s="134" t="s">
        <v>77</v>
      </c>
      <c r="AV370" s="11" t="s">
        <v>16</v>
      </c>
      <c r="AW370" s="11" t="s">
        <v>26</v>
      </c>
      <c r="AX370" s="11" t="s">
        <v>70</v>
      </c>
      <c r="AY370" s="134" t="s">
        <v>130</v>
      </c>
    </row>
    <row r="371" spans="2:65" s="10" customFormat="1">
      <c r="B371" s="127"/>
      <c r="D371" s="124" t="s">
        <v>138</v>
      </c>
      <c r="E371" s="128" t="s">
        <v>1</v>
      </c>
      <c r="F371" s="129" t="s">
        <v>1071</v>
      </c>
      <c r="H371" s="130">
        <v>2</v>
      </c>
      <c r="L371" s="127"/>
      <c r="M371" s="131"/>
      <c r="T371" s="132"/>
      <c r="AT371" s="128" t="s">
        <v>138</v>
      </c>
      <c r="AU371" s="128" t="s">
        <v>77</v>
      </c>
      <c r="AV371" s="10" t="s">
        <v>77</v>
      </c>
      <c r="AW371" s="10" t="s">
        <v>26</v>
      </c>
      <c r="AX371" s="10" t="s">
        <v>16</v>
      </c>
      <c r="AY371" s="128" t="s">
        <v>130</v>
      </c>
    </row>
    <row r="372" spans="2:65" s="9" customFormat="1" ht="22.9" customHeight="1">
      <c r="B372" s="102"/>
      <c r="D372" s="103" t="s">
        <v>69</v>
      </c>
      <c r="E372" s="145" t="s">
        <v>170</v>
      </c>
      <c r="F372" s="145" t="s">
        <v>649</v>
      </c>
      <c r="J372" s="146">
        <f>BK372</f>
        <v>0</v>
      </c>
      <c r="L372" s="102"/>
      <c r="M372" s="106"/>
      <c r="P372" s="107">
        <f>P373+P492+P519</f>
        <v>0</v>
      </c>
      <c r="R372" s="107">
        <f>R373+R492+R519</f>
        <v>59.654267599999997</v>
      </c>
      <c r="T372" s="108">
        <f>T373+T492+T519</f>
        <v>6.4192190000000009</v>
      </c>
      <c r="AR372" s="103" t="s">
        <v>16</v>
      </c>
      <c r="AT372" s="109" t="s">
        <v>69</v>
      </c>
      <c r="AU372" s="109" t="s">
        <v>16</v>
      </c>
      <c r="AY372" s="103" t="s">
        <v>130</v>
      </c>
      <c r="BK372" s="110">
        <f>BK373+BK492+BK519</f>
        <v>0</v>
      </c>
    </row>
    <row r="373" spans="2:65" s="9" customFormat="1" ht="20.85" customHeight="1">
      <c r="B373" s="102"/>
      <c r="D373" s="103" t="s">
        <v>69</v>
      </c>
      <c r="E373" s="145" t="s">
        <v>650</v>
      </c>
      <c r="F373" s="145" t="s">
        <v>651</v>
      </c>
      <c r="J373" s="146">
        <f>BK373</f>
        <v>0</v>
      </c>
      <c r="L373" s="102"/>
      <c r="M373" s="106"/>
      <c r="P373" s="107">
        <f>SUM(P374:P491)</f>
        <v>0</v>
      </c>
      <c r="R373" s="107">
        <f>SUM(R374:R491)</f>
        <v>59.653032619999998</v>
      </c>
      <c r="T373" s="108">
        <f>SUM(T374:T491)</f>
        <v>0</v>
      </c>
      <c r="AR373" s="103" t="s">
        <v>16</v>
      </c>
      <c r="AT373" s="109" t="s">
        <v>69</v>
      </c>
      <c r="AU373" s="109" t="s">
        <v>77</v>
      </c>
      <c r="AY373" s="103" t="s">
        <v>130</v>
      </c>
      <c r="BK373" s="110">
        <f>SUM(BK374:BK491)</f>
        <v>0</v>
      </c>
    </row>
    <row r="374" spans="2:65" s="1" customFormat="1" ht="16.5" customHeight="1">
      <c r="B374" s="111"/>
      <c r="C374" s="112" t="s">
        <v>477</v>
      </c>
      <c r="D374" s="112" t="s">
        <v>131</v>
      </c>
      <c r="E374" s="113" t="s">
        <v>653</v>
      </c>
      <c r="F374" s="114" t="s">
        <v>654</v>
      </c>
      <c r="G374" s="115" t="s">
        <v>439</v>
      </c>
      <c r="H374" s="116">
        <v>158.97999999999999</v>
      </c>
      <c r="I374" s="117"/>
      <c r="J374" s="117">
        <f>ROUND(I374*H374,2)</f>
        <v>0</v>
      </c>
      <c r="K374" s="114" t="s">
        <v>1579</v>
      </c>
      <c r="L374" s="28"/>
      <c r="M374" s="118" t="s">
        <v>1</v>
      </c>
      <c r="N374" s="119" t="s">
        <v>35</v>
      </c>
      <c r="O374" s="120">
        <v>0</v>
      </c>
      <c r="P374" s="120">
        <f>O374*H374</f>
        <v>0</v>
      </c>
      <c r="Q374" s="120">
        <v>4.0079999999999998E-2</v>
      </c>
      <c r="R374" s="120">
        <f>Q374*H374</f>
        <v>6.3719183999999993</v>
      </c>
      <c r="S374" s="120">
        <v>0</v>
      </c>
      <c r="T374" s="121">
        <f>S374*H374</f>
        <v>0</v>
      </c>
      <c r="AR374" s="122" t="s">
        <v>147</v>
      </c>
      <c r="AT374" s="122" t="s">
        <v>131</v>
      </c>
      <c r="AU374" s="122" t="s">
        <v>83</v>
      </c>
      <c r="AY374" s="16" t="s">
        <v>130</v>
      </c>
      <c r="BE374" s="123">
        <f>IF(N374="základní",J374,0)</f>
        <v>0</v>
      </c>
      <c r="BF374" s="123">
        <f>IF(N374="snížená",J374,0)</f>
        <v>0</v>
      </c>
      <c r="BG374" s="123">
        <f>IF(N374="zákl. přenesená",J374,0)</f>
        <v>0</v>
      </c>
      <c r="BH374" s="123">
        <f>IF(N374="sníž. přenesená",J374,0)</f>
        <v>0</v>
      </c>
      <c r="BI374" s="123">
        <f>IF(N374="nulová",J374,0)</f>
        <v>0</v>
      </c>
      <c r="BJ374" s="16" t="s">
        <v>16</v>
      </c>
      <c r="BK374" s="123">
        <f>ROUND(I374*H374,2)</f>
        <v>0</v>
      </c>
      <c r="BL374" s="16" t="s">
        <v>147</v>
      </c>
      <c r="BM374" s="122" t="s">
        <v>1072</v>
      </c>
    </row>
    <row r="375" spans="2:65" s="1" customFormat="1">
      <c r="B375" s="28"/>
      <c r="D375" s="124" t="s">
        <v>137</v>
      </c>
      <c r="F375" s="125" t="s">
        <v>654</v>
      </c>
      <c r="L375" s="28"/>
      <c r="M375" s="126"/>
      <c r="T375" s="52"/>
      <c r="AT375" s="16" t="s">
        <v>137</v>
      </c>
      <c r="AU375" s="16" t="s">
        <v>83</v>
      </c>
    </row>
    <row r="376" spans="2:65" s="11" customFormat="1">
      <c r="B376" s="133"/>
      <c r="D376" s="124" t="s">
        <v>138</v>
      </c>
      <c r="E376" s="134" t="s">
        <v>1</v>
      </c>
      <c r="F376" s="135" t="s">
        <v>1073</v>
      </c>
      <c r="H376" s="134" t="s">
        <v>1</v>
      </c>
      <c r="L376" s="133"/>
      <c r="M376" s="136"/>
      <c r="T376" s="137"/>
      <c r="AT376" s="134" t="s">
        <v>138</v>
      </c>
      <c r="AU376" s="134" t="s">
        <v>83</v>
      </c>
      <c r="AV376" s="11" t="s">
        <v>16</v>
      </c>
      <c r="AW376" s="11" t="s">
        <v>26</v>
      </c>
      <c r="AX376" s="11" t="s">
        <v>70</v>
      </c>
      <c r="AY376" s="134" t="s">
        <v>130</v>
      </c>
    </row>
    <row r="377" spans="2:65" s="10" customFormat="1">
      <c r="B377" s="127"/>
      <c r="D377" s="124" t="s">
        <v>138</v>
      </c>
      <c r="E377" s="128" t="s">
        <v>1</v>
      </c>
      <c r="F377" s="129" t="s">
        <v>1074</v>
      </c>
      <c r="H377" s="130">
        <v>106.68</v>
      </c>
      <c r="L377" s="127"/>
      <c r="M377" s="131"/>
      <c r="T377" s="132"/>
      <c r="AT377" s="128" t="s">
        <v>138</v>
      </c>
      <c r="AU377" s="128" t="s">
        <v>83</v>
      </c>
      <c r="AV377" s="10" t="s">
        <v>77</v>
      </c>
      <c r="AW377" s="10" t="s">
        <v>26</v>
      </c>
      <c r="AX377" s="10" t="s">
        <v>70</v>
      </c>
      <c r="AY377" s="128" t="s">
        <v>130</v>
      </c>
    </row>
    <row r="378" spans="2:65" s="10" customFormat="1">
      <c r="B378" s="127"/>
      <c r="D378" s="124" t="s">
        <v>138</v>
      </c>
      <c r="E378" s="128" t="s">
        <v>1</v>
      </c>
      <c r="F378" s="129" t="s">
        <v>1075</v>
      </c>
      <c r="H378" s="130">
        <v>52.3</v>
      </c>
      <c r="L378" s="127"/>
      <c r="M378" s="131"/>
      <c r="T378" s="132"/>
      <c r="AT378" s="128" t="s">
        <v>138</v>
      </c>
      <c r="AU378" s="128" t="s">
        <v>83</v>
      </c>
      <c r="AV378" s="10" t="s">
        <v>77</v>
      </c>
      <c r="AW378" s="10" t="s">
        <v>26</v>
      </c>
      <c r="AX378" s="10" t="s">
        <v>70</v>
      </c>
      <c r="AY378" s="128" t="s">
        <v>130</v>
      </c>
    </row>
    <row r="379" spans="2:65" s="13" customFormat="1">
      <c r="B379" s="147"/>
      <c r="D379" s="124" t="s">
        <v>138</v>
      </c>
      <c r="E379" s="148" t="s">
        <v>1</v>
      </c>
      <c r="F379" s="149" t="s">
        <v>227</v>
      </c>
      <c r="H379" s="150">
        <v>158.98000000000002</v>
      </c>
      <c r="L379" s="147"/>
      <c r="M379" s="151"/>
      <c r="T379" s="152"/>
      <c r="AT379" s="148" t="s">
        <v>138</v>
      </c>
      <c r="AU379" s="148" t="s">
        <v>83</v>
      </c>
      <c r="AV379" s="13" t="s">
        <v>147</v>
      </c>
      <c r="AW379" s="13" t="s">
        <v>26</v>
      </c>
      <c r="AX379" s="13" t="s">
        <v>16</v>
      </c>
      <c r="AY379" s="148" t="s">
        <v>130</v>
      </c>
    </row>
    <row r="380" spans="2:65" s="1" customFormat="1" ht="16.5" customHeight="1">
      <c r="B380" s="111"/>
      <c r="C380" s="159" t="s">
        <v>484</v>
      </c>
      <c r="D380" s="159" t="s">
        <v>312</v>
      </c>
      <c r="E380" s="160" t="s">
        <v>659</v>
      </c>
      <c r="F380" s="161" t="s">
        <v>660</v>
      </c>
      <c r="G380" s="162" t="s">
        <v>439</v>
      </c>
      <c r="H380" s="163">
        <v>158.97999999999999</v>
      </c>
      <c r="I380" s="164"/>
      <c r="J380" s="164">
        <f>ROUND(I380*H380,2)</f>
        <v>0</v>
      </c>
      <c r="K380" s="161" t="s">
        <v>1</v>
      </c>
      <c r="L380" s="165"/>
      <c r="M380" s="166" t="s">
        <v>1</v>
      </c>
      <c r="N380" s="167" t="s">
        <v>35</v>
      </c>
      <c r="O380" s="120">
        <v>0</v>
      </c>
      <c r="P380" s="120">
        <f>O380*H380</f>
        <v>0</v>
      </c>
      <c r="Q380" s="120">
        <v>0</v>
      </c>
      <c r="R380" s="120">
        <f>Q380*H380</f>
        <v>0</v>
      </c>
      <c r="S380" s="120">
        <v>0</v>
      </c>
      <c r="T380" s="121">
        <f>S380*H380</f>
        <v>0</v>
      </c>
      <c r="AR380" s="122" t="s">
        <v>166</v>
      </c>
      <c r="AT380" s="122" t="s">
        <v>312</v>
      </c>
      <c r="AU380" s="122" t="s">
        <v>83</v>
      </c>
      <c r="AY380" s="16" t="s">
        <v>130</v>
      </c>
      <c r="BE380" s="123">
        <f>IF(N380="základní",J380,0)</f>
        <v>0</v>
      </c>
      <c r="BF380" s="123">
        <f>IF(N380="snížená",J380,0)</f>
        <v>0</v>
      </c>
      <c r="BG380" s="123">
        <f>IF(N380="zákl. přenesená",J380,0)</f>
        <v>0</v>
      </c>
      <c r="BH380" s="123">
        <f>IF(N380="sníž. přenesená",J380,0)</f>
        <v>0</v>
      </c>
      <c r="BI380" s="123">
        <f>IF(N380="nulová",J380,0)</f>
        <v>0</v>
      </c>
      <c r="BJ380" s="16" t="s">
        <v>16</v>
      </c>
      <c r="BK380" s="123">
        <f>ROUND(I380*H380,2)</f>
        <v>0</v>
      </c>
      <c r="BL380" s="16" t="s">
        <v>147</v>
      </c>
      <c r="BM380" s="122" t="s">
        <v>1076</v>
      </c>
    </row>
    <row r="381" spans="2:65" s="1" customFormat="1">
      <c r="B381" s="28"/>
      <c r="D381" s="124" t="s">
        <v>137</v>
      </c>
      <c r="F381" s="125" t="s">
        <v>660</v>
      </c>
      <c r="L381" s="28"/>
      <c r="M381" s="126"/>
      <c r="T381" s="52"/>
      <c r="AT381" s="16" t="s">
        <v>137</v>
      </c>
      <c r="AU381" s="16" t="s">
        <v>83</v>
      </c>
    </row>
    <row r="382" spans="2:65" s="11" customFormat="1">
      <c r="B382" s="133"/>
      <c r="D382" s="124" t="s">
        <v>138</v>
      </c>
      <c r="E382" s="134" t="s">
        <v>1</v>
      </c>
      <c r="F382" s="135" t="s">
        <v>1077</v>
      </c>
      <c r="H382" s="134" t="s">
        <v>1</v>
      </c>
      <c r="L382" s="133"/>
      <c r="M382" s="136"/>
      <c r="T382" s="137"/>
      <c r="AT382" s="134" t="s">
        <v>138</v>
      </c>
      <c r="AU382" s="134" t="s">
        <v>83</v>
      </c>
      <c r="AV382" s="11" t="s">
        <v>16</v>
      </c>
      <c r="AW382" s="11" t="s">
        <v>26</v>
      </c>
      <c r="AX382" s="11" t="s">
        <v>70</v>
      </c>
      <c r="AY382" s="134" t="s">
        <v>130</v>
      </c>
    </row>
    <row r="383" spans="2:65" s="10" customFormat="1">
      <c r="B383" s="127"/>
      <c r="D383" s="124" t="s">
        <v>138</v>
      </c>
      <c r="E383" s="128" t="s">
        <v>1</v>
      </c>
      <c r="F383" s="129" t="s">
        <v>1078</v>
      </c>
      <c r="H383" s="130">
        <v>106.68</v>
      </c>
      <c r="L383" s="127"/>
      <c r="M383" s="131"/>
      <c r="T383" s="132"/>
      <c r="AT383" s="128" t="s">
        <v>138</v>
      </c>
      <c r="AU383" s="128" t="s">
        <v>83</v>
      </c>
      <c r="AV383" s="10" t="s">
        <v>77</v>
      </c>
      <c r="AW383" s="10" t="s">
        <v>26</v>
      </c>
      <c r="AX383" s="10" t="s">
        <v>70</v>
      </c>
      <c r="AY383" s="128" t="s">
        <v>130</v>
      </c>
    </row>
    <row r="384" spans="2:65" s="10" customFormat="1">
      <c r="B384" s="127"/>
      <c r="D384" s="124" t="s">
        <v>138</v>
      </c>
      <c r="E384" s="128" t="s">
        <v>1</v>
      </c>
      <c r="F384" s="129" t="s">
        <v>1075</v>
      </c>
      <c r="H384" s="130">
        <v>52.3</v>
      </c>
      <c r="L384" s="127"/>
      <c r="M384" s="131"/>
      <c r="T384" s="132"/>
      <c r="AT384" s="128" t="s">
        <v>138</v>
      </c>
      <c r="AU384" s="128" t="s">
        <v>83</v>
      </c>
      <c r="AV384" s="10" t="s">
        <v>77</v>
      </c>
      <c r="AW384" s="10" t="s">
        <v>26</v>
      </c>
      <c r="AX384" s="10" t="s">
        <v>70</v>
      </c>
      <c r="AY384" s="128" t="s">
        <v>130</v>
      </c>
    </row>
    <row r="385" spans="2:65" s="13" customFormat="1">
      <c r="B385" s="147"/>
      <c r="D385" s="124" t="s">
        <v>138</v>
      </c>
      <c r="E385" s="148" t="s">
        <v>1</v>
      </c>
      <c r="F385" s="149" t="s">
        <v>227</v>
      </c>
      <c r="H385" s="150">
        <v>158.98000000000002</v>
      </c>
      <c r="L385" s="147"/>
      <c r="M385" s="151"/>
      <c r="T385" s="152"/>
      <c r="AT385" s="148" t="s">
        <v>138</v>
      </c>
      <c r="AU385" s="148" t="s">
        <v>83</v>
      </c>
      <c r="AV385" s="13" t="s">
        <v>147</v>
      </c>
      <c r="AW385" s="13" t="s">
        <v>26</v>
      </c>
      <c r="AX385" s="13" t="s">
        <v>16</v>
      </c>
      <c r="AY385" s="148" t="s">
        <v>130</v>
      </c>
    </row>
    <row r="386" spans="2:65" s="1" customFormat="1" ht="24.2" customHeight="1">
      <c r="B386" s="111"/>
      <c r="C386" s="112" t="s">
        <v>489</v>
      </c>
      <c r="D386" s="112" t="s">
        <v>131</v>
      </c>
      <c r="E386" s="113" t="s">
        <v>1079</v>
      </c>
      <c r="F386" s="114" t="s">
        <v>1080</v>
      </c>
      <c r="G386" s="115" t="s">
        <v>439</v>
      </c>
      <c r="H386" s="116">
        <v>13.983000000000001</v>
      </c>
      <c r="I386" s="117"/>
      <c r="J386" s="117">
        <f>ROUND(I386*H386,2)</f>
        <v>0</v>
      </c>
      <c r="K386" s="114" t="s">
        <v>1</v>
      </c>
      <c r="L386" s="28"/>
      <c r="M386" s="118" t="s">
        <v>1</v>
      </c>
      <c r="N386" s="119" t="s">
        <v>35</v>
      </c>
      <c r="O386" s="120">
        <v>0</v>
      </c>
      <c r="P386" s="120">
        <f>O386*H386</f>
        <v>0</v>
      </c>
      <c r="Q386" s="120">
        <v>5.0999999999999997E-2</v>
      </c>
      <c r="R386" s="120">
        <f>Q386*H386</f>
        <v>0.71313300000000002</v>
      </c>
      <c r="S386" s="120">
        <v>0</v>
      </c>
      <c r="T386" s="121">
        <f>S386*H386</f>
        <v>0</v>
      </c>
      <c r="AR386" s="122" t="s">
        <v>147</v>
      </c>
      <c r="AT386" s="122" t="s">
        <v>131</v>
      </c>
      <c r="AU386" s="122" t="s">
        <v>83</v>
      </c>
      <c r="AY386" s="16" t="s">
        <v>130</v>
      </c>
      <c r="BE386" s="123">
        <f>IF(N386="základní",J386,0)</f>
        <v>0</v>
      </c>
      <c r="BF386" s="123">
        <f>IF(N386="snížená",J386,0)</f>
        <v>0</v>
      </c>
      <c r="BG386" s="123">
        <f>IF(N386="zákl. přenesená",J386,0)</f>
        <v>0</v>
      </c>
      <c r="BH386" s="123">
        <f>IF(N386="sníž. přenesená",J386,0)</f>
        <v>0</v>
      </c>
      <c r="BI386" s="123">
        <f>IF(N386="nulová",J386,0)</f>
        <v>0</v>
      </c>
      <c r="BJ386" s="16" t="s">
        <v>16</v>
      </c>
      <c r="BK386" s="123">
        <f>ROUND(I386*H386,2)</f>
        <v>0</v>
      </c>
      <c r="BL386" s="16" t="s">
        <v>147</v>
      </c>
      <c r="BM386" s="122" t="s">
        <v>1081</v>
      </c>
    </row>
    <row r="387" spans="2:65" s="1" customFormat="1">
      <c r="B387" s="28"/>
      <c r="D387" s="124" t="s">
        <v>137</v>
      </c>
      <c r="F387" s="125" t="s">
        <v>1080</v>
      </c>
      <c r="L387" s="28"/>
      <c r="M387" s="126"/>
      <c r="T387" s="52"/>
      <c r="AT387" s="16" t="s">
        <v>137</v>
      </c>
      <c r="AU387" s="16" t="s">
        <v>83</v>
      </c>
    </row>
    <row r="388" spans="2:65" s="10" customFormat="1">
      <c r="B388" s="127"/>
      <c r="D388" s="124" t="s">
        <v>138</v>
      </c>
      <c r="E388" s="128" t="s">
        <v>1</v>
      </c>
      <c r="F388" s="129" t="s">
        <v>1082</v>
      </c>
      <c r="H388" s="130">
        <v>13.983000000000001</v>
      </c>
      <c r="L388" s="127"/>
      <c r="M388" s="131"/>
      <c r="T388" s="132"/>
      <c r="AT388" s="128" t="s">
        <v>138</v>
      </c>
      <c r="AU388" s="128" t="s">
        <v>83</v>
      </c>
      <c r="AV388" s="10" t="s">
        <v>77</v>
      </c>
      <c r="AW388" s="10" t="s">
        <v>26</v>
      </c>
      <c r="AX388" s="10" t="s">
        <v>16</v>
      </c>
      <c r="AY388" s="128" t="s">
        <v>130</v>
      </c>
    </row>
    <row r="389" spans="2:65" s="1" customFormat="1" ht="16.5" customHeight="1">
      <c r="B389" s="111"/>
      <c r="C389" s="112" t="s">
        <v>494</v>
      </c>
      <c r="D389" s="112" t="s">
        <v>131</v>
      </c>
      <c r="E389" s="113" t="s">
        <v>1083</v>
      </c>
      <c r="F389" s="114" t="s">
        <v>1084</v>
      </c>
      <c r="G389" s="115" t="s">
        <v>455</v>
      </c>
      <c r="H389" s="116">
        <v>1</v>
      </c>
      <c r="I389" s="117"/>
      <c r="J389" s="117">
        <f>ROUND(I389*H389,2)</f>
        <v>0</v>
      </c>
      <c r="K389" s="114" t="s">
        <v>1579</v>
      </c>
      <c r="L389" s="28"/>
      <c r="M389" s="118" t="s">
        <v>1</v>
      </c>
      <c r="N389" s="119" t="s">
        <v>35</v>
      </c>
      <c r="O389" s="120">
        <v>0</v>
      </c>
      <c r="P389" s="120">
        <f>O389*H389</f>
        <v>0</v>
      </c>
      <c r="Q389" s="120">
        <v>0.10940999999999999</v>
      </c>
      <c r="R389" s="120">
        <f>Q389*H389</f>
        <v>0.10940999999999999</v>
      </c>
      <c r="S389" s="120">
        <v>0</v>
      </c>
      <c r="T389" s="121">
        <f>S389*H389</f>
        <v>0</v>
      </c>
      <c r="AR389" s="122" t="s">
        <v>147</v>
      </c>
      <c r="AT389" s="122" t="s">
        <v>131</v>
      </c>
      <c r="AU389" s="122" t="s">
        <v>83</v>
      </c>
      <c r="AY389" s="16" t="s">
        <v>130</v>
      </c>
      <c r="BE389" s="123">
        <f>IF(N389="základní",J389,0)</f>
        <v>0</v>
      </c>
      <c r="BF389" s="123">
        <f>IF(N389="snížená",J389,0)</f>
        <v>0</v>
      </c>
      <c r="BG389" s="123">
        <f>IF(N389="zákl. přenesená",J389,0)</f>
        <v>0</v>
      </c>
      <c r="BH389" s="123">
        <f>IF(N389="sníž. přenesená",J389,0)</f>
        <v>0</v>
      </c>
      <c r="BI389" s="123">
        <f>IF(N389="nulová",J389,0)</f>
        <v>0</v>
      </c>
      <c r="BJ389" s="16" t="s">
        <v>16</v>
      </c>
      <c r="BK389" s="123">
        <f>ROUND(I389*H389,2)</f>
        <v>0</v>
      </c>
      <c r="BL389" s="16" t="s">
        <v>147</v>
      </c>
      <c r="BM389" s="122" t="s">
        <v>1085</v>
      </c>
    </row>
    <row r="390" spans="2:65" s="1" customFormat="1">
      <c r="B390" s="28"/>
      <c r="D390" s="124" t="s">
        <v>137</v>
      </c>
      <c r="F390" s="125" t="s">
        <v>1084</v>
      </c>
      <c r="L390" s="28"/>
      <c r="M390" s="126"/>
      <c r="T390" s="52"/>
      <c r="AT390" s="16" t="s">
        <v>137</v>
      </c>
      <c r="AU390" s="16" t="s">
        <v>83</v>
      </c>
    </row>
    <row r="391" spans="2:65" s="10" customFormat="1">
      <c r="B391" s="127"/>
      <c r="D391" s="124" t="s">
        <v>138</v>
      </c>
      <c r="E391" s="128" t="s">
        <v>1</v>
      </c>
      <c r="F391" s="129" t="s">
        <v>1086</v>
      </c>
      <c r="H391" s="130">
        <v>1</v>
      </c>
      <c r="L391" s="127"/>
      <c r="M391" s="131"/>
      <c r="T391" s="132"/>
      <c r="AT391" s="128" t="s">
        <v>138</v>
      </c>
      <c r="AU391" s="128" t="s">
        <v>83</v>
      </c>
      <c r="AV391" s="10" t="s">
        <v>77</v>
      </c>
      <c r="AW391" s="10" t="s">
        <v>26</v>
      </c>
      <c r="AX391" s="10" t="s">
        <v>16</v>
      </c>
      <c r="AY391" s="128" t="s">
        <v>130</v>
      </c>
    </row>
    <row r="392" spans="2:65" s="1" customFormat="1" ht="16.5" customHeight="1">
      <c r="B392" s="111"/>
      <c r="C392" s="159" t="s">
        <v>499</v>
      </c>
      <c r="D392" s="159" t="s">
        <v>312</v>
      </c>
      <c r="E392" s="160" t="s">
        <v>1087</v>
      </c>
      <c r="F392" s="161" t="s">
        <v>1088</v>
      </c>
      <c r="G392" s="162" t="s">
        <v>455</v>
      </c>
      <c r="H392" s="163">
        <v>1</v>
      </c>
      <c r="I392" s="164"/>
      <c r="J392" s="164">
        <f>ROUND(I392*H392,2)</f>
        <v>0</v>
      </c>
      <c r="K392" s="161" t="s">
        <v>1579</v>
      </c>
      <c r="L392" s="165"/>
      <c r="M392" s="166" t="s">
        <v>1</v>
      </c>
      <c r="N392" s="167" t="s">
        <v>35</v>
      </c>
      <c r="O392" s="120">
        <v>0</v>
      </c>
      <c r="P392" s="120">
        <f>O392*H392</f>
        <v>0</v>
      </c>
      <c r="Q392" s="120">
        <v>6.4999999999999997E-3</v>
      </c>
      <c r="R392" s="120">
        <f>Q392*H392</f>
        <v>6.4999999999999997E-3</v>
      </c>
      <c r="S392" s="120">
        <v>0</v>
      </c>
      <c r="T392" s="121">
        <f>S392*H392</f>
        <v>0</v>
      </c>
      <c r="AR392" s="122" t="s">
        <v>166</v>
      </c>
      <c r="AT392" s="122" t="s">
        <v>312</v>
      </c>
      <c r="AU392" s="122" t="s">
        <v>83</v>
      </c>
      <c r="AY392" s="16" t="s">
        <v>130</v>
      </c>
      <c r="BE392" s="123">
        <f>IF(N392="základní",J392,0)</f>
        <v>0</v>
      </c>
      <c r="BF392" s="123">
        <f>IF(N392="snížená",J392,0)</f>
        <v>0</v>
      </c>
      <c r="BG392" s="123">
        <f>IF(N392="zákl. přenesená",J392,0)</f>
        <v>0</v>
      </c>
      <c r="BH392" s="123">
        <f>IF(N392="sníž. přenesená",J392,0)</f>
        <v>0</v>
      </c>
      <c r="BI392" s="123">
        <f>IF(N392="nulová",J392,0)</f>
        <v>0</v>
      </c>
      <c r="BJ392" s="16" t="s">
        <v>16</v>
      </c>
      <c r="BK392" s="123">
        <f>ROUND(I392*H392,2)</f>
        <v>0</v>
      </c>
      <c r="BL392" s="16" t="s">
        <v>147</v>
      </c>
      <c r="BM392" s="122" t="s">
        <v>1089</v>
      </c>
    </row>
    <row r="393" spans="2:65" s="1" customFormat="1">
      <c r="B393" s="28"/>
      <c r="D393" s="124" t="s">
        <v>137</v>
      </c>
      <c r="F393" s="125" t="s">
        <v>1088</v>
      </c>
      <c r="L393" s="28"/>
      <c r="M393" s="126"/>
      <c r="T393" s="52"/>
      <c r="AT393" s="16" t="s">
        <v>137</v>
      </c>
      <c r="AU393" s="16" t="s">
        <v>83</v>
      </c>
    </row>
    <row r="394" spans="2:65" s="1" customFormat="1" ht="16.5" customHeight="1">
      <c r="B394" s="111"/>
      <c r="C394" s="159" t="s">
        <v>504</v>
      </c>
      <c r="D394" s="159" t="s">
        <v>312</v>
      </c>
      <c r="E394" s="160" t="s">
        <v>1090</v>
      </c>
      <c r="F394" s="161" t="s">
        <v>1091</v>
      </c>
      <c r="G394" s="162" t="s">
        <v>455</v>
      </c>
      <c r="H394" s="163">
        <v>1</v>
      </c>
      <c r="I394" s="164"/>
      <c r="J394" s="164">
        <f>ROUND(I394*H394,2)</f>
        <v>0</v>
      </c>
      <c r="K394" s="161" t="s">
        <v>1579</v>
      </c>
      <c r="L394" s="165"/>
      <c r="M394" s="166" t="s">
        <v>1</v>
      </c>
      <c r="N394" s="167" t="s">
        <v>35</v>
      </c>
      <c r="O394" s="120">
        <v>0</v>
      </c>
      <c r="P394" s="120">
        <f>O394*H394</f>
        <v>0</v>
      </c>
      <c r="Q394" s="120">
        <v>3.3E-3</v>
      </c>
      <c r="R394" s="120">
        <f>Q394*H394</f>
        <v>3.3E-3</v>
      </c>
      <c r="S394" s="120">
        <v>0</v>
      </c>
      <c r="T394" s="121">
        <f>S394*H394</f>
        <v>0</v>
      </c>
      <c r="AR394" s="122" t="s">
        <v>166</v>
      </c>
      <c r="AT394" s="122" t="s">
        <v>312</v>
      </c>
      <c r="AU394" s="122" t="s">
        <v>83</v>
      </c>
      <c r="AY394" s="16" t="s">
        <v>130</v>
      </c>
      <c r="BE394" s="123">
        <f>IF(N394="základní",J394,0)</f>
        <v>0</v>
      </c>
      <c r="BF394" s="123">
        <f>IF(N394="snížená",J394,0)</f>
        <v>0</v>
      </c>
      <c r="BG394" s="123">
        <f>IF(N394="zákl. přenesená",J394,0)</f>
        <v>0</v>
      </c>
      <c r="BH394" s="123">
        <f>IF(N394="sníž. přenesená",J394,0)</f>
        <v>0</v>
      </c>
      <c r="BI394" s="123">
        <f>IF(N394="nulová",J394,0)</f>
        <v>0</v>
      </c>
      <c r="BJ394" s="16" t="s">
        <v>16</v>
      </c>
      <c r="BK394" s="123">
        <f>ROUND(I394*H394,2)</f>
        <v>0</v>
      </c>
      <c r="BL394" s="16" t="s">
        <v>147</v>
      </c>
      <c r="BM394" s="122" t="s">
        <v>1092</v>
      </c>
    </row>
    <row r="395" spans="2:65" s="1" customFormat="1">
      <c r="B395" s="28"/>
      <c r="D395" s="124" t="s">
        <v>137</v>
      </c>
      <c r="F395" s="125" t="s">
        <v>1091</v>
      </c>
      <c r="L395" s="28"/>
      <c r="M395" s="126"/>
      <c r="T395" s="52"/>
      <c r="AT395" s="16" t="s">
        <v>137</v>
      </c>
      <c r="AU395" s="16" t="s">
        <v>83</v>
      </c>
    </row>
    <row r="396" spans="2:65" s="1" customFormat="1" ht="16.5" customHeight="1">
      <c r="B396" s="111"/>
      <c r="C396" s="159" t="s">
        <v>418</v>
      </c>
      <c r="D396" s="159" t="s">
        <v>312</v>
      </c>
      <c r="E396" s="160" t="s">
        <v>1093</v>
      </c>
      <c r="F396" s="161" t="s">
        <v>1094</v>
      </c>
      <c r="G396" s="162" t="s">
        <v>455</v>
      </c>
      <c r="H396" s="163">
        <v>1</v>
      </c>
      <c r="I396" s="164"/>
      <c r="J396" s="164">
        <f>ROUND(I396*H396,2)</f>
        <v>0</v>
      </c>
      <c r="K396" s="161" t="s">
        <v>1579</v>
      </c>
      <c r="L396" s="165"/>
      <c r="M396" s="166" t="s">
        <v>1</v>
      </c>
      <c r="N396" s="167" t="s">
        <v>35</v>
      </c>
      <c r="O396" s="120">
        <v>0</v>
      </c>
      <c r="P396" s="120">
        <f>O396*H396</f>
        <v>0</v>
      </c>
      <c r="Q396" s="120">
        <v>4.0000000000000002E-4</v>
      </c>
      <c r="R396" s="120">
        <f>Q396*H396</f>
        <v>4.0000000000000002E-4</v>
      </c>
      <c r="S396" s="120">
        <v>0</v>
      </c>
      <c r="T396" s="121">
        <f>S396*H396</f>
        <v>0</v>
      </c>
      <c r="AR396" s="122" t="s">
        <v>166</v>
      </c>
      <c r="AT396" s="122" t="s">
        <v>312</v>
      </c>
      <c r="AU396" s="122" t="s">
        <v>83</v>
      </c>
      <c r="AY396" s="16" t="s">
        <v>130</v>
      </c>
      <c r="BE396" s="123">
        <f>IF(N396="základní",J396,0)</f>
        <v>0</v>
      </c>
      <c r="BF396" s="123">
        <f>IF(N396="snížená",J396,0)</f>
        <v>0</v>
      </c>
      <c r="BG396" s="123">
        <f>IF(N396="zákl. přenesená",J396,0)</f>
        <v>0</v>
      </c>
      <c r="BH396" s="123">
        <f>IF(N396="sníž. přenesená",J396,0)</f>
        <v>0</v>
      </c>
      <c r="BI396" s="123">
        <f>IF(N396="nulová",J396,0)</f>
        <v>0</v>
      </c>
      <c r="BJ396" s="16" t="s">
        <v>16</v>
      </c>
      <c r="BK396" s="123">
        <f>ROUND(I396*H396,2)</f>
        <v>0</v>
      </c>
      <c r="BL396" s="16" t="s">
        <v>147</v>
      </c>
      <c r="BM396" s="122" t="s">
        <v>1095</v>
      </c>
    </row>
    <row r="397" spans="2:65" s="1" customFormat="1">
      <c r="B397" s="28"/>
      <c r="D397" s="124" t="s">
        <v>137</v>
      </c>
      <c r="F397" s="125" t="s">
        <v>1094</v>
      </c>
      <c r="L397" s="28"/>
      <c r="M397" s="126"/>
      <c r="T397" s="52"/>
      <c r="AT397" s="16" t="s">
        <v>137</v>
      </c>
      <c r="AU397" s="16" t="s">
        <v>83</v>
      </c>
    </row>
    <row r="398" spans="2:65" s="1" customFormat="1" ht="16.5" customHeight="1">
      <c r="B398" s="111"/>
      <c r="C398" s="159" t="s">
        <v>434</v>
      </c>
      <c r="D398" s="159" t="s">
        <v>312</v>
      </c>
      <c r="E398" s="160" t="s">
        <v>1096</v>
      </c>
      <c r="F398" s="161" t="s">
        <v>1097</v>
      </c>
      <c r="G398" s="162" t="s">
        <v>455</v>
      </c>
      <c r="H398" s="163">
        <v>1</v>
      </c>
      <c r="I398" s="164"/>
      <c r="J398" s="164">
        <f>ROUND(I398*H398,2)</f>
        <v>0</v>
      </c>
      <c r="K398" s="161" t="s">
        <v>1579</v>
      </c>
      <c r="L398" s="165"/>
      <c r="M398" s="166" t="s">
        <v>1</v>
      </c>
      <c r="N398" s="167" t="s">
        <v>35</v>
      </c>
      <c r="O398" s="120">
        <v>0</v>
      </c>
      <c r="P398" s="120">
        <f>O398*H398</f>
        <v>0</v>
      </c>
      <c r="Q398" s="120">
        <v>1.4999999999999999E-4</v>
      </c>
      <c r="R398" s="120">
        <f>Q398*H398</f>
        <v>1.4999999999999999E-4</v>
      </c>
      <c r="S398" s="120">
        <v>0</v>
      </c>
      <c r="T398" s="121">
        <f>S398*H398</f>
        <v>0</v>
      </c>
      <c r="AR398" s="122" t="s">
        <v>166</v>
      </c>
      <c r="AT398" s="122" t="s">
        <v>312</v>
      </c>
      <c r="AU398" s="122" t="s">
        <v>83</v>
      </c>
      <c r="AY398" s="16" t="s">
        <v>130</v>
      </c>
      <c r="BE398" s="123">
        <f>IF(N398="základní",J398,0)</f>
        <v>0</v>
      </c>
      <c r="BF398" s="123">
        <f>IF(N398="snížená",J398,0)</f>
        <v>0</v>
      </c>
      <c r="BG398" s="123">
        <f>IF(N398="zákl. přenesená",J398,0)</f>
        <v>0</v>
      </c>
      <c r="BH398" s="123">
        <f>IF(N398="sníž. přenesená",J398,0)</f>
        <v>0</v>
      </c>
      <c r="BI398" s="123">
        <f>IF(N398="nulová",J398,0)</f>
        <v>0</v>
      </c>
      <c r="BJ398" s="16" t="s">
        <v>16</v>
      </c>
      <c r="BK398" s="123">
        <f>ROUND(I398*H398,2)</f>
        <v>0</v>
      </c>
      <c r="BL398" s="16" t="s">
        <v>147</v>
      </c>
      <c r="BM398" s="122" t="s">
        <v>1098</v>
      </c>
    </row>
    <row r="399" spans="2:65" s="1" customFormat="1">
      <c r="B399" s="28"/>
      <c r="D399" s="124" t="s">
        <v>137</v>
      </c>
      <c r="F399" s="125" t="s">
        <v>1097</v>
      </c>
      <c r="L399" s="28"/>
      <c r="M399" s="126"/>
      <c r="T399" s="52"/>
      <c r="AT399" s="16" t="s">
        <v>137</v>
      </c>
      <c r="AU399" s="16" t="s">
        <v>83</v>
      </c>
    </row>
    <row r="400" spans="2:65" s="1" customFormat="1" ht="16.5" customHeight="1">
      <c r="B400" s="111"/>
      <c r="C400" s="112" t="s">
        <v>532</v>
      </c>
      <c r="D400" s="112" t="s">
        <v>131</v>
      </c>
      <c r="E400" s="113" t="s">
        <v>1099</v>
      </c>
      <c r="F400" s="114" t="s">
        <v>1100</v>
      </c>
      <c r="G400" s="115" t="s">
        <v>439</v>
      </c>
      <c r="H400" s="116">
        <v>30.901</v>
      </c>
      <c r="I400" s="117"/>
      <c r="J400" s="117">
        <f>ROUND(I400*H400,2)</f>
        <v>0</v>
      </c>
      <c r="K400" s="114" t="s">
        <v>1579</v>
      </c>
      <c r="L400" s="28"/>
      <c r="M400" s="118" t="s">
        <v>1</v>
      </c>
      <c r="N400" s="119" t="s">
        <v>35</v>
      </c>
      <c r="O400" s="120">
        <v>0</v>
      </c>
      <c r="P400" s="120">
        <f>O400*H400</f>
        <v>0</v>
      </c>
      <c r="Q400" s="120">
        <v>7.1900000000000006E-2</v>
      </c>
      <c r="R400" s="120">
        <f>Q400*H400</f>
        <v>2.2217819000000003</v>
      </c>
      <c r="S400" s="120">
        <v>0</v>
      </c>
      <c r="T400" s="121">
        <f>S400*H400</f>
        <v>0</v>
      </c>
      <c r="AR400" s="122" t="s">
        <v>147</v>
      </c>
      <c r="AT400" s="122" t="s">
        <v>131</v>
      </c>
      <c r="AU400" s="122" t="s">
        <v>83</v>
      </c>
      <c r="AY400" s="16" t="s">
        <v>130</v>
      </c>
      <c r="BE400" s="123">
        <f>IF(N400="základní",J400,0)</f>
        <v>0</v>
      </c>
      <c r="BF400" s="123">
        <f>IF(N400="snížená",J400,0)</f>
        <v>0</v>
      </c>
      <c r="BG400" s="123">
        <f>IF(N400="zákl. přenesená",J400,0)</f>
        <v>0</v>
      </c>
      <c r="BH400" s="123">
        <f>IF(N400="sníž. přenesená",J400,0)</f>
        <v>0</v>
      </c>
      <c r="BI400" s="123">
        <f>IF(N400="nulová",J400,0)</f>
        <v>0</v>
      </c>
      <c r="BJ400" s="16" t="s">
        <v>16</v>
      </c>
      <c r="BK400" s="123">
        <f>ROUND(I400*H400,2)</f>
        <v>0</v>
      </c>
      <c r="BL400" s="16" t="s">
        <v>147</v>
      </c>
      <c r="BM400" s="122" t="s">
        <v>1101</v>
      </c>
    </row>
    <row r="401" spans="2:65" s="1" customFormat="1">
      <c r="B401" s="28"/>
      <c r="D401" s="124" t="s">
        <v>137</v>
      </c>
      <c r="F401" s="125" t="s">
        <v>1100</v>
      </c>
      <c r="L401" s="28"/>
      <c r="M401" s="126"/>
      <c r="T401" s="52"/>
      <c r="AT401" s="16" t="s">
        <v>137</v>
      </c>
      <c r="AU401" s="16" t="s">
        <v>83</v>
      </c>
    </row>
    <row r="402" spans="2:65" s="10" customFormat="1">
      <c r="B402" s="127"/>
      <c r="D402" s="124" t="s">
        <v>138</v>
      </c>
      <c r="E402" s="128" t="s">
        <v>1</v>
      </c>
      <c r="F402" s="129" t="s">
        <v>1102</v>
      </c>
      <c r="H402" s="130">
        <v>30.901</v>
      </c>
      <c r="L402" s="127"/>
      <c r="M402" s="131"/>
      <c r="T402" s="132"/>
      <c r="AT402" s="128" t="s">
        <v>138</v>
      </c>
      <c r="AU402" s="128" t="s">
        <v>83</v>
      </c>
      <c r="AV402" s="10" t="s">
        <v>77</v>
      </c>
      <c r="AW402" s="10" t="s">
        <v>26</v>
      </c>
      <c r="AX402" s="10" t="s">
        <v>16</v>
      </c>
      <c r="AY402" s="128" t="s">
        <v>130</v>
      </c>
    </row>
    <row r="403" spans="2:65" s="1" customFormat="1" ht="16.5" customHeight="1">
      <c r="B403" s="111"/>
      <c r="C403" s="112" t="s">
        <v>539</v>
      </c>
      <c r="D403" s="112" t="s">
        <v>131</v>
      </c>
      <c r="E403" s="113" t="s">
        <v>1103</v>
      </c>
      <c r="F403" s="114" t="s">
        <v>1104</v>
      </c>
      <c r="G403" s="115" t="s">
        <v>439</v>
      </c>
      <c r="H403" s="116">
        <v>30.901</v>
      </c>
      <c r="I403" s="117"/>
      <c r="J403" s="117">
        <f>ROUND(I403*H403,2)</f>
        <v>0</v>
      </c>
      <c r="K403" s="114" t="s">
        <v>1579</v>
      </c>
      <c r="L403" s="28"/>
      <c r="M403" s="118" t="s">
        <v>1</v>
      </c>
      <c r="N403" s="119" t="s">
        <v>35</v>
      </c>
      <c r="O403" s="120">
        <v>0</v>
      </c>
      <c r="P403" s="120">
        <f>O403*H403</f>
        <v>0</v>
      </c>
      <c r="Q403" s="120">
        <v>8.9779999999999999E-2</v>
      </c>
      <c r="R403" s="120">
        <f>Q403*H403</f>
        <v>2.77429178</v>
      </c>
      <c r="S403" s="120">
        <v>0</v>
      </c>
      <c r="T403" s="121">
        <f>S403*H403</f>
        <v>0</v>
      </c>
      <c r="AR403" s="122" t="s">
        <v>147</v>
      </c>
      <c r="AT403" s="122" t="s">
        <v>131</v>
      </c>
      <c r="AU403" s="122" t="s">
        <v>83</v>
      </c>
      <c r="AY403" s="16" t="s">
        <v>130</v>
      </c>
      <c r="BE403" s="123">
        <f>IF(N403="základní",J403,0)</f>
        <v>0</v>
      </c>
      <c r="BF403" s="123">
        <f>IF(N403="snížená",J403,0)</f>
        <v>0</v>
      </c>
      <c r="BG403" s="123">
        <f>IF(N403="zákl. přenesená",J403,0)</f>
        <v>0</v>
      </c>
      <c r="BH403" s="123">
        <f>IF(N403="sníž. přenesená",J403,0)</f>
        <v>0</v>
      </c>
      <c r="BI403" s="123">
        <f>IF(N403="nulová",J403,0)</f>
        <v>0</v>
      </c>
      <c r="BJ403" s="16" t="s">
        <v>16</v>
      </c>
      <c r="BK403" s="123">
        <f>ROUND(I403*H403,2)</f>
        <v>0</v>
      </c>
      <c r="BL403" s="16" t="s">
        <v>147</v>
      </c>
      <c r="BM403" s="122" t="s">
        <v>1105</v>
      </c>
    </row>
    <row r="404" spans="2:65" s="1" customFormat="1">
      <c r="B404" s="28"/>
      <c r="D404" s="124" t="s">
        <v>137</v>
      </c>
      <c r="F404" s="125" t="s">
        <v>1104</v>
      </c>
      <c r="L404" s="28"/>
      <c r="M404" s="126"/>
      <c r="T404" s="52"/>
      <c r="AT404" s="16" t="s">
        <v>137</v>
      </c>
      <c r="AU404" s="16" t="s">
        <v>83</v>
      </c>
    </row>
    <row r="405" spans="2:65" s="10" customFormat="1">
      <c r="B405" s="127"/>
      <c r="D405" s="124" t="s">
        <v>138</v>
      </c>
      <c r="E405" s="128" t="s">
        <v>1</v>
      </c>
      <c r="F405" s="129" t="s">
        <v>1102</v>
      </c>
      <c r="H405" s="130">
        <v>30.901</v>
      </c>
      <c r="L405" s="127"/>
      <c r="M405" s="131"/>
      <c r="T405" s="132"/>
      <c r="AT405" s="128" t="s">
        <v>138</v>
      </c>
      <c r="AU405" s="128" t="s">
        <v>83</v>
      </c>
      <c r="AV405" s="10" t="s">
        <v>77</v>
      </c>
      <c r="AW405" s="10" t="s">
        <v>26</v>
      </c>
      <c r="AX405" s="10" t="s">
        <v>16</v>
      </c>
      <c r="AY405" s="128" t="s">
        <v>130</v>
      </c>
    </row>
    <row r="406" spans="2:65" s="1" customFormat="1" ht="16.5" customHeight="1">
      <c r="B406" s="111"/>
      <c r="C406" s="112" t="s">
        <v>547</v>
      </c>
      <c r="D406" s="112" t="s">
        <v>131</v>
      </c>
      <c r="E406" s="113" t="s">
        <v>1106</v>
      </c>
      <c r="F406" s="114" t="s">
        <v>1107</v>
      </c>
      <c r="G406" s="115" t="s">
        <v>439</v>
      </c>
      <c r="H406" s="116">
        <v>100.59699999999999</v>
      </c>
      <c r="I406" s="117"/>
      <c r="J406" s="117">
        <f>ROUND(I406*H406,2)</f>
        <v>0</v>
      </c>
      <c r="K406" s="114" t="s">
        <v>1579</v>
      </c>
      <c r="L406" s="28"/>
      <c r="M406" s="118" t="s">
        <v>1</v>
      </c>
      <c r="N406" s="119" t="s">
        <v>35</v>
      </c>
      <c r="O406" s="120">
        <v>0</v>
      </c>
      <c r="P406" s="120">
        <f>O406*H406</f>
        <v>0</v>
      </c>
      <c r="Q406" s="120">
        <v>0.15540000000000001</v>
      </c>
      <c r="R406" s="120">
        <f>Q406*H406</f>
        <v>15.632773800000001</v>
      </c>
      <c r="S406" s="120">
        <v>0</v>
      </c>
      <c r="T406" s="121">
        <f>S406*H406</f>
        <v>0</v>
      </c>
      <c r="AR406" s="122" t="s">
        <v>147</v>
      </c>
      <c r="AT406" s="122" t="s">
        <v>131</v>
      </c>
      <c r="AU406" s="122" t="s">
        <v>83</v>
      </c>
      <c r="AY406" s="16" t="s">
        <v>130</v>
      </c>
      <c r="BE406" s="123">
        <f>IF(N406="základní",J406,0)</f>
        <v>0</v>
      </c>
      <c r="BF406" s="123">
        <f>IF(N406="snížená",J406,0)</f>
        <v>0</v>
      </c>
      <c r="BG406" s="123">
        <f>IF(N406="zákl. přenesená",J406,0)</f>
        <v>0</v>
      </c>
      <c r="BH406" s="123">
        <f>IF(N406="sníž. přenesená",J406,0)</f>
        <v>0</v>
      </c>
      <c r="BI406" s="123">
        <f>IF(N406="nulová",J406,0)</f>
        <v>0</v>
      </c>
      <c r="BJ406" s="16" t="s">
        <v>16</v>
      </c>
      <c r="BK406" s="123">
        <f>ROUND(I406*H406,2)</f>
        <v>0</v>
      </c>
      <c r="BL406" s="16" t="s">
        <v>147</v>
      </c>
      <c r="BM406" s="122" t="s">
        <v>1108</v>
      </c>
    </row>
    <row r="407" spans="2:65" s="1" customFormat="1">
      <c r="B407" s="28"/>
      <c r="D407" s="124" t="s">
        <v>137</v>
      </c>
      <c r="F407" s="125" t="s">
        <v>1107</v>
      </c>
      <c r="L407" s="28"/>
      <c r="M407" s="126"/>
      <c r="T407" s="52"/>
      <c r="AT407" s="16" t="s">
        <v>137</v>
      </c>
      <c r="AU407" s="16" t="s">
        <v>83</v>
      </c>
    </row>
    <row r="408" spans="2:65" s="10" customFormat="1">
      <c r="B408" s="127"/>
      <c r="D408" s="124" t="s">
        <v>138</v>
      </c>
      <c r="E408" s="128" t="s">
        <v>1</v>
      </c>
      <c r="F408" s="129" t="s">
        <v>1109</v>
      </c>
      <c r="H408" s="130">
        <v>94.197000000000003</v>
      </c>
      <c r="L408" s="127"/>
      <c r="M408" s="131"/>
      <c r="T408" s="132"/>
      <c r="AT408" s="128" t="s">
        <v>138</v>
      </c>
      <c r="AU408" s="128" t="s">
        <v>83</v>
      </c>
      <c r="AV408" s="10" t="s">
        <v>77</v>
      </c>
      <c r="AW408" s="10" t="s">
        <v>26</v>
      </c>
      <c r="AX408" s="10" t="s">
        <v>70</v>
      </c>
      <c r="AY408" s="128" t="s">
        <v>130</v>
      </c>
    </row>
    <row r="409" spans="2:65" s="10" customFormat="1">
      <c r="B409" s="127"/>
      <c r="D409" s="124" t="s">
        <v>138</v>
      </c>
      <c r="E409" s="128" t="s">
        <v>1</v>
      </c>
      <c r="F409" s="129" t="s">
        <v>1110</v>
      </c>
      <c r="H409" s="130">
        <v>5.4</v>
      </c>
      <c r="L409" s="127"/>
      <c r="M409" s="131"/>
      <c r="T409" s="132"/>
      <c r="AT409" s="128" t="s">
        <v>138</v>
      </c>
      <c r="AU409" s="128" t="s">
        <v>83</v>
      </c>
      <c r="AV409" s="10" t="s">
        <v>77</v>
      </c>
      <c r="AW409" s="10" t="s">
        <v>26</v>
      </c>
      <c r="AX409" s="10" t="s">
        <v>70</v>
      </c>
      <c r="AY409" s="128" t="s">
        <v>130</v>
      </c>
    </row>
    <row r="410" spans="2:65" s="10" customFormat="1">
      <c r="B410" s="127"/>
      <c r="D410" s="124" t="s">
        <v>138</v>
      </c>
      <c r="E410" s="128" t="s">
        <v>1</v>
      </c>
      <c r="F410" s="129" t="s">
        <v>1111</v>
      </c>
      <c r="H410" s="130">
        <v>1</v>
      </c>
      <c r="L410" s="127"/>
      <c r="M410" s="131"/>
      <c r="T410" s="132"/>
      <c r="AT410" s="128" t="s">
        <v>138</v>
      </c>
      <c r="AU410" s="128" t="s">
        <v>83</v>
      </c>
      <c r="AV410" s="10" t="s">
        <v>77</v>
      </c>
      <c r="AW410" s="10" t="s">
        <v>26</v>
      </c>
      <c r="AX410" s="10" t="s">
        <v>70</v>
      </c>
      <c r="AY410" s="128" t="s">
        <v>130</v>
      </c>
    </row>
    <row r="411" spans="2:65" s="13" customFormat="1">
      <c r="B411" s="147"/>
      <c r="D411" s="124" t="s">
        <v>138</v>
      </c>
      <c r="E411" s="148" t="s">
        <v>1</v>
      </c>
      <c r="F411" s="149" t="s">
        <v>227</v>
      </c>
      <c r="H411" s="150">
        <v>100.59700000000001</v>
      </c>
      <c r="L411" s="147"/>
      <c r="M411" s="151"/>
      <c r="T411" s="152"/>
      <c r="AT411" s="148" t="s">
        <v>138</v>
      </c>
      <c r="AU411" s="148" t="s">
        <v>83</v>
      </c>
      <c r="AV411" s="13" t="s">
        <v>147</v>
      </c>
      <c r="AW411" s="13" t="s">
        <v>26</v>
      </c>
      <c r="AX411" s="13" t="s">
        <v>16</v>
      </c>
      <c r="AY411" s="148" t="s">
        <v>130</v>
      </c>
    </row>
    <row r="412" spans="2:65" s="1" customFormat="1" ht="16.5" customHeight="1">
      <c r="B412" s="111"/>
      <c r="C412" s="159" t="s">
        <v>556</v>
      </c>
      <c r="D412" s="159" t="s">
        <v>312</v>
      </c>
      <c r="E412" s="160" t="s">
        <v>1112</v>
      </c>
      <c r="F412" s="161" t="s">
        <v>1113</v>
      </c>
      <c r="G412" s="162" t="s">
        <v>439</v>
      </c>
      <c r="H412" s="163">
        <v>95.138999999999996</v>
      </c>
      <c r="I412" s="164"/>
      <c r="J412" s="164">
        <f>ROUND(I412*H412,2)</f>
        <v>0</v>
      </c>
      <c r="K412" s="161" t="s">
        <v>1579</v>
      </c>
      <c r="L412" s="165"/>
      <c r="M412" s="166" t="s">
        <v>1</v>
      </c>
      <c r="N412" s="167" t="s">
        <v>35</v>
      </c>
      <c r="O412" s="120">
        <v>0</v>
      </c>
      <c r="P412" s="120">
        <f>O412*H412</f>
        <v>0</v>
      </c>
      <c r="Q412" s="120">
        <v>0.08</v>
      </c>
      <c r="R412" s="120">
        <f>Q412*H412</f>
        <v>7.6111199999999997</v>
      </c>
      <c r="S412" s="120">
        <v>0</v>
      </c>
      <c r="T412" s="121">
        <f>S412*H412</f>
        <v>0</v>
      </c>
      <c r="AR412" s="122" t="s">
        <v>166</v>
      </c>
      <c r="AT412" s="122" t="s">
        <v>312</v>
      </c>
      <c r="AU412" s="122" t="s">
        <v>83</v>
      </c>
      <c r="AY412" s="16" t="s">
        <v>130</v>
      </c>
      <c r="BE412" s="123">
        <f>IF(N412="základní",J412,0)</f>
        <v>0</v>
      </c>
      <c r="BF412" s="123">
        <f>IF(N412="snížená",J412,0)</f>
        <v>0</v>
      </c>
      <c r="BG412" s="123">
        <f>IF(N412="zákl. přenesená",J412,0)</f>
        <v>0</v>
      </c>
      <c r="BH412" s="123">
        <f>IF(N412="sníž. přenesená",J412,0)</f>
        <v>0</v>
      </c>
      <c r="BI412" s="123">
        <f>IF(N412="nulová",J412,0)</f>
        <v>0</v>
      </c>
      <c r="BJ412" s="16" t="s">
        <v>16</v>
      </c>
      <c r="BK412" s="123">
        <f>ROUND(I412*H412,2)</f>
        <v>0</v>
      </c>
      <c r="BL412" s="16" t="s">
        <v>147</v>
      </c>
      <c r="BM412" s="122" t="s">
        <v>1114</v>
      </c>
    </row>
    <row r="413" spans="2:65" s="1" customFormat="1">
      <c r="B413" s="28"/>
      <c r="D413" s="124" t="s">
        <v>137</v>
      </c>
      <c r="F413" s="125" t="s">
        <v>1113</v>
      </c>
      <c r="L413" s="28"/>
      <c r="M413" s="126"/>
      <c r="T413" s="52"/>
      <c r="AT413" s="16" t="s">
        <v>137</v>
      </c>
      <c r="AU413" s="16" t="s">
        <v>83</v>
      </c>
    </row>
    <row r="414" spans="2:65" s="10" customFormat="1">
      <c r="B414" s="127"/>
      <c r="D414" s="124" t="s">
        <v>138</v>
      </c>
      <c r="E414" s="128" t="s">
        <v>1</v>
      </c>
      <c r="F414" s="129" t="s">
        <v>1115</v>
      </c>
      <c r="H414" s="130">
        <v>95.138999999999996</v>
      </c>
      <c r="L414" s="127"/>
      <c r="M414" s="131"/>
      <c r="T414" s="132"/>
      <c r="AT414" s="128" t="s">
        <v>138</v>
      </c>
      <c r="AU414" s="128" t="s">
        <v>83</v>
      </c>
      <c r="AV414" s="10" t="s">
        <v>77</v>
      </c>
      <c r="AW414" s="10" t="s">
        <v>26</v>
      </c>
      <c r="AX414" s="10" t="s">
        <v>16</v>
      </c>
      <c r="AY414" s="128" t="s">
        <v>130</v>
      </c>
    </row>
    <row r="415" spans="2:65" s="1" customFormat="1" ht="16.5" customHeight="1">
      <c r="B415" s="111"/>
      <c r="C415" s="159" t="s">
        <v>563</v>
      </c>
      <c r="D415" s="159" t="s">
        <v>312</v>
      </c>
      <c r="E415" s="160" t="s">
        <v>1116</v>
      </c>
      <c r="F415" s="161" t="s">
        <v>1117</v>
      </c>
      <c r="G415" s="162" t="s">
        <v>439</v>
      </c>
      <c r="H415" s="163">
        <v>5.4539999999999997</v>
      </c>
      <c r="I415" s="164"/>
      <c r="J415" s="164">
        <f>ROUND(I415*H415,2)</f>
        <v>0</v>
      </c>
      <c r="K415" s="161" t="s">
        <v>1579</v>
      </c>
      <c r="L415" s="165"/>
      <c r="M415" s="166" t="s">
        <v>1</v>
      </c>
      <c r="N415" s="167" t="s">
        <v>35</v>
      </c>
      <c r="O415" s="120">
        <v>0</v>
      </c>
      <c r="P415" s="120">
        <f>O415*H415</f>
        <v>0</v>
      </c>
      <c r="Q415" s="120">
        <v>4.8300000000000003E-2</v>
      </c>
      <c r="R415" s="120">
        <f>Q415*H415</f>
        <v>0.2634282</v>
      </c>
      <c r="S415" s="120">
        <v>0</v>
      </c>
      <c r="T415" s="121">
        <f>S415*H415</f>
        <v>0</v>
      </c>
      <c r="AR415" s="122" t="s">
        <v>166</v>
      </c>
      <c r="AT415" s="122" t="s">
        <v>312</v>
      </c>
      <c r="AU415" s="122" t="s">
        <v>83</v>
      </c>
      <c r="AY415" s="16" t="s">
        <v>130</v>
      </c>
      <c r="BE415" s="123">
        <f>IF(N415="základní",J415,0)</f>
        <v>0</v>
      </c>
      <c r="BF415" s="123">
        <f>IF(N415="snížená",J415,0)</f>
        <v>0</v>
      </c>
      <c r="BG415" s="123">
        <f>IF(N415="zákl. přenesená",J415,0)</f>
        <v>0</v>
      </c>
      <c r="BH415" s="123">
        <f>IF(N415="sníž. přenesená",J415,0)</f>
        <v>0</v>
      </c>
      <c r="BI415" s="123">
        <f>IF(N415="nulová",J415,0)</f>
        <v>0</v>
      </c>
      <c r="BJ415" s="16" t="s">
        <v>16</v>
      </c>
      <c r="BK415" s="123">
        <f>ROUND(I415*H415,2)</f>
        <v>0</v>
      </c>
      <c r="BL415" s="16" t="s">
        <v>147</v>
      </c>
      <c r="BM415" s="122" t="s">
        <v>1118</v>
      </c>
    </row>
    <row r="416" spans="2:65" s="1" customFormat="1">
      <c r="B416" s="28"/>
      <c r="D416" s="124" t="s">
        <v>137</v>
      </c>
      <c r="F416" s="125" t="s">
        <v>1117</v>
      </c>
      <c r="L416" s="28"/>
      <c r="M416" s="126"/>
      <c r="T416" s="52"/>
      <c r="AT416" s="16" t="s">
        <v>137</v>
      </c>
      <c r="AU416" s="16" t="s">
        <v>83</v>
      </c>
    </row>
    <row r="417" spans="2:65" s="10" customFormat="1">
      <c r="B417" s="127"/>
      <c r="D417" s="124" t="s">
        <v>138</v>
      </c>
      <c r="E417" s="128" t="s">
        <v>1</v>
      </c>
      <c r="F417" s="129" t="s">
        <v>1119</v>
      </c>
      <c r="H417" s="130">
        <v>5.4539999999999997</v>
      </c>
      <c r="L417" s="127"/>
      <c r="M417" s="131"/>
      <c r="T417" s="132"/>
      <c r="AT417" s="128" t="s">
        <v>138</v>
      </c>
      <c r="AU417" s="128" t="s">
        <v>83</v>
      </c>
      <c r="AV417" s="10" t="s">
        <v>77</v>
      </c>
      <c r="AW417" s="10" t="s">
        <v>26</v>
      </c>
      <c r="AX417" s="10" t="s">
        <v>16</v>
      </c>
      <c r="AY417" s="128" t="s">
        <v>130</v>
      </c>
    </row>
    <row r="418" spans="2:65" s="1" customFormat="1" ht="16.5" customHeight="1">
      <c r="B418" s="111"/>
      <c r="C418" s="159" t="s">
        <v>570</v>
      </c>
      <c r="D418" s="159" t="s">
        <v>312</v>
      </c>
      <c r="E418" s="160" t="s">
        <v>1120</v>
      </c>
      <c r="F418" s="161" t="s">
        <v>1121</v>
      </c>
      <c r="G418" s="162" t="s">
        <v>439</v>
      </c>
      <c r="H418" s="163">
        <v>1.01</v>
      </c>
      <c r="I418" s="164"/>
      <c r="J418" s="164">
        <f>ROUND(I418*H418,2)</f>
        <v>0</v>
      </c>
      <c r="K418" s="161" t="s">
        <v>1579</v>
      </c>
      <c r="L418" s="165"/>
      <c r="M418" s="166" t="s">
        <v>1</v>
      </c>
      <c r="N418" s="167" t="s">
        <v>35</v>
      </c>
      <c r="O418" s="120">
        <v>0</v>
      </c>
      <c r="P418" s="120">
        <f>O418*H418</f>
        <v>0</v>
      </c>
      <c r="Q418" s="120">
        <v>6.5670000000000006E-2</v>
      </c>
      <c r="R418" s="120">
        <f>Q418*H418</f>
        <v>6.6326700000000002E-2</v>
      </c>
      <c r="S418" s="120">
        <v>0</v>
      </c>
      <c r="T418" s="121">
        <f>S418*H418</f>
        <v>0</v>
      </c>
      <c r="AR418" s="122" t="s">
        <v>166</v>
      </c>
      <c r="AT418" s="122" t="s">
        <v>312</v>
      </c>
      <c r="AU418" s="122" t="s">
        <v>83</v>
      </c>
      <c r="AY418" s="16" t="s">
        <v>130</v>
      </c>
      <c r="BE418" s="123">
        <f>IF(N418="základní",J418,0)</f>
        <v>0</v>
      </c>
      <c r="BF418" s="123">
        <f>IF(N418="snížená",J418,0)</f>
        <v>0</v>
      </c>
      <c r="BG418" s="123">
        <f>IF(N418="zákl. přenesená",J418,0)</f>
        <v>0</v>
      </c>
      <c r="BH418" s="123">
        <f>IF(N418="sníž. přenesená",J418,0)</f>
        <v>0</v>
      </c>
      <c r="BI418" s="123">
        <f>IF(N418="nulová",J418,0)</f>
        <v>0</v>
      </c>
      <c r="BJ418" s="16" t="s">
        <v>16</v>
      </c>
      <c r="BK418" s="123">
        <f>ROUND(I418*H418,2)</f>
        <v>0</v>
      </c>
      <c r="BL418" s="16" t="s">
        <v>147</v>
      </c>
      <c r="BM418" s="122" t="s">
        <v>1122</v>
      </c>
    </row>
    <row r="419" spans="2:65" s="1" customFormat="1">
      <c r="B419" s="28"/>
      <c r="D419" s="124" t="s">
        <v>137</v>
      </c>
      <c r="F419" s="125" t="s">
        <v>1121</v>
      </c>
      <c r="L419" s="28"/>
      <c r="M419" s="126"/>
      <c r="T419" s="52"/>
      <c r="AT419" s="16" t="s">
        <v>137</v>
      </c>
      <c r="AU419" s="16" t="s">
        <v>83</v>
      </c>
    </row>
    <row r="420" spans="2:65" s="10" customFormat="1">
      <c r="B420" s="127"/>
      <c r="D420" s="124" t="s">
        <v>138</v>
      </c>
      <c r="E420" s="128" t="s">
        <v>1</v>
      </c>
      <c r="F420" s="129" t="s">
        <v>1123</v>
      </c>
      <c r="H420" s="130">
        <v>1.01</v>
      </c>
      <c r="L420" s="127"/>
      <c r="M420" s="131"/>
      <c r="T420" s="132"/>
      <c r="AT420" s="128" t="s">
        <v>138</v>
      </c>
      <c r="AU420" s="128" t="s">
        <v>83</v>
      </c>
      <c r="AV420" s="10" t="s">
        <v>77</v>
      </c>
      <c r="AW420" s="10" t="s">
        <v>26</v>
      </c>
      <c r="AX420" s="10" t="s">
        <v>16</v>
      </c>
      <c r="AY420" s="128" t="s">
        <v>130</v>
      </c>
    </row>
    <row r="421" spans="2:65" s="1" customFormat="1" ht="16.5" customHeight="1">
      <c r="B421" s="111"/>
      <c r="C421" s="112" t="s">
        <v>577</v>
      </c>
      <c r="D421" s="112" t="s">
        <v>131</v>
      </c>
      <c r="E421" s="113" t="s">
        <v>1124</v>
      </c>
      <c r="F421" s="114" t="s">
        <v>1125</v>
      </c>
      <c r="G421" s="115" t="s">
        <v>439</v>
      </c>
      <c r="H421" s="116">
        <v>84.512</v>
      </c>
      <c r="I421" s="117"/>
      <c r="J421" s="117">
        <f>ROUND(I421*H421,2)</f>
        <v>0</v>
      </c>
      <c r="K421" s="114" t="s">
        <v>1579</v>
      </c>
      <c r="L421" s="28"/>
      <c r="M421" s="118" t="s">
        <v>1</v>
      </c>
      <c r="N421" s="119" t="s">
        <v>35</v>
      </c>
      <c r="O421" s="120">
        <v>0</v>
      </c>
      <c r="P421" s="120">
        <f>O421*H421</f>
        <v>0</v>
      </c>
      <c r="Q421" s="120">
        <v>0.1295</v>
      </c>
      <c r="R421" s="120">
        <f>Q421*H421</f>
        <v>10.944304000000001</v>
      </c>
      <c r="S421" s="120">
        <v>0</v>
      </c>
      <c r="T421" s="121">
        <f>S421*H421</f>
        <v>0</v>
      </c>
      <c r="AR421" s="122" t="s">
        <v>147</v>
      </c>
      <c r="AT421" s="122" t="s">
        <v>131</v>
      </c>
      <c r="AU421" s="122" t="s">
        <v>83</v>
      </c>
      <c r="AY421" s="16" t="s">
        <v>130</v>
      </c>
      <c r="BE421" s="123">
        <f>IF(N421="základní",J421,0)</f>
        <v>0</v>
      </c>
      <c r="BF421" s="123">
        <f>IF(N421="snížená",J421,0)</f>
        <v>0</v>
      </c>
      <c r="BG421" s="123">
        <f>IF(N421="zákl. přenesená",J421,0)</f>
        <v>0</v>
      </c>
      <c r="BH421" s="123">
        <f>IF(N421="sníž. přenesená",J421,0)</f>
        <v>0</v>
      </c>
      <c r="BI421" s="123">
        <f>IF(N421="nulová",J421,0)</f>
        <v>0</v>
      </c>
      <c r="BJ421" s="16" t="s">
        <v>16</v>
      </c>
      <c r="BK421" s="123">
        <f>ROUND(I421*H421,2)</f>
        <v>0</v>
      </c>
      <c r="BL421" s="16" t="s">
        <v>147</v>
      </c>
      <c r="BM421" s="122" t="s">
        <v>1126</v>
      </c>
    </row>
    <row r="422" spans="2:65" s="1" customFormat="1">
      <c r="B422" s="28"/>
      <c r="D422" s="124" t="s">
        <v>137</v>
      </c>
      <c r="F422" s="125" t="s">
        <v>1125</v>
      </c>
      <c r="L422" s="28"/>
      <c r="M422" s="126"/>
      <c r="T422" s="52"/>
      <c r="AT422" s="16" t="s">
        <v>137</v>
      </c>
      <c r="AU422" s="16" t="s">
        <v>83</v>
      </c>
    </row>
    <row r="423" spans="2:65" s="11" customFormat="1">
      <c r="B423" s="133"/>
      <c r="D423" s="124" t="s">
        <v>138</v>
      </c>
      <c r="E423" s="134" t="s">
        <v>1</v>
      </c>
      <c r="F423" s="135" t="s">
        <v>1127</v>
      </c>
      <c r="H423" s="134" t="s">
        <v>1</v>
      </c>
      <c r="L423" s="133"/>
      <c r="M423" s="136"/>
      <c r="T423" s="137"/>
      <c r="AT423" s="134" t="s">
        <v>138</v>
      </c>
      <c r="AU423" s="134" t="s">
        <v>83</v>
      </c>
      <c r="AV423" s="11" t="s">
        <v>16</v>
      </c>
      <c r="AW423" s="11" t="s">
        <v>26</v>
      </c>
      <c r="AX423" s="11" t="s">
        <v>70</v>
      </c>
      <c r="AY423" s="134" t="s">
        <v>130</v>
      </c>
    </row>
    <row r="424" spans="2:65" s="10" customFormat="1">
      <c r="B424" s="127"/>
      <c r="D424" s="124" t="s">
        <v>138</v>
      </c>
      <c r="E424" s="128" t="s">
        <v>1</v>
      </c>
      <c r="F424" s="129" t="s">
        <v>1128</v>
      </c>
      <c r="H424" s="130">
        <v>4.4960000000000004</v>
      </c>
      <c r="L424" s="127"/>
      <c r="M424" s="131"/>
      <c r="T424" s="132"/>
      <c r="AT424" s="128" t="s">
        <v>138</v>
      </c>
      <c r="AU424" s="128" t="s">
        <v>83</v>
      </c>
      <c r="AV424" s="10" t="s">
        <v>77</v>
      </c>
      <c r="AW424" s="10" t="s">
        <v>26</v>
      </c>
      <c r="AX424" s="10" t="s">
        <v>70</v>
      </c>
      <c r="AY424" s="128" t="s">
        <v>130</v>
      </c>
    </row>
    <row r="425" spans="2:65" s="10" customFormat="1">
      <c r="B425" s="127"/>
      <c r="D425" s="124" t="s">
        <v>138</v>
      </c>
      <c r="E425" s="128" t="s">
        <v>1</v>
      </c>
      <c r="F425" s="129" t="s">
        <v>1129</v>
      </c>
      <c r="H425" s="130">
        <v>80.016000000000005</v>
      </c>
      <c r="L425" s="127"/>
      <c r="M425" s="131"/>
      <c r="T425" s="132"/>
      <c r="AT425" s="128" t="s">
        <v>138</v>
      </c>
      <c r="AU425" s="128" t="s">
        <v>83</v>
      </c>
      <c r="AV425" s="10" t="s">
        <v>77</v>
      </c>
      <c r="AW425" s="10" t="s">
        <v>26</v>
      </c>
      <c r="AX425" s="10" t="s">
        <v>70</v>
      </c>
      <c r="AY425" s="128" t="s">
        <v>130</v>
      </c>
    </row>
    <row r="426" spans="2:65" s="13" customFormat="1">
      <c r="B426" s="147"/>
      <c r="D426" s="124" t="s">
        <v>138</v>
      </c>
      <c r="E426" s="148" t="s">
        <v>1</v>
      </c>
      <c r="F426" s="149" t="s">
        <v>227</v>
      </c>
      <c r="H426" s="150">
        <v>84.512</v>
      </c>
      <c r="L426" s="147"/>
      <c r="M426" s="151"/>
      <c r="T426" s="152"/>
      <c r="AT426" s="148" t="s">
        <v>138</v>
      </c>
      <c r="AU426" s="148" t="s">
        <v>83</v>
      </c>
      <c r="AV426" s="13" t="s">
        <v>147</v>
      </c>
      <c r="AW426" s="13" t="s">
        <v>26</v>
      </c>
      <c r="AX426" s="13" t="s">
        <v>16</v>
      </c>
      <c r="AY426" s="148" t="s">
        <v>130</v>
      </c>
    </row>
    <row r="427" spans="2:65" s="1" customFormat="1" ht="16.5" customHeight="1">
      <c r="B427" s="111"/>
      <c r="C427" s="159" t="s">
        <v>582</v>
      </c>
      <c r="D427" s="159" t="s">
        <v>312</v>
      </c>
      <c r="E427" s="160" t="s">
        <v>1130</v>
      </c>
      <c r="F427" s="161" t="s">
        <v>1131</v>
      </c>
      <c r="G427" s="162" t="s">
        <v>439</v>
      </c>
      <c r="H427" s="163">
        <v>85.356999999999999</v>
      </c>
      <c r="I427" s="164"/>
      <c r="J427" s="164">
        <f>ROUND(I427*H427,2)</f>
        <v>0</v>
      </c>
      <c r="K427" s="161" t="s">
        <v>1579</v>
      </c>
      <c r="L427" s="165"/>
      <c r="M427" s="166" t="s">
        <v>1</v>
      </c>
      <c r="N427" s="167" t="s">
        <v>35</v>
      </c>
      <c r="O427" s="120">
        <v>0</v>
      </c>
      <c r="P427" s="120">
        <f>O427*H427</f>
        <v>0</v>
      </c>
      <c r="Q427" s="120">
        <v>5.6120000000000003E-2</v>
      </c>
      <c r="R427" s="120">
        <f>Q427*H427</f>
        <v>4.7902348400000001</v>
      </c>
      <c r="S427" s="120">
        <v>0</v>
      </c>
      <c r="T427" s="121">
        <f>S427*H427</f>
        <v>0</v>
      </c>
      <c r="AR427" s="122" t="s">
        <v>166</v>
      </c>
      <c r="AT427" s="122" t="s">
        <v>312</v>
      </c>
      <c r="AU427" s="122" t="s">
        <v>83</v>
      </c>
      <c r="AY427" s="16" t="s">
        <v>130</v>
      </c>
      <c r="BE427" s="123">
        <f>IF(N427="základní",J427,0)</f>
        <v>0</v>
      </c>
      <c r="BF427" s="123">
        <f>IF(N427="snížená",J427,0)</f>
        <v>0</v>
      </c>
      <c r="BG427" s="123">
        <f>IF(N427="zákl. přenesená",J427,0)</f>
        <v>0</v>
      </c>
      <c r="BH427" s="123">
        <f>IF(N427="sníž. přenesená",J427,0)</f>
        <v>0</v>
      </c>
      <c r="BI427" s="123">
        <f>IF(N427="nulová",J427,0)</f>
        <v>0</v>
      </c>
      <c r="BJ427" s="16" t="s">
        <v>16</v>
      </c>
      <c r="BK427" s="123">
        <f>ROUND(I427*H427,2)</f>
        <v>0</v>
      </c>
      <c r="BL427" s="16" t="s">
        <v>147</v>
      </c>
      <c r="BM427" s="122" t="s">
        <v>1132</v>
      </c>
    </row>
    <row r="428" spans="2:65" s="1" customFormat="1">
      <c r="B428" s="28"/>
      <c r="D428" s="124" t="s">
        <v>137</v>
      </c>
      <c r="F428" s="125" t="s">
        <v>1131</v>
      </c>
      <c r="L428" s="28"/>
      <c r="M428" s="126"/>
      <c r="T428" s="52"/>
      <c r="AT428" s="16" t="s">
        <v>137</v>
      </c>
      <c r="AU428" s="16" t="s">
        <v>83</v>
      </c>
    </row>
    <row r="429" spans="2:65" s="11" customFormat="1">
      <c r="B429" s="133"/>
      <c r="D429" s="124" t="s">
        <v>138</v>
      </c>
      <c r="E429" s="134" t="s">
        <v>1</v>
      </c>
      <c r="F429" s="135" t="s">
        <v>1133</v>
      </c>
      <c r="H429" s="134" t="s">
        <v>1</v>
      </c>
      <c r="L429" s="133"/>
      <c r="M429" s="136"/>
      <c r="T429" s="137"/>
      <c r="AT429" s="134" t="s">
        <v>138</v>
      </c>
      <c r="AU429" s="134" t="s">
        <v>83</v>
      </c>
      <c r="AV429" s="11" t="s">
        <v>16</v>
      </c>
      <c r="AW429" s="11" t="s">
        <v>26</v>
      </c>
      <c r="AX429" s="11" t="s">
        <v>70</v>
      </c>
      <c r="AY429" s="134" t="s">
        <v>130</v>
      </c>
    </row>
    <row r="430" spans="2:65" s="10" customFormat="1">
      <c r="B430" s="127"/>
      <c r="D430" s="124" t="s">
        <v>138</v>
      </c>
      <c r="E430" s="128" t="s">
        <v>1</v>
      </c>
      <c r="F430" s="129" t="s">
        <v>1128</v>
      </c>
      <c r="H430" s="130">
        <v>4.4960000000000004</v>
      </c>
      <c r="L430" s="127"/>
      <c r="M430" s="131"/>
      <c r="T430" s="132"/>
      <c r="AT430" s="128" t="s">
        <v>138</v>
      </c>
      <c r="AU430" s="128" t="s">
        <v>83</v>
      </c>
      <c r="AV430" s="10" t="s">
        <v>77</v>
      </c>
      <c r="AW430" s="10" t="s">
        <v>26</v>
      </c>
      <c r="AX430" s="10" t="s">
        <v>70</v>
      </c>
      <c r="AY430" s="128" t="s">
        <v>130</v>
      </c>
    </row>
    <row r="431" spans="2:65" s="10" customFormat="1">
      <c r="B431" s="127"/>
      <c r="D431" s="124" t="s">
        <v>138</v>
      </c>
      <c r="E431" s="128" t="s">
        <v>1</v>
      </c>
      <c r="F431" s="129" t="s">
        <v>1129</v>
      </c>
      <c r="H431" s="130">
        <v>80.016000000000005</v>
      </c>
      <c r="L431" s="127"/>
      <c r="M431" s="131"/>
      <c r="T431" s="132"/>
      <c r="AT431" s="128" t="s">
        <v>138</v>
      </c>
      <c r="AU431" s="128" t="s">
        <v>83</v>
      </c>
      <c r="AV431" s="10" t="s">
        <v>77</v>
      </c>
      <c r="AW431" s="10" t="s">
        <v>26</v>
      </c>
      <c r="AX431" s="10" t="s">
        <v>70</v>
      </c>
      <c r="AY431" s="128" t="s">
        <v>130</v>
      </c>
    </row>
    <row r="432" spans="2:65" s="14" customFormat="1">
      <c r="B432" s="153"/>
      <c r="D432" s="124" t="s">
        <v>138</v>
      </c>
      <c r="E432" s="154" t="s">
        <v>1</v>
      </c>
      <c r="F432" s="155" t="s">
        <v>264</v>
      </c>
      <c r="H432" s="156">
        <v>84.512</v>
      </c>
      <c r="L432" s="153"/>
      <c r="M432" s="157"/>
      <c r="T432" s="158"/>
      <c r="AT432" s="154" t="s">
        <v>138</v>
      </c>
      <c r="AU432" s="154" t="s">
        <v>83</v>
      </c>
      <c r="AV432" s="14" t="s">
        <v>83</v>
      </c>
      <c r="AW432" s="14" t="s">
        <v>26</v>
      </c>
      <c r="AX432" s="14" t="s">
        <v>70</v>
      </c>
      <c r="AY432" s="154" t="s">
        <v>130</v>
      </c>
    </row>
    <row r="433" spans="2:65" s="10" customFormat="1">
      <c r="B433" s="127"/>
      <c r="D433" s="124" t="s">
        <v>138</v>
      </c>
      <c r="E433" s="128" t="s">
        <v>1</v>
      </c>
      <c r="F433" s="129" t="s">
        <v>1134</v>
      </c>
      <c r="H433" s="130">
        <v>85.356999999999999</v>
      </c>
      <c r="L433" s="127"/>
      <c r="M433" s="131"/>
      <c r="T433" s="132"/>
      <c r="AT433" s="128" t="s">
        <v>138</v>
      </c>
      <c r="AU433" s="128" t="s">
        <v>83</v>
      </c>
      <c r="AV433" s="10" t="s">
        <v>77</v>
      </c>
      <c r="AW433" s="10" t="s">
        <v>26</v>
      </c>
      <c r="AX433" s="10" t="s">
        <v>16</v>
      </c>
      <c r="AY433" s="128" t="s">
        <v>130</v>
      </c>
    </row>
    <row r="434" spans="2:65" s="1" customFormat="1" ht="16.5" customHeight="1">
      <c r="B434" s="111"/>
      <c r="C434" s="112" t="s">
        <v>588</v>
      </c>
      <c r="D434" s="112" t="s">
        <v>131</v>
      </c>
      <c r="E434" s="113" t="s">
        <v>1135</v>
      </c>
      <c r="F434" s="114" t="s">
        <v>1136</v>
      </c>
      <c r="G434" s="115" t="s">
        <v>439</v>
      </c>
      <c r="H434" s="116">
        <v>21</v>
      </c>
      <c r="I434" s="117"/>
      <c r="J434" s="117">
        <f>ROUND(I434*H434,2)</f>
        <v>0</v>
      </c>
      <c r="K434" s="114" t="s">
        <v>1579</v>
      </c>
      <c r="L434" s="28"/>
      <c r="M434" s="118" t="s">
        <v>1</v>
      </c>
      <c r="N434" s="119" t="s">
        <v>35</v>
      </c>
      <c r="O434" s="120">
        <v>0</v>
      </c>
      <c r="P434" s="120">
        <f>O434*H434</f>
        <v>0</v>
      </c>
      <c r="Q434" s="120">
        <v>0.17488999999999999</v>
      </c>
      <c r="R434" s="120">
        <f>Q434*H434</f>
        <v>3.6726899999999998</v>
      </c>
      <c r="S434" s="120">
        <v>0</v>
      </c>
      <c r="T434" s="121">
        <f>S434*H434</f>
        <v>0</v>
      </c>
      <c r="AR434" s="122" t="s">
        <v>147</v>
      </c>
      <c r="AT434" s="122" t="s">
        <v>131</v>
      </c>
      <c r="AU434" s="122" t="s">
        <v>83</v>
      </c>
      <c r="AY434" s="16" t="s">
        <v>130</v>
      </c>
      <c r="BE434" s="123">
        <f>IF(N434="základní",J434,0)</f>
        <v>0</v>
      </c>
      <c r="BF434" s="123">
        <f>IF(N434="snížená",J434,0)</f>
        <v>0</v>
      </c>
      <c r="BG434" s="123">
        <f>IF(N434="zákl. přenesená",J434,0)</f>
        <v>0</v>
      </c>
      <c r="BH434" s="123">
        <f>IF(N434="sníž. přenesená",J434,0)</f>
        <v>0</v>
      </c>
      <c r="BI434" s="123">
        <f>IF(N434="nulová",J434,0)</f>
        <v>0</v>
      </c>
      <c r="BJ434" s="16" t="s">
        <v>16</v>
      </c>
      <c r="BK434" s="123">
        <f>ROUND(I434*H434,2)</f>
        <v>0</v>
      </c>
      <c r="BL434" s="16" t="s">
        <v>147</v>
      </c>
      <c r="BM434" s="122" t="s">
        <v>1137</v>
      </c>
    </row>
    <row r="435" spans="2:65" s="1" customFormat="1">
      <c r="B435" s="28"/>
      <c r="D435" s="124" t="s">
        <v>137</v>
      </c>
      <c r="F435" s="125" t="s">
        <v>1136</v>
      </c>
      <c r="L435" s="28"/>
      <c r="M435" s="126"/>
      <c r="T435" s="52"/>
      <c r="AT435" s="16" t="s">
        <v>137</v>
      </c>
      <c r="AU435" s="16" t="s">
        <v>83</v>
      </c>
    </row>
    <row r="436" spans="2:65" s="11" customFormat="1">
      <c r="B436" s="133"/>
      <c r="D436" s="124" t="s">
        <v>138</v>
      </c>
      <c r="E436" s="134" t="s">
        <v>1</v>
      </c>
      <c r="F436" s="135" t="s">
        <v>1138</v>
      </c>
      <c r="H436" s="134" t="s">
        <v>1</v>
      </c>
      <c r="L436" s="133"/>
      <c r="M436" s="136"/>
      <c r="T436" s="137"/>
      <c r="AT436" s="134" t="s">
        <v>138</v>
      </c>
      <c r="AU436" s="134" t="s">
        <v>83</v>
      </c>
      <c r="AV436" s="11" t="s">
        <v>16</v>
      </c>
      <c r="AW436" s="11" t="s">
        <v>26</v>
      </c>
      <c r="AX436" s="11" t="s">
        <v>70</v>
      </c>
      <c r="AY436" s="134" t="s">
        <v>130</v>
      </c>
    </row>
    <row r="437" spans="2:65" s="10" customFormat="1">
      <c r="B437" s="127"/>
      <c r="D437" s="124" t="s">
        <v>138</v>
      </c>
      <c r="E437" s="128" t="s">
        <v>1</v>
      </c>
      <c r="F437" s="129" t="s">
        <v>1139</v>
      </c>
      <c r="H437" s="130">
        <v>17</v>
      </c>
      <c r="L437" s="127"/>
      <c r="M437" s="131"/>
      <c r="T437" s="132"/>
      <c r="AT437" s="128" t="s">
        <v>138</v>
      </c>
      <c r="AU437" s="128" t="s">
        <v>83</v>
      </c>
      <c r="AV437" s="10" t="s">
        <v>77</v>
      </c>
      <c r="AW437" s="10" t="s">
        <v>26</v>
      </c>
      <c r="AX437" s="10" t="s">
        <v>70</v>
      </c>
      <c r="AY437" s="128" t="s">
        <v>130</v>
      </c>
    </row>
    <row r="438" spans="2:65" s="10" customFormat="1">
      <c r="B438" s="127"/>
      <c r="D438" s="124" t="s">
        <v>138</v>
      </c>
      <c r="E438" s="128" t="s">
        <v>1</v>
      </c>
      <c r="F438" s="129" t="s">
        <v>1140</v>
      </c>
      <c r="H438" s="130">
        <v>1</v>
      </c>
      <c r="L438" s="127"/>
      <c r="M438" s="131"/>
      <c r="T438" s="132"/>
      <c r="AT438" s="128" t="s">
        <v>138</v>
      </c>
      <c r="AU438" s="128" t="s">
        <v>83</v>
      </c>
      <c r="AV438" s="10" t="s">
        <v>77</v>
      </c>
      <c r="AW438" s="10" t="s">
        <v>26</v>
      </c>
      <c r="AX438" s="10" t="s">
        <v>70</v>
      </c>
      <c r="AY438" s="128" t="s">
        <v>130</v>
      </c>
    </row>
    <row r="439" spans="2:65" s="10" customFormat="1">
      <c r="B439" s="127"/>
      <c r="D439" s="124" t="s">
        <v>138</v>
      </c>
      <c r="E439" s="128" t="s">
        <v>1</v>
      </c>
      <c r="F439" s="129" t="s">
        <v>1141</v>
      </c>
      <c r="H439" s="130">
        <v>1</v>
      </c>
      <c r="L439" s="127"/>
      <c r="M439" s="131"/>
      <c r="T439" s="132"/>
      <c r="AT439" s="128" t="s">
        <v>138</v>
      </c>
      <c r="AU439" s="128" t="s">
        <v>83</v>
      </c>
      <c r="AV439" s="10" t="s">
        <v>77</v>
      </c>
      <c r="AW439" s="10" t="s">
        <v>26</v>
      </c>
      <c r="AX439" s="10" t="s">
        <v>70</v>
      </c>
      <c r="AY439" s="128" t="s">
        <v>130</v>
      </c>
    </row>
    <row r="440" spans="2:65" s="10" customFormat="1">
      <c r="B440" s="127"/>
      <c r="D440" s="124" t="s">
        <v>138</v>
      </c>
      <c r="E440" s="128" t="s">
        <v>1</v>
      </c>
      <c r="F440" s="129" t="s">
        <v>1142</v>
      </c>
      <c r="H440" s="130">
        <v>1</v>
      </c>
      <c r="L440" s="127"/>
      <c r="M440" s="131"/>
      <c r="T440" s="132"/>
      <c r="AT440" s="128" t="s">
        <v>138</v>
      </c>
      <c r="AU440" s="128" t="s">
        <v>83</v>
      </c>
      <c r="AV440" s="10" t="s">
        <v>77</v>
      </c>
      <c r="AW440" s="10" t="s">
        <v>26</v>
      </c>
      <c r="AX440" s="10" t="s">
        <v>70</v>
      </c>
      <c r="AY440" s="128" t="s">
        <v>130</v>
      </c>
    </row>
    <row r="441" spans="2:65" s="10" customFormat="1">
      <c r="B441" s="127"/>
      <c r="D441" s="124" t="s">
        <v>138</v>
      </c>
      <c r="E441" s="128" t="s">
        <v>1</v>
      </c>
      <c r="F441" s="129" t="s">
        <v>1143</v>
      </c>
      <c r="H441" s="130">
        <v>1</v>
      </c>
      <c r="L441" s="127"/>
      <c r="M441" s="131"/>
      <c r="T441" s="132"/>
      <c r="AT441" s="128" t="s">
        <v>138</v>
      </c>
      <c r="AU441" s="128" t="s">
        <v>83</v>
      </c>
      <c r="AV441" s="10" t="s">
        <v>77</v>
      </c>
      <c r="AW441" s="10" t="s">
        <v>26</v>
      </c>
      <c r="AX441" s="10" t="s">
        <v>70</v>
      </c>
      <c r="AY441" s="128" t="s">
        <v>130</v>
      </c>
    </row>
    <row r="442" spans="2:65" s="14" customFormat="1">
      <c r="B442" s="153"/>
      <c r="D442" s="124" t="s">
        <v>138</v>
      </c>
      <c r="E442" s="154" t="s">
        <v>1</v>
      </c>
      <c r="F442" s="155" t="s">
        <v>264</v>
      </c>
      <c r="H442" s="156">
        <v>21</v>
      </c>
      <c r="L442" s="153"/>
      <c r="M442" s="157"/>
      <c r="T442" s="158"/>
      <c r="AT442" s="154" t="s">
        <v>138</v>
      </c>
      <c r="AU442" s="154" t="s">
        <v>83</v>
      </c>
      <c r="AV442" s="14" t="s">
        <v>83</v>
      </c>
      <c r="AW442" s="14" t="s">
        <v>26</v>
      </c>
      <c r="AX442" s="14" t="s">
        <v>70</v>
      </c>
      <c r="AY442" s="154" t="s">
        <v>130</v>
      </c>
    </row>
    <row r="443" spans="2:65" s="13" customFormat="1">
      <c r="B443" s="147"/>
      <c r="D443" s="124" t="s">
        <v>138</v>
      </c>
      <c r="E443" s="148" t="s">
        <v>1</v>
      </c>
      <c r="F443" s="149" t="s">
        <v>227</v>
      </c>
      <c r="H443" s="150">
        <v>21</v>
      </c>
      <c r="L443" s="147"/>
      <c r="M443" s="151"/>
      <c r="T443" s="152"/>
      <c r="AT443" s="148" t="s">
        <v>138</v>
      </c>
      <c r="AU443" s="148" t="s">
        <v>83</v>
      </c>
      <c r="AV443" s="13" t="s">
        <v>147</v>
      </c>
      <c r="AW443" s="13" t="s">
        <v>26</v>
      </c>
      <c r="AX443" s="13" t="s">
        <v>16</v>
      </c>
      <c r="AY443" s="148" t="s">
        <v>130</v>
      </c>
    </row>
    <row r="444" spans="2:65" s="1" customFormat="1" ht="16.5" customHeight="1">
      <c r="B444" s="111"/>
      <c r="C444" s="159" t="s">
        <v>1144</v>
      </c>
      <c r="D444" s="159" t="s">
        <v>312</v>
      </c>
      <c r="E444" s="160" t="s">
        <v>1145</v>
      </c>
      <c r="F444" s="161" t="s">
        <v>1146</v>
      </c>
      <c r="G444" s="162" t="s">
        <v>439</v>
      </c>
      <c r="H444" s="163">
        <v>2.02</v>
      </c>
      <c r="I444" s="164"/>
      <c r="J444" s="164">
        <f>ROUND(I444*H444,2)</f>
        <v>0</v>
      </c>
      <c r="K444" s="161" t="s">
        <v>1579</v>
      </c>
      <c r="L444" s="165"/>
      <c r="M444" s="166" t="s">
        <v>1</v>
      </c>
      <c r="N444" s="167" t="s">
        <v>35</v>
      </c>
      <c r="O444" s="120">
        <v>0</v>
      </c>
      <c r="P444" s="120">
        <f>O444*H444</f>
        <v>0</v>
      </c>
      <c r="Q444" s="120">
        <v>0.15</v>
      </c>
      <c r="R444" s="120">
        <f>Q444*H444</f>
        <v>0.30299999999999999</v>
      </c>
      <c r="S444" s="120">
        <v>0</v>
      </c>
      <c r="T444" s="121">
        <f>S444*H444</f>
        <v>0</v>
      </c>
      <c r="AR444" s="122" t="s">
        <v>166</v>
      </c>
      <c r="AT444" s="122" t="s">
        <v>312</v>
      </c>
      <c r="AU444" s="122" t="s">
        <v>83</v>
      </c>
      <c r="AY444" s="16" t="s">
        <v>130</v>
      </c>
      <c r="BE444" s="123">
        <f>IF(N444="základní",J444,0)</f>
        <v>0</v>
      </c>
      <c r="BF444" s="123">
        <f>IF(N444="snížená",J444,0)</f>
        <v>0</v>
      </c>
      <c r="BG444" s="123">
        <f>IF(N444="zákl. přenesená",J444,0)</f>
        <v>0</v>
      </c>
      <c r="BH444" s="123">
        <f>IF(N444="sníž. přenesená",J444,0)</f>
        <v>0</v>
      </c>
      <c r="BI444" s="123">
        <f>IF(N444="nulová",J444,0)</f>
        <v>0</v>
      </c>
      <c r="BJ444" s="16" t="s">
        <v>16</v>
      </c>
      <c r="BK444" s="123">
        <f>ROUND(I444*H444,2)</f>
        <v>0</v>
      </c>
      <c r="BL444" s="16" t="s">
        <v>147</v>
      </c>
      <c r="BM444" s="122" t="s">
        <v>1147</v>
      </c>
    </row>
    <row r="445" spans="2:65" s="1" customFormat="1">
      <c r="B445" s="28"/>
      <c r="D445" s="124" t="s">
        <v>137</v>
      </c>
      <c r="F445" s="125" t="s">
        <v>1146</v>
      </c>
      <c r="L445" s="28"/>
      <c r="M445" s="126"/>
      <c r="T445" s="52"/>
      <c r="AT445" s="16" t="s">
        <v>137</v>
      </c>
      <c r="AU445" s="16" t="s">
        <v>83</v>
      </c>
    </row>
    <row r="446" spans="2:65" s="10" customFormat="1">
      <c r="B446" s="127"/>
      <c r="D446" s="124" t="s">
        <v>138</v>
      </c>
      <c r="E446" s="128" t="s">
        <v>1</v>
      </c>
      <c r="F446" s="129" t="s">
        <v>1148</v>
      </c>
      <c r="H446" s="130">
        <v>1</v>
      </c>
      <c r="L446" s="127"/>
      <c r="M446" s="131"/>
      <c r="T446" s="132"/>
      <c r="AT446" s="128" t="s">
        <v>138</v>
      </c>
      <c r="AU446" s="128" t="s">
        <v>83</v>
      </c>
      <c r="AV446" s="10" t="s">
        <v>77</v>
      </c>
      <c r="AW446" s="10" t="s">
        <v>26</v>
      </c>
      <c r="AX446" s="10" t="s">
        <v>70</v>
      </c>
      <c r="AY446" s="128" t="s">
        <v>130</v>
      </c>
    </row>
    <row r="447" spans="2:65" s="10" customFormat="1">
      <c r="B447" s="127"/>
      <c r="D447" s="124" t="s">
        <v>138</v>
      </c>
      <c r="E447" s="128" t="s">
        <v>1</v>
      </c>
      <c r="F447" s="129" t="s">
        <v>1149</v>
      </c>
      <c r="H447" s="130">
        <v>1</v>
      </c>
      <c r="L447" s="127"/>
      <c r="M447" s="131"/>
      <c r="T447" s="132"/>
      <c r="AT447" s="128" t="s">
        <v>138</v>
      </c>
      <c r="AU447" s="128" t="s">
        <v>83</v>
      </c>
      <c r="AV447" s="10" t="s">
        <v>77</v>
      </c>
      <c r="AW447" s="10" t="s">
        <v>26</v>
      </c>
      <c r="AX447" s="10" t="s">
        <v>70</v>
      </c>
      <c r="AY447" s="128" t="s">
        <v>130</v>
      </c>
    </row>
    <row r="448" spans="2:65" s="13" customFormat="1">
      <c r="B448" s="147"/>
      <c r="D448" s="124" t="s">
        <v>138</v>
      </c>
      <c r="E448" s="148" t="s">
        <v>1</v>
      </c>
      <c r="F448" s="149" t="s">
        <v>227</v>
      </c>
      <c r="H448" s="150">
        <v>2</v>
      </c>
      <c r="L448" s="147"/>
      <c r="M448" s="151"/>
      <c r="T448" s="152"/>
      <c r="AT448" s="148" t="s">
        <v>138</v>
      </c>
      <c r="AU448" s="148" t="s">
        <v>83</v>
      </c>
      <c r="AV448" s="13" t="s">
        <v>147</v>
      </c>
      <c r="AW448" s="13" t="s">
        <v>26</v>
      </c>
      <c r="AX448" s="13" t="s">
        <v>70</v>
      </c>
      <c r="AY448" s="148" t="s">
        <v>130</v>
      </c>
    </row>
    <row r="449" spans="2:65" s="10" customFormat="1">
      <c r="B449" s="127"/>
      <c r="D449" s="124" t="s">
        <v>138</v>
      </c>
      <c r="E449" s="128" t="s">
        <v>1</v>
      </c>
      <c r="F449" s="129" t="s">
        <v>1150</v>
      </c>
      <c r="H449" s="130">
        <v>2.02</v>
      </c>
      <c r="L449" s="127"/>
      <c r="M449" s="131"/>
      <c r="T449" s="132"/>
      <c r="AT449" s="128" t="s">
        <v>138</v>
      </c>
      <c r="AU449" s="128" t="s">
        <v>83</v>
      </c>
      <c r="AV449" s="10" t="s">
        <v>77</v>
      </c>
      <c r="AW449" s="10" t="s">
        <v>26</v>
      </c>
      <c r="AX449" s="10" t="s">
        <v>16</v>
      </c>
      <c r="AY449" s="128" t="s">
        <v>130</v>
      </c>
    </row>
    <row r="450" spans="2:65" s="1" customFormat="1" ht="16.5" customHeight="1">
      <c r="B450" s="111"/>
      <c r="C450" s="159" t="s">
        <v>600</v>
      </c>
      <c r="D450" s="159" t="s">
        <v>312</v>
      </c>
      <c r="E450" s="160" t="s">
        <v>1151</v>
      </c>
      <c r="F450" s="161" t="s">
        <v>1152</v>
      </c>
      <c r="G450" s="162" t="s">
        <v>439</v>
      </c>
      <c r="H450" s="163">
        <v>2.02</v>
      </c>
      <c r="I450" s="164"/>
      <c r="J450" s="164">
        <f>ROUND(I450*H450,2)</f>
        <v>0</v>
      </c>
      <c r="K450" s="161" t="s">
        <v>1</v>
      </c>
      <c r="L450" s="165"/>
      <c r="M450" s="166" t="s">
        <v>1</v>
      </c>
      <c r="N450" s="167" t="s">
        <v>35</v>
      </c>
      <c r="O450" s="120">
        <v>0</v>
      </c>
      <c r="P450" s="120">
        <f>O450*H450</f>
        <v>0</v>
      </c>
      <c r="Q450" s="120">
        <v>0.151</v>
      </c>
      <c r="R450" s="120">
        <f>Q450*H450</f>
        <v>0.30502000000000001</v>
      </c>
      <c r="S450" s="120">
        <v>0</v>
      </c>
      <c r="T450" s="121">
        <f>S450*H450</f>
        <v>0</v>
      </c>
      <c r="AR450" s="122" t="s">
        <v>166</v>
      </c>
      <c r="AT450" s="122" t="s">
        <v>312</v>
      </c>
      <c r="AU450" s="122" t="s">
        <v>83</v>
      </c>
      <c r="AY450" s="16" t="s">
        <v>130</v>
      </c>
      <c r="BE450" s="123">
        <f>IF(N450="základní",J450,0)</f>
        <v>0</v>
      </c>
      <c r="BF450" s="123">
        <f>IF(N450="snížená",J450,0)</f>
        <v>0</v>
      </c>
      <c r="BG450" s="123">
        <f>IF(N450="zákl. přenesená",J450,0)</f>
        <v>0</v>
      </c>
      <c r="BH450" s="123">
        <f>IF(N450="sníž. přenesená",J450,0)</f>
        <v>0</v>
      </c>
      <c r="BI450" s="123">
        <f>IF(N450="nulová",J450,0)</f>
        <v>0</v>
      </c>
      <c r="BJ450" s="16" t="s">
        <v>16</v>
      </c>
      <c r="BK450" s="123">
        <f>ROUND(I450*H450,2)</f>
        <v>0</v>
      </c>
      <c r="BL450" s="16" t="s">
        <v>147</v>
      </c>
      <c r="BM450" s="122" t="s">
        <v>1153</v>
      </c>
    </row>
    <row r="451" spans="2:65" s="1" customFormat="1">
      <c r="B451" s="28"/>
      <c r="D451" s="124" t="s">
        <v>137</v>
      </c>
      <c r="F451" s="125" t="s">
        <v>1152</v>
      </c>
      <c r="L451" s="28"/>
      <c r="M451" s="126"/>
      <c r="T451" s="52"/>
      <c r="AT451" s="16" t="s">
        <v>137</v>
      </c>
      <c r="AU451" s="16" t="s">
        <v>83</v>
      </c>
    </row>
    <row r="452" spans="2:65" s="10" customFormat="1">
      <c r="B452" s="127"/>
      <c r="D452" s="124" t="s">
        <v>138</v>
      </c>
      <c r="E452" s="128" t="s">
        <v>1</v>
      </c>
      <c r="F452" s="129" t="s">
        <v>1154</v>
      </c>
      <c r="H452" s="130">
        <v>1</v>
      </c>
      <c r="L452" s="127"/>
      <c r="M452" s="131"/>
      <c r="T452" s="132"/>
      <c r="AT452" s="128" t="s">
        <v>138</v>
      </c>
      <c r="AU452" s="128" t="s">
        <v>83</v>
      </c>
      <c r="AV452" s="10" t="s">
        <v>77</v>
      </c>
      <c r="AW452" s="10" t="s">
        <v>26</v>
      </c>
      <c r="AX452" s="10" t="s">
        <v>70</v>
      </c>
      <c r="AY452" s="128" t="s">
        <v>130</v>
      </c>
    </row>
    <row r="453" spans="2:65" s="10" customFormat="1">
      <c r="B453" s="127"/>
      <c r="D453" s="124" t="s">
        <v>138</v>
      </c>
      <c r="E453" s="128" t="s">
        <v>1</v>
      </c>
      <c r="F453" s="129" t="s">
        <v>1155</v>
      </c>
      <c r="H453" s="130">
        <v>1</v>
      </c>
      <c r="L453" s="127"/>
      <c r="M453" s="131"/>
      <c r="T453" s="132"/>
      <c r="AT453" s="128" t="s">
        <v>138</v>
      </c>
      <c r="AU453" s="128" t="s">
        <v>83</v>
      </c>
      <c r="AV453" s="10" t="s">
        <v>77</v>
      </c>
      <c r="AW453" s="10" t="s">
        <v>26</v>
      </c>
      <c r="AX453" s="10" t="s">
        <v>70</v>
      </c>
      <c r="AY453" s="128" t="s">
        <v>130</v>
      </c>
    </row>
    <row r="454" spans="2:65" s="13" customFormat="1">
      <c r="B454" s="147"/>
      <c r="D454" s="124" t="s">
        <v>138</v>
      </c>
      <c r="E454" s="148" t="s">
        <v>1</v>
      </c>
      <c r="F454" s="149" t="s">
        <v>227</v>
      </c>
      <c r="H454" s="150">
        <v>2</v>
      </c>
      <c r="L454" s="147"/>
      <c r="M454" s="151"/>
      <c r="T454" s="152"/>
      <c r="AT454" s="148" t="s">
        <v>138</v>
      </c>
      <c r="AU454" s="148" t="s">
        <v>83</v>
      </c>
      <c r="AV454" s="13" t="s">
        <v>147</v>
      </c>
      <c r="AW454" s="13" t="s">
        <v>26</v>
      </c>
      <c r="AX454" s="13" t="s">
        <v>70</v>
      </c>
      <c r="AY454" s="148" t="s">
        <v>130</v>
      </c>
    </row>
    <row r="455" spans="2:65" s="10" customFormat="1">
      <c r="B455" s="127"/>
      <c r="D455" s="124" t="s">
        <v>138</v>
      </c>
      <c r="E455" s="128" t="s">
        <v>1</v>
      </c>
      <c r="F455" s="129" t="s">
        <v>1150</v>
      </c>
      <c r="H455" s="130">
        <v>2.02</v>
      </c>
      <c r="L455" s="127"/>
      <c r="M455" s="131"/>
      <c r="T455" s="132"/>
      <c r="AT455" s="128" t="s">
        <v>138</v>
      </c>
      <c r="AU455" s="128" t="s">
        <v>83</v>
      </c>
      <c r="AV455" s="10" t="s">
        <v>77</v>
      </c>
      <c r="AW455" s="10" t="s">
        <v>26</v>
      </c>
      <c r="AX455" s="10" t="s">
        <v>16</v>
      </c>
      <c r="AY455" s="128" t="s">
        <v>130</v>
      </c>
    </row>
    <row r="456" spans="2:65" s="1" customFormat="1" ht="16.5" customHeight="1">
      <c r="B456" s="111"/>
      <c r="C456" s="159" t="s">
        <v>607</v>
      </c>
      <c r="D456" s="159" t="s">
        <v>312</v>
      </c>
      <c r="E456" s="160" t="s">
        <v>1156</v>
      </c>
      <c r="F456" s="161" t="s">
        <v>1157</v>
      </c>
      <c r="G456" s="162" t="s">
        <v>439</v>
      </c>
      <c r="H456" s="163">
        <v>17.170000000000002</v>
      </c>
      <c r="I456" s="164"/>
      <c r="J456" s="164">
        <f>ROUND(I456*H456,2)</f>
        <v>0</v>
      </c>
      <c r="K456" s="161" t="s">
        <v>1579</v>
      </c>
      <c r="L456" s="165"/>
      <c r="M456" s="166" t="s">
        <v>1</v>
      </c>
      <c r="N456" s="167" t="s">
        <v>35</v>
      </c>
      <c r="O456" s="120">
        <v>0</v>
      </c>
      <c r="P456" s="120">
        <f>O456*H456</f>
        <v>0</v>
      </c>
      <c r="Q456" s="120">
        <v>0.22500000000000001</v>
      </c>
      <c r="R456" s="120">
        <f>Q456*H456</f>
        <v>3.8632500000000003</v>
      </c>
      <c r="S456" s="120">
        <v>0</v>
      </c>
      <c r="T456" s="121">
        <f>S456*H456</f>
        <v>0</v>
      </c>
      <c r="AR456" s="122" t="s">
        <v>166</v>
      </c>
      <c r="AT456" s="122" t="s">
        <v>312</v>
      </c>
      <c r="AU456" s="122" t="s">
        <v>83</v>
      </c>
      <c r="AY456" s="16" t="s">
        <v>130</v>
      </c>
      <c r="BE456" s="123">
        <f>IF(N456="základní",J456,0)</f>
        <v>0</v>
      </c>
      <c r="BF456" s="123">
        <f>IF(N456="snížená",J456,0)</f>
        <v>0</v>
      </c>
      <c r="BG456" s="123">
        <f>IF(N456="zákl. přenesená",J456,0)</f>
        <v>0</v>
      </c>
      <c r="BH456" s="123">
        <f>IF(N456="sníž. přenesená",J456,0)</f>
        <v>0</v>
      </c>
      <c r="BI456" s="123">
        <f>IF(N456="nulová",J456,0)</f>
        <v>0</v>
      </c>
      <c r="BJ456" s="16" t="s">
        <v>16</v>
      </c>
      <c r="BK456" s="123">
        <f>ROUND(I456*H456,2)</f>
        <v>0</v>
      </c>
      <c r="BL456" s="16" t="s">
        <v>147</v>
      </c>
      <c r="BM456" s="122" t="s">
        <v>1158</v>
      </c>
    </row>
    <row r="457" spans="2:65" s="1" customFormat="1">
      <c r="B457" s="28"/>
      <c r="D457" s="124" t="s">
        <v>137</v>
      </c>
      <c r="F457" s="125" t="s">
        <v>1157</v>
      </c>
      <c r="L457" s="28"/>
      <c r="M457" s="126"/>
      <c r="T457" s="52"/>
      <c r="AT457" s="16" t="s">
        <v>137</v>
      </c>
      <c r="AU457" s="16" t="s">
        <v>83</v>
      </c>
    </row>
    <row r="458" spans="2:65" s="10" customFormat="1">
      <c r="B458" s="127"/>
      <c r="D458" s="124" t="s">
        <v>138</v>
      </c>
      <c r="E458" s="128" t="s">
        <v>1</v>
      </c>
      <c r="F458" s="129" t="s">
        <v>1159</v>
      </c>
      <c r="H458" s="130">
        <v>17</v>
      </c>
      <c r="L458" s="127"/>
      <c r="M458" s="131"/>
      <c r="T458" s="132"/>
      <c r="AT458" s="128" t="s">
        <v>138</v>
      </c>
      <c r="AU458" s="128" t="s">
        <v>83</v>
      </c>
      <c r="AV458" s="10" t="s">
        <v>77</v>
      </c>
      <c r="AW458" s="10" t="s">
        <v>26</v>
      </c>
      <c r="AX458" s="10" t="s">
        <v>70</v>
      </c>
      <c r="AY458" s="128" t="s">
        <v>130</v>
      </c>
    </row>
    <row r="459" spans="2:65" s="10" customFormat="1">
      <c r="B459" s="127"/>
      <c r="D459" s="124" t="s">
        <v>138</v>
      </c>
      <c r="E459" s="128" t="s">
        <v>1</v>
      </c>
      <c r="F459" s="129" t="s">
        <v>1160</v>
      </c>
      <c r="H459" s="130">
        <v>17.170000000000002</v>
      </c>
      <c r="L459" s="127"/>
      <c r="M459" s="131"/>
      <c r="T459" s="132"/>
      <c r="AT459" s="128" t="s">
        <v>138</v>
      </c>
      <c r="AU459" s="128" t="s">
        <v>83</v>
      </c>
      <c r="AV459" s="10" t="s">
        <v>77</v>
      </c>
      <c r="AW459" s="10" t="s">
        <v>26</v>
      </c>
      <c r="AX459" s="10" t="s">
        <v>16</v>
      </c>
      <c r="AY459" s="128" t="s">
        <v>130</v>
      </c>
    </row>
    <row r="460" spans="2:65" s="1" customFormat="1" ht="16.5" customHeight="1">
      <c r="B460" s="111"/>
      <c r="C460" s="112" t="s">
        <v>615</v>
      </c>
      <c r="D460" s="112" t="s">
        <v>131</v>
      </c>
      <c r="E460" s="113" t="s">
        <v>1161</v>
      </c>
      <c r="F460" s="114" t="s">
        <v>1162</v>
      </c>
      <c r="G460" s="115" t="s">
        <v>439</v>
      </c>
      <c r="H460" s="116">
        <v>52.402999999999999</v>
      </c>
      <c r="I460" s="117"/>
      <c r="J460" s="117">
        <f>ROUND(I460*H460,2)</f>
        <v>0</v>
      </c>
      <c r="K460" s="114" t="s">
        <v>1579</v>
      </c>
      <c r="L460" s="28"/>
      <c r="M460" s="118" t="s">
        <v>1</v>
      </c>
      <c r="N460" s="119" t="s">
        <v>35</v>
      </c>
      <c r="O460" s="120">
        <v>0</v>
      </c>
      <c r="P460" s="120">
        <f>O460*H460</f>
        <v>0</v>
      </c>
      <c r="Q460" s="120">
        <v>0</v>
      </c>
      <c r="R460" s="120">
        <f>Q460*H460</f>
        <v>0</v>
      </c>
      <c r="S460" s="120">
        <v>0</v>
      </c>
      <c r="T460" s="121">
        <f>S460*H460</f>
        <v>0</v>
      </c>
      <c r="AR460" s="122" t="s">
        <v>147</v>
      </c>
      <c r="AT460" s="122" t="s">
        <v>131</v>
      </c>
      <c r="AU460" s="122" t="s">
        <v>83</v>
      </c>
      <c r="AY460" s="16" t="s">
        <v>130</v>
      </c>
      <c r="BE460" s="123">
        <f>IF(N460="základní",J460,0)</f>
        <v>0</v>
      </c>
      <c r="BF460" s="123">
        <f>IF(N460="snížená",J460,0)</f>
        <v>0</v>
      </c>
      <c r="BG460" s="123">
        <f>IF(N460="zákl. přenesená",J460,0)</f>
        <v>0</v>
      </c>
      <c r="BH460" s="123">
        <f>IF(N460="sníž. přenesená",J460,0)</f>
        <v>0</v>
      </c>
      <c r="BI460" s="123">
        <f>IF(N460="nulová",J460,0)</f>
        <v>0</v>
      </c>
      <c r="BJ460" s="16" t="s">
        <v>16</v>
      </c>
      <c r="BK460" s="123">
        <f>ROUND(I460*H460,2)</f>
        <v>0</v>
      </c>
      <c r="BL460" s="16" t="s">
        <v>147</v>
      </c>
      <c r="BM460" s="122" t="s">
        <v>1163</v>
      </c>
    </row>
    <row r="461" spans="2:65" s="1" customFormat="1">
      <c r="B461" s="28"/>
      <c r="D461" s="124" t="s">
        <v>137</v>
      </c>
      <c r="F461" s="125" t="s">
        <v>1162</v>
      </c>
      <c r="L461" s="28"/>
      <c r="M461" s="126"/>
      <c r="T461" s="52"/>
      <c r="AT461" s="16" t="s">
        <v>137</v>
      </c>
      <c r="AU461" s="16" t="s">
        <v>83</v>
      </c>
    </row>
    <row r="462" spans="2:65" s="10" customFormat="1">
      <c r="B462" s="127"/>
      <c r="D462" s="124" t="s">
        <v>138</v>
      </c>
      <c r="E462" s="128" t="s">
        <v>1</v>
      </c>
      <c r="F462" s="129" t="s">
        <v>1164</v>
      </c>
      <c r="H462" s="130">
        <v>52.402999999999999</v>
      </c>
      <c r="L462" s="127"/>
      <c r="M462" s="131"/>
      <c r="T462" s="132"/>
      <c r="AT462" s="128" t="s">
        <v>138</v>
      </c>
      <c r="AU462" s="128" t="s">
        <v>83</v>
      </c>
      <c r="AV462" s="10" t="s">
        <v>77</v>
      </c>
      <c r="AW462" s="10" t="s">
        <v>26</v>
      </c>
      <c r="AX462" s="10" t="s">
        <v>16</v>
      </c>
      <c r="AY462" s="128" t="s">
        <v>130</v>
      </c>
    </row>
    <row r="463" spans="2:65" s="1" customFormat="1" ht="16.5" customHeight="1">
      <c r="B463" s="111"/>
      <c r="C463" s="159" t="s">
        <v>622</v>
      </c>
      <c r="D463" s="159" t="s">
        <v>312</v>
      </c>
      <c r="E463" s="160" t="s">
        <v>1165</v>
      </c>
      <c r="F463" s="161" t="s">
        <v>1166</v>
      </c>
      <c r="G463" s="162" t="s">
        <v>134</v>
      </c>
      <c r="H463" s="163">
        <v>3</v>
      </c>
      <c r="I463" s="164"/>
      <c r="J463" s="164">
        <f>ROUND(I463*H463,2)</f>
        <v>0</v>
      </c>
      <c r="K463" s="161" t="s">
        <v>1</v>
      </c>
      <c r="L463" s="165"/>
      <c r="M463" s="166" t="s">
        <v>1</v>
      </c>
      <c r="N463" s="167" t="s">
        <v>35</v>
      </c>
      <c r="O463" s="120">
        <v>0</v>
      </c>
      <c r="P463" s="120">
        <f>O463*H463</f>
        <v>0</v>
      </c>
      <c r="Q463" s="120">
        <v>0</v>
      </c>
      <c r="R463" s="120">
        <f>Q463*H463</f>
        <v>0</v>
      </c>
      <c r="S463" s="120">
        <v>0</v>
      </c>
      <c r="T463" s="121">
        <f>S463*H463</f>
        <v>0</v>
      </c>
      <c r="AR463" s="122" t="s">
        <v>166</v>
      </c>
      <c r="AT463" s="122" t="s">
        <v>312</v>
      </c>
      <c r="AU463" s="122" t="s">
        <v>83</v>
      </c>
      <c r="AY463" s="16" t="s">
        <v>130</v>
      </c>
      <c r="BE463" s="123">
        <f>IF(N463="základní",J463,0)</f>
        <v>0</v>
      </c>
      <c r="BF463" s="123">
        <f>IF(N463="snížená",J463,0)</f>
        <v>0</v>
      </c>
      <c r="BG463" s="123">
        <f>IF(N463="zákl. přenesená",J463,0)</f>
        <v>0</v>
      </c>
      <c r="BH463" s="123">
        <f>IF(N463="sníž. přenesená",J463,0)</f>
        <v>0</v>
      </c>
      <c r="BI463" s="123">
        <f>IF(N463="nulová",J463,0)</f>
        <v>0</v>
      </c>
      <c r="BJ463" s="16" t="s">
        <v>16</v>
      </c>
      <c r="BK463" s="123">
        <f>ROUND(I463*H463,2)</f>
        <v>0</v>
      </c>
      <c r="BL463" s="16" t="s">
        <v>147</v>
      </c>
      <c r="BM463" s="122" t="s">
        <v>1167</v>
      </c>
    </row>
    <row r="464" spans="2:65" s="1" customFormat="1">
      <c r="B464" s="28"/>
      <c r="D464" s="124" t="s">
        <v>137</v>
      </c>
      <c r="F464" s="125" t="s">
        <v>1166</v>
      </c>
      <c r="L464" s="28"/>
      <c r="M464" s="126"/>
      <c r="T464" s="52"/>
      <c r="AT464" s="16" t="s">
        <v>137</v>
      </c>
      <c r="AU464" s="16" t="s">
        <v>83</v>
      </c>
    </row>
    <row r="465" spans="2:65" s="11" customFormat="1">
      <c r="B465" s="133"/>
      <c r="D465" s="124" t="s">
        <v>138</v>
      </c>
      <c r="E465" s="134" t="s">
        <v>1</v>
      </c>
      <c r="F465" s="135" t="s">
        <v>1168</v>
      </c>
      <c r="H465" s="134" t="s">
        <v>1</v>
      </c>
      <c r="L465" s="133"/>
      <c r="M465" s="136"/>
      <c r="T465" s="137"/>
      <c r="AT465" s="134" t="s">
        <v>138</v>
      </c>
      <c r="AU465" s="134" t="s">
        <v>83</v>
      </c>
      <c r="AV465" s="11" t="s">
        <v>16</v>
      </c>
      <c r="AW465" s="11" t="s">
        <v>26</v>
      </c>
      <c r="AX465" s="11" t="s">
        <v>70</v>
      </c>
      <c r="AY465" s="134" t="s">
        <v>130</v>
      </c>
    </row>
    <row r="466" spans="2:65" s="10" customFormat="1">
      <c r="B466" s="127"/>
      <c r="D466" s="124" t="s">
        <v>138</v>
      </c>
      <c r="E466" s="128" t="s">
        <v>1</v>
      </c>
      <c r="F466" s="129" t="s">
        <v>1169</v>
      </c>
      <c r="H466" s="130">
        <v>1</v>
      </c>
      <c r="L466" s="127"/>
      <c r="M466" s="131"/>
      <c r="T466" s="132"/>
      <c r="AT466" s="128" t="s">
        <v>138</v>
      </c>
      <c r="AU466" s="128" t="s">
        <v>83</v>
      </c>
      <c r="AV466" s="10" t="s">
        <v>77</v>
      </c>
      <c r="AW466" s="10" t="s">
        <v>26</v>
      </c>
      <c r="AX466" s="10" t="s">
        <v>70</v>
      </c>
      <c r="AY466" s="128" t="s">
        <v>130</v>
      </c>
    </row>
    <row r="467" spans="2:65" s="10" customFormat="1">
      <c r="B467" s="127"/>
      <c r="D467" s="124" t="s">
        <v>138</v>
      </c>
      <c r="E467" s="128" t="s">
        <v>1</v>
      </c>
      <c r="F467" s="129" t="s">
        <v>1170</v>
      </c>
      <c r="H467" s="130">
        <v>1</v>
      </c>
      <c r="L467" s="127"/>
      <c r="M467" s="131"/>
      <c r="T467" s="132"/>
      <c r="AT467" s="128" t="s">
        <v>138</v>
      </c>
      <c r="AU467" s="128" t="s">
        <v>83</v>
      </c>
      <c r="AV467" s="10" t="s">
        <v>77</v>
      </c>
      <c r="AW467" s="10" t="s">
        <v>26</v>
      </c>
      <c r="AX467" s="10" t="s">
        <v>70</v>
      </c>
      <c r="AY467" s="128" t="s">
        <v>130</v>
      </c>
    </row>
    <row r="468" spans="2:65" s="10" customFormat="1">
      <c r="B468" s="127"/>
      <c r="D468" s="124" t="s">
        <v>138</v>
      </c>
      <c r="E468" s="128" t="s">
        <v>1</v>
      </c>
      <c r="F468" s="129" t="s">
        <v>1171</v>
      </c>
      <c r="H468" s="130">
        <v>1</v>
      </c>
      <c r="L468" s="127"/>
      <c r="M468" s="131"/>
      <c r="T468" s="132"/>
      <c r="AT468" s="128" t="s">
        <v>138</v>
      </c>
      <c r="AU468" s="128" t="s">
        <v>83</v>
      </c>
      <c r="AV468" s="10" t="s">
        <v>77</v>
      </c>
      <c r="AW468" s="10" t="s">
        <v>26</v>
      </c>
      <c r="AX468" s="10" t="s">
        <v>70</v>
      </c>
      <c r="AY468" s="128" t="s">
        <v>130</v>
      </c>
    </row>
    <row r="469" spans="2:65" s="13" customFormat="1">
      <c r="B469" s="147"/>
      <c r="D469" s="124" t="s">
        <v>138</v>
      </c>
      <c r="E469" s="148" t="s">
        <v>1</v>
      </c>
      <c r="F469" s="149" t="s">
        <v>227</v>
      </c>
      <c r="H469" s="150">
        <v>3</v>
      </c>
      <c r="L469" s="147"/>
      <c r="M469" s="151"/>
      <c r="T469" s="152"/>
      <c r="AT469" s="148" t="s">
        <v>138</v>
      </c>
      <c r="AU469" s="148" t="s">
        <v>83</v>
      </c>
      <c r="AV469" s="13" t="s">
        <v>147</v>
      </c>
      <c r="AW469" s="13" t="s">
        <v>26</v>
      </c>
      <c r="AX469" s="13" t="s">
        <v>16</v>
      </c>
      <c r="AY469" s="148" t="s">
        <v>130</v>
      </c>
    </row>
    <row r="470" spans="2:65" s="1" customFormat="1" ht="16.5" customHeight="1">
      <c r="B470" s="111"/>
      <c r="C470" s="159" t="s">
        <v>627</v>
      </c>
      <c r="D470" s="159" t="s">
        <v>312</v>
      </c>
      <c r="E470" s="160" t="s">
        <v>1172</v>
      </c>
      <c r="F470" s="161" t="s">
        <v>1173</v>
      </c>
      <c r="G470" s="162" t="s">
        <v>134</v>
      </c>
      <c r="H470" s="163">
        <v>2</v>
      </c>
      <c r="I470" s="164"/>
      <c r="J470" s="164">
        <f>ROUND(I470*H470,2)</f>
        <v>0</v>
      </c>
      <c r="K470" s="161" t="s">
        <v>1</v>
      </c>
      <c r="L470" s="165"/>
      <c r="M470" s="166" t="s">
        <v>1</v>
      </c>
      <c r="N470" s="167" t="s">
        <v>35</v>
      </c>
      <c r="O470" s="120">
        <v>0</v>
      </c>
      <c r="P470" s="120">
        <f>O470*H470</f>
        <v>0</v>
      </c>
      <c r="Q470" s="120">
        <v>0</v>
      </c>
      <c r="R470" s="120">
        <f>Q470*H470</f>
        <v>0</v>
      </c>
      <c r="S470" s="120">
        <v>0</v>
      </c>
      <c r="T470" s="121">
        <f>S470*H470</f>
        <v>0</v>
      </c>
      <c r="AR470" s="122" t="s">
        <v>166</v>
      </c>
      <c r="AT470" s="122" t="s">
        <v>312</v>
      </c>
      <c r="AU470" s="122" t="s">
        <v>83</v>
      </c>
      <c r="AY470" s="16" t="s">
        <v>130</v>
      </c>
      <c r="BE470" s="123">
        <f>IF(N470="základní",J470,0)</f>
        <v>0</v>
      </c>
      <c r="BF470" s="123">
        <f>IF(N470="snížená",J470,0)</f>
        <v>0</v>
      </c>
      <c r="BG470" s="123">
        <f>IF(N470="zákl. přenesená",J470,0)</f>
        <v>0</v>
      </c>
      <c r="BH470" s="123">
        <f>IF(N470="sníž. přenesená",J470,0)</f>
        <v>0</v>
      </c>
      <c r="BI470" s="123">
        <f>IF(N470="nulová",J470,0)</f>
        <v>0</v>
      </c>
      <c r="BJ470" s="16" t="s">
        <v>16</v>
      </c>
      <c r="BK470" s="123">
        <f>ROUND(I470*H470,2)</f>
        <v>0</v>
      </c>
      <c r="BL470" s="16" t="s">
        <v>147</v>
      </c>
      <c r="BM470" s="122" t="s">
        <v>1174</v>
      </c>
    </row>
    <row r="471" spans="2:65" s="1" customFormat="1">
      <c r="B471" s="28"/>
      <c r="D471" s="124" t="s">
        <v>137</v>
      </c>
      <c r="F471" s="125" t="s">
        <v>1173</v>
      </c>
      <c r="L471" s="28"/>
      <c r="M471" s="126"/>
      <c r="T471" s="52"/>
      <c r="AT471" s="16" t="s">
        <v>137</v>
      </c>
      <c r="AU471" s="16" t="s">
        <v>83</v>
      </c>
    </row>
    <row r="472" spans="2:65" s="11" customFormat="1">
      <c r="B472" s="133"/>
      <c r="D472" s="124" t="s">
        <v>138</v>
      </c>
      <c r="E472" s="134" t="s">
        <v>1</v>
      </c>
      <c r="F472" s="135" t="s">
        <v>1175</v>
      </c>
      <c r="H472" s="134" t="s">
        <v>1</v>
      </c>
      <c r="L472" s="133"/>
      <c r="M472" s="136"/>
      <c r="T472" s="137"/>
      <c r="AT472" s="134" t="s">
        <v>138</v>
      </c>
      <c r="AU472" s="134" t="s">
        <v>83</v>
      </c>
      <c r="AV472" s="11" t="s">
        <v>16</v>
      </c>
      <c r="AW472" s="11" t="s">
        <v>26</v>
      </c>
      <c r="AX472" s="11" t="s">
        <v>70</v>
      </c>
      <c r="AY472" s="134" t="s">
        <v>130</v>
      </c>
    </row>
    <row r="473" spans="2:65" s="10" customFormat="1">
      <c r="B473" s="127"/>
      <c r="D473" s="124" t="s">
        <v>138</v>
      </c>
      <c r="E473" s="128" t="s">
        <v>1</v>
      </c>
      <c r="F473" s="129" t="s">
        <v>1176</v>
      </c>
      <c r="H473" s="130">
        <v>1</v>
      </c>
      <c r="L473" s="127"/>
      <c r="M473" s="131"/>
      <c r="T473" s="132"/>
      <c r="AT473" s="128" t="s">
        <v>138</v>
      </c>
      <c r="AU473" s="128" t="s">
        <v>83</v>
      </c>
      <c r="AV473" s="10" t="s">
        <v>77</v>
      </c>
      <c r="AW473" s="10" t="s">
        <v>26</v>
      </c>
      <c r="AX473" s="10" t="s">
        <v>70</v>
      </c>
      <c r="AY473" s="128" t="s">
        <v>130</v>
      </c>
    </row>
    <row r="474" spans="2:65" s="10" customFormat="1">
      <c r="B474" s="127"/>
      <c r="D474" s="124" t="s">
        <v>138</v>
      </c>
      <c r="E474" s="128" t="s">
        <v>1</v>
      </c>
      <c r="F474" s="129" t="s">
        <v>1177</v>
      </c>
      <c r="H474" s="130">
        <v>1</v>
      </c>
      <c r="L474" s="127"/>
      <c r="M474" s="131"/>
      <c r="T474" s="132"/>
      <c r="AT474" s="128" t="s">
        <v>138</v>
      </c>
      <c r="AU474" s="128" t="s">
        <v>83</v>
      </c>
      <c r="AV474" s="10" t="s">
        <v>77</v>
      </c>
      <c r="AW474" s="10" t="s">
        <v>26</v>
      </c>
      <c r="AX474" s="10" t="s">
        <v>70</v>
      </c>
      <c r="AY474" s="128" t="s">
        <v>130</v>
      </c>
    </row>
    <row r="475" spans="2:65" s="13" customFormat="1">
      <c r="B475" s="147"/>
      <c r="D475" s="124" t="s">
        <v>138</v>
      </c>
      <c r="E475" s="148" t="s">
        <v>1</v>
      </c>
      <c r="F475" s="149" t="s">
        <v>227</v>
      </c>
      <c r="H475" s="150">
        <v>2</v>
      </c>
      <c r="L475" s="147"/>
      <c r="M475" s="151"/>
      <c r="T475" s="152"/>
      <c r="AT475" s="148" t="s">
        <v>138</v>
      </c>
      <c r="AU475" s="148" t="s">
        <v>83</v>
      </c>
      <c r="AV475" s="13" t="s">
        <v>147</v>
      </c>
      <c r="AW475" s="13" t="s">
        <v>26</v>
      </c>
      <c r="AX475" s="13" t="s">
        <v>16</v>
      </c>
      <c r="AY475" s="148" t="s">
        <v>130</v>
      </c>
    </row>
    <row r="476" spans="2:65" s="11" customFormat="1">
      <c r="B476" s="133"/>
      <c r="D476" s="124" t="s">
        <v>138</v>
      </c>
      <c r="E476" s="134" t="s">
        <v>1</v>
      </c>
      <c r="F476" s="135" t="s">
        <v>1178</v>
      </c>
      <c r="H476" s="134" t="s">
        <v>1</v>
      </c>
      <c r="L476" s="133"/>
      <c r="M476" s="136"/>
      <c r="T476" s="137"/>
      <c r="AT476" s="134" t="s">
        <v>138</v>
      </c>
      <c r="AU476" s="134" t="s">
        <v>83</v>
      </c>
      <c r="AV476" s="11" t="s">
        <v>16</v>
      </c>
      <c r="AW476" s="11" t="s">
        <v>26</v>
      </c>
      <c r="AX476" s="11" t="s">
        <v>70</v>
      </c>
      <c r="AY476" s="134" t="s">
        <v>130</v>
      </c>
    </row>
    <row r="477" spans="2:65" s="11" customFormat="1">
      <c r="B477" s="133"/>
      <c r="D477" s="124" t="s">
        <v>138</v>
      </c>
      <c r="E477" s="134" t="s">
        <v>1</v>
      </c>
      <c r="F477" s="135" t="s">
        <v>1179</v>
      </c>
      <c r="H477" s="134" t="s">
        <v>1</v>
      </c>
      <c r="L477" s="133"/>
      <c r="M477" s="136"/>
      <c r="T477" s="137"/>
      <c r="AT477" s="134" t="s">
        <v>138</v>
      </c>
      <c r="AU477" s="134" t="s">
        <v>83</v>
      </c>
      <c r="AV477" s="11" t="s">
        <v>16</v>
      </c>
      <c r="AW477" s="11" t="s">
        <v>26</v>
      </c>
      <c r="AX477" s="11" t="s">
        <v>70</v>
      </c>
      <c r="AY477" s="134" t="s">
        <v>130</v>
      </c>
    </row>
    <row r="478" spans="2:65" s="11" customFormat="1" ht="22.5">
      <c r="B478" s="133"/>
      <c r="D478" s="124" t="s">
        <v>138</v>
      </c>
      <c r="E478" s="134" t="s">
        <v>1</v>
      </c>
      <c r="F478" s="135" t="s">
        <v>1180</v>
      </c>
      <c r="H478" s="134" t="s">
        <v>1</v>
      </c>
      <c r="L478" s="133"/>
      <c r="M478" s="136"/>
      <c r="T478" s="137"/>
      <c r="AT478" s="134" t="s">
        <v>138</v>
      </c>
      <c r="AU478" s="134" t="s">
        <v>83</v>
      </c>
      <c r="AV478" s="11" t="s">
        <v>16</v>
      </c>
      <c r="AW478" s="11" t="s">
        <v>26</v>
      </c>
      <c r="AX478" s="11" t="s">
        <v>70</v>
      </c>
      <c r="AY478" s="134" t="s">
        <v>130</v>
      </c>
    </row>
    <row r="479" spans="2:65" s="11" customFormat="1">
      <c r="B479" s="133"/>
      <c r="D479" s="124" t="s">
        <v>138</v>
      </c>
      <c r="E479" s="134" t="s">
        <v>1</v>
      </c>
      <c r="F479" s="135" t="s">
        <v>1181</v>
      </c>
      <c r="H479" s="134" t="s">
        <v>1</v>
      </c>
      <c r="L479" s="133"/>
      <c r="M479" s="136"/>
      <c r="T479" s="137"/>
      <c r="AT479" s="134" t="s">
        <v>138</v>
      </c>
      <c r="AU479" s="134" t="s">
        <v>83</v>
      </c>
      <c r="AV479" s="11" t="s">
        <v>16</v>
      </c>
      <c r="AW479" s="11" t="s">
        <v>26</v>
      </c>
      <c r="AX479" s="11" t="s">
        <v>70</v>
      </c>
      <c r="AY479" s="134" t="s">
        <v>130</v>
      </c>
    </row>
    <row r="480" spans="2:65" s="1" customFormat="1" ht="16.5" customHeight="1">
      <c r="B480" s="111"/>
      <c r="C480" s="112" t="s">
        <v>634</v>
      </c>
      <c r="D480" s="112" t="s">
        <v>131</v>
      </c>
      <c r="E480" s="113" t="s">
        <v>1182</v>
      </c>
      <c r="F480" s="114" t="s">
        <v>1183</v>
      </c>
      <c r="G480" s="115" t="s">
        <v>134</v>
      </c>
      <c r="H480" s="116">
        <v>1</v>
      </c>
      <c r="I480" s="117"/>
      <c r="J480" s="117">
        <f>ROUND(I480*H480,2)</f>
        <v>0</v>
      </c>
      <c r="K480" s="114" t="s">
        <v>1</v>
      </c>
      <c r="L480" s="28"/>
      <c r="M480" s="118" t="s">
        <v>1</v>
      </c>
      <c r="N480" s="119" t="s">
        <v>35</v>
      </c>
      <c r="O480" s="120">
        <v>0</v>
      </c>
      <c r="P480" s="120">
        <f>O480*H480</f>
        <v>0</v>
      </c>
      <c r="Q480" s="120">
        <v>0</v>
      </c>
      <c r="R480" s="120">
        <f>Q480*H480</f>
        <v>0</v>
      </c>
      <c r="S480" s="120">
        <v>0</v>
      </c>
      <c r="T480" s="121">
        <f>S480*H480</f>
        <v>0</v>
      </c>
      <c r="AR480" s="122" t="s">
        <v>147</v>
      </c>
      <c r="AT480" s="122" t="s">
        <v>131</v>
      </c>
      <c r="AU480" s="122" t="s">
        <v>83</v>
      </c>
      <c r="AY480" s="16" t="s">
        <v>130</v>
      </c>
      <c r="BE480" s="123">
        <f>IF(N480="základní",J480,0)</f>
        <v>0</v>
      </c>
      <c r="BF480" s="123">
        <f>IF(N480="snížená",J480,0)</f>
        <v>0</v>
      </c>
      <c r="BG480" s="123">
        <f>IF(N480="zákl. přenesená",J480,0)</f>
        <v>0</v>
      </c>
      <c r="BH480" s="123">
        <f>IF(N480="sníž. přenesená",J480,0)</f>
        <v>0</v>
      </c>
      <c r="BI480" s="123">
        <f>IF(N480="nulová",J480,0)</f>
        <v>0</v>
      </c>
      <c r="BJ480" s="16" t="s">
        <v>16</v>
      </c>
      <c r="BK480" s="123">
        <f>ROUND(I480*H480,2)</f>
        <v>0</v>
      </c>
      <c r="BL480" s="16" t="s">
        <v>147</v>
      </c>
      <c r="BM480" s="122" t="s">
        <v>1184</v>
      </c>
    </row>
    <row r="481" spans="2:65" s="1" customFormat="1">
      <c r="B481" s="28"/>
      <c r="D481" s="124" t="s">
        <v>137</v>
      </c>
      <c r="F481" s="125" t="s">
        <v>1183</v>
      </c>
      <c r="L481" s="28"/>
      <c r="M481" s="126"/>
      <c r="T481" s="52"/>
      <c r="AT481" s="16" t="s">
        <v>137</v>
      </c>
      <c r="AU481" s="16" t="s">
        <v>83</v>
      </c>
    </row>
    <row r="482" spans="2:65" s="10" customFormat="1">
      <c r="B482" s="127"/>
      <c r="D482" s="124" t="s">
        <v>138</v>
      </c>
      <c r="E482" s="128" t="s">
        <v>1</v>
      </c>
      <c r="F482" s="129" t="s">
        <v>1185</v>
      </c>
      <c r="H482" s="130">
        <v>1</v>
      </c>
      <c r="L482" s="127"/>
      <c r="M482" s="131"/>
      <c r="T482" s="132"/>
      <c r="AT482" s="128" t="s">
        <v>138</v>
      </c>
      <c r="AU482" s="128" t="s">
        <v>83</v>
      </c>
      <c r="AV482" s="10" t="s">
        <v>77</v>
      </c>
      <c r="AW482" s="10" t="s">
        <v>26</v>
      </c>
      <c r="AX482" s="10" t="s">
        <v>16</v>
      </c>
      <c r="AY482" s="128" t="s">
        <v>130</v>
      </c>
    </row>
    <row r="483" spans="2:65" s="11" customFormat="1">
      <c r="B483" s="133"/>
      <c r="D483" s="124" t="s">
        <v>138</v>
      </c>
      <c r="E483" s="134" t="s">
        <v>1</v>
      </c>
      <c r="F483" s="135" t="s">
        <v>1178</v>
      </c>
      <c r="H483" s="134" t="s">
        <v>1</v>
      </c>
      <c r="L483" s="133"/>
      <c r="M483" s="136"/>
      <c r="T483" s="137"/>
      <c r="AT483" s="134" t="s">
        <v>138</v>
      </c>
      <c r="AU483" s="134" t="s">
        <v>83</v>
      </c>
      <c r="AV483" s="11" t="s">
        <v>16</v>
      </c>
      <c r="AW483" s="11" t="s">
        <v>26</v>
      </c>
      <c r="AX483" s="11" t="s">
        <v>70</v>
      </c>
      <c r="AY483" s="134" t="s">
        <v>130</v>
      </c>
    </row>
    <row r="484" spans="2:65" s="11" customFormat="1">
      <c r="B484" s="133"/>
      <c r="D484" s="124" t="s">
        <v>138</v>
      </c>
      <c r="E484" s="134" t="s">
        <v>1</v>
      </c>
      <c r="F484" s="135" t="s">
        <v>1179</v>
      </c>
      <c r="H484" s="134" t="s">
        <v>1</v>
      </c>
      <c r="L484" s="133"/>
      <c r="M484" s="136"/>
      <c r="T484" s="137"/>
      <c r="AT484" s="134" t="s">
        <v>138</v>
      </c>
      <c r="AU484" s="134" t="s">
        <v>83</v>
      </c>
      <c r="AV484" s="11" t="s">
        <v>16</v>
      </c>
      <c r="AW484" s="11" t="s">
        <v>26</v>
      </c>
      <c r="AX484" s="11" t="s">
        <v>70</v>
      </c>
      <c r="AY484" s="134" t="s">
        <v>130</v>
      </c>
    </row>
    <row r="485" spans="2:65" s="11" customFormat="1" ht="22.5">
      <c r="B485" s="133"/>
      <c r="D485" s="124" t="s">
        <v>138</v>
      </c>
      <c r="E485" s="134" t="s">
        <v>1</v>
      </c>
      <c r="F485" s="135" t="s">
        <v>1180</v>
      </c>
      <c r="H485" s="134" t="s">
        <v>1</v>
      </c>
      <c r="L485" s="133"/>
      <c r="M485" s="136"/>
      <c r="T485" s="137"/>
      <c r="AT485" s="134" t="s">
        <v>138</v>
      </c>
      <c r="AU485" s="134" t="s">
        <v>83</v>
      </c>
      <c r="AV485" s="11" t="s">
        <v>16</v>
      </c>
      <c r="AW485" s="11" t="s">
        <v>26</v>
      </c>
      <c r="AX485" s="11" t="s">
        <v>70</v>
      </c>
      <c r="AY485" s="134" t="s">
        <v>130</v>
      </c>
    </row>
    <row r="486" spans="2:65" s="11" customFormat="1">
      <c r="B486" s="133"/>
      <c r="D486" s="124" t="s">
        <v>138</v>
      </c>
      <c r="E486" s="134" t="s">
        <v>1</v>
      </c>
      <c r="F486" s="135" t="s">
        <v>1181</v>
      </c>
      <c r="H486" s="134" t="s">
        <v>1</v>
      </c>
      <c r="L486" s="133"/>
      <c r="M486" s="136"/>
      <c r="T486" s="137"/>
      <c r="AT486" s="134" t="s">
        <v>138</v>
      </c>
      <c r="AU486" s="134" t="s">
        <v>83</v>
      </c>
      <c r="AV486" s="11" t="s">
        <v>16</v>
      </c>
      <c r="AW486" s="11" t="s">
        <v>26</v>
      </c>
      <c r="AX486" s="11" t="s">
        <v>70</v>
      </c>
      <c r="AY486" s="134" t="s">
        <v>130</v>
      </c>
    </row>
    <row r="487" spans="2:65" s="1" customFormat="1" ht="16.5" customHeight="1">
      <c r="B487" s="111"/>
      <c r="C487" s="112" t="s">
        <v>639</v>
      </c>
      <c r="D487" s="112" t="s">
        <v>131</v>
      </c>
      <c r="E487" s="113" t="s">
        <v>1186</v>
      </c>
      <c r="F487" s="114" t="s">
        <v>1187</v>
      </c>
      <c r="G487" s="115" t="s">
        <v>439</v>
      </c>
      <c r="H487" s="116">
        <v>104.20399999999999</v>
      </c>
      <c r="I487" s="117"/>
      <c r="J487" s="117">
        <f>ROUND(I487*H487,2)</f>
        <v>0</v>
      </c>
      <c r="K487" s="114" t="s">
        <v>1</v>
      </c>
      <c r="L487" s="28"/>
      <c r="M487" s="118" t="s">
        <v>1</v>
      </c>
      <c r="N487" s="119" t="s">
        <v>35</v>
      </c>
      <c r="O487" s="120">
        <v>0</v>
      </c>
      <c r="P487" s="120">
        <f>O487*H487</f>
        <v>0</v>
      </c>
      <c r="Q487" s="120">
        <v>0</v>
      </c>
      <c r="R487" s="120">
        <f>Q487*H487</f>
        <v>0</v>
      </c>
      <c r="S487" s="120">
        <v>0</v>
      </c>
      <c r="T487" s="121">
        <f>S487*H487</f>
        <v>0</v>
      </c>
      <c r="AR487" s="122" t="s">
        <v>147</v>
      </c>
      <c r="AT487" s="122" t="s">
        <v>131</v>
      </c>
      <c r="AU487" s="122" t="s">
        <v>83</v>
      </c>
      <c r="AY487" s="16" t="s">
        <v>130</v>
      </c>
      <c r="BE487" s="123">
        <f>IF(N487="základní",J487,0)</f>
        <v>0</v>
      </c>
      <c r="BF487" s="123">
        <f>IF(N487="snížená",J487,0)</f>
        <v>0</v>
      </c>
      <c r="BG487" s="123">
        <f>IF(N487="zákl. přenesená",J487,0)</f>
        <v>0</v>
      </c>
      <c r="BH487" s="123">
        <f>IF(N487="sníž. přenesená",J487,0)</f>
        <v>0</v>
      </c>
      <c r="BI487" s="123">
        <f>IF(N487="nulová",J487,0)</f>
        <v>0</v>
      </c>
      <c r="BJ487" s="16" t="s">
        <v>16</v>
      </c>
      <c r="BK487" s="123">
        <f>ROUND(I487*H487,2)</f>
        <v>0</v>
      </c>
      <c r="BL487" s="16" t="s">
        <v>147</v>
      </c>
      <c r="BM487" s="122" t="s">
        <v>1188</v>
      </c>
    </row>
    <row r="488" spans="2:65" s="1" customFormat="1">
      <c r="B488" s="28"/>
      <c r="D488" s="124" t="s">
        <v>137</v>
      </c>
      <c r="F488" s="125" t="s">
        <v>1187</v>
      </c>
      <c r="L488" s="28"/>
      <c r="M488" s="126"/>
      <c r="T488" s="52"/>
      <c r="AT488" s="16" t="s">
        <v>137</v>
      </c>
      <c r="AU488" s="16" t="s">
        <v>83</v>
      </c>
    </row>
    <row r="489" spans="2:65" s="10" customFormat="1">
      <c r="B489" s="127"/>
      <c r="D489" s="124" t="s">
        <v>138</v>
      </c>
      <c r="E489" s="128" t="s">
        <v>1</v>
      </c>
      <c r="F489" s="129" t="s">
        <v>1189</v>
      </c>
      <c r="H489" s="130">
        <v>39.125999999999998</v>
      </c>
      <c r="L489" s="127"/>
      <c r="M489" s="131"/>
      <c r="T489" s="132"/>
      <c r="AT489" s="128" t="s">
        <v>138</v>
      </c>
      <c r="AU489" s="128" t="s">
        <v>83</v>
      </c>
      <c r="AV489" s="10" t="s">
        <v>77</v>
      </c>
      <c r="AW489" s="10" t="s">
        <v>26</v>
      </c>
      <c r="AX489" s="10" t="s">
        <v>70</v>
      </c>
      <c r="AY489" s="128" t="s">
        <v>130</v>
      </c>
    </row>
    <row r="490" spans="2:65" s="10" customFormat="1">
      <c r="B490" s="127"/>
      <c r="D490" s="124" t="s">
        <v>138</v>
      </c>
      <c r="E490" s="128" t="s">
        <v>1</v>
      </c>
      <c r="F490" s="129" t="s">
        <v>1190</v>
      </c>
      <c r="H490" s="130">
        <v>65.078000000000003</v>
      </c>
      <c r="L490" s="127"/>
      <c r="M490" s="131"/>
      <c r="T490" s="132"/>
      <c r="AT490" s="128" t="s">
        <v>138</v>
      </c>
      <c r="AU490" s="128" t="s">
        <v>83</v>
      </c>
      <c r="AV490" s="10" t="s">
        <v>77</v>
      </c>
      <c r="AW490" s="10" t="s">
        <v>26</v>
      </c>
      <c r="AX490" s="10" t="s">
        <v>70</v>
      </c>
      <c r="AY490" s="128" t="s">
        <v>130</v>
      </c>
    </row>
    <row r="491" spans="2:65" s="13" customFormat="1">
      <c r="B491" s="147"/>
      <c r="D491" s="124" t="s">
        <v>138</v>
      </c>
      <c r="E491" s="148" t="s">
        <v>1</v>
      </c>
      <c r="F491" s="149" t="s">
        <v>227</v>
      </c>
      <c r="H491" s="150">
        <v>104.20400000000001</v>
      </c>
      <c r="L491" s="147"/>
      <c r="M491" s="151"/>
      <c r="T491" s="152"/>
      <c r="AT491" s="148" t="s">
        <v>138</v>
      </c>
      <c r="AU491" s="148" t="s">
        <v>83</v>
      </c>
      <c r="AV491" s="13" t="s">
        <v>147</v>
      </c>
      <c r="AW491" s="13" t="s">
        <v>26</v>
      </c>
      <c r="AX491" s="13" t="s">
        <v>16</v>
      </c>
      <c r="AY491" s="148" t="s">
        <v>130</v>
      </c>
    </row>
    <row r="492" spans="2:65" s="9" customFormat="1" ht="20.85" customHeight="1">
      <c r="B492" s="102"/>
      <c r="D492" s="103" t="s">
        <v>69</v>
      </c>
      <c r="E492" s="145" t="s">
        <v>691</v>
      </c>
      <c r="F492" s="145" t="s">
        <v>692</v>
      </c>
      <c r="J492" s="146">
        <f>BK492</f>
        <v>0</v>
      </c>
      <c r="L492" s="102"/>
      <c r="M492" s="106"/>
      <c r="P492" s="107">
        <f>SUM(P493:P518)</f>
        <v>0</v>
      </c>
      <c r="R492" s="107">
        <f>SUM(R493:R518)</f>
        <v>1.2349800000000001E-3</v>
      </c>
      <c r="T492" s="108">
        <f>SUM(T493:T518)</f>
        <v>6.4192190000000009</v>
      </c>
      <c r="AR492" s="103" t="s">
        <v>16</v>
      </c>
      <c r="AT492" s="109" t="s">
        <v>69</v>
      </c>
      <c r="AU492" s="109" t="s">
        <v>77</v>
      </c>
      <c r="AY492" s="103" t="s">
        <v>130</v>
      </c>
      <c r="BK492" s="110">
        <f>SUM(BK493:BK518)</f>
        <v>0</v>
      </c>
    </row>
    <row r="493" spans="2:65" s="1" customFormat="1" ht="16.5" customHeight="1">
      <c r="B493" s="111"/>
      <c r="C493" s="112" t="s">
        <v>643</v>
      </c>
      <c r="D493" s="112" t="s">
        <v>131</v>
      </c>
      <c r="E493" s="113" t="s">
        <v>694</v>
      </c>
      <c r="F493" s="114" t="s">
        <v>695</v>
      </c>
      <c r="G493" s="115" t="s">
        <v>439</v>
      </c>
      <c r="H493" s="116">
        <v>164.59700000000001</v>
      </c>
      <c r="I493" s="117"/>
      <c r="J493" s="117">
        <f>ROUND(I493*H493,2)</f>
        <v>0</v>
      </c>
      <c r="K493" s="114" t="s">
        <v>1579</v>
      </c>
      <c r="L493" s="28"/>
      <c r="M493" s="118" t="s">
        <v>1</v>
      </c>
      <c r="N493" s="119" t="s">
        <v>35</v>
      </c>
      <c r="O493" s="120">
        <v>0</v>
      </c>
      <c r="P493" s="120">
        <f>O493*H493</f>
        <v>0</v>
      </c>
      <c r="Q493" s="120">
        <v>0</v>
      </c>
      <c r="R493" s="120">
        <f>Q493*H493</f>
        <v>0</v>
      </c>
      <c r="S493" s="120">
        <v>3.5000000000000003E-2</v>
      </c>
      <c r="T493" s="121">
        <f>S493*H493</f>
        <v>5.7608950000000005</v>
      </c>
      <c r="AR493" s="122" t="s">
        <v>147</v>
      </c>
      <c r="AT493" s="122" t="s">
        <v>131</v>
      </c>
      <c r="AU493" s="122" t="s">
        <v>83</v>
      </c>
      <c r="AY493" s="16" t="s">
        <v>130</v>
      </c>
      <c r="BE493" s="123">
        <f>IF(N493="základní",J493,0)</f>
        <v>0</v>
      </c>
      <c r="BF493" s="123">
        <f>IF(N493="snížená",J493,0)</f>
        <v>0</v>
      </c>
      <c r="BG493" s="123">
        <f>IF(N493="zákl. přenesená",J493,0)</f>
        <v>0</v>
      </c>
      <c r="BH493" s="123">
        <f>IF(N493="sníž. přenesená",J493,0)</f>
        <v>0</v>
      </c>
      <c r="BI493" s="123">
        <f>IF(N493="nulová",J493,0)</f>
        <v>0</v>
      </c>
      <c r="BJ493" s="16" t="s">
        <v>16</v>
      </c>
      <c r="BK493" s="123">
        <f>ROUND(I493*H493,2)</f>
        <v>0</v>
      </c>
      <c r="BL493" s="16" t="s">
        <v>147</v>
      </c>
      <c r="BM493" s="122" t="s">
        <v>1191</v>
      </c>
    </row>
    <row r="494" spans="2:65" s="1" customFormat="1">
      <c r="B494" s="28"/>
      <c r="D494" s="124" t="s">
        <v>137</v>
      </c>
      <c r="F494" s="125" t="s">
        <v>695</v>
      </c>
      <c r="L494" s="28"/>
      <c r="M494" s="126"/>
      <c r="T494" s="52"/>
      <c r="AT494" s="16" t="s">
        <v>137</v>
      </c>
      <c r="AU494" s="16" t="s">
        <v>83</v>
      </c>
    </row>
    <row r="495" spans="2:65" s="11" customFormat="1">
      <c r="B495" s="133"/>
      <c r="D495" s="124" t="s">
        <v>138</v>
      </c>
      <c r="E495" s="134" t="s">
        <v>1</v>
      </c>
      <c r="F495" s="135" t="s">
        <v>1192</v>
      </c>
      <c r="H495" s="134" t="s">
        <v>1</v>
      </c>
      <c r="L495" s="133"/>
      <c r="M495" s="136"/>
      <c r="T495" s="137"/>
      <c r="AT495" s="134" t="s">
        <v>138</v>
      </c>
      <c r="AU495" s="134" t="s">
        <v>83</v>
      </c>
      <c r="AV495" s="11" t="s">
        <v>16</v>
      </c>
      <c r="AW495" s="11" t="s">
        <v>26</v>
      </c>
      <c r="AX495" s="11" t="s">
        <v>70</v>
      </c>
      <c r="AY495" s="134" t="s">
        <v>130</v>
      </c>
    </row>
    <row r="496" spans="2:65" s="10" customFormat="1">
      <c r="B496" s="127"/>
      <c r="D496" s="124" t="s">
        <v>138</v>
      </c>
      <c r="E496" s="128" t="s">
        <v>1</v>
      </c>
      <c r="F496" s="129" t="s">
        <v>1193</v>
      </c>
      <c r="H496" s="130">
        <v>98.885999999999996</v>
      </c>
      <c r="L496" s="127"/>
      <c r="M496" s="131"/>
      <c r="T496" s="132"/>
      <c r="AT496" s="128" t="s">
        <v>138</v>
      </c>
      <c r="AU496" s="128" t="s">
        <v>83</v>
      </c>
      <c r="AV496" s="10" t="s">
        <v>77</v>
      </c>
      <c r="AW496" s="10" t="s">
        <v>26</v>
      </c>
      <c r="AX496" s="10" t="s">
        <v>70</v>
      </c>
      <c r="AY496" s="128" t="s">
        <v>130</v>
      </c>
    </row>
    <row r="497" spans="2:65" s="10" customFormat="1">
      <c r="B497" s="127"/>
      <c r="D497" s="124" t="s">
        <v>138</v>
      </c>
      <c r="E497" s="128" t="s">
        <v>1</v>
      </c>
      <c r="F497" s="129" t="s">
        <v>1194</v>
      </c>
      <c r="H497" s="130">
        <v>57.609000000000002</v>
      </c>
      <c r="L497" s="127"/>
      <c r="M497" s="131"/>
      <c r="T497" s="132"/>
      <c r="AT497" s="128" t="s">
        <v>138</v>
      </c>
      <c r="AU497" s="128" t="s">
        <v>83</v>
      </c>
      <c r="AV497" s="10" t="s">
        <v>77</v>
      </c>
      <c r="AW497" s="10" t="s">
        <v>26</v>
      </c>
      <c r="AX497" s="10" t="s">
        <v>70</v>
      </c>
      <c r="AY497" s="128" t="s">
        <v>130</v>
      </c>
    </row>
    <row r="498" spans="2:65" s="10" customFormat="1">
      <c r="B498" s="127"/>
      <c r="D498" s="124" t="s">
        <v>138</v>
      </c>
      <c r="E498" s="128" t="s">
        <v>1</v>
      </c>
      <c r="F498" s="129" t="s">
        <v>1195</v>
      </c>
      <c r="H498" s="130">
        <v>8.1020000000000003</v>
      </c>
      <c r="L498" s="127"/>
      <c r="M498" s="131"/>
      <c r="T498" s="132"/>
      <c r="AT498" s="128" t="s">
        <v>138</v>
      </c>
      <c r="AU498" s="128" t="s">
        <v>83</v>
      </c>
      <c r="AV498" s="10" t="s">
        <v>77</v>
      </c>
      <c r="AW498" s="10" t="s">
        <v>26</v>
      </c>
      <c r="AX498" s="10" t="s">
        <v>70</v>
      </c>
      <c r="AY498" s="128" t="s">
        <v>130</v>
      </c>
    </row>
    <row r="499" spans="2:65" s="13" customFormat="1">
      <c r="B499" s="147"/>
      <c r="D499" s="124" t="s">
        <v>138</v>
      </c>
      <c r="E499" s="148" t="s">
        <v>1</v>
      </c>
      <c r="F499" s="149" t="s">
        <v>227</v>
      </c>
      <c r="H499" s="150">
        <v>164.59700000000001</v>
      </c>
      <c r="L499" s="147"/>
      <c r="M499" s="151"/>
      <c r="T499" s="152"/>
      <c r="AT499" s="148" t="s">
        <v>138</v>
      </c>
      <c r="AU499" s="148" t="s">
        <v>83</v>
      </c>
      <c r="AV499" s="13" t="s">
        <v>147</v>
      </c>
      <c r="AW499" s="13" t="s">
        <v>26</v>
      </c>
      <c r="AX499" s="13" t="s">
        <v>16</v>
      </c>
      <c r="AY499" s="148" t="s">
        <v>130</v>
      </c>
    </row>
    <row r="500" spans="2:65" s="1" customFormat="1" ht="16.5" customHeight="1">
      <c r="B500" s="111"/>
      <c r="C500" s="112" t="s">
        <v>652</v>
      </c>
      <c r="D500" s="112" t="s">
        <v>131</v>
      </c>
      <c r="E500" s="113" t="s">
        <v>1196</v>
      </c>
      <c r="F500" s="114" t="s">
        <v>1197</v>
      </c>
      <c r="G500" s="115" t="s">
        <v>439</v>
      </c>
      <c r="H500" s="116">
        <v>13.722</v>
      </c>
      <c r="I500" s="117"/>
      <c r="J500" s="117">
        <f>ROUND(I500*H500,2)</f>
        <v>0</v>
      </c>
      <c r="K500" s="114" t="s">
        <v>1579</v>
      </c>
      <c r="L500" s="28"/>
      <c r="M500" s="118" t="s">
        <v>1</v>
      </c>
      <c r="N500" s="119" t="s">
        <v>35</v>
      </c>
      <c r="O500" s="120">
        <v>0</v>
      </c>
      <c r="P500" s="120">
        <f>O500*H500</f>
        <v>0</v>
      </c>
      <c r="Q500" s="120">
        <v>9.0000000000000006E-5</v>
      </c>
      <c r="R500" s="120">
        <f>Q500*H500</f>
        <v>1.2349800000000001E-3</v>
      </c>
      <c r="S500" s="120">
        <v>4.2000000000000003E-2</v>
      </c>
      <c r="T500" s="121">
        <f>S500*H500</f>
        <v>0.57632400000000006</v>
      </c>
      <c r="AR500" s="122" t="s">
        <v>147</v>
      </c>
      <c r="AT500" s="122" t="s">
        <v>131</v>
      </c>
      <c r="AU500" s="122" t="s">
        <v>83</v>
      </c>
      <c r="AY500" s="16" t="s">
        <v>130</v>
      </c>
      <c r="BE500" s="123">
        <f>IF(N500="základní",J500,0)</f>
        <v>0</v>
      </c>
      <c r="BF500" s="123">
        <f>IF(N500="snížená",J500,0)</f>
        <v>0</v>
      </c>
      <c r="BG500" s="123">
        <f>IF(N500="zákl. přenesená",J500,0)</f>
        <v>0</v>
      </c>
      <c r="BH500" s="123">
        <f>IF(N500="sníž. přenesená",J500,0)</f>
        <v>0</v>
      </c>
      <c r="BI500" s="123">
        <f>IF(N500="nulová",J500,0)</f>
        <v>0</v>
      </c>
      <c r="BJ500" s="16" t="s">
        <v>16</v>
      </c>
      <c r="BK500" s="123">
        <f>ROUND(I500*H500,2)</f>
        <v>0</v>
      </c>
      <c r="BL500" s="16" t="s">
        <v>147</v>
      </c>
      <c r="BM500" s="122" t="s">
        <v>1198</v>
      </c>
    </row>
    <row r="501" spans="2:65" s="1" customFormat="1">
      <c r="B501" s="28"/>
      <c r="D501" s="124" t="s">
        <v>137</v>
      </c>
      <c r="F501" s="125" t="s">
        <v>1197</v>
      </c>
      <c r="L501" s="28"/>
      <c r="M501" s="126"/>
      <c r="T501" s="52"/>
      <c r="AT501" s="16" t="s">
        <v>137</v>
      </c>
      <c r="AU501" s="16" t="s">
        <v>83</v>
      </c>
    </row>
    <row r="502" spans="2:65" s="10" customFormat="1">
      <c r="B502" s="127"/>
      <c r="D502" s="124" t="s">
        <v>138</v>
      </c>
      <c r="E502" s="128" t="s">
        <v>1</v>
      </c>
      <c r="F502" s="129" t="s">
        <v>1199</v>
      </c>
      <c r="H502" s="130">
        <v>13.722</v>
      </c>
      <c r="L502" s="127"/>
      <c r="M502" s="131"/>
      <c r="T502" s="132"/>
      <c r="AT502" s="128" t="s">
        <v>138</v>
      </c>
      <c r="AU502" s="128" t="s">
        <v>83</v>
      </c>
      <c r="AV502" s="10" t="s">
        <v>77</v>
      </c>
      <c r="AW502" s="10" t="s">
        <v>26</v>
      </c>
      <c r="AX502" s="10" t="s">
        <v>16</v>
      </c>
      <c r="AY502" s="128" t="s">
        <v>130</v>
      </c>
    </row>
    <row r="503" spans="2:65" s="1" customFormat="1" ht="16.5" customHeight="1">
      <c r="B503" s="111"/>
      <c r="C503" s="112" t="s">
        <v>658</v>
      </c>
      <c r="D503" s="112" t="s">
        <v>131</v>
      </c>
      <c r="E503" s="113" t="s">
        <v>1200</v>
      </c>
      <c r="F503" s="114" t="s">
        <v>1201</v>
      </c>
      <c r="G503" s="115" t="s">
        <v>295</v>
      </c>
      <c r="H503" s="116">
        <v>1.548</v>
      </c>
      <c r="I503" s="117"/>
      <c r="J503" s="117">
        <f>ROUND(I503*H503,2)</f>
        <v>0</v>
      </c>
      <c r="K503" s="114" t="s">
        <v>1</v>
      </c>
      <c r="L503" s="28"/>
      <c r="M503" s="118" t="s">
        <v>1</v>
      </c>
      <c r="N503" s="119" t="s">
        <v>35</v>
      </c>
      <c r="O503" s="120">
        <v>0</v>
      </c>
      <c r="P503" s="120">
        <f>O503*H503</f>
        <v>0</v>
      </c>
      <c r="Q503" s="120">
        <v>0</v>
      </c>
      <c r="R503" s="120">
        <f>Q503*H503</f>
        <v>0</v>
      </c>
      <c r="S503" s="120">
        <v>0</v>
      </c>
      <c r="T503" s="121">
        <f>S503*H503</f>
        <v>0</v>
      </c>
      <c r="AR503" s="122" t="s">
        <v>147</v>
      </c>
      <c r="AT503" s="122" t="s">
        <v>131</v>
      </c>
      <c r="AU503" s="122" t="s">
        <v>83</v>
      </c>
      <c r="AY503" s="16" t="s">
        <v>130</v>
      </c>
      <c r="BE503" s="123">
        <f>IF(N503="základní",J503,0)</f>
        <v>0</v>
      </c>
      <c r="BF503" s="123">
        <f>IF(N503="snížená",J503,0)</f>
        <v>0</v>
      </c>
      <c r="BG503" s="123">
        <f>IF(N503="zákl. přenesená",J503,0)</f>
        <v>0</v>
      </c>
      <c r="BH503" s="123">
        <f>IF(N503="sníž. přenesená",J503,0)</f>
        <v>0</v>
      </c>
      <c r="BI503" s="123">
        <f>IF(N503="nulová",J503,0)</f>
        <v>0</v>
      </c>
      <c r="BJ503" s="16" t="s">
        <v>16</v>
      </c>
      <c r="BK503" s="123">
        <f>ROUND(I503*H503,2)</f>
        <v>0</v>
      </c>
      <c r="BL503" s="16" t="s">
        <v>147</v>
      </c>
      <c r="BM503" s="122" t="s">
        <v>1202</v>
      </c>
    </row>
    <row r="504" spans="2:65" s="1" customFormat="1">
      <c r="B504" s="28"/>
      <c r="D504" s="124" t="s">
        <v>137</v>
      </c>
      <c r="F504" s="125" t="s">
        <v>1201</v>
      </c>
      <c r="L504" s="28"/>
      <c r="M504" s="126"/>
      <c r="T504" s="52"/>
      <c r="AT504" s="16" t="s">
        <v>137</v>
      </c>
      <c r="AU504" s="16" t="s">
        <v>83</v>
      </c>
    </row>
    <row r="505" spans="2:65" s="11" customFormat="1">
      <c r="B505" s="133"/>
      <c r="D505" s="124" t="s">
        <v>138</v>
      </c>
      <c r="E505" s="134" t="s">
        <v>1</v>
      </c>
      <c r="F505" s="135" t="s">
        <v>1203</v>
      </c>
      <c r="H505" s="134" t="s">
        <v>1</v>
      </c>
      <c r="L505" s="133"/>
      <c r="M505" s="136"/>
      <c r="T505" s="137"/>
      <c r="AT505" s="134" t="s">
        <v>138</v>
      </c>
      <c r="AU505" s="134" t="s">
        <v>83</v>
      </c>
      <c r="AV505" s="11" t="s">
        <v>16</v>
      </c>
      <c r="AW505" s="11" t="s">
        <v>26</v>
      </c>
      <c r="AX505" s="11" t="s">
        <v>70</v>
      </c>
      <c r="AY505" s="134" t="s">
        <v>130</v>
      </c>
    </row>
    <row r="506" spans="2:65" s="10" customFormat="1">
      <c r="B506" s="127"/>
      <c r="D506" s="124" t="s">
        <v>138</v>
      </c>
      <c r="E506" s="128" t="s">
        <v>1</v>
      </c>
      <c r="F506" s="129" t="s">
        <v>1204</v>
      </c>
      <c r="H506" s="130">
        <v>1.218</v>
      </c>
      <c r="L506" s="127"/>
      <c r="M506" s="131"/>
      <c r="T506" s="132"/>
      <c r="AT506" s="128" t="s">
        <v>138</v>
      </c>
      <c r="AU506" s="128" t="s">
        <v>83</v>
      </c>
      <c r="AV506" s="10" t="s">
        <v>77</v>
      </c>
      <c r="AW506" s="10" t="s">
        <v>26</v>
      </c>
      <c r="AX506" s="10" t="s">
        <v>70</v>
      </c>
      <c r="AY506" s="128" t="s">
        <v>130</v>
      </c>
    </row>
    <row r="507" spans="2:65" s="10" customFormat="1">
      <c r="B507" s="127"/>
      <c r="D507" s="124" t="s">
        <v>138</v>
      </c>
      <c r="E507" s="128" t="s">
        <v>1</v>
      </c>
      <c r="F507" s="129" t="s">
        <v>1205</v>
      </c>
      <c r="H507" s="130">
        <v>0.33</v>
      </c>
      <c r="L507" s="127"/>
      <c r="M507" s="131"/>
      <c r="T507" s="132"/>
      <c r="AT507" s="128" t="s">
        <v>138</v>
      </c>
      <c r="AU507" s="128" t="s">
        <v>83</v>
      </c>
      <c r="AV507" s="10" t="s">
        <v>77</v>
      </c>
      <c r="AW507" s="10" t="s">
        <v>26</v>
      </c>
      <c r="AX507" s="10" t="s">
        <v>70</v>
      </c>
      <c r="AY507" s="128" t="s">
        <v>130</v>
      </c>
    </row>
    <row r="508" spans="2:65" s="13" customFormat="1">
      <c r="B508" s="147"/>
      <c r="D508" s="124" t="s">
        <v>138</v>
      </c>
      <c r="E508" s="148" t="s">
        <v>1</v>
      </c>
      <c r="F508" s="149" t="s">
        <v>227</v>
      </c>
      <c r="H508" s="150">
        <v>1.548</v>
      </c>
      <c r="L508" s="147"/>
      <c r="M508" s="151"/>
      <c r="T508" s="152"/>
      <c r="AT508" s="148" t="s">
        <v>138</v>
      </c>
      <c r="AU508" s="148" t="s">
        <v>83</v>
      </c>
      <c r="AV508" s="13" t="s">
        <v>147</v>
      </c>
      <c r="AW508" s="13" t="s">
        <v>26</v>
      </c>
      <c r="AX508" s="13" t="s">
        <v>16</v>
      </c>
      <c r="AY508" s="148" t="s">
        <v>130</v>
      </c>
    </row>
    <row r="509" spans="2:65" s="1" customFormat="1" ht="16.5" customHeight="1">
      <c r="B509" s="111"/>
      <c r="C509" s="112" t="s">
        <v>663</v>
      </c>
      <c r="D509" s="112" t="s">
        <v>131</v>
      </c>
      <c r="E509" s="113" t="s">
        <v>1206</v>
      </c>
      <c r="F509" s="114" t="s">
        <v>1207</v>
      </c>
      <c r="G509" s="115" t="s">
        <v>295</v>
      </c>
      <c r="H509" s="116">
        <v>1.843</v>
      </c>
      <c r="I509" s="117"/>
      <c r="J509" s="117">
        <f>ROUND(I509*H509,2)</f>
        <v>0</v>
      </c>
      <c r="K509" s="114" t="s">
        <v>1</v>
      </c>
      <c r="L509" s="28"/>
      <c r="M509" s="118" t="s">
        <v>1</v>
      </c>
      <c r="N509" s="119" t="s">
        <v>35</v>
      </c>
      <c r="O509" s="120">
        <v>0</v>
      </c>
      <c r="P509" s="120">
        <f>O509*H509</f>
        <v>0</v>
      </c>
      <c r="Q509" s="120">
        <v>0</v>
      </c>
      <c r="R509" s="120">
        <f>Q509*H509</f>
        <v>0</v>
      </c>
      <c r="S509" s="120">
        <v>0</v>
      </c>
      <c r="T509" s="121">
        <f>S509*H509</f>
        <v>0</v>
      </c>
      <c r="AR509" s="122" t="s">
        <v>147</v>
      </c>
      <c r="AT509" s="122" t="s">
        <v>131</v>
      </c>
      <c r="AU509" s="122" t="s">
        <v>83</v>
      </c>
      <c r="AY509" s="16" t="s">
        <v>130</v>
      </c>
      <c r="BE509" s="123">
        <f>IF(N509="základní",J509,0)</f>
        <v>0</v>
      </c>
      <c r="BF509" s="123">
        <f>IF(N509="snížená",J509,0)</f>
        <v>0</v>
      </c>
      <c r="BG509" s="123">
        <f>IF(N509="zákl. přenesená",J509,0)</f>
        <v>0</v>
      </c>
      <c r="BH509" s="123">
        <f>IF(N509="sníž. přenesená",J509,0)</f>
        <v>0</v>
      </c>
      <c r="BI509" s="123">
        <f>IF(N509="nulová",J509,0)</f>
        <v>0</v>
      </c>
      <c r="BJ509" s="16" t="s">
        <v>16</v>
      </c>
      <c r="BK509" s="123">
        <f>ROUND(I509*H509,2)</f>
        <v>0</v>
      </c>
      <c r="BL509" s="16" t="s">
        <v>147</v>
      </c>
      <c r="BM509" s="122" t="s">
        <v>1208</v>
      </c>
    </row>
    <row r="510" spans="2:65" s="1" customFormat="1">
      <c r="B510" s="28"/>
      <c r="D510" s="124" t="s">
        <v>137</v>
      </c>
      <c r="F510" s="125" t="s">
        <v>1207</v>
      </c>
      <c r="L510" s="28"/>
      <c r="M510" s="126"/>
      <c r="T510" s="52"/>
      <c r="AT510" s="16" t="s">
        <v>137</v>
      </c>
      <c r="AU510" s="16" t="s">
        <v>83</v>
      </c>
    </row>
    <row r="511" spans="2:65" s="1" customFormat="1" ht="16.5" customHeight="1">
      <c r="B511" s="111"/>
      <c r="C511" s="112" t="s">
        <v>672</v>
      </c>
      <c r="D511" s="112" t="s">
        <v>131</v>
      </c>
      <c r="E511" s="113" t="s">
        <v>1209</v>
      </c>
      <c r="F511" s="114" t="s">
        <v>1210</v>
      </c>
      <c r="G511" s="115" t="s">
        <v>455</v>
      </c>
      <c r="H511" s="116">
        <v>1</v>
      </c>
      <c r="I511" s="117"/>
      <c r="J511" s="117">
        <f>ROUND(I511*H511,2)</f>
        <v>0</v>
      </c>
      <c r="K511" s="114" t="s">
        <v>1579</v>
      </c>
      <c r="L511" s="28"/>
      <c r="M511" s="118" t="s">
        <v>1</v>
      </c>
      <c r="N511" s="119" t="s">
        <v>35</v>
      </c>
      <c r="O511" s="120">
        <v>0</v>
      </c>
      <c r="P511" s="120">
        <f>O511*H511</f>
        <v>0</v>
      </c>
      <c r="Q511" s="120">
        <v>0</v>
      </c>
      <c r="R511" s="120">
        <f>Q511*H511</f>
        <v>0</v>
      </c>
      <c r="S511" s="120">
        <v>8.2000000000000003E-2</v>
      </c>
      <c r="T511" s="121">
        <f>S511*H511</f>
        <v>8.2000000000000003E-2</v>
      </c>
      <c r="AR511" s="122" t="s">
        <v>147</v>
      </c>
      <c r="AT511" s="122" t="s">
        <v>131</v>
      </c>
      <c r="AU511" s="122" t="s">
        <v>83</v>
      </c>
      <c r="AY511" s="16" t="s">
        <v>130</v>
      </c>
      <c r="BE511" s="123">
        <f>IF(N511="základní",J511,0)</f>
        <v>0</v>
      </c>
      <c r="BF511" s="123">
        <f>IF(N511="snížená",J511,0)</f>
        <v>0</v>
      </c>
      <c r="BG511" s="123">
        <f>IF(N511="zákl. přenesená",J511,0)</f>
        <v>0</v>
      </c>
      <c r="BH511" s="123">
        <f>IF(N511="sníž. přenesená",J511,0)</f>
        <v>0</v>
      </c>
      <c r="BI511" s="123">
        <f>IF(N511="nulová",J511,0)</f>
        <v>0</v>
      </c>
      <c r="BJ511" s="16" t="s">
        <v>16</v>
      </c>
      <c r="BK511" s="123">
        <f>ROUND(I511*H511,2)</f>
        <v>0</v>
      </c>
      <c r="BL511" s="16" t="s">
        <v>147</v>
      </c>
      <c r="BM511" s="122" t="s">
        <v>1211</v>
      </c>
    </row>
    <row r="512" spans="2:65" s="1" customFormat="1">
      <c r="B512" s="28"/>
      <c r="D512" s="124" t="s">
        <v>137</v>
      </c>
      <c r="F512" s="125" t="s">
        <v>1210</v>
      </c>
      <c r="L512" s="28"/>
      <c r="M512" s="126"/>
      <c r="T512" s="52"/>
      <c r="AT512" s="16" t="s">
        <v>137</v>
      </c>
      <c r="AU512" s="16" t="s">
        <v>83</v>
      </c>
    </row>
    <row r="513" spans="2:65" s="10" customFormat="1">
      <c r="B513" s="127"/>
      <c r="D513" s="124" t="s">
        <v>138</v>
      </c>
      <c r="E513" s="128" t="s">
        <v>1</v>
      </c>
      <c r="F513" s="129" t="s">
        <v>1212</v>
      </c>
      <c r="H513" s="130">
        <v>1</v>
      </c>
      <c r="L513" s="127"/>
      <c r="M513" s="131"/>
      <c r="T513" s="132"/>
      <c r="AT513" s="128" t="s">
        <v>138</v>
      </c>
      <c r="AU513" s="128" t="s">
        <v>83</v>
      </c>
      <c r="AV513" s="10" t="s">
        <v>77</v>
      </c>
      <c r="AW513" s="10" t="s">
        <v>26</v>
      </c>
      <c r="AX513" s="10" t="s">
        <v>16</v>
      </c>
      <c r="AY513" s="128" t="s">
        <v>130</v>
      </c>
    </row>
    <row r="514" spans="2:65" s="1" customFormat="1" ht="16.5" customHeight="1">
      <c r="B514" s="111"/>
      <c r="C514" s="112" t="s">
        <v>686</v>
      </c>
      <c r="D514" s="112" t="s">
        <v>131</v>
      </c>
      <c r="E514" s="113" t="s">
        <v>1213</v>
      </c>
      <c r="F514" s="114" t="s">
        <v>1214</v>
      </c>
      <c r="G514" s="115" t="s">
        <v>455</v>
      </c>
      <c r="H514" s="116">
        <v>3</v>
      </c>
      <c r="I514" s="117"/>
      <c r="J514" s="117">
        <f>ROUND(I514*H514,2)</f>
        <v>0</v>
      </c>
      <c r="K514" s="114" t="s">
        <v>1</v>
      </c>
      <c r="L514" s="28"/>
      <c r="M514" s="118" t="s">
        <v>1</v>
      </c>
      <c r="N514" s="119" t="s">
        <v>35</v>
      </c>
      <c r="O514" s="120">
        <v>0</v>
      </c>
      <c r="P514" s="120">
        <f>O514*H514</f>
        <v>0</v>
      </c>
      <c r="Q514" s="120">
        <v>0</v>
      </c>
      <c r="R514" s="120">
        <f>Q514*H514</f>
        <v>0</v>
      </c>
      <c r="S514" s="120">
        <v>0</v>
      </c>
      <c r="T514" s="121">
        <f>S514*H514</f>
        <v>0</v>
      </c>
      <c r="AR514" s="122" t="s">
        <v>147</v>
      </c>
      <c r="AT514" s="122" t="s">
        <v>131</v>
      </c>
      <c r="AU514" s="122" t="s">
        <v>83</v>
      </c>
      <c r="AY514" s="16" t="s">
        <v>130</v>
      </c>
      <c r="BE514" s="123">
        <f>IF(N514="základní",J514,0)</f>
        <v>0</v>
      </c>
      <c r="BF514" s="123">
        <f>IF(N514="snížená",J514,0)</f>
        <v>0</v>
      </c>
      <c r="BG514" s="123">
        <f>IF(N514="zákl. přenesená",J514,0)</f>
        <v>0</v>
      </c>
      <c r="BH514" s="123">
        <f>IF(N514="sníž. přenesená",J514,0)</f>
        <v>0</v>
      </c>
      <c r="BI514" s="123">
        <f>IF(N514="nulová",J514,0)</f>
        <v>0</v>
      </c>
      <c r="BJ514" s="16" t="s">
        <v>16</v>
      </c>
      <c r="BK514" s="123">
        <f>ROUND(I514*H514,2)</f>
        <v>0</v>
      </c>
      <c r="BL514" s="16" t="s">
        <v>147</v>
      </c>
      <c r="BM514" s="122" t="s">
        <v>1215</v>
      </c>
    </row>
    <row r="515" spans="2:65" s="1" customFormat="1">
      <c r="B515" s="28"/>
      <c r="D515" s="124" t="s">
        <v>137</v>
      </c>
      <c r="F515" s="125" t="s">
        <v>1214</v>
      </c>
      <c r="L515" s="28"/>
      <c r="M515" s="126"/>
      <c r="T515" s="52"/>
      <c r="AT515" s="16" t="s">
        <v>137</v>
      </c>
      <c r="AU515" s="16" t="s">
        <v>83</v>
      </c>
    </row>
    <row r="516" spans="2:65" s="10" customFormat="1">
      <c r="B516" s="127"/>
      <c r="D516" s="124" t="s">
        <v>138</v>
      </c>
      <c r="E516" s="128" t="s">
        <v>1</v>
      </c>
      <c r="F516" s="129" t="s">
        <v>1216</v>
      </c>
      <c r="H516" s="130">
        <v>1</v>
      </c>
      <c r="L516" s="127"/>
      <c r="M516" s="131"/>
      <c r="T516" s="132"/>
      <c r="AT516" s="128" t="s">
        <v>138</v>
      </c>
      <c r="AU516" s="128" t="s">
        <v>83</v>
      </c>
      <c r="AV516" s="10" t="s">
        <v>77</v>
      </c>
      <c r="AW516" s="10" t="s">
        <v>26</v>
      </c>
      <c r="AX516" s="10" t="s">
        <v>70</v>
      </c>
      <c r="AY516" s="128" t="s">
        <v>130</v>
      </c>
    </row>
    <row r="517" spans="2:65" s="10" customFormat="1">
      <c r="B517" s="127"/>
      <c r="D517" s="124" t="s">
        <v>138</v>
      </c>
      <c r="E517" s="128" t="s">
        <v>1</v>
      </c>
      <c r="F517" s="129" t="s">
        <v>1217</v>
      </c>
      <c r="H517" s="130">
        <v>2</v>
      </c>
      <c r="L517" s="127"/>
      <c r="M517" s="131"/>
      <c r="T517" s="132"/>
      <c r="AT517" s="128" t="s">
        <v>138</v>
      </c>
      <c r="AU517" s="128" t="s">
        <v>83</v>
      </c>
      <c r="AV517" s="10" t="s">
        <v>77</v>
      </c>
      <c r="AW517" s="10" t="s">
        <v>26</v>
      </c>
      <c r="AX517" s="10" t="s">
        <v>70</v>
      </c>
      <c r="AY517" s="128" t="s">
        <v>130</v>
      </c>
    </row>
    <row r="518" spans="2:65" s="13" customFormat="1">
      <c r="B518" s="147"/>
      <c r="D518" s="124" t="s">
        <v>138</v>
      </c>
      <c r="E518" s="148" t="s">
        <v>1</v>
      </c>
      <c r="F518" s="149" t="s">
        <v>227</v>
      </c>
      <c r="H518" s="150">
        <v>3</v>
      </c>
      <c r="L518" s="147"/>
      <c r="M518" s="151"/>
      <c r="T518" s="152"/>
      <c r="AT518" s="148" t="s">
        <v>138</v>
      </c>
      <c r="AU518" s="148" t="s">
        <v>83</v>
      </c>
      <c r="AV518" s="13" t="s">
        <v>147</v>
      </c>
      <c r="AW518" s="13" t="s">
        <v>26</v>
      </c>
      <c r="AX518" s="13" t="s">
        <v>16</v>
      </c>
      <c r="AY518" s="148" t="s">
        <v>130</v>
      </c>
    </row>
    <row r="519" spans="2:65" s="9" customFormat="1" ht="20.85" customHeight="1">
      <c r="B519" s="102"/>
      <c r="D519" s="103" t="s">
        <v>69</v>
      </c>
      <c r="E519" s="145" t="s">
        <v>836</v>
      </c>
      <c r="F519" s="145" t="s">
        <v>1218</v>
      </c>
      <c r="J519" s="146">
        <f>BK519</f>
        <v>0</v>
      </c>
      <c r="L519" s="102"/>
      <c r="M519" s="106"/>
      <c r="P519" s="107">
        <f>SUM(P520:P525)</f>
        <v>0</v>
      </c>
      <c r="R519" s="107">
        <f>SUM(R520:R525)</f>
        <v>0</v>
      </c>
      <c r="T519" s="108">
        <f>SUM(T520:T525)</f>
        <v>0</v>
      </c>
      <c r="AR519" s="103" t="s">
        <v>16</v>
      </c>
      <c r="AT519" s="109" t="s">
        <v>69</v>
      </c>
      <c r="AU519" s="109" t="s">
        <v>77</v>
      </c>
      <c r="AY519" s="103" t="s">
        <v>130</v>
      </c>
      <c r="BK519" s="110">
        <f>SUM(BK520:BK525)</f>
        <v>0</v>
      </c>
    </row>
    <row r="520" spans="2:65" s="1" customFormat="1" ht="16.5" customHeight="1">
      <c r="B520" s="111"/>
      <c r="C520" s="112" t="s">
        <v>693</v>
      </c>
      <c r="D520" s="112" t="s">
        <v>131</v>
      </c>
      <c r="E520" s="113" t="s">
        <v>1219</v>
      </c>
      <c r="F520" s="114" t="s">
        <v>1220</v>
      </c>
      <c r="G520" s="115" t="s">
        <v>439</v>
      </c>
      <c r="H520" s="116">
        <v>61.524000000000001</v>
      </c>
      <c r="I520" s="117"/>
      <c r="J520" s="117">
        <f>ROUND(I520*H520,2)</f>
        <v>0</v>
      </c>
      <c r="K520" s="114" t="s">
        <v>1579</v>
      </c>
      <c r="L520" s="28"/>
      <c r="M520" s="118" t="s">
        <v>1</v>
      </c>
      <c r="N520" s="119" t="s">
        <v>35</v>
      </c>
      <c r="O520" s="120">
        <v>0</v>
      </c>
      <c r="P520" s="120">
        <f>O520*H520</f>
        <v>0</v>
      </c>
      <c r="Q520" s="120">
        <v>0</v>
      </c>
      <c r="R520" s="120">
        <f>Q520*H520</f>
        <v>0</v>
      </c>
      <c r="S520" s="120">
        <v>0</v>
      </c>
      <c r="T520" s="121">
        <f>S520*H520</f>
        <v>0</v>
      </c>
      <c r="AR520" s="122" t="s">
        <v>147</v>
      </c>
      <c r="AT520" s="122" t="s">
        <v>131</v>
      </c>
      <c r="AU520" s="122" t="s">
        <v>83</v>
      </c>
      <c r="AY520" s="16" t="s">
        <v>130</v>
      </c>
      <c r="BE520" s="123">
        <f>IF(N520="základní",J520,0)</f>
        <v>0</v>
      </c>
      <c r="BF520" s="123">
        <f>IF(N520="snížená",J520,0)</f>
        <v>0</v>
      </c>
      <c r="BG520" s="123">
        <f>IF(N520="zákl. přenesená",J520,0)</f>
        <v>0</v>
      </c>
      <c r="BH520" s="123">
        <f>IF(N520="sníž. přenesená",J520,0)</f>
        <v>0</v>
      </c>
      <c r="BI520" s="123">
        <f>IF(N520="nulová",J520,0)</f>
        <v>0</v>
      </c>
      <c r="BJ520" s="16" t="s">
        <v>16</v>
      </c>
      <c r="BK520" s="123">
        <f>ROUND(I520*H520,2)</f>
        <v>0</v>
      </c>
      <c r="BL520" s="16" t="s">
        <v>147</v>
      </c>
      <c r="BM520" s="122" t="s">
        <v>1221</v>
      </c>
    </row>
    <row r="521" spans="2:65" s="1" customFormat="1">
      <c r="B521" s="28"/>
      <c r="D521" s="124" t="s">
        <v>137</v>
      </c>
      <c r="F521" s="125" t="s">
        <v>1220</v>
      </c>
      <c r="L521" s="28"/>
      <c r="M521" s="126"/>
      <c r="T521" s="52"/>
      <c r="AT521" s="16" t="s">
        <v>137</v>
      </c>
      <c r="AU521" s="16" t="s">
        <v>83</v>
      </c>
    </row>
    <row r="522" spans="2:65" s="10" customFormat="1">
      <c r="B522" s="127"/>
      <c r="D522" s="124" t="s">
        <v>138</v>
      </c>
      <c r="E522" s="128" t="s">
        <v>1</v>
      </c>
      <c r="F522" s="129" t="s">
        <v>1222</v>
      </c>
      <c r="H522" s="130">
        <v>61.524000000000001</v>
      </c>
      <c r="L522" s="127"/>
      <c r="M522" s="131"/>
      <c r="T522" s="132"/>
      <c r="AT522" s="128" t="s">
        <v>138</v>
      </c>
      <c r="AU522" s="128" t="s">
        <v>83</v>
      </c>
      <c r="AV522" s="10" t="s">
        <v>77</v>
      </c>
      <c r="AW522" s="10" t="s">
        <v>26</v>
      </c>
      <c r="AX522" s="10" t="s">
        <v>16</v>
      </c>
      <c r="AY522" s="128" t="s">
        <v>130</v>
      </c>
    </row>
    <row r="523" spans="2:65" s="1" customFormat="1" ht="16.5" customHeight="1">
      <c r="B523" s="111"/>
      <c r="C523" s="112" t="s">
        <v>701</v>
      </c>
      <c r="D523" s="112" t="s">
        <v>131</v>
      </c>
      <c r="E523" s="113" t="s">
        <v>1223</v>
      </c>
      <c r="F523" s="114" t="s">
        <v>1224</v>
      </c>
      <c r="G523" s="115" t="s">
        <v>221</v>
      </c>
      <c r="H523" s="116">
        <v>23.285</v>
      </c>
      <c r="I523" s="117"/>
      <c r="J523" s="117">
        <f>ROUND(I523*H523,2)</f>
        <v>0</v>
      </c>
      <c r="K523" s="114" t="s">
        <v>1579</v>
      </c>
      <c r="L523" s="28"/>
      <c r="M523" s="118" t="s">
        <v>1</v>
      </c>
      <c r="N523" s="119" t="s">
        <v>35</v>
      </c>
      <c r="O523" s="120">
        <v>0</v>
      </c>
      <c r="P523" s="120">
        <f>O523*H523</f>
        <v>0</v>
      </c>
      <c r="Q523" s="120">
        <v>0</v>
      </c>
      <c r="R523" s="120">
        <f>Q523*H523</f>
        <v>0</v>
      </c>
      <c r="S523" s="120">
        <v>0</v>
      </c>
      <c r="T523" s="121">
        <f>S523*H523</f>
        <v>0</v>
      </c>
      <c r="AR523" s="122" t="s">
        <v>147</v>
      </c>
      <c r="AT523" s="122" t="s">
        <v>131</v>
      </c>
      <c r="AU523" s="122" t="s">
        <v>83</v>
      </c>
      <c r="AY523" s="16" t="s">
        <v>130</v>
      </c>
      <c r="BE523" s="123">
        <f>IF(N523="základní",J523,0)</f>
        <v>0</v>
      </c>
      <c r="BF523" s="123">
        <f>IF(N523="snížená",J523,0)</f>
        <v>0</v>
      </c>
      <c r="BG523" s="123">
        <f>IF(N523="zákl. přenesená",J523,0)</f>
        <v>0</v>
      </c>
      <c r="BH523" s="123">
        <f>IF(N523="sníž. přenesená",J523,0)</f>
        <v>0</v>
      </c>
      <c r="BI523" s="123">
        <f>IF(N523="nulová",J523,0)</f>
        <v>0</v>
      </c>
      <c r="BJ523" s="16" t="s">
        <v>16</v>
      </c>
      <c r="BK523" s="123">
        <f>ROUND(I523*H523,2)</f>
        <v>0</v>
      </c>
      <c r="BL523" s="16" t="s">
        <v>147</v>
      </c>
      <c r="BM523" s="122" t="s">
        <v>1225</v>
      </c>
    </row>
    <row r="524" spans="2:65" s="1" customFormat="1">
      <c r="B524" s="28"/>
      <c r="D524" s="124" t="s">
        <v>137</v>
      </c>
      <c r="F524" s="125" t="s">
        <v>1224</v>
      </c>
      <c r="L524" s="28"/>
      <c r="M524" s="126"/>
      <c r="T524" s="52"/>
      <c r="AT524" s="16" t="s">
        <v>137</v>
      </c>
      <c r="AU524" s="16" t="s">
        <v>83</v>
      </c>
    </row>
    <row r="525" spans="2:65" s="10" customFormat="1">
      <c r="B525" s="127"/>
      <c r="D525" s="124" t="s">
        <v>138</v>
      </c>
      <c r="E525" s="128" t="s">
        <v>1</v>
      </c>
      <c r="F525" s="129" t="s">
        <v>1226</v>
      </c>
      <c r="H525" s="130">
        <v>23.285</v>
      </c>
      <c r="L525" s="127"/>
      <c r="M525" s="131"/>
      <c r="T525" s="132"/>
      <c r="AT525" s="128" t="s">
        <v>138</v>
      </c>
      <c r="AU525" s="128" t="s">
        <v>83</v>
      </c>
      <c r="AV525" s="10" t="s">
        <v>77</v>
      </c>
      <c r="AW525" s="10" t="s">
        <v>26</v>
      </c>
      <c r="AX525" s="10" t="s">
        <v>16</v>
      </c>
      <c r="AY525" s="128" t="s">
        <v>130</v>
      </c>
    </row>
    <row r="526" spans="2:65" s="9" customFormat="1" ht="22.9" customHeight="1">
      <c r="B526" s="102"/>
      <c r="D526" s="103" t="s">
        <v>69</v>
      </c>
      <c r="E526" s="145" t="s">
        <v>808</v>
      </c>
      <c r="F526" s="145" t="s">
        <v>809</v>
      </c>
      <c r="J526" s="146">
        <f>BK526</f>
        <v>0</v>
      </c>
      <c r="L526" s="102"/>
      <c r="M526" s="106"/>
      <c r="P526" s="107">
        <f>SUM(P527:P595)</f>
        <v>0</v>
      </c>
      <c r="R526" s="107">
        <f>SUM(R527:R595)</f>
        <v>0</v>
      </c>
      <c r="T526" s="108">
        <f>SUM(T527:T595)</f>
        <v>0</v>
      </c>
      <c r="AR526" s="103" t="s">
        <v>16</v>
      </c>
      <c r="AT526" s="109" t="s">
        <v>69</v>
      </c>
      <c r="AU526" s="109" t="s">
        <v>16</v>
      </c>
      <c r="AY526" s="103" t="s">
        <v>130</v>
      </c>
      <c r="BK526" s="110">
        <f>SUM(BK527:BK595)</f>
        <v>0</v>
      </c>
    </row>
    <row r="527" spans="2:65" s="1" customFormat="1" ht="16.5" customHeight="1">
      <c r="B527" s="111"/>
      <c r="C527" s="112" t="s">
        <v>707</v>
      </c>
      <c r="D527" s="112" t="s">
        <v>131</v>
      </c>
      <c r="E527" s="113" t="s">
        <v>1227</v>
      </c>
      <c r="F527" s="114" t="s">
        <v>1228</v>
      </c>
      <c r="G527" s="115" t="s">
        <v>295</v>
      </c>
      <c r="H527" s="116">
        <v>39.536000000000001</v>
      </c>
      <c r="I527" s="117"/>
      <c r="J527" s="117">
        <f>ROUND(I527*H527,2)</f>
        <v>0</v>
      </c>
      <c r="K527" s="114" t="s">
        <v>1579</v>
      </c>
      <c r="L527" s="28"/>
      <c r="M527" s="118" t="s">
        <v>1</v>
      </c>
      <c r="N527" s="119" t="s">
        <v>35</v>
      </c>
      <c r="O527" s="120">
        <v>0</v>
      </c>
      <c r="P527" s="120">
        <f>O527*H527</f>
        <v>0</v>
      </c>
      <c r="Q527" s="120">
        <v>0</v>
      </c>
      <c r="R527" s="120">
        <f>Q527*H527</f>
        <v>0</v>
      </c>
      <c r="S527" s="120">
        <v>0</v>
      </c>
      <c r="T527" s="121">
        <f>S527*H527</f>
        <v>0</v>
      </c>
      <c r="AR527" s="122" t="s">
        <v>147</v>
      </c>
      <c r="AT527" s="122" t="s">
        <v>131</v>
      </c>
      <c r="AU527" s="122" t="s">
        <v>77</v>
      </c>
      <c r="AY527" s="16" t="s">
        <v>130</v>
      </c>
      <c r="BE527" s="123">
        <f>IF(N527="základní",J527,0)</f>
        <v>0</v>
      </c>
      <c r="BF527" s="123">
        <f>IF(N527="snížená",J527,0)</f>
        <v>0</v>
      </c>
      <c r="BG527" s="123">
        <f>IF(N527="zákl. přenesená",J527,0)</f>
        <v>0</v>
      </c>
      <c r="BH527" s="123">
        <f>IF(N527="sníž. přenesená",J527,0)</f>
        <v>0</v>
      </c>
      <c r="BI527" s="123">
        <f>IF(N527="nulová",J527,0)</f>
        <v>0</v>
      </c>
      <c r="BJ527" s="16" t="s">
        <v>16</v>
      </c>
      <c r="BK527" s="123">
        <f>ROUND(I527*H527,2)</f>
        <v>0</v>
      </c>
      <c r="BL527" s="16" t="s">
        <v>147</v>
      </c>
      <c r="BM527" s="122" t="s">
        <v>1229</v>
      </c>
    </row>
    <row r="528" spans="2:65" s="1" customFormat="1">
      <c r="B528" s="28"/>
      <c r="D528" s="124" t="s">
        <v>137</v>
      </c>
      <c r="F528" s="125" t="s">
        <v>1228</v>
      </c>
      <c r="L528" s="28"/>
      <c r="M528" s="126"/>
      <c r="T528" s="52"/>
      <c r="AT528" s="16" t="s">
        <v>137</v>
      </c>
      <c r="AU528" s="16" t="s">
        <v>77</v>
      </c>
    </row>
    <row r="529" spans="2:65" s="10" customFormat="1">
      <c r="B529" s="127"/>
      <c r="D529" s="124" t="s">
        <v>138</v>
      </c>
      <c r="E529" s="128" t="s">
        <v>1</v>
      </c>
      <c r="F529" s="129" t="s">
        <v>1230</v>
      </c>
      <c r="H529" s="130">
        <v>29.309000000000001</v>
      </c>
      <c r="L529" s="127"/>
      <c r="M529" s="131"/>
      <c r="T529" s="132"/>
      <c r="AT529" s="128" t="s">
        <v>138</v>
      </c>
      <c r="AU529" s="128" t="s">
        <v>77</v>
      </c>
      <c r="AV529" s="10" t="s">
        <v>77</v>
      </c>
      <c r="AW529" s="10" t="s">
        <v>26</v>
      </c>
      <c r="AX529" s="10" t="s">
        <v>70</v>
      </c>
      <c r="AY529" s="128" t="s">
        <v>130</v>
      </c>
    </row>
    <row r="530" spans="2:65" s="10" customFormat="1">
      <c r="B530" s="127"/>
      <c r="D530" s="124" t="s">
        <v>138</v>
      </c>
      <c r="E530" s="128" t="s">
        <v>1</v>
      </c>
      <c r="F530" s="129" t="s">
        <v>1231</v>
      </c>
      <c r="H530" s="130">
        <v>10.227</v>
      </c>
      <c r="L530" s="127"/>
      <c r="M530" s="131"/>
      <c r="T530" s="132"/>
      <c r="AT530" s="128" t="s">
        <v>138</v>
      </c>
      <c r="AU530" s="128" t="s">
        <v>77</v>
      </c>
      <c r="AV530" s="10" t="s">
        <v>77</v>
      </c>
      <c r="AW530" s="10" t="s">
        <v>26</v>
      </c>
      <c r="AX530" s="10" t="s">
        <v>70</v>
      </c>
      <c r="AY530" s="128" t="s">
        <v>130</v>
      </c>
    </row>
    <row r="531" spans="2:65" s="13" customFormat="1">
      <c r="B531" s="147"/>
      <c r="D531" s="124" t="s">
        <v>138</v>
      </c>
      <c r="E531" s="148" t="s">
        <v>1</v>
      </c>
      <c r="F531" s="149" t="s">
        <v>227</v>
      </c>
      <c r="H531" s="150">
        <v>39.536000000000001</v>
      </c>
      <c r="L531" s="147"/>
      <c r="M531" s="151"/>
      <c r="T531" s="152"/>
      <c r="AT531" s="148" t="s">
        <v>138</v>
      </c>
      <c r="AU531" s="148" t="s">
        <v>77</v>
      </c>
      <c r="AV531" s="13" t="s">
        <v>147</v>
      </c>
      <c r="AW531" s="13" t="s">
        <v>26</v>
      </c>
      <c r="AX531" s="13" t="s">
        <v>16</v>
      </c>
      <c r="AY531" s="148" t="s">
        <v>130</v>
      </c>
    </row>
    <row r="532" spans="2:65" s="1" customFormat="1" ht="16.5" customHeight="1">
      <c r="B532" s="111"/>
      <c r="C532" s="112" t="s">
        <v>712</v>
      </c>
      <c r="D532" s="112" t="s">
        <v>131</v>
      </c>
      <c r="E532" s="113" t="s">
        <v>1232</v>
      </c>
      <c r="F532" s="114" t="s">
        <v>1233</v>
      </c>
      <c r="G532" s="115" t="s">
        <v>295</v>
      </c>
      <c r="H532" s="116">
        <v>553.50400000000002</v>
      </c>
      <c r="I532" s="117"/>
      <c r="J532" s="117">
        <f>ROUND(I532*H532,2)</f>
        <v>0</v>
      </c>
      <c r="K532" s="114" t="s">
        <v>1579</v>
      </c>
      <c r="L532" s="28"/>
      <c r="M532" s="118" t="s">
        <v>1</v>
      </c>
      <c r="N532" s="119" t="s">
        <v>35</v>
      </c>
      <c r="O532" s="120">
        <v>0</v>
      </c>
      <c r="P532" s="120">
        <f>O532*H532</f>
        <v>0</v>
      </c>
      <c r="Q532" s="120">
        <v>0</v>
      </c>
      <c r="R532" s="120">
        <f>Q532*H532</f>
        <v>0</v>
      </c>
      <c r="S532" s="120">
        <v>0</v>
      </c>
      <c r="T532" s="121">
        <f>S532*H532</f>
        <v>0</v>
      </c>
      <c r="AR532" s="122" t="s">
        <v>147</v>
      </c>
      <c r="AT532" s="122" t="s">
        <v>131</v>
      </c>
      <c r="AU532" s="122" t="s">
        <v>77</v>
      </c>
      <c r="AY532" s="16" t="s">
        <v>130</v>
      </c>
      <c r="BE532" s="123">
        <f>IF(N532="základní",J532,0)</f>
        <v>0</v>
      </c>
      <c r="BF532" s="123">
        <f>IF(N532="snížená",J532,0)</f>
        <v>0</v>
      </c>
      <c r="BG532" s="123">
        <f>IF(N532="zákl. přenesená",J532,0)</f>
        <v>0</v>
      </c>
      <c r="BH532" s="123">
        <f>IF(N532="sníž. přenesená",J532,0)</f>
        <v>0</v>
      </c>
      <c r="BI532" s="123">
        <f>IF(N532="nulová",J532,0)</f>
        <v>0</v>
      </c>
      <c r="BJ532" s="16" t="s">
        <v>16</v>
      </c>
      <c r="BK532" s="123">
        <f>ROUND(I532*H532,2)</f>
        <v>0</v>
      </c>
      <c r="BL532" s="16" t="s">
        <v>147</v>
      </c>
      <c r="BM532" s="122" t="s">
        <v>1234</v>
      </c>
    </row>
    <row r="533" spans="2:65" s="1" customFormat="1">
      <c r="B533" s="28"/>
      <c r="D533" s="124" t="s">
        <v>137</v>
      </c>
      <c r="F533" s="125" t="s">
        <v>1233</v>
      </c>
      <c r="L533" s="28"/>
      <c r="M533" s="126"/>
      <c r="T533" s="52"/>
      <c r="AT533" s="16" t="s">
        <v>137</v>
      </c>
      <c r="AU533" s="16" t="s">
        <v>77</v>
      </c>
    </row>
    <row r="534" spans="2:65" s="10" customFormat="1">
      <c r="B534" s="127"/>
      <c r="D534" s="124" t="s">
        <v>138</v>
      </c>
      <c r="E534" s="128" t="s">
        <v>1</v>
      </c>
      <c r="F534" s="129" t="s">
        <v>1235</v>
      </c>
      <c r="H534" s="130">
        <v>553.50400000000002</v>
      </c>
      <c r="L534" s="127"/>
      <c r="M534" s="131"/>
      <c r="T534" s="132"/>
      <c r="AT534" s="128" t="s">
        <v>138</v>
      </c>
      <c r="AU534" s="128" t="s">
        <v>77</v>
      </c>
      <c r="AV534" s="10" t="s">
        <v>77</v>
      </c>
      <c r="AW534" s="10" t="s">
        <v>26</v>
      </c>
      <c r="AX534" s="10" t="s">
        <v>16</v>
      </c>
      <c r="AY534" s="128" t="s">
        <v>130</v>
      </c>
    </row>
    <row r="535" spans="2:65" s="1" customFormat="1" ht="16.5" customHeight="1">
      <c r="B535" s="111"/>
      <c r="C535" s="112" t="s">
        <v>1236</v>
      </c>
      <c r="D535" s="112" t="s">
        <v>131</v>
      </c>
      <c r="E535" s="113" t="s">
        <v>810</v>
      </c>
      <c r="F535" s="114" t="s">
        <v>811</v>
      </c>
      <c r="G535" s="115" t="s">
        <v>295</v>
      </c>
      <c r="H535" s="116">
        <v>53.732999999999997</v>
      </c>
      <c r="I535" s="117"/>
      <c r="J535" s="117">
        <f>ROUND(I535*H535,2)</f>
        <v>0</v>
      </c>
      <c r="K535" s="114" t="s">
        <v>1579</v>
      </c>
      <c r="L535" s="28"/>
      <c r="M535" s="118" t="s">
        <v>1</v>
      </c>
      <c r="N535" s="119" t="s">
        <v>35</v>
      </c>
      <c r="O535" s="120">
        <v>0</v>
      </c>
      <c r="P535" s="120">
        <f>O535*H535</f>
        <v>0</v>
      </c>
      <c r="Q535" s="120">
        <v>0</v>
      </c>
      <c r="R535" s="120">
        <f>Q535*H535</f>
        <v>0</v>
      </c>
      <c r="S535" s="120">
        <v>0</v>
      </c>
      <c r="T535" s="121">
        <f>S535*H535</f>
        <v>0</v>
      </c>
      <c r="AR535" s="122" t="s">
        <v>147</v>
      </c>
      <c r="AT535" s="122" t="s">
        <v>131</v>
      </c>
      <c r="AU535" s="122" t="s">
        <v>77</v>
      </c>
      <c r="AY535" s="16" t="s">
        <v>130</v>
      </c>
      <c r="BE535" s="123">
        <f>IF(N535="základní",J535,0)</f>
        <v>0</v>
      </c>
      <c r="BF535" s="123">
        <f>IF(N535="snížená",J535,0)</f>
        <v>0</v>
      </c>
      <c r="BG535" s="123">
        <f>IF(N535="zákl. přenesená",J535,0)</f>
        <v>0</v>
      </c>
      <c r="BH535" s="123">
        <f>IF(N535="sníž. přenesená",J535,0)</f>
        <v>0</v>
      </c>
      <c r="BI535" s="123">
        <f>IF(N535="nulová",J535,0)</f>
        <v>0</v>
      </c>
      <c r="BJ535" s="16" t="s">
        <v>16</v>
      </c>
      <c r="BK535" s="123">
        <f>ROUND(I535*H535,2)</f>
        <v>0</v>
      </c>
      <c r="BL535" s="16" t="s">
        <v>147</v>
      </c>
      <c r="BM535" s="122" t="s">
        <v>1237</v>
      </c>
    </row>
    <row r="536" spans="2:65" s="1" customFormat="1">
      <c r="B536" s="28"/>
      <c r="D536" s="124" t="s">
        <v>137</v>
      </c>
      <c r="F536" s="125" t="s">
        <v>811</v>
      </c>
      <c r="L536" s="28"/>
      <c r="M536" s="126"/>
      <c r="T536" s="52"/>
      <c r="AT536" s="16" t="s">
        <v>137</v>
      </c>
      <c r="AU536" s="16" t="s">
        <v>77</v>
      </c>
    </row>
    <row r="537" spans="2:65" s="10" customFormat="1">
      <c r="B537" s="127"/>
      <c r="D537" s="124" t="s">
        <v>138</v>
      </c>
      <c r="E537" s="128" t="s">
        <v>1</v>
      </c>
      <c r="F537" s="129" t="s">
        <v>1238</v>
      </c>
      <c r="H537" s="130">
        <v>53.732999999999997</v>
      </c>
      <c r="L537" s="127"/>
      <c r="M537" s="131"/>
      <c r="T537" s="132"/>
      <c r="AT537" s="128" t="s">
        <v>138</v>
      </c>
      <c r="AU537" s="128" t="s">
        <v>77</v>
      </c>
      <c r="AV537" s="10" t="s">
        <v>77</v>
      </c>
      <c r="AW537" s="10" t="s">
        <v>26</v>
      </c>
      <c r="AX537" s="10" t="s">
        <v>16</v>
      </c>
      <c r="AY537" s="128" t="s">
        <v>130</v>
      </c>
    </row>
    <row r="538" spans="2:65" s="1" customFormat="1" ht="16.5" customHeight="1">
      <c r="B538" s="111"/>
      <c r="C538" s="112" t="s">
        <v>738</v>
      </c>
      <c r="D538" s="112" t="s">
        <v>131</v>
      </c>
      <c r="E538" s="113" t="s">
        <v>815</v>
      </c>
      <c r="F538" s="114" t="s">
        <v>816</v>
      </c>
      <c r="G538" s="115" t="s">
        <v>295</v>
      </c>
      <c r="H538" s="116">
        <v>752.26199999999994</v>
      </c>
      <c r="I538" s="117"/>
      <c r="J538" s="117">
        <f>ROUND(I538*H538,2)</f>
        <v>0</v>
      </c>
      <c r="K538" s="114" t="s">
        <v>222</v>
      </c>
      <c r="L538" s="28"/>
      <c r="M538" s="118" t="s">
        <v>1</v>
      </c>
      <c r="N538" s="119" t="s">
        <v>35</v>
      </c>
      <c r="O538" s="120">
        <v>0</v>
      </c>
      <c r="P538" s="120">
        <f>O538*H538</f>
        <v>0</v>
      </c>
      <c r="Q538" s="120">
        <v>0</v>
      </c>
      <c r="R538" s="120">
        <f>Q538*H538</f>
        <v>0</v>
      </c>
      <c r="S538" s="120">
        <v>0</v>
      </c>
      <c r="T538" s="121">
        <f>S538*H538</f>
        <v>0</v>
      </c>
      <c r="AR538" s="122" t="s">
        <v>147</v>
      </c>
      <c r="AT538" s="122" t="s">
        <v>131</v>
      </c>
      <c r="AU538" s="122" t="s">
        <v>77</v>
      </c>
      <c r="AY538" s="16" t="s">
        <v>130</v>
      </c>
      <c r="BE538" s="123">
        <f>IF(N538="základní",J538,0)</f>
        <v>0</v>
      </c>
      <c r="BF538" s="123">
        <f>IF(N538="snížená",J538,0)</f>
        <v>0</v>
      </c>
      <c r="BG538" s="123">
        <f>IF(N538="zákl. přenesená",J538,0)</f>
        <v>0</v>
      </c>
      <c r="BH538" s="123">
        <f>IF(N538="sníž. přenesená",J538,0)</f>
        <v>0</v>
      </c>
      <c r="BI538" s="123">
        <f>IF(N538="nulová",J538,0)</f>
        <v>0</v>
      </c>
      <c r="BJ538" s="16" t="s">
        <v>16</v>
      </c>
      <c r="BK538" s="123">
        <f>ROUND(I538*H538,2)</f>
        <v>0</v>
      </c>
      <c r="BL538" s="16" t="s">
        <v>147</v>
      </c>
      <c r="BM538" s="122" t="s">
        <v>1239</v>
      </c>
    </row>
    <row r="539" spans="2:65" s="1" customFormat="1">
      <c r="B539" s="28"/>
      <c r="D539" s="124" t="s">
        <v>137</v>
      </c>
      <c r="F539" s="125" t="s">
        <v>816</v>
      </c>
      <c r="L539" s="28"/>
      <c r="M539" s="126"/>
      <c r="T539" s="52"/>
      <c r="AT539" s="16" t="s">
        <v>137</v>
      </c>
      <c r="AU539" s="16" t="s">
        <v>77</v>
      </c>
    </row>
    <row r="540" spans="2:65" s="10" customFormat="1">
      <c r="B540" s="127"/>
      <c r="D540" s="124" t="s">
        <v>138</v>
      </c>
      <c r="E540" s="128" t="s">
        <v>1</v>
      </c>
      <c r="F540" s="129" t="s">
        <v>1240</v>
      </c>
      <c r="H540" s="130">
        <v>752.26199999999994</v>
      </c>
      <c r="L540" s="127"/>
      <c r="M540" s="131"/>
      <c r="T540" s="132"/>
      <c r="AT540" s="128" t="s">
        <v>138</v>
      </c>
      <c r="AU540" s="128" t="s">
        <v>77</v>
      </c>
      <c r="AV540" s="10" t="s">
        <v>77</v>
      </c>
      <c r="AW540" s="10" t="s">
        <v>26</v>
      </c>
      <c r="AX540" s="10" t="s">
        <v>16</v>
      </c>
      <c r="AY540" s="128" t="s">
        <v>130</v>
      </c>
    </row>
    <row r="541" spans="2:65" s="1" customFormat="1" ht="16.5" customHeight="1">
      <c r="B541" s="111"/>
      <c r="C541" s="112" t="s">
        <v>745</v>
      </c>
      <c r="D541" s="112" t="s">
        <v>131</v>
      </c>
      <c r="E541" s="113" t="s">
        <v>702</v>
      </c>
      <c r="F541" s="114" t="s">
        <v>703</v>
      </c>
      <c r="G541" s="115" t="s">
        <v>295</v>
      </c>
      <c r="H541" s="116">
        <v>151.16</v>
      </c>
      <c r="I541" s="117"/>
      <c r="J541" s="117">
        <f>ROUND(I541*H541,2)</f>
        <v>0</v>
      </c>
      <c r="K541" s="114" t="s">
        <v>1579</v>
      </c>
      <c r="L541" s="28"/>
      <c r="M541" s="118" t="s">
        <v>1</v>
      </c>
      <c r="N541" s="119" t="s">
        <v>35</v>
      </c>
      <c r="O541" s="120">
        <v>0</v>
      </c>
      <c r="P541" s="120">
        <f>O541*H541</f>
        <v>0</v>
      </c>
      <c r="Q541" s="120">
        <v>0</v>
      </c>
      <c r="R541" s="120">
        <f>Q541*H541</f>
        <v>0</v>
      </c>
      <c r="S541" s="120">
        <v>0</v>
      </c>
      <c r="T541" s="121">
        <f>S541*H541</f>
        <v>0</v>
      </c>
      <c r="AR541" s="122" t="s">
        <v>147</v>
      </c>
      <c r="AT541" s="122" t="s">
        <v>131</v>
      </c>
      <c r="AU541" s="122" t="s">
        <v>77</v>
      </c>
      <c r="AY541" s="16" t="s">
        <v>130</v>
      </c>
      <c r="BE541" s="123">
        <f>IF(N541="základní",J541,0)</f>
        <v>0</v>
      </c>
      <c r="BF541" s="123">
        <f>IF(N541="snížená",J541,0)</f>
        <v>0</v>
      </c>
      <c r="BG541" s="123">
        <f>IF(N541="zákl. přenesená",J541,0)</f>
        <v>0</v>
      </c>
      <c r="BH541" s="123">
        <f>IF(N541="sníž. přenesená",J541,0)</f>
        <v>0</v>
      </c>
      <c r="BI541" s="123">
        <f>IF(N541="nulová",J541,0)</f>
        <v>0</v>
      </c>
      <c r="BJ541" s="16" t="s">
        <v>16</v>
      </c>
      <c r="BK541" s="123">
        <f>ROUND(I541*H541,2)</f>
        <v>0</v>
      </c>
      <c r="BL541" s="16" t="s">
        <v>147</v>
      </c>
      <c r="BM541" s="122" t="s">
        <v>1241</v>
      </c>
    </row>
    <row r="542" spans="2:65" s="1" customFormat="1">
      <c r="B542" s="28"/>
      <c r="D542" s="124" t="s">
        <v>137</v>
      </c>
      <c r="F542" s="125" t="s">
        <v>703</v>
      </c>
      <c r="L542" s="28"/>
      <c r="M542" s="126"/>
      <c r="T542" s="52"/>
      <c r="AT542" s="16" t="s">
        <v>137</v>
      </c>
      <c r="AU542" s="16" t="s">
        <v>77</v>
      </c>
    </row>
    <row r="543" spans="2:65" s="10" customFormat="1">
      <c r="B543" s="127"/>
      <c r="D543" s="124" t="s">
        <v>138</v>
      </c>
      <c r="E543" s="128" t="s">
        <v>1</v>
      </c>
      <c r="F543" s="129" t="s">
        <v>1242</v>
      </c>
      <c r="H543" s="130">
        <v>9.0120000000000005</v>
      </c>
      <c r="L543" s="127"/>
      <c r="M543" s="131"/>
      <c r="T543" s="132"/>
      <c r="AT543" s="128" t="s">
        <v>138</v>
      </c>
      <c r="AU543" s="128" t="s">
        <v>77</v>
      </c>
      <c r="AV543" s="10" t="s">
        <v>77</v>
      </c>
      <c r="AW543" s="10" t="s">
        <v>26</v>
      </c>
      <c r="AX543" s="10" t="s">
        <v>70</v>
      </c>
      <c r="AY543" s="128" t="s">
        <v>130</v>
      </c>
    </row>
    <row r="544" spans="2:65" s="10" customFormat="1">
      <c r="B544" s="127"/>
      <c r="D544" s="124" t="s">
        <v>138</v>
      </c>
      <c r="E544" s="128" t="s">
        <v>1</v>
      </c>
      <c r="F544" s="129" t="s">
        <v>1243</v>
      </c>
      <c r="H544" s="130">
        <v>0.88400000000000001</v>
      </c>
      <c r="L544" s="127"/>
      <c r="M544" s="131"/>
      <c r="T544" s="132"/>
      <c r="AT544" s="128" t="s">
        <v>138</v>
      </c>
      <c r="AU544" s="128" t="s">
        <v>77</v>
      </c>
      <c r="AV544" s="10" t="s">
        <v>77</v>
      </c>
      <c r="AW544" s="10" t="s">
        <v>26</v>
      </c>
      <c r="AX544" s="10" t="s">
        <v>70</v>
      </c>
      <c r="AY544" s="128" t="s">
        <v>130</v>
      </c>
    </row>
    <row r="545" spans="2:65" s="10" customFormat="1">
      <c r="B545" s="127"/>
      <c r="D545" s="124" t="s">
        <v>138</v>
      </c>
      <c r="E545" s="128" t="s">
        <v>1</v>
      </c>
      <c r="F545" s="129" t="s">
        <v>1244</v>
      </c>
      <c r="H545" s="130">
        <v>5.8979999999999997</v>
      </c>
      <c r="L545" s="127"/>
      <c r="M545" s="131"/>
      <c r="T545" s="132"/>
      <c r="AT545" s="128" t="s">
        <v>138</v>
      </c>
      <c r="AU545" s="128" t="s">
        <v>77</v>
      </c>
      <c r="AV545" s="10" t="s">
        <v>77</v>
      </c>
      <c r="AW545" s="10" t="s">
        <v>26</v>
      </c>
      <c r="AX545" s="10" t="s">
        <v>70</v>
      </c>
      <c r="AY545" s="128" t="s">
        <v>130</v>
      </c>
    </row>
    <row r="546" spans="2:65" s="10" customFormat="1">
      <c r="B546" s="127"/>
      <c r="D546" s="124" t="s">
        <v>138</v>
      </c>
      <c r="E546" s="128" t="s">
        <v>1</v>
      </c>
      <c r="F546" s="129" t="s">
        <v>1245</v>
      </c>
      <c r="H546" s="130">
        <v>6.46</v>
      </c>
      <c r="L546" s="127"/>
      <c r="M546" s="131"/>
      <c r="T546" s="132"/>
      <c r="AT546" s="128" t="s">
        <v>138</v>
      </c>
      <c r="AU546" s="128" t="s">
        <v>77</v>
      </c>
      <c r="AV546" s="10" t="s">
        <v>77</v>
      </c>
      <c r="AW546" s="10" t="s">
        <v>26</v>
      </c>
      <c r="AX546" s="10" t="s">
        <v>70</v>
      </c>
      <c r="AY546" s="128" t="s">
        <v>130</v>
      </c>
    </row>
    <row r="547" spans="2:65" s="10" customFormat="1">
      <c r="B547" s="127"/>
      <c r="D547" s="124" t="s">
        <v>138</v>
      </c>
      <c r="E547" s="128" t="s">
        <v>1</v>
      </c>
      <c r="F547" s="129" t="s">
        <v>1246</v>
      </c>
      <c r="H547" s="130">
        <v>39.514000000000003</v>
      </c>
      <c r="L547" s="127"/>
      <c r="M547" s="131"/>
      <c r="T547" s="132"/>
      <c r="AT547" s="128" t="s">
        <v>138</v>
      </c>
      <c r="AU547" s="128" t="s">
        <v>77</v>
      </c>
      <c r="AV547" s="10" t="s">
        <v>77</v>
      </c>
      <c r="AW547" s="10" t="s">
        <v>26</v>
      </c>
      <c r="AX547" s="10" t="s">
        <v>70</v>
      </c>
      <c r="AY547" s="128" t="s">
        <v>130</v>
      </c>
    </row>
    <row r="548" spans="2:65" s="10" customFormat="1">
      <c r="B548" s="127"/>
      <c r="D548" s="124" t="s">
        <v>138</v>
      </c>
      <c r="E548" s="128" t="s">
        <v>1</v>
      </c>
      <c r="F548" s="129" t="s">
        <v>1247</v>
      </c>
      <c r="H548" s="130">
        <v>7.8220000000000001</v>
      </c>
      <c r="L548" s="127"/>
      <c r="M548" s="131"/>
      <c r="T548" s="132"/>
      <c r="AT548" s="128" t="s">
        <v>138</v>
      </c>
      <c r="AU548" s="128" t="s">
        <v>77</v>
      </c>
      <c r="AV548" s="10" t="s">
        <v>77</v>
      </c>
      <c r="AW548" s="10" t="s">
        <v>26</v>
      </c>
      <c r="AX548" s="10" t="s">
        <v>70</v>
      </c>
      <c r="AY548" s="128" t="s">
        <v>130</v>
      </c>
    </row>
    <row r="549" spans="2:65" s="10" customFormat="1">
      <c r="B549" s="127"/>
      <c r="D549" s="124" t="s">
        <v>138</v>
      </c>
      <c r="E549" s="128" t="s">
        <v>1</v>
      </c>
      <c r="F549" s="129" t="s">
        <v>1248</v>
      </c>
      <c r="H549" s="130">
        <v>21.227</v>
      </c>
      <c r="L549" s="127"/>
      <c r="M549" s="131"/>
      <c r="T549" s="132"/>
      <c r="AT549" s="128" t="s">
        <v>138</v>
      </c>
      <c r="AU549" s="128" t="s">
        <v>77</v>
      </c>
      <c r="AV549" s="10" t="s">
        <v>77</v>
      </c>
      <c r="AW549" s="10" t="s">
        <v>26</v>
      </c>
      <c r="AX549" s="10" t="s">
        <v>70</v>
      </c>
      <c r="AY549" s="128" t="s">
        <v>130</v>
      </c>
    </row>
    <row r="550" spans="2:65" s="10" customFormat="1">
      <c r="B550" s="127"/>
      <c r="D550" s="124" t="s">
        <v>138</v>
      </c>
      <c r="E550" s="128" t="s">
        <v>1</v>
      </c>
      <c r="F550" s="129" t="s">
        <v>1249</v>
      </c>
      <c r="H550" s="130">
        <v>57.156999999999996</v>
      </c>
      <c r="L550" s="127"/>
      <c r="M550" s="131"/>
      <c r="T550" s="132"/>
      <c r="AT550" s="128" t="s">
        <v>138</v>
      </c>
      <c r="AU550" s="128" t="s">
        <v>77</v>
      </c>
      <c r="AV550" s="10" t="s">
        <v>77</v>
      </c>
      <c r="AW550" s="10" t="s">
        <v>26</v>
      </c>
      <c r="AX550" s="10" t="s">
        <v>70</v>
      </c>
      <c r="AY550" s="128" t="s">
        <v>130</v>
      </c>
    </row>
    <row r="551" spans="2:65" s="10" customFormat="1">
      <c r="B551" s="127"/>
      <c r="D551" s="124" t="s">
        <v>138</v>
      </c>
      <c r="E551" s="128" t="s">
        <v>1</v>
      </c>
      <c r="F551" s="129" t="s">
        <v>1250</v>
      </c>
      <c r="H551" s="130">
        <v>3.1859999999999999</v>
      </c>
      <c r="L551" s="127"/>
      <c r="M551" s="131"/>
      <c r="T551" s="132"/>
      <c r="AT551" s="128" t="s">
        <v>138</v>
      </c>
      <c r="AU551" s="128" t="s">
        <v>77</v>
      </c>
      <c r="AV551" s="10" t="s">
        <v>77</v>
      </c>
      <c r="AW551" s="10" t="s">
        <v>26</v>
      </c>
      <c r="AX551" s="10" t="s">
        <v>70</v>
      </c>
      <c r="AY551" s="128" t="s">
        <v>130</v>
      </c>
    </row>
    <row r="552" spans="2:65" s="13" customFormat="1">
      <c r="B552" s="147"/>
      <c r="D552" s="124" t="s">
        <v>138</v>
      </c>
      <c r="E552" s="148" t="s">
        <v>1</v>
      </c>
      <c r="F552" s="149" t="s">
        <v>227</v>
      </c>
      <c r="H552" s="150">
        <v>151.16</v>
      </c>
      <c r="L552" s="147"/>
      <c r="M552" s="151"/>
      <c r="T552" s="152"/>
      <c r="AT552" s="148" t="s">
        <v>138</v>
      </c>
      <c r="AU552" s="148" t="s">
        <v>77</v>
      </c>
      <c r="AV552" s="13" t="s">
        <v>147</v>
      </c>
      <c r="AW552" s="13" t="s">
        <v>26</v>
      </c>
      <c r="AX552" s="13" t="s">
        <v>16</v>
      </c>
      <c r="AY552" s="148" t="s">
        <v>130</v>
      </c>
    </row>
    <row r="553" spans="2:65" s="1" customFormat="1" ht="16.5" customHeight="1">
      <c r="B553" s="111"/>
      <c r="C553" s="112" t="s">
        <v>753</v>
      </c>
      <c r="D553" s="112" t="s">
        <v>131</v>
      </c>
      <c r="E553" s="113" t="s">
        <v>825</v>
      </c>
      <c r="F553" s="114" t="s">
        <v>826</v>
      </c>
      <c r="G553" s="115" t="s">
        <v>295</v>
      </c>
      <c r="H553" s="116">
        <v>2116.2399999999998</v>
      </c>
      <c r="I553" s="117"/>
      <c r="J553" s="117">
        <f>ROUND(I553*H553,2)</f>
        <v>0</v>
      </c>
      <c r="K553" s="114" t="s">
        <v>1579</v>
      </c>
      <c r="L553" s="28"/>
      <c r="M553" s="118" t="s">
        <v>1</v>
      </c>
      <c r="N553" s="119" t="s">
        <v>35</v>
      </c>
      <c r="O553" s="120">
        <v>0</v>
      </c>
      <c r="P553" s="120">
        <f>O553*H553</f>
        <v>0</v>
      </c>
      <c r="Q553" s="120">
        <v>0</v>
      </c>
      <c r="R553" s="120">
        <f>Q553*H553</f>
        <v>0</v>
      </c>
      <c r="S553" s="120">
        <v>0</v>
      </c>
      <c r="T553" s="121">
        <f>S553*H553</f>
        <v>0</v>
      </c>
      <c r="AR553" s="122" t="s">
        <v>147</v>
      </c>
      <c r="AT553" s="122" t="s">
        <v>131</v>
      </c>
      <c r="AU553" s="122" t="s">
        <v>77</v>
      </c>
      <c r="AY553" s="16" t="s">
        <v>130</v>
      </c>
      <c r="BE553" s="123">
        <f>IF(N553="základní",J553,0)</f>
        <v>0</v>
      </c>
      <c r="BF553" s="123">
        <f>IF(N553="snížená",J553,0)</f>
        <v>0</v>
      </c>
      <c r="BG553" s="123">
        <f>IF(N553="zákl. přenesená",J553,0)</f>
        <v>0</v>
      </c>
      <c r="BH553" s="123">
        <f>IF(N553="sníž. přenesená",J553,0)</f>
        <v>0</v>
      </c>
      <c r="BI553" s="123">
        <f>IF(N553="nulová",J553,0)</f>
        <v>0</v>
      </c>
      <c r="BJ553" s="16" t="s">
        <v>16</v>
      </c>
      <c r="BK553" s="123">
        <f>ROUND(I553*H553,2)</f>
        <v>0</v>
      </c>
      <c r="BL553" s="16" t="s">
        <v>147</v>
      </c>
      <c r="BM553" s="122" t="s">
        <v>1251</v>
      </c>
    </row>
    <row r="554" spans="2:65" s="1" customFormat="1">
      <c r="B554" s="28"/>
      <c r="D554" s="124" t="s">
        <v>137</v>
      </c>
      <c r="F554" s="125" t="s">
        <v>826</v>
      </c>
      <c r="L554" s="28"/>
      <c r="M554" s="126"/>
      <c r="T554" s="52"/>
      <c r="AT554" s="16" t="s">
        <v>137</v>
      </c>
      <c r="AU554" s="16" t="s">
        <v>77</v>
      </c>
    </row>
    <row r="555" spans="2:65" s="10" customFormat="1">
      <c r="B555" s="127"/>
      <c r="D555" s="124" t="s">
        <v>138</v>
      </c>
      <c r="E555" s="128" t="s">
        <v>1</v>
      </c>
      <c r="F555" s="129" t="s">
        <v>1252</v>
      </c>
      <c r="H555" s="130">
        <v>2116.2399999999998</v>
      </c>
      <c r="L555" s="127"/>
      <c r="M555" s="131"/>
      <c r="T555" s="132"/>
      <c r="AT555" s="128" t="s">
        <v>138</v>
      </c>
      <c r="AU555" s="128" t="s">
        <v>77</v>
      </c>
      <c r="AV555" s="10" t="s">
        <v>77</v>
      </c>
      <c r="AW555" s="10" t="s">
        <v>26</v>
      </c>
      <c r="AX555" s="10" t="s">
        <v>16</v>
      </c>
      <c r="AY555" s="128" t="s">
        <v>130</v>
      </c>
    </row>
    <row r="556" spans="2:65" s="1" customFormat="1" ht="16.5" customHeight="1">
      <c r="B556" s="111"/>
      <c r="C556" s="112" t="s">
        <v>761</v>
      </c>
      <c r="D556" s="112" t="s">
        <v>131</v>
      </c>
      <c r="E556" s="113" t="s">
        <v>1253</v>
      </c>
      <c r="F556" s="114" t="s">
        <v>1254</v>
      </c>
      <c r="G556" s="115" t="s">
        <v>295</v>
      </c>
      <c r="H556" s="116">
        <v>120.047</v>
      </c>
      <c r="I556" s="117"/>
      <c r="J556" s="117">
        <f>ROUND(I556*H556,2)</f>
        <v>0</v>
      </c>
      <c r="K556" s="114" t="s">
        <v>1579</v>
      </c>
      <c r="L556" s="28"/>
      <c r="M556" s="118" t="s">
        <v>1</v>
      </c>
      <c r="N556" s="119" t="s">
        <v>35</v>
      </c>
      <c r="O556" s="120">
        <v>0</v>
      </c>
      <c r="P556" s="120">
        <f>O556*H556</f>
        <v>0</v>
      </c>
      <c r="Q556" s="120">
        <v>0</v>
      </c>
      <c r="R556" s="120">
        <f>Q556*H556</f>
        <v>0</v>
      </c>
      <c r="S556" s="120">
        <v>0</v>
      </c>
      <c r="T556" s="121">
        <f>S556*H556</f>
        <v>0</v>
      </c>
      <c r="AR556" s="122" t="s">
        <v>147</v>
      </c>
      <c r="AT556" s="122" t="s">
        <v>131</v>
      </c>
      <c r="AU556" s="122" t="s">
        <v>77</v>
      </c>
      <c r="AY556" s="16" t="s">
        <v>130</v>
      </c>
      <c r="BE556" s="123">
        <f>IF(N556="základní",J556,0)</f>
        <v>0</v>
      </c>
      <c r="BF556" s="123">
        <f>IF(N556="snížená",J556,0)</f>
        <v>0</v>
      </c>
      <c r="BG556" s="123">
        <f>IF(N556="zákl. přenesená",J556,0)</f>
        <v>0</v>
      </c>
      <c r="BH556" s="123">
        <f>IF(N556="sníž. přenesená",J556,0)</f>
        <v>0</v>
      </c>
      <c r="BI556" s="123">
        <f>IF(N556="nulová",J556,0)</f>
        <v>0</v>
      </c>
      <c r="BJ556" s="16" t="s">
        <v>16</v>
      </c>
      <c r="BK556" s="123">
        <f>ROUND(I556*H556,2)</f>
        <v>0</v>
      </c>
      <c r="BL556" s="16" t="s">
        <v>147</v>
      </c>
      <c r="BM556" s="122" t="s">
        <v>1255</v>
      </c>
    </row>
    <row r="557" spans="2:65" s="1" customFormat="1">
      <c r="B557" s="28"/>
      <c r="D557" s="124" t="s">
        <v>137</v>
      </c>
      <c r="F557" s="125" t="s">
        <v>1254</v>
      </c>
      <c r="L557" s="28"/>
      <c r="M557" s="126"/>
      <c r="T557" s="52"/>
      <c r="AT557" s="16" t="s">
        <v>137</v>
      </c>
      <c r="AU557" s="16" t="s">
        <v>77</v>
      </c>
    </row>
    <row r="558" spans="2:65" s="10" customFormat="1">
      <c r="B558" s="127"/>
      <c r="D558" s="124" t="s">
        <v>138</v>
      </c>
      <c r="E558" s="128" t="s">
        <v>1</v>
      </c>
      <c r="F558" s="129" t="s">
        <v>1256</v>
      </c>
      <c r="H558" s="130">
        <v>93.269000000000005</v>
      </c>
      <c r="L558" s="127"/>
      <c r="M558" s="131"/>
      <c r="T558" s="132"/>
      <c r="AT558" s="128" t="s">
        <v>138</v>
      </c>
      <c r="AU558" s="128" t="s">
        <v>77</v>
      </c>
      <c r="AV558" s="10" t="s">
        <v>77</v>
      </c>
      <c r="AW558" s="10" t="s">
        <v>26</v>
      </c>
      <c r="AX558" s="10" t="s">
        <v>70</v>
      </c>
      <c r="AY558" s="128" t="s">
        <v>130</v>
      </c>
    </row>
    <row r="559" spans="2:65" s="10" customFormat="1">
      <c r="B559" s="127"/>
      <c r="D559" s="124" t="s">
        <v>138</v>
      </c>
      <c r="E559" s="128" t="s">
        <v>1</v>
      </c>
      <c r="F559" s="129" t="s">
        <v>1257</v>
      </c>
      <c r="H559" s="130">
        <v>26.777999999999999</v>
      </c>
      <c r="L559" s="127"/>
      <c r="M559" s="131"/>
      <c r="T559" s="132"/>
      <c r="AT559" s="128" t="s">
        <v>138</v>
      </c>
      <c r="AU559" s="128" t="s">
        <v>77</v>
      </c>
      <c r="AV559" s="10" t="s">
        <v>77</v>
      </c>
      <c r="AW559" s="10" t="s">
        <v>26</v>
      </c>
      <c r="AX559" s="10" t="s">
        <v>70</v>
      </c>
      <c r="AY559" s="128" t="s">
        <v>130</v>
      </c>
    </row>
    <row r="560" spans="2:65" s="13" customFormat="1">
      <c r="B560" s="147"/>
      <c r="D560" s="124" t="s">
        <v>138</v>
      </c>
      <c r="E560" s="148" t="s">
        <v>1</v>
      </c>
      <c r="F560" s="149" t="s">
        <v>227</v>
      </c>
      <c r="H560" s="150">
        <v>120.047</v>
      </c>
      <c r="L560" s="147"/>
      <c r="M560" s="151"/>
      <c r="T560" s="152"/>
      <c r="AT560" s="148" t="s">
        <v>138</v>
      </c>
      <c r="AU560" s="148" t="s">
        <v>77</v>
      </c>
      <c r="AV560" s="13" t="s">
        <v>147</v>
      </c>
      <c r="AW560" s="13" t="s">
        <v>26</v>
      </c>
      <c r="AX560" s="13" t="s">
        <v>16</v>
      </c>
      <c r="AY560" s="148" t="s">
        <v>130</v>
      </c>
    </row>
    <row r="561" spans="2:65" s="1" customFormat="1" ht="16.5" customHeight="1">
      <c r="B561" s="111"/>
      <c r="C561" s="112" t="s">
        <v>768</v>
      </c>
      <c r="D561" s="112" t="s">
        <v>131</v>
      </c>
      <c r="E561" s="113" t="s">
        <v>708</v>
      </c>
      <c r="F561" s="114" t="s">
        <v>709</v>
      </c>
      <c r="G561" s="115" t="s">
        <v>295</v>
      </c>
      <c r="H561" s="116">
        <v>159.51300000000001</v>
      </c>
      <c r="I561" s="117"/>
      <c r="J561" s="117">
        <f>ROUND(I561*H561,2)</f>
        <v>0</v>
      </c>
      <c r="K561" s="114" t="s">
        <v>1579</v>
      </c>
      <c r="L561" s="28"/>
      <c r="M561" s="118" t="s">
        <v>1</v>
      </c>
      <c r="N561" s="119" t="s">
        <v>35</v>
      </c>
      <c r="O561" s="120">
        <v>0</v>
      </c>
      <c r="P561" s="120">
        <f>O561*H561</f>
        <v>0</v>
      </c>
      <c r="Q561" s="120">
        <v>0</v>
      </c>
      <c r="R561" s="120">
        <f>Q561*H561</f>
        <v>0</v>
      </c>
      <c r="S561" s="120">
        <v>0</v>
      </c>
      <c r="T561" s="121">
        <f>S561*H561</f>
        <v>0</v>
      </c>
      <c r="AR561" s="122" t="s">
        <v>147</v>
      </c>
      <c r="AT561" s="122" t="s">
        <v>131</v>
      </c>
      <c r="AU561" s="122" t="s">
        <v>77</v>
      </c>
      <c r="AY561" s="16" t="s">
        <v>130</v>
      </c>
      <c r="BE561" s="123">
        <f>IF(N561="základní",J561,0)</f>
        <v>0</v>
      </c>
      <c r="BF561" s="123">
        <f>IF(N561="snížená",J561,0)</f>
        <v>0</v>
      </c>
      <c r="BG561" s="123">
        <f>IF(N561="zákl. přenesená",J561,0)</f>
        <v>0</v>
      </c>
      <c r="BH561" s="123">
        <f>IF(N561="sníž. přenesená",J561,0)</f>
        <v>0</v>
      </c>
      <c r="BI561" s="123">
        <f>IF(N561="nulová",J561,0)</f>
        <v>0</v>
      </c>
      <c r="BJ561" s="16" t="s">
        <v>16</v>
      </c>
      <c r="BK561" s="123">
        <f>ROUND(I561*H561,2)</f>
        <v>0</v>
      </c>
      <c r="BL561" s="16" t="s">
        <v>147</v>
      </c>
      <c r="BM561" s="122" t="s">
        <v>1258</v>
      </c>
    </row>
    <row r="562" spans="2:65" s="1" customFormat="1">
      <c r="B562" s="28"/>
      <c r="D562" s="124" t="s">
        <v>137</v>
      </c>
      <c r="F562" s="125" t="s">
        <v>709</v>
      </c>
      <c r="L562" s="28"/>
      <c r="M562" s="126"/>
      <c r="T562" s="52"/>
      <c r="AT562" s="16" t="s">
        <v>137</v>
      </c>
      <c r="AU562" s="16" t="s">
        <v>77</v>
      </c>
    </row>
    <row r="563" spans="2:65" s="10" customFormat="1">
      <c r="B563" s="127"/>
      <c r="D563" s="124" t="s">
        <v>138</v>
      </c>
      <c r="E563" s="128" t="s">
        <v>1</v>
      </c>
      <c r="F563" s="129" t="s">
        <v>1242</v>
      </c>
      <c r="H563" s="130">
        <v>9.0120000000000005</v>
      </c>
      <c r="L563" s="127"/>
      <c r="M563" s="131"/>
      <c r="T563" s="132"/>
      <c r="AT563" s="128" t="s">
        <v>138</v>
      </c>
      <c r="AU563" s="128" t="s">
        <v>77</v>
      </c>
      <c r="AV563" s="10" t="s">
        <v>77</v>
      </c>
      <c r="AW563" s="10" t="s">
        <v>26</v>
      </c>
      <c r="AX563" s="10" t="s">
        <v>70</v>
      </c>
      <c r="AY563" s="128" t="s">
        <v>130</v>
      </c>
    </row>
    <row r="564" spans="2:65" s="10" customFormat="1">
      <c r="B564" s="127"/>
      <c r="D564" s="124" t="s">
        <v>138</v>
      </c>
      <c r="E564" s="128" t="s">
        <v>1</v>
      </c>
      <c r="F564" s="129" t="s">
        <v>1243</v>
      </c>
      <c r="H564" s="130">
        <v>0.88400000000000001</v>
      </c>
      <c r="L564" s="127"/>
      <c r="M564" s="131"/>
      <c r="T564" s="132"/>
      <c r="AT564" s="128" t="s">
        <v>138</v>
      </c>
      <c r="AU564" s="128" t="s">
        <v>77</v>
      </c>
      <c r="AV564" s="10" t="s">
        <v>77</v>
      </c>
      <c r="AW564" s="10" t="s">
        <v>26</v>
      </c>
      <c r="AX564" s="10" t="s">
        <v>70</v>
      </c>
      <c r="AY564" s="128" t="s">
        <v>130</v>
      </c>
    </row>
    <row r="565" spans="2:65" s="10" customFormat="1">
      <c r="B565" s="127"/>
      <c r="D565" s="124" t="s">
        <v>138</v>
      </c>
      <c r="E565" s="128" t="s">
        <v>1</v>
      </c>
      <c r="F565" s="129" t="s">
        <v>1244</v>
      </c>
      <c r="H565" s="130">
        <v>5.8979999999999997</v>
      </c>
      <c r="L565" s="127"/>
      <c r="M565" s="131"/>
      <c r="T565" s="132"/>
      <c r="AT565" s="128" t="s">
        <v>138</v>
      </c>
      <c r="AU565" s="128" t="s">
        <v>77</v>
      </c>
      <c r="AV565" s="10" t="s">
        <v>77</v>
      </c>
      <c r="AW565" s="10" t="s">
        <v>26</v>
      </c>
      <c r="AX565" s="10" t="s">
        <v>70</v>
      </c>
      <c r="AY565" s="128" t="s">
        <v>130</v>
      </c>
    </row>
    <row r="566" spans="2:65" s="10" customFormat="1">
      <c r="B566" s="127"/>
      <c r="D566" s="124" t="s">
        <v>138</v>
      </c>
      <c r="E566" s="128" t="s">
        <v>1</v>
      </c>
      <c r="F566" s="129" t="s">
        <v>1245</v>
      </c>
      <c r="H566" s="130">
        <v>6.46</v>
      </c>
      <c r="L566" s="127"/>
      <c r="M566" s="131"/>
      <c r="T566" s="132"/>
      <c r="AT566" s="128" t="s">
        <v>138</v>
      </c>
      <c r="AU566" s="128" t="s">
        <v>77</v>
      </c>
      <c r="AV566" s="10" t="s">
        <v>77</v>
      </c>
      <c r="AW566" s="10" t="s">
        <v>26</v>
      </c>
      <c r="AX566" s="10" t="s">
        <v>70</v>
      </c>
      <c r="AY566" s="128" t="s">
        <v>130</v>
      </c>
    </row>
    <row r="567" spans="2:65" s="10" customFormat="1">
      <c r="B567" s="127"/>
      <c r="D567" s="124" t="s">
        <v>138</v>
      </c>
      <c r="E567" s="128" t="s">
        <v>1</v>
      </c>
      <c r="F567" s="129" t="s">
        <v>1246</v>
      </c>
      <c r="H567" s="130">
        <v>39.514000000000003</v>
      </c>
      <c r="L567" s="127"/>
      <c r="M567" s="131"/>
      <c r="T567" s="132"/>
      <c r="AT567" s="128" t="s">
        <v>138</v>
      </c>
      <c r="AU567" s="128" t="s">
        <v>77</v>
      </c>
      <c r="AV567" s="10" t="s">
        <v>77</v>
      </c>
      <c r="AW567" s="10" t="s">
        <v>26</v>
      </c>
      <c r="AX567" s="10" t="s">
        <v>70</v>
      </c>
      <c r="AY567" s="128" t="s">
        <v>130</v>
      </c>
    </row>
    <row r="568" spans="2:65" s="10" customFormat="1">
      <c r="B568" s="127"/>
      <c r="D568" s="124" t="s">
        <v>138</v>
      </c>
      <c r="E568" s="128" t="s">
        <v>1</v>
      </c>
      <c r="F568" s="129" t="s">
        <v>1259</v>
      </c>
      <c r="H568" s="130">
        <v>9.7149999999999999</v>
      </c>
      <c r="L568" s="127"/>
      <c r="M568" s="131"/>
      <c r="T568" s="132"/>
      <c r="AT568" s="128" t="s">
        <v>138</v>
      </c>
      <c r="AU568" s="128" t="s">
        <v>77</v>
      </c>
      <c r="AV568" s="10" t="s">
        <v>77</v>
      </c>
      <c r="AW568" s="10" t="s">
        <v>26</v>
      </c>
      <c r="AX568" s="10" t="s">
        <v>70</v>
      </c>
      <c r="AY568" s="128" t="s">
        <v>130</v>
      </c>
    </row>
    <row r="569" spans="2:65" s="10" customFormat="1">
      <c r="B569" s="127"/>
      <c r="D569" s="124" t="s">
        <v>138</v>
      </c>
      <c r="E569" s="128" t="s">
        <v>1</v>
      </c>
      <c r="F569" s="129" t="s">
        <v>1248</v>
      </c>
      <c r="H569" s="130">
        <v>21.227</v>
      </c>
      <c r="L569" s="127"/>
      <c r="M569" s="131"/>
      <c r="T569" s="132"/>
      <c r="AT569" s="128" t="s">
        <v>138</v>
      </c>
      <c r="AU569" s="128" t="s">
        <v>77</v>
      </c>
      <c r="AV569" s="10" t="s">
        <v>77</v>
      </c>
      <c r="AW569" s="10" t="s">
        <v>26</v>
      </c>
      <c r="AX569" s="10" t="s">
        <v>70</v>
      </c>
      <c r="AY569" s="128" t="s">
        <v>130</v>
      </c>
    </row>
    <row r="570" spans="2:65" s="10" customFormat="1">
      <c r="B570" s="127"/>
      <c r="D570" s="124" t="s">
        <v>138</v>
      </c>
      <c r="E570" s="128" t="s">
        <v>1</v>
      </c>
      <c r="F570" s="129" t="s">
        <v>1249</v>
      </c>
      <c r="H570" s="130">
        <v>57.156999999999996</v>
      </c>
      <c r="L570" s="127"/>
      <c r="M570" s="131"/>
      <c r="T570" s="132"/>
      <c r="AT570" s="128" t="s">
        <v>138</v>
      </c>
      <c r="AU570" s="128" t="s">
        <v>77</v>
      </c>
      <c r="AV570" s="10" t="s">
        <v>77</v>
      </c>
      <c r="AW570" s="10" t="s">
        <v>26</v>
      </c>
      <c r="AX570" s="10" t="s">
        <v>70</v>
      </c>
      <c r="AY570" s="128" t="s">
        <v>130</v>
      </c>
    </row>
    <row r="571" spans="2:65" s="10" customFormat="1">
      <c r="B571" s="127"/>
      <c r="D571" s="124" t="s">
        <v>138</v>
      </c>
      <c r="E571" s="128" t="s">
        <v>1</v>
      </c>
      <c r="F571" s="129" t="s">
        <v>1250</v>
      </c>
      <c r="H571" s="130">
        <v>3.1859999999999999</v>
      </c>
      <c r="L571" s="127"/>
      <c r="M571" s="131"/>
      <c r="T571" s="132"/>
      <c r="AT571" s="128" t="s">
        <v>138</v>
      </c>
      <c r="AU571" s="128" t="s">
        <v>77</v>
      </c>
      <c r="AV571" s="10" t="s">
        <v>77</v>
      </c>
      <c r="AW571" s="10" t="s">
        <v>26</v>
      </c>
      <c r="AX571" s="10" t="s">
        <v>70</v>
      </c>
      <c r="AY571" s="128" t="s">
        <v>130</v>
      </c>
    </row>
    <row r="572" spans="2:65" s="14" customFormat="1">
      <c r="B572" s="153"/>
      <c r="D572" s="124" t="s">
        <v>138</v>
      </c>
      <c r="E572" s="154" t="s">
        <v>1</v>
      </c>
      <c r="F572" s="155" t="s">
        <v>264</v>
      </c>
      <c r="H572" s="156">
        <v>153.05300000000003</v>
      </c>
      <c r="L572" s="153"/>
      <c r="M572" s="157"/>
      <c r="T572" s="158"/>
      <c r="AT572" s="154" t="s">
        <v>138</v>
      </c>
      <c r="AU572" s="154" t="s">
        <v>77</v>
      </c>
      <c r="AV572" s="14" t="s">
        <v>83</v>
      </c>
      <c r="AW572" s="14" t="s">
        <v>26</v>
      </c>
      <c r="AX572" s="14" t="s">
        <v>70</v>
      </c>
      <c r="AY572" s="154" t="s">
        <v>130</v>
      </c>
    </row>
    <row r="573" spans="2:65" s="10" customFormat="1">
      <c r="B573" s="127"/>
      <c r="D573" s="124" t="s">
        <v>138</v>
      </c>
      <c r="E573" s="128" t="s">
        <v>1</v>
      </c>
      <c r="F573" s="129" t="s">
        <v>1260</v>
      </c>
      <c r="H573" s="130">
        <v>6.46</v>
      </c>
      <c r="L573" s="127"/>
      <c r="M573" s="131"/>
      <c r="T573" s="132"/>
      <c r="AT573" s="128" t="s">
        <v>138</v>
      </c>
      <c r="AU573" s="128" t="s">
        <v>77</v>
      </c>
      <c r="AV573" s="10" t="s">
        <v>77</v>
      </c>
      <c r="AW573" s="10" t="s">
        <v>26</v>
      </c>
      <c r="AX573" s="10" t="s">
        <v>70</v>
      </c>
      <c r="AY573" s="128" t="s">
        <v>130</v>
      </c>
    </row>
    <row r="574" spans="2:65" s="13" customFormat="1">
      <c r="B574" s="147"/>
      <c r="D574" s="124" t="s">
        <v>138</v>
      </c>
      <c r="E574" s="148" t="s">
        <v>1</v>
      </c>
      <c r="F574" s="149" t="s">
        <v>227</v>
      </c>
      <c r="H574" s="150">
        <v>159.51300000000003</v>
      </c>
      <c r="L574" s="147"/>
      <c r="M574" s="151"/>
      <c r="T574" s="152"/>
      <c r="AT574" s="148" t="s">
        <v>138</v>
      </c>
      <c r="AU574" s="148" t="s">
        <v>77</v>
      </c>
      <c r="AV574" s="13" t="s">
        <v>147</v>
      </c>
      <c r="AW574" s="13" t="s">
        <v>26</v>
      </c>
      <c r="AX574" s="13" t="s">
        <v>16</v>
      </c>
      <c r="AY574" s="148" t="s">
        <v>130</v>
      </c>
    </row>
    <row r="575" spans="2:65" s="1" customFormat="1" ht="21.75" customHeight="1">
      <c r="B575" s="111"/>
      <c r="C575" s="112" t="s">
        <v>775</v>
      </c>
      <c r="D575" s="112" t="s">
        <v>131</v>
      </c>
      <c r="E575" s="113" t="s">
        <v>1261</v>
      </c>
      <c r="F575" s="114" t="s">
        <v>1262</v>
      </c>
      <c r="G575" s="115" t="s">
        <v>295</v>
      </c>
      <c r="H575" s="116">
        <v>21.227</v>
      </c>
      <c r="I575" s="117"/>
      <c r="J575" s="117">
        <f>ROUND(I575*H575,2)</f>
        <v>0</v>
      </c>
      <c r="K575" s="114" t="s">
        <v>1579</v>
      </c>
      <c r="L575" s="28"/>
      <c r="M575" s="118" t="s">
        <v>1</v>
      </c>
      <c r="N575" s="119" t="s">
        <v>35</v>
      </c>
      <c r="O575" s="120">
        <v>0</v>
      </c>
      <c r="P575" s="120">
        <f>O575*H575</f>
        <v>0</v>
      </c>
      <c r="Q575" s="120">
        <v>0</v>
      </c>
      <c r="R575" s="120">
        <f>Q575*H575</f>
        <v>0</v>
      </c>
      <c r="S575" s="120">
        <v>0</v>
      </c>
      <c r="T575" s="121">
        <f>S575*H575</f>
        <v>0</v>
      </c>
      <c r="AR575" s="122" t="s">
        <v>147</v>
      </c>
      <c r="AT575" s="122" t="s">
        <v>131</v>
      </c>
      <c r="AU575" s="122" t="s">
        <v>77</v>
      </c>
      <c r="AY575" s="16" t="s">
        <v>130</v>
      </c>
      <c r="BE575" s="123">
        <f>IF(N575="základní",J575,0)</f>
        <v>0</v>
      </c>
      <c r="BF575" s="123">
        <f>IF(N575="snížená",J575,0)</f>
        <v>0</v>
      </c>
      <c r="BG575" s="123">
        <f>IF(N575="zákl. přenesená",J575,0)</f>
        <v>0</v>
      </c>
      <c r="BH575" s="123">
        <f>IF(N575="sníž. přenesená",J575,0)</f>
        <v>0</v>
      </c>
      <c r="BI575" s="123">
        <f>IF(N575="nulová",J575,0)</f>
        <v>0</v>
      </c>
      <c r="BJ575" s="16" t="s">
        <v>16</v>
      </c>
      <c r="BK575" s="123">
        <f>ROUND(I575*H575,2)</f>
        <v>0</v>
      </c>
      <c r="BL575" s="16" t="s">
        <v>147</v>
      </c>
      <c r="BM575" s="122" t="s">
        <v>1263</v>
      </c>
    </row>
    <row r="576" spans="2:65" s="1" customFormat="1">
      <c r="B576" s="28"/>
      <c r="D576" s="124" t="s">
        <v>137</v>
      </c>
      <c r="F576" s="125" t="s">
        <v>1262</v>
      </c>
      <c r="L576" s="28"/>
      <c r="M576" s="126"/>
      <c r="T576" s="52"/>
      <c r="AT576" s="16" t="s">
        <v>137</v>
      </c>
      <c r="AU576" s="16" t="s">
        <v>77</v>
      </c>
    </row>
    <row r="577" spans="2:65" s="10" customFormat="1">
      <c r="B577" s="127"/>
      <c r="D577" s="124" t="s">
        <v>138</v>
      </c>
      <c r="E577" s="128" t="s">
        <v>1</v>
      </c>
      <c r="F577" s="129" t="s">
        <v>1248</v>
      </c>
      <c r="H577" s="130">
        <v>21.227</v>
      </c>
      <c r="L577" s="127"/>
      <c r="M577" s="131"/>
      <c r="T577" s="132"/>
      <c r="AT577" s="128" t="s">
        <v>138</v>
      </c>
      <c r="AU577" s="128" t="s">
        <v>77</v>
      </c>
      <c r="AV577" s="10" t="s">
        <v>77</v>
      </c>
      <c r="AW577" s="10" t="s">
        <v>26</v>
      </c>
      <c r="AX577" s="10" t="s">
        <v>16</v>
      </c>
      <c r="AY577" s="128" t="s">
        <v>130</v>
      </c>
    </row>
    <row r="578" spans="2:65" s="1" customFormat="1" ht="24.2" customHeight="1">
      <c r="B578" s="111"/>
      <c r="C578" s="112" t="s">
        <v>782</v>
      </c>
      <c r="D578" s="112" t="s">
        <v>131</v>
      </c>
      <c r="E578" s="113" t="s">
        <v>830</v>
      </c>
      <c r="F578" s="114" t="s">
        <v>831</v>
      </c>
      <c r="G578" s="115" t="s">
        <v>295</v>
      </c>
      <c r="H578" s="116">
        <v>83.959000000000003</v>
      </c>
      <c r="I578" s="117"/>
      <c r="J578" s="117">
        <f>ROUND(I578*H578,2)</f>
        <v>0</v>
      </c>
      <c r="K578" s="114" t="s">
        <v>1579</v>
      </c>
      <c r="L578" s="28"/>
      <c r="M578" s="118" t="s">
        <v>1</v>
      </c>
      <c r="N578" s="119" t="s">
        <v>35</v>
      </c>
      <c r="O578" s="120">
        <v>0</v>
      </c>
      <c r="P578" s="120">
        <f>O578*H578</f>
        <v>0</v>
      </c>
      <c r="Q578" s="120">
        <v>0</v>
      </c>
      <c r="R578" s="120">
        <f>Q578*H578</f>
        <v>0</v>
      </c>
      <c r="S578" s="120">
        <v>0</v>
      </c>
      <c r="T578" s="121">
        <f>S578*H578</f>
        <v>0</v>
      </c>
      <c r="AR578" s="122" t="s">
        <v>147</v>
      </c>
      <c r="AT578" s="122" t="s">
        <v>131</v>
      </c>
      <c r="AU578" s="122" t="s">
        <v>77</v>
      </c>
      <c r="AY578" s="16" t="s">
        <v>130</v>
      </c>
      <c r="BE578" s="123">
        <f>IF(N578="základní",J578,0)</f>
        <v>0</v>
      </c>
      <c r="BF578" s="123">
        <f>IF(N578="snížená",J578,0)</f>
        <v>0</v>
      </c>
      <c r="BG578" s="123">
        <f>IF(N578="zákl. přenesená",J578,0)</f>
        <v>0</v>
      </c>
      <c r="BH578" s="123">
        <f>IF(N578="sníž. přenesená",J578,0)</f>
        <v>0</v>
      </c>
      <c r="BI578" s="123">
        <f>IF(N578="nulová",J578,0)</f>
        <v>0</v>
      </c>
      <c r="BJ578" s="16" t="s">
        <v>16</v>
      </c>
      <c r="BK578" s="123">
        <f>ROUND(I578*H578,2)</f>
        <v>0</v>
      </c>
      <c r="BL578" s="16" t="s">
        <v>147</v>
      </c>
      <c r="BM578" s="122" t="s">
        <v>1264</v>
      </c>
    </row>
    <row r="579" spans="2:65" s="1" customFormat="1">
      <c r="B579" s="28"/>
      <c r="D579" s="124" t="s">
        <v>137</v>
      </c>
      <c r="F579" s="125" t="s">
        <v>831</v>
      </c>
      <c r="L579" s="28"/>
      <c r="M579" s="126"/>
      <c r="T579" s="52"/>
      <c r="AT579" s="16" t="s">
        <v>137</v>
      </c>
      <c r="AU579" s="16" t="s">
        <v>77</v>
      </c>
    </row>
    <row r="580" spans="2:65" s="10" customFormat="1">
      <c r="B580" s="127"/>
      <c r="D580" s="124" t="s">
        <v>138</v>
      </c>
      <c r="E580" s="128" t="s">
        <v>1</v>
      </c>
      <c r="F580" s="129" t="s">
        <v>1242</v>
      </c>
      <c r="H580" s="130">
        <v>9.0120000000000005</v>
      </c>
      <c r="L580" s="127"/>
      <c r="M580" s="131"/>
      <c r="T580" s="132"/>
      <c r="AT580" s="128" t="s">
        <v>138</v>
      </c>
      <c r="AU580" s="128" t="s">
        <v>77</v>
      </c>
      <c r="AV580" s="10" t="s">
        <v>77</v>
      </c>
      <c r="AW580" s="10" t="s">
        <v>26</v>
      </c>
      <c r="AX580" s="10" t="s">
        <v>70</v>
      </c>
      <c r="AY580" s="128" t="s">
        <v>130</v>
      </c>
    </row>
    <row r="581" spans="2:65" s="10" customFormat="1">
      <c r="B581" s="127"/>
      <c r="D581" s="124" t="s">
        <v>138</v>
      </c>
      <c r="E581" s="128" t="s">
        <v>1</v>
      </c>
      <c r="F581" s="129" t="s">
        <v>1243</v>
      </c>
      <c r="H581" s="130">
        <v>0.88400000000000001</v>
      </c>
      <c r="L581" s="127"/>
      <c r="M581" s="131"/>
      <c r="T581" s="132"/>
      <c r="AT581" s="128" t="s">
        <v>138</v>
      </c>
      <c r="AU581" s="128" t="s">
        <v>77</v>
      </c>
      <c r="AV581" s="10" t="s">
        <v>77</v>
      </c>
      <c r="AW581" s="10" t="s">
        <v>26</v>
      </c>
      <c r="AX581" s="10" t="s">
        <v>70</v>
      </c>
      <c r="AY581" s="128" t="s">
        <v>130</v>
      </c>
    </row>
    <row r="582" spans="2:65" s="10" customFormat="1">
      <c r="B582" s="127"/>
      <c r="D582" s="124" t="s">
        <v>138</v>
      </c>
      <c r="E582" s="128" t="s">
        <v>1</v>
      </c>
      <c r="F582" s="129" t="s">
        <v>1244</v>
      </c>
      <c r="H582" s="130">
        <v>5.8979999999999997</v>
      </c>
      <c r="L582" s="127"/>
      <c r="M582" s="131"/>
      <c r="T582" s="132"/>
      <c r="AT582" s="128" t="s">
        <v>138</v>
      </c>
      <c r="AU582" s="128" t="s">
        <v>77</v>
      </c>
      <c r="AV582" s="10" t="s">
        <v>77</v>
      </c>
      <c r="AW582" s="10" t="s">
        <v>26</v>
      </c>
      <c r="AX582" s="10" t="s">
        <v>70</v>
      </c>
      <c r="AY582" s="128" t="s">
        <v>130</v>
      </c>
    </row>
    <row r="583" spans="2:65" s="10" customFormat="1">
      <c r="B583" s="127"/>
      <c r="D583" s="124" t="s">
        <v>138</v>
      </c>
      <c r="E583" s="128" t="s">
        <v>1</v>
      </c>
      <c r="F583" s="129" t="s">
        <v>1247</v>
      </c>
      <c r="H583" s="130">
        <v>7.8220000000000001</v>
      </c>
      <c r="L583" s="127"/>
      <c r="M583" s="131"/>
      <c r="T583" s="132"/>
      <c r="AT583" s="128" t="s">
        <v>138</v>
      </c>
      <c r="AU583" s="128" t="s">
        <v>77</v>
      </c>
      <c r="AV583" s="10" t="s">
        <v>77</v>
      </c>
      <c r="AW583" s="10" t="s">
        <v>26</v>
      </c>
      <c r="AX583" s="10" t="s">
        <v>70</v>
      </c>
      <c r="AY583" s="128" t="s">
        <v>130</v>
      </c>
    </row>
    <row r="584" spans="2:65" s="10" customFormat="1">
      <c r="B584" s="127"/>
      <c r="D584" s="124" t="s">
        <v>138</v>
      </c>
      <c r="E584" s="128" t="s">
        <v>1</v>
      </c>
      <c r="F584" s="129" t="s">
        <v>1249</v>
      </c>
      <c r="H584" s="130">
        <v>57.156999999999996</v>
      </c>
      <c r="L584" s="127"/>
      <c r="M584" s="131"/>
      <c r="T584" s="132"/>
      <c r="AT584" s="128" t="s">
        <v>138</v>
      </c>
      <c r="AU584" s="128" t="s">
        <v>77</v>
      </c>
      <c r="AV584" s="10" t="s">
        <v>77</v>
      </c>
      <c r="AW584" s="10" t="s">
        <v>26</v>
      </c>
      <c r="AX584" s="10" t="s">
        <v>70</v>
      </c>
      <c r="AY584" s="128" t="s">
        <v>130</v>
      </c>
    </row>
    <row r="585" spans="2:65" s="10" customFormat="1">
      <c r="B585" s="127"/>
      <c r="D585" s="124" t="s">
        <v>138</v>
      </c>
      <c r="E585" s="128" t="s">
        <v>1</v>
      </c>
      <c r="F585" s="129" t="s">
        <v>1250</v>
      </c>
      <c r="H585" s="130">
        <v>3.1859999999999999</v>
      </c>
      <c r="L585" s="127"/>
      <c r="M585" s="131"/>
      <c r="T585" s="132"/>
      <c r="AT585" s="128" t="s">
        <v>138</v>
      </c>
      <c r="AU585" s="128" t="s">
        <v>77</v>
      </c>
      <c r="AV585" s="10" t="s">
        <v>77</v>
      </c>
      <c r="AW585" s="10" t="s">
        <v>26</v>
      </c>
      <c r="AX585" s="10" t="s">
        <v>70</v>
      </c>
      <c r="AY585" s="128" t="s">
        <v>130</v>
      </c>
    </row>
    <row r="586" spans="2:65" s="13" customFormat="1">
      <c r="B586" s="147"/>
      <c r="D586" s="124" t="s">
        <v>138</v>
      </c>
      <c r="E586" s="148" t="s">
        <v>1</v>
      </c>
      <c r="F586" s="149" t="s">
        <v>227</v>
      </c>
      <c r="H586" s="150">
        <v>83.959000000000003</v>
      </c>
      <c r="L586" s="147"/>
      <c r="M586" s="151"/>
      <c r="T586" s="152"/>
      <c r="AT586" s="148" t="s">
        <v>138</v>
      </c>
      <c r="AU586" s="148" t="s">
        <v>77</v>
      </c>
      <c r="AV586" s="13" t="s">
        <v>147</v>
      </c>
      <c r="AW586" s="13" t="s">
        <v>26</v>
      </c>
      <c r="AX586" s="13" t="s">
        <v>16</v>
      </c>
      <c r="AY586" s="148" t="s">
        <v>130</v>
      </c>
    </row>
    <row r="587" spans="2:65" s="1" customFormat="1" ht="24.2" customHeight="1">
      <c r="B587" s="111"/>
      <c r="C587" s="112" t="s">
        <v>789</v>
      </c>
      <c r="D587" s="112" t="s">
        <v>131</v>
      </c>
      <c r="E587" s="113" t="s">
        <v>833</v>
      </c>
      <c r="F587" s="114" t="s">
        <v>834</v>
      </c>
      <c r="G587" s="115" t="s">
        <v>295</v>
      </c>
      <c r="H587" s="116">
        <v>39.514000000000003</v>
      </c>
      <c r="I587" s="117"/>
      <c r="J587" s="117">
        <f>ROUND(I587*H587,2)</f>
        <v>0</v>
      </c>
      <c r="K587" s="114" t="s">
        <v>1579</v>
      </c>
      <c r="L587" s="28"/>
      <c r="M587" s="118" t="s">
        <v>1</v>
      </c>
      <c r="N587" s="119" t="s">
        <v>35</v>
      </c>
      <c r="O587" s="120">
        <v>0</v>
      </c>
      <c r="P587" s="120">
        <f>O587*H587</f>
        <v>0</v>
      </c>
      <c r="Q587" s="120">
        <v>0</v>
      </c>
      <c r="R587" s="120">
        <f>Q587*H587</f>
        <v>0</v>
      </c>
      <c r="S587" s="120">
        <v>0</v>
      </c>
      <c r="T587" s="121">
        <f>S587*H587</f>
        <v>0</v>
      </c>
      <c r="AR587" s="122" t="s">
        <v>147</v>
      </c>
      <c r="AT587" s="122" t="s">
        <v>131</v>
      </c>
      <c r="AU587" s="122" t="s">
        <v>77</v>
      </c>
      <c r="AY587" s="16" t="s">
        <v>130</v>
      </c>
      <c r="BE587" s="123">
        <f>IF(N587="základní",J587,0)</f>
        <v>0</v>
      </c>
      <c r="BF587" s="123">
        <f>IF(N587="snížená",J587,0)</f>
        <v>0</v>
      </c>
      <c r="BG587" s="123">
        <f>IF(N587="zákl. přenesená",J587,0)</f>
        <v>0</v>
      </c>
      <c r="BH587" s="123">
        <f>IF(N587="sníž. přenesená",J587,0)</f>
        <v>0</v>
      </c>
      <c r="BI587" s="123">
        <f>IF(N587="nulová",J587,0)</f>
        <v>0</v>
      </c>
      <c r="BJ587" s="16" t="s">
        <v>16</v>
      </c>
      <c r="BK587" s="123">
        <f>ROUND(I587*H587,2)</f>
        <v>0</v>
      </c>
      <c r="BL587" s="16" t="s">
        <v>147</v>
      </c>
      <c r="BM587" s="122" t="s">
        <v>1265</v>
      </c>
    </row>
    <row r="588" spans="2:65" s="1" customFormat="1">
      <c r="B588" s="28"/>
      <c r="D588" s="124" t="s">
        <v>137</v>
      </c>
      <c r="F588" s="125" t="s">
        <v>834</v>
      </c>
      <c r="L588" s="28"/>
      <c r="M588" s="126"/>
      <c r="T588" s="52"/>
      <c r="AT588" s="16" t="s">
        <v>137</v>
      </c>
      <c r="AU588" s="16" t="s">
        <v>77</v>
      </c>
    </row>
    <row r="589" spans="2:65" s="10" customFormat="1">
      <c r="B589" s="127"/>
      <c r="D589" s="124" t="s">
        <v>138</v>
      </c>
      <c r="E589" s="128" t="s">
        <v>1</v>
      </c>
      <c r="F589" s="129" t="s">
        <v>1246</v>
      </c>
      <c r="H589" s="130">
        <v>39.514000000000003</v>
      </c>
      <c r="L589" s="127"/>
      <c r="M589" s="131"/>
      <c r="T589" s="132"/>
      <c r="AT589" s="128" t="s">
        <v>138</v>
      </c>
      <c r="AU589" s="128" t="s">
        <v>77</v>
      </c>
      <c r="AV589" s="10" t="s">
        <v>77</v>
      </c>
      <c r="AW589" s="10" t="s">
        <v>26</v>
      </c>
      <c r="AX589" s="10" t="s">
        <v>16</v>
      </c>
      <c r="AY589" s="128" t="s">
        <v>130</v>
      </c>
    </row>
    <row r="590" spans="2:65" s="1" customFormat="1" ht="24.2" customHeight="1">
      <c r="B590" s="111"/>
      <c r="C590" s="112" t="s">
        <v>797</v>
      </c>
      <c r="D590" s="112" t="s">
        <v>131</v>
      </c>
      <c r="E590" s="113" t="s">
        <v>1266</v>
      </c>
      <c r="F590" s="114" t="s">
        <v>1267</v>
      </c>
      <c r="G590" s="115" t="s">
        <v>295</v>
      </c>
      <c r="H590" s="116">
        <v>29.309000000000001</v>
      </c>
      <c r="I590" s="117"/>
      <c r="J590" s="117">
        <f>ROUND(I590*H590,2)</f>
        <v>0</v>
      </c>
      <c r="K590" s="114" t="s">
        <v>1579</v>
      </c>
      <c r="L590" s="28"/>
      <c r="M590" s="118" t="s">
        <v>1</v>
      </c>
      <c r="N590" s="119" t="s">
        <v>35</v>
      </c>
      <c r="O590" s="120">
        <v>0</v>
      </c>
      <c r="P590" s="120">
        <f>O590*H590</f>
        <v>0</v>
      </c>
      <c r="Q590" s="120">
        <v>0</v>
      </c>
      <c r="R590" s="120">
        <f>Q590*H590</f>
        <v>0</v>
      </c>
      <c r="S590" s="120">
        <v>0</v>
      </c>
      <c r="T590" s="121">
        <f>S590*H590</f>
        <v>0</v>
      </c>
      <c r="AR590" s="122" t="s">
        <v>147</v>
      </c>
      <c r="AT590" s="122" t="s">
        <v>131</v>
      </c>
      <c r="AU590" s="122" t="s">
        <v>77</v>
      </c>
      <c r="AY590" s="16" t="s">
        <v>130</v>
      </c>
      <c r="BE590" s="123">
        <f>IF(N590="základní",J590,0)</f>
        <v>0</v>
      </c>
      <c r="BF590" s="123">
        <f>IF(N590="snížená",J590,0)</f>
        <v>0</v>
      </c>
      <c r="BG590" s="123">
        <f>IF(N590="zákl. přenesená",J590,0)</f>
        <v>0</v>
      </c>
      <c r="BH590" s="123">
        <f>IF(N590="sníž. přenesená",J590,0)</f>
        <v>0</v>
      </c>
      <c r="BI590" s="123">
        <f>IF(N590="nulová",J590,0)</f>
        <v>0</v>
      </c>
      <c r="BJ590" s="16" t="s">
        <v>16</v>
      </c>
      <c r="BK590" s="123">
        <f>ROUND(I590*H590,2)</f>
        <v>0</v>
      </c>
      <c r="BL590" s="16" t="s">
        <v>147</v>
      </c>
      <c r="BM590" s="122" t="s">
        <v>1268</v>
      </c>
    </row>
    <row r="591" spans="2:65" s="1" customFormat="1" ht="19.5">
      <c r="B591" s="28"/>
      <c r="D591" s="124" t="s">
        <v>137</v>
      </c>
      <c r="F591" s="125" t="s">
        <v>1267</v>
      </c>
      <c r="L591" s="28"/>
      <c r="M591" s="126"/>
      <c r="T591" s="52"/>
      <c r="AT591" s="16" t="s">
        <v>137</v>
      </c>
      <c r="AU591" s="16" t="s">
        <v>77</v>
      </c>
    </row>
    <row r="592" spans="2:65" s="10" customFormat="1">
      <c r="B592" s="127"/>
      <c r="D592" s="124" t="s">
        <v>138</v>
      </c>
      <c r="E592" s="128" t="s">
        <v>1</v>
      </c>
      <c r="F592" s="129" t="s">
        <v>1230</v>
      </c>
      <c r="H592" s="130">
        <v>29.309000000000001</v>
      </c>
      <c r="L592" s="127"/>
      <c r="M592" s="131"/>
      <c r="T592" s="132"/>
      <c r="AT592" s="128" t="s">
        <v>138</v>
      </c>
      <c r="AU592" s="128" t="s">
        <v>77</v>
      </c>
      <c r="AV592" s="10" t="s">
        <v>77</v>
      </c>
      <c r="AW592" s="10" t="s">
        <v>26</v>
      </c>
      <c r="AX592" s="10" t="s">
        <v>16</v>
      </c>
      <c r="AY592" s="128" t="s">
        <v>130</v>
      </c>
    </row>
    <row r="593" spans="2:65" s="1" customFormat="1" ht="24.2" customHeight="1">
      <c r="B593" s="111"/>
      <c r="C593" s="112" t="s">
        <v>803</v>
      </c>
      <c r="D593" s="112" t="s">
        <v>131</v>
      </c>
      <c r="E593" s="113" t="s">
        <v>1269</v>
      </c>
      <c r="F593" s="114" t="s">
        <v>1270</v>
      </c>
      <c r="G593" s="115" t="s">
        <v>295</v>
      </c>
      <c r="H593" s="116">
        <v>10.227</v>
      </c>
      <c r="I593" s="117"/>
      <c r="J593" s="117">
        <f>ROUND(I593*H593,2)</f>
        <v>0</v>
      </c>
      <c r="K593" s="114" t="s">
        <v>1579</v>
      </c>
      <c r="L593" s="28"/>
      <c r="M593" s="118" t="s">
        <v>1</v>
      </c>
      <c r="N593" s="119" t="s">
        <v>35</v>
      </c>
      <c r="O593" s="120">
        <v>0</v>
      </c>
      <c r="P593" s="120">
        <f>O593*H593</f>
        <v>0</v>
      </c>
      <c r="Q593" s="120">
        <v>0</v>
      </c>
      <c r="R593" s="120">
        <f>Q593*H593</f>
        <v>0</v>
      </c>
      <c r="S593" s="120">
        <v>0</v>
      </c>
      <c r="T593" s="121">
        <f>S593*H593</f>
        <v>0</v>
      </c>
      <c r="AR593" s="122" t="s">
        <v>147</v>
      </c>
      <c r="AT593" s="122" t="s">
        <v>131</v>
      </c>
      <c r="AU593" s="122" t="s">
        <v>77</v>
      </c>
      <c r="AY593" s="16" t="s">
        <v>130</v>
      </c>
      <c r="BE593" s="123">
        <f>IF(N593="základní",J593,0)</f>
        <v>0</v>
      </c>
      <c r="BF593" s="123">
        <f>IF(N593="snížená",J593,0)</f>
        <v>0</v>
      </c>
      <c r="BG593" s="123">
        <f>IF(N593="zákl. přenesená",J593,0)</f>
        <v>0</v>
      </c>
      <c r="BH593" s="123">
        <f>IF(N593="sníž. přenesená",J593,0)</f>
        <v>0</v>
      </c>
      <c r="BI593" s="123">
        <f>IF(N593="nulová",J593,0)</f>
        <v>0</v>
      </c>
      <c r="BJ593" s="16" t="s">
        <v>16</v>
      </c>
      <c r="BK593" s="123">
        <f>ROUND(I593*H593,2)</f>
        <v>0</v>
      </c>
      <c r="BL593" s="16" t="s">
        <v>147</v>
      </c>
      <c r="BM593" s="122" t="s">
        <v>1271</v>
      </c>
    </row>
    <row r="594" spans="2:65" s="1" customFormat="1" ht="19.5">
      <c r="B594" s="28"/>
      <c r="D594" s="124" t="s">
        <v>137</v>
      </c>
      <c r="F594" s="125" t="s">
        <v>1270</v>
      </c>
      <c r="L594" s="28"/>
      <c r="M594" s="126"/>
      <c r="T594" s="52"/>
      <c r="AT594" s="16" t="s">
        <v>137</v>
      </c>
      <c r="AU594" s="16" t="s">
        <v>77</v>
      </c>
    </row>
    <row r="595" spans="2:65" s="10" customFormat="1">
      <c r="B595" s="127"/>
      <c r="D595" s="124" t="s">
        <v>138</v>
      </c>
      <c r="E595" s="128" t="s">
        <v>1</v>
      </c>
      <c r="F595" s="129" t="s">
        <v>1231</v>
      </c>
      <c r="H595" s="130">
        <v>10.227</v>
      </c>
      <c r="L595" s="127"/>
      <c r="M595" s="131"/>
      <c r="T595" s="132"/>
      <c r="AT595" s="128" t="s">
        <v>138</v>
      </c>
      <c r="AU595" s="128" t="s">
        <v>77</v>
      </c>
      <c r="AV595" s="10" t="s">
        <v>77</v>
      </c>
      <c r="AW595" s="10" t="s">
        <v>26</v>
      </c>
      <c r="AX595" s="10" t="s">
        <v>16</v>
      </c>
      <c r="AY595" s="128" t="s">
        <v>130</v>
      </c>
    </row>
    <row r="596" spans="2:65" s="9" customFormat="1" ht="22.9" customHeight="1">
      <c r="B596" s="102"/>
      <c r="D596" s="103" t="s">
        <v>69</v>
      </c>
      <c r="E596" s="145" t="s">
        <v>875</v>
      </c>
      <c r="F596" s="145" t="s">
        <v>876</v>
      </c>
      <c r="J596" s="146">
        <f>BK596</f>
        <v>0</v>
      </c>
      <c r="L596" s="102"/>
      <c r="M596" s="106"/>
      <c r="P596" s="107">
        <f>SUM(P597:P598)</f>
        <v>0</v>
      </c>
      <c r="R596" s="107">
        <f>SUM(R597:R598)</f>
        <v>0</v>
      </c>
      <c r="T596" s="108">
        <f>SUM(T597:T598)</f>
        <v>0</v>
      </c>
      <c r="AR596" s="103" t="s">
        <v>16</v>
      </c>
      <c r="AT596" s="109" t="s">
        <v>69</v>
      </c>
      <c r="AU596" s="109" t="s">
        <v>16</v>
      </c>
      <c r="AY596" s="103" t="s">
        <v>130</v>
      </c>
      <c r="BK596" s="110">
        <f>SUM(BK597:BK598)</f>
        <v>0</v>
      </c>
    </row>
    <row r="597" spans="2:65" s="1" customFormat="1" ht="21.75" customHeight="1">
      <c r="B597" s="111"/>
      <c r="C597" s="112" t="s">
        <v>650</v>
      </c>
      <c r="D597" s="112" t="s">
        <v>131</v>
      </c>
      <c r="E597" s="113" t="s">
        <v>1272</v>
      </c>
      <c r="F597" s="114" t="s">
        <v>1273</v>
      </c>
      <c r="G597" s="115" t="s">
        <v>295</v>
      </c>
      <c r="H597" s="116">
        <v>247.00399999999999</v>
      </c>
      <c r="I597" s="117"/>
      <c r="J597" s="117">
        <f>ROUND(I597*H597,2)</f>
        <v>0</v>
      </c>
      <c r="K597" s="114" t="s">
        <v>1579</v>
      </c>
      <c r="L597" s="28"/>
      <c r="M597" s="118" t="s">
        <v>1</v>
      </c>
      <c r="N597" s="119" t="s">
        <v>35</v>
      </c>
      <c r="O597" s="120">
        <v>0</v>
      </c>
      <c r="P597" s="120">
        <f>O597*H597</f>
        <v>0</v>
      </c>
      <c r="Q597" s="120">
        <v>0</v>
      </c>
      <c r="R597" s="120">
        <f>Q597*H597</f>
        <v>0</v>
      </c>
      <c r="S597" s="120">
        <v>0</v>
      </c>
      <c r="T597" s="121">
        <f>S597*H597</f>
        <v>0</v>
      </c>
      <c r="AR597" s="122" t="s">
        <v>147</v>
      </c>
      <c r="AT597" s="122" t="s">
        <v>131</v>
      </c>
      <c r="AU597" s="122" t="s">
        <v>77</v>
      </c>
      <c r="AY597" s="16" t="s">
        <v>130</v>
      </c>
      <c r="BE597" s="123">
        <f>IF(N597="základní",J597,0)</f>
        <v>0</v>
      </c>
      <c r="BF597" s="123">
        <f>IF(N597="snížená",J597,0)</f>
        <v>0</v>
      </c>
      <c r="BG597" s="123">
        <f>IF(N597="zákl. přenesená",J597,0)</f>
        <v>0</v>
      </c>
      <c r="BH597" s="123">
        <f>IF(N597="sníž. přenesená",J597,0)</f>
        <v>0</v>
      </c>
      <c r="BI597" s="123">
        <f>IF(N597="nulová",J597,0)</f>
        <v>0</v>
      </c>
      <c r="BJ597" s="16" t="s">
        <v>16</v>
      </c>
      <c r="BK597" s="123">
        <f>ROUND(I597*H597,2)</f>
        <v>0</v>
      </c>
      <c r="BL597" s="16" t="s">
        <v>147</v>
      </c>
      <c r="BM597" s="122" t="s">
        <v>1274</v>
      </c>
    </row>
    <row r="598" spans="2:65" s="1" customFormat="1">
      <c r="B598" s="28"/>
      <c r="D598" s="124" t="s">
        <v>137</v>
      </c>
      <c r="F598" s="125" t="s">
        <v>1273</v>
      </c>
      <c r="L598" s="28"/>
      <c r="M598" s="138"/>
      <c r="N598" s="139"/>
      <c r="O598" s="139"/>
      <c r="P598" s="139"/>
      <c r="Q598" s="139"/>
      <c r="R598" s="139"/>
      <c r="S598" s="139"/>
      <c r="T598" s="140"/>
      <c r="AT598" s="16" t="s">
        <v>137</v>
      </c>
      <c r="AU598" s="16" t="s">
        <v>77</v>
      </c>
    </row>
    <row r="599" spans="2:65" s="1" customFormat="1" ht="6.95" customHeight="1">
      <c r="B599" s="40"/>
      <c r="C599" s="41"/>
      <c r="D599" s="41"/>
      <c r="E599" s="41"/>
      <c r="F599" s="41"/>
      <c r="G599" s="41"/>
      <c r="H599" s="41"/>
      <c r="I599" s="41"/>
      <c r="J599" s="41"/>
      <c r="K599" s="41"/>
      <c r="L599" s="28"/>
    </row>
  </sheetData>
  <autoFilter ref="C135:K598" xr:uid="{00000000-0009-0000-0000-000003000000}"/>
  <mergeCells count="15">
    <mergeCell ref="E122:H122"/>
    <mergeCell ref="E126:H126"/>
    <mergeCell ref="E124:H124"/>
    <mergeCell ref="E128:H12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480"/>
  <sheetViews>
    <sheetView showGridLines="0" topLeftCell="A81" workbookViewId="0">
      <selection activeCell="A80" sqref="A3:XFD8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5" t="s">
        <v>5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6" t="s">
        <v>93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hidden="1" customHeight="1">
      <c r="B4" s="19"/>
      <c r="D4" s="20" t="s">
        <v>102</v>
      </c>
      <c r="L4" s="19"/>
      <c r="M4" s="79" t="s">
        <v>9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12</v>
      </c>
      <c r="L6" s="19"/>
    </row>
    <row r="7" spans="2:46" ht="16.5" hidden="1" customHeight="1">
      <c r="B7" s="19"/>
      <c r="E7" s="350" t="str">
        <f>'Rekapitulace stavby'!K6</f>
        <v>Modernizace TT při ulici Obvodová</v>
      </c>
      <c r="F7" s="356"/>
      <c r="G7" s="356"/>
      <c r="H7" s="356"/>
      <c r="L7" s="19"/>
    </row>
    <row r="8" spans="2:46" ht="12.75" hidden="1">
      <c r="B8" s="19"/>
      <c r="D8" s="25" t="s">
        <v>103</v>
      </c>
      <c r="L8" s="19"/>
    </row>
    <row r="9" spans="2:46" ht="16.5" hidden="1" customHeight="1">
      <c r="B9" s="19"/>
      <c r="E9" s="350" t="s">
        <v>1570</v>
      </c>
      <c r="F9" s="335"/>
      <c r="G9" s="335"/>
      <c r="H9" s="335"/>
      <c r="L9" s="19"/>
    </row>
    <row r="10" spans="2:46" ht="12" hidden="1" customHeight="1">
      <c r="B10" s="19"/>
      <c r="D10" s="25" t="s">
        <v>104</v>
      </c>
      <c r="L10" s="19"/>
    </row>
    <row r="11" spans="2:46" s="1" customFormat="1" ht="16.5" hidden="1" customHeight="1">
      <c r="B11" s="28"/>
      <c r="E11" s="317"/>
      <c r="F11" s="351"/>
      <c r="G11" s="351"/>
      <c r="H11" s="351"/>
      <c r="L11" s="28"/>
    </row>
    <row r="12" spans="2:46" s="1" customFormat="1" ht="12" hidden="1" customHeight="1">
      <c r="B12" s="28"/>
      <c r="D12" s="25" t="s">
        <v>105</v>
      </c>
      <c r="L12" s="28"/>
    </row>
    <row r="13" spans="2:46" s="1" customFormat="1" ht="16.5" hidden="1" customHeight="1">
      <c r="B13" s="28"/>
      <c r="E13" s="309" t="s">
        <v>1275</v>
      </c>
      <c r="F13" s="351"/>
      <c r="G13" s="351"/>
      <c r="H13" s="351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2:46" s="1" customFormat="1" ht="12" hidden="1" customHeight="1">
      <c r="B16" s="28"/>
      <c r="D16" s="25" t="s">
        <v>17</v>
      </c>
      <c r="F16" s="23" t="s">
        <v>18</v>
      </c>
      <c r="I16" s="25" t="s">
        <v>19</v>
      </c>
      <c r="J16" s="48">
        <f>'Rekapitulace stavby'!AN8</f>
        <v>45270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">
        <v>1</v>
      </c>
      <c r="L18" s="28"/>
    </row>
    <row r="19" spans="2:12" s="1" customFormat="1" ht="18" hidden="1" customHeight="1">
      <c r="B19" s="28"/>
      <c r="E19" s="23" t="s">
        <v>107</v>
      </c>
      <c r="I19" s="25" t="s">
        <v>24</v>
      </c>
      <c r="J19" s="23" t="s">
        <v>1</v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25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334" t="str">
        <f>'Rekapitulace stavby'!E14</f>
        <v xml:space="preserve"> </v>
      </c>
      <c r="F22" s="334"/>
      <c r="G22" s="334"/>
      <c r="H22" s="334"/>
      <c r="I22" s="25" t="s">
        <v>24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27</v>
      </c>
      <c r="I24" s="25" t="s">
        <v>23</v>
      </c>
      <c r="J24" s="23" t="s">
        <v>1</v>
      </c>
      <c r="L24" s="28"/>
    </row>
    <row r="25" spans="2:12" s="1" customFormat="1" ht="18" hidden="1" customHeight="1">
      <c r="B25" s="28"/>
      <c r="E25" s="23"/>
      <c r="I25" s="25" t="s">
        <v>24</v>
      </c>
      <c r="J25" s="23" t="s">
        <v>1</v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28</v>
      </c>
      <c r="I27" s="25" t="s">
        <v>23</v>
      </c>
      <c r="J27" s="23" t="s">
        <v>1</v>
      </c>
      <c r="L27" s="28"/>
    </row>
    <row r="28" spans="2:12" s="1" customFormat="1" ht="18" hidden="1" customHeight="1">
      <c r="B28" s="28"/>
      <c r="E28" s="23"/>
      <c r="I28" s="25" t="s">
        <v>24</v>
      </c>
      <c r="J28" s="23" t="s">
        <v>1</v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29</v>
      </c>
      <c r="L30" s="28"/>
    </row>
    <row r="31" spans="2:12" s="6" customFormat="1" ht="16.5" hidden="1" customHeight="1">
      <c r="B31" s="80"/>
      <c r="E31" s="338" t="s">
        <v>1</v>
      </c>
      <c r="F31" s="338"/>
      <c r="G31" s="338"/>
      <c r="H31" s="338"/>
      <c r="L31" s="8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81" t="s">
        <v>30</v>
      </c>
      <c r="J34" s="59">
        <f>ROUND(J134,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32</v>
      </c>
      <c r="I36" s="31" t="s">
        <v>31</v>
      </c>
      <c r="J36" s="31" t="s">
        <v>33</v>
      </c>
      <c r="L36" s="28"/>
    </row>
    <row r="37" spans="2:12" s="1" customFormat="1" ht="14.45" hidden="1" customHeight="1">
      <c r="B37" s="28"/>
      <c r="D37" s="51" t="s">
        <v>34</v>
      </c>
      <c r="E37" s="25" t="s">
        <v>35</v>
      </c>
      <c r="F37" s="71">
        <f>ROUND((SUM(BE134:BE479)),  2)</f>
        <v>0</v>
      </c>
      <c r="I37" s="82"/>
      <c r="J37" s="71">
        <f>ROUND(((SUM(BE134:BE479))*I37),  2)</f>
        <v>0</v>
      </c>
      <c r="L37" s="28"/>
    </row>
    <row r="38" spans="2:12" s="1" customFormat="1" ht="14.45" hidden="1" customHeight="1">
      <c r="B38" s="28"/>
      <c r="E38" s="25" t="s">
        <v>36</v>
      </c>
      <c r="F38" s="71">
        <f>ROUND((SUM(BF134:BF479)),  2)</f>
        <v>0</v>
      </c>
      <c r="I38" s="82"/>
      <c r="J38" s="71">
        <f>ROUND(((SUM(BF134:BF479))*I38),  2)</f>
        <v>0</v>
      </c>
      <c r="L38" s="28"/>
    </row>
    <row r="39" spans="2:12" s="1" customFormat="1" ht="14.45" hidden="1" customHeight="1">
      <c r="B39" s="28"/>
      <c r="E39" s="25" t="s">
        <v>37</v>
      </c>
      <c r="F39" s="71">
        <f>ROUND((SUM(BG134:BG479)),  2)</f>
        <v>0</v>
      </c>
      <c r="I39" s="82"/>
      <c r="J39" s="71">
        <f>0</f>
        <v>0</v>
      </c>
      <c r="L39" s="28"/>
    </row>
    <row r="40" spans="2:12" s="1" customFormat="1" ht="14.45" hidden="1" customHeight="1">
      <c r="B40" s="28"/>
      <c r="E40" s="25" t="s">
        <v>38</v>
      </c>
      <c r="F40" s="71">
        <f>ROUND((SUM(BH134:BH479)),  2)</f>
        <v>0</v>
      </c>
      <c r="I40" s="82"/>
      <c r="J40" s="71">
        <f>0</f>
        <v>0</v>
      </c>
      <c r="L40" s="28"/>
    </row>
    <row r="41" spans="2:12" s="1" customFormat="1" ht="14.45" hidden="1" customHeight="1">
      <c r="B41" s="28"/>
      <c r="E41" s="25" t="s">
        <v>39</v>
      </c>
      <c r="F41" s="71">
        <f>ROUND((SUM(BI134:BI479)),  2)</f>
        <v>0</v>
      </c>
      <c r="I41" s="82"/>
      <c r="J41" s="71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83"/>
      <c r="D43" s="84" t="s">
        <v>40</v>
      </c>
      <c r="E43" s="53"/>
      <c r="F43" s="53"/>
      <c r="G43" s="85" t="s">
        <v>41</v>
      </c>
      <c r="H43" s="86" t="s">
        <v>42</v>
      </c>
      <c r="I43" s="53"/>
      <c r="J43" s="87">
        <f>SUM(J34:J41)</f>
        <v>0</v>
      </c>
      <c r="K43" s="8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45</v>
      </c>
      <c r="E61" s="30"/>
      <c r="F61" s="89" t="s">
        <v>46</v>
      </c>
      <c r="G61" s="39" t="s">
        <v>45</v>
      </c>
      <c r="H61" s="30"/>
      <c r="I61" s="30"/>
      <c r="J61" s="90" t="s">
        <v>46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45</v>
      </c>
      <c r="E76" s="30"/>
      <c r="F76" s="89" t="s">
        <v>46</v>
      </c>
      <c r="G76" s="39" t="s">
        <v>45</v>
      </c>
      <c r="H76" s="30"/>
      <c r="I76" s="30"/>
      <c r="J76" s="90" t="s">
        <v>46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108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12</v>
      </c>
      <c r="L84" s="28"/>
    </row>
    <row r="85" spans="2:12" s="1" customFormat="1" ht="16.5" customHeight="1">
      <c r="B85" s="28"/>
      <c r="E85" s="350" t="str">
        <f>E7</f>
        <v>Modernizace TT při ulici Obvodová</v>
      </c>
      <c r="F85" s="356"/>
      <c r="G85" s="356"/>
      <c r="H85" s="356"/>
      <c r="L85" s="28"/>
    </row>
    <row r="86" spans="2:12" ht="12" customHeight="1">
      <c r="B86" s="19"/>
      <c r="C86" s="25" t="s">
        <v>103</v>
      </c>
      <c r="L86" s="19"/>
    </row>
    <row r="87" spans="2:12" ht="16.5" customHeight="1">
      <c r="B87" s="19"/>
      <c r="E87" s="350" t="s">
        <v>1570</v>
      </c>
      <c r="F87" s="335"/>
      <c r="G87" s="335"/>
      <c r="H87" s="335"/>
      <c r="L87" s="19"/>
    </row>
    <row r="88" spans="2:12" ht="12" customHeight="1">
      <c r="B88" s="19"/>
      <c r="C88" s="25" t="s">
        <v>104</v>
      </c>
      <c r="L88" s="19"/>
    </row>
    <row r="89" spans="2:12" s="1" customFormat="1" ht="16.5" customHeight="1">
      <c r="B89" s="28"/>
      <c r="E89" s="317"/>
      <c r="F89" s="351"/>
      <c r="G89" s="351"/>
      <c r="H89" s="351"/>
      <c r="L89" s="28"/>
    </row>
    <row r="90" spans="2:12" s="1" customFormat="1" ht="12" customHeight="1">
      <c r="B90" s="28"/>
      <c r="C90" s="25" t="s">
        <v>105</v>
      </c>
      <c r="L90" s="28"/>
    </row>
    <row r="91" spans="2:12" s="1" customFormat="1" ht="16.5" customHeight="1">
      <c r="B91" s="28"/>
      <c r="E91" s="309" t="str">
        <f>E13</f>
        <v>SO 03 - SO 03 Nástupiště Přístaviště</v>
      </c>
      <c r="F91" s="351"/>
      <c r="G91" s="351"/>
      <c r="H91" s="351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17</v>
      </c>
      <c r="F93" s="23" t="str">
        <f>F16</f>
        <v xml:space="preserve"> </v>
      </c>
      <c r="I93" s="25" t="s">
        <v>19</v>
      </c>
      <c r="J93" s="48">
        <f>IF(J16="","",J16)</f>
        <v>45270</v>
      </c>
      <c r="L93" s="28"/>
    </row>
    <row r="94" spans="2:12" s="1" customFormat="1" ht="6.95" customHeight="1">
      <c r="B94" s="28"/>
      <c r="L94" s="28"/>
    </row>
    <row r="95" spans="2:12" s="1" customFormat="1" ht="25.7" customHeight="1">
      <c r="B95" s="28"/>
      <c r="C95" s="25" t="s">
        <v>22</v>
      </c>
      <c r="F95" s="192" t="str">
        <f>E19</f>
        <v>Dopravní podnik města Brna a. s.</v>
      </c>
      <c r="I95" s="25" t="s">
        <v>27</v>
      </c>
      <c r="J95" s="26" t="s">
        <v>1573</v>
      </c>
      <c r="L95" s="28"/>
    </row>
    <row r="96" spans="2:12" s="1" customFormat="1" ht="25.7" customHeight="1">
      <c r="B96" s="28"/>
      <c r="C96" s="25" t="s">
        <v>1572</v>
      </c>
      <c r="F96" s="172" t="s">
        <v>1571</v>
      </c>
      <c r="I96" s="25" t="s">
        <v>28</v>
      </c>
      <c r="J96" s="26"/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91" t="s">
        <v>109</v>
      </c>
      <c r="D98" s="83"/>
      <c r="E98" s="83"/>
      <c r="F98" s="83"/>
      <c r="G98" s="83"/>
      <c r="H98" s="83"/>
      <c r="I98" s="83"/>
      <c r="J98" s="92" t="s">
        <v>110</v>
      </c>
      <c r="K98" s="83"/>
      <c r="L98" s="28"/>
    </row>
    <row r="99" spans="2:47" s="1" customFormat="1" ht="10.35" customHeight="1">
      <c r="B99" s="28"/>
      <c r="L99" s="28"/>
    </row>
    <row r="100" spans="2:47" s="13" customFormat="1" ht="22.9" customHeight="1">
      <c r="B100" s="147"/>
      <c r="C100" s="173" t="s">
        <v>111</v>
      </c>
      <c r="J100" s="180">
        <f>J134</f>
        <v>0</v>
      </c>
      <c r="L100" s="147"/>
      <c r="AU100" s="148" t="s">
        <v>112</v>
      </c>
    </row>
    <row r="101" spans="2:47" s="7" customFormat="1" ht="24.95" customHeight="1">
      <c r="B101" s="94"/>
      <c r="D101" s="95" t="s">
        <v>200</v>
      </c>
      <c r="E101" s="96"/>
      <c r="F101" s="96"/>
      <c r="G101" s="96"/>
      <c r="H101" s="96"/>
      <c r="I101" s="96"/>
      <c r="J101" s="97">
        <f>J135</f>
        <v>0</v>
      </c>
      <c r="L101" s="94"/>
    </row>
    <row r="102" spans="2:47" s="12" customFormat="1" ht="19.899999999999999" customHeight="1">
      <c r="B102" s="141"/>
      <c r="D102" s="142" t="s">
        <v>201</v>
      </c>
      <c r="E102" s="143"/>
      <c r="F102" s="143"/>
      <c r="G102" s="143"/>
      <c r="H102" s="143"/>
      <c r="I102" s="143"/>
      <c r="J102" s="144">
        <f>J136</f>
        <v>0</v>
      </c>
      <c r="L102" s="141"/>
    </row>
    <row r="103" spans="2:47" s="12" customFormat="1" ht="19.899999999999999" customHeight="1">
      <c r="B103" s="141"/>
      <c r="D103" s="142" t="s">
        <v>202</v>
      </c>
      <c r="E103" s="143"/>
      <c r="F103" s="143"/>
      <c r="G103" s="143"/>
      <c r="H103" s="143"/>
      <c r="I103" s="143"/>
      <c r="J103" s="144">
        <f>J265</f>
        <v>0</v>
      </c>
      <c r="L103" s="141"/>
    </row>
    <row r="104" spans="2:47" s="12" customFormat="1" ht="19.899999999999999" customHeight="1">
      <c r="B104" s="141"/>
      <c r="D104" s="142" t="s">
        <v>883</v>
      </c>
      <c r="E104" s="143"/>
      <c r="F104" s="143"/>
      <c r="G104" s="143"/>
      <c r="H104" s="143"/>
      <c r="I104" s="143"/>
      <c r="J104" s="144">
        <f>J282</f>
        <v>0</v>
      </c>
      <c r="L104" s="141"/>
    </row>
    <row r="105" spans="2:47" s="12" customFormat="1" ht="19.899999999999999" customHeight="1">
      <c r="B105" s="141"/>
      <c r="D105" s="142" t="s">
        <v>208</v>
      </c>
      <c r="E105" s="143"/>
      <c r="F105" s="143"/>
      <c r="G105" s="143"/>
      <c r="H105" s="143"/>
      <c r="I105" s="143"/>
      <c r="J105" s="144">
        <f>J343</f>
        <v>0</v>
      </c>
      <c r="L105" s="141"/>
    </row>
    <row r="106" spans="2:47" s="12" customFormat="1" ht="19.899999999999999" customHeight="1">
      <c r="B106" s="141"/>
      <c r="D106" s="142" t="s">
        <v>209</v>
      </c>
      <c r="E106" s="143"/>
      <c r="F106" s="143"/>
      <c r="G106" s="143"/>
      <c r="H106" s="143"/>
      <c r="I106" s="143"/>
      <c r="J106" s="144">
        <f>J348</f>
        <v>0</v>
      </c>
      <c r="L106" s="141"/>
    </row>
    <row r="107" spans="2:47" s="12" customFormat="1" ht="14.85" customHeight="1">
      <c r="B107" s="141"/>
      <c r="D107" s="142" t="s">
        <v>210</v>
      </c>
      <c r="E107" s="143"/>
      <c r="F107" s="143"/>
      <c r="G107" s="143"/>
      <c r="H107" s="143"/>
      <c r="I107" s="143"/>
      <c r="J107" s="144">
        <f>J349</f>
        <v>0</v>
      </c>
      <c r="L107" s="141"/>
    </row>
    <row r="108" spans="2:47" s="12" customFormat="1" ht="14.85" customHeight="1">
      <c r="B108" s="141"/>
      <c r="D108" s="142" t="s">
        <v>212</v>
      </c>
      <c r="E108" s="143"/>
      <c r="F108" s="143"/>
      <c r="G108" s="143"/>
      <c r="H108" s="143"/>
      <c r="I108" s="143"/>
      <c r="J108" s="144">
        <f>J404</f>
        <v>0</v>
      </c>
      <c r="L108" s="141"/>
    </row>
    <row r="109" spans="2:47" s="12" customFormat="1" ht="19.899999999999999" customHeight="1">
      <c r="B109" s="141"/>
      <c r="D109" s="142" t="s">
        <v>214</v>
      </c>
      <c r="E109" s="143"/>
      <c r="F109" s="143"/>
      <c r="G109" s="143"/>
      <c r="H109" s="143"/>
      <c r="I109" s="143"/>
      <c r="J109" s="144">
        <f>J430</f>
        <v>0</v>
      </c>
      <c r="L109" s="141"/>
    </row>
    <row r="110" spans="2:47" s="12" customFormat="1" ht="19.899999999999999" customHeight="1">
      <c r="B110" s="141"/>
      <c r="D110" s="142" t="s">
        <v>215</v>
      </c>
      <c r="E110" s="143"/>
      <c r="F110" s="143"/>
      <c r="G110" s="143"/>
      <c r="H110" s="143"/>
      <c r="I110" s="143"/>
      <c r="J110" s="144">
        <f>J477</f>
        <v>0</v>
      </c>
      <c r="L110" s="141"/>
    </row>
    <row r="111" spans="2:47" s="1" customFormat="1" ht="21.75" customHeight="1">
      <c r="B111" s="28"/>
      <c r="L111" s="28"/>
    </row>
    <row r="112" spans="2:47" s="1" customFormat="1" ht="6.95" customHeight="1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28"/>
    </row>
    <row r="116" spans="2:12" s="1" customFormat="1" ht="6.95" customHeight="1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28"/>
    </row>
    <row r="117" spans="2:12" s="1" customFormat="1" ht="24.95" customHeight="1">
      <c r="B117" s="28"/>
      <c r="C117" s="20" t="s">
        <v>114</v>
      </c>
      <c r="L117" s="28"/>
    </row>
    <row r="118" spans="2:12" s="1" customFormat="1" ht="6.95" customHeight="1">
      <c r="B118" s="28"/>
      <c r="L118" s="28"/>
    </row>
    <row r="119" spans="2:12" s="1" customFormat="1" ht="12" customHeight="1">
      <c r="B119" s="28"/>
      <c r="C119" s="25" t="s">
        <v>12</v>
      </c>
      <c r="L119" s="28"/>
    </row>
    <row r="120" spans="2:12" s="1" customFormat="1" ht="16.5" customHeight="1">
      <c r="B120" s="28"/>
      <c r="E120" s="350" t="str">
        <f>E7</f>
        <v>Modernizace TT při ulici Obvodová</v>
      </c>
      <c r="F120" s="356"/>
      <c r="G120" s="356"/>
      <c r="H120" s="356"/>
      <c r="L120" s="28"/>
    </row>
    <row r="121" spans="2:12" ht="12" customHeight="1">
      <c r="B121" s="19"/>
      <c r="C121" s="25" t="s">
        <v>103</v>
      </c>
      <c r="L121" s="19"/>
    </row>
    <row r="122" spans="2:12" ht="16.5" customHeight="1">
      <c r="B122" s="19"/>
      <c r="E122" s="350" t="s">
        <v>1578</v>
      </c>
      <c r="F122" s="335"/>
      <c r="G122" s="335"/>
      <c r="H122" s="335"/>
      <c r="L122" s="19"/>
    </row>
    <row r="123" spans="2:12" ht="12" customHeight="1">
      <c r="B123" s="19"/>
      <c r="C123" s="25" t="s">
        <v>104</v>
      </c>
      <c r="L123" s="19"/>
    </row>
    <row r="124" spans="2:12" s="1" customFormat="1" ht="16.5" customHeight="1">
      <c r="B124" s="28"/>
      <c r="E124" s="317"/>
      <c r="F124" s="351"/>
      <c r="G124" s="351"/>
      <c r="H124" s="351"/>
      <c r="L124" s="28"/>
    </row>
    <row r="125" spans="2:12" s="1" customFormat="1" ht="12" customHeight="1">
      <c r="B125" s="28"/>
      <c r="C125" s="25" t="s">
        <v>105</v>
      </c>
      <c r="L125" s="28"/>
    </row>
    <row r="126" spans="2:12" s="1" customFormat="1" ht="16.5" customHeight="1">
      <c r="B126" s="28"/>
      <c r="E126" s="309" t="str">
        <f>E13</f>
        <v>SO 03 - SO 03 Nástupiště Přístaviště</v>
      </c>
      <c r="F126" s="351"/>
      <c r="G126" s="351"/>
      <c r="H126" s="351"/>
      <c r="L126" s="28"/>
    </row>
    <row r="127" spans="2:12" s="1" customFormat="1" ht="6.95" customHeight="1">
      <c r="B127" s="28"/>
      <c r="L127" s="28"/>
    </row>
    <row r="128" spans="2:12" s="1" customFormat="1" ht="12" customHeight="1">
      <c r="B128" s="28"/>
      <c r="C128" s="25" t="s">
        <v>17</v>
      </c>
      <c r="F128" s="23" t="str">
        <f>F16</f>
        <v xml:space="preserve"> </v>
      </c>
      <c r="I128" s="25" t="s">
        <v>19</v>
      </c>
      <c r="J128" s="48">
        <f>IF(J16="","",J16)</f>
        <v>45270</v>
      </c>
      <c r="L128" s="28"/>
    </row>
    <row r="129" spans="2:65" s="1" customFormat="1" ht="6.95" customHeight="1">
      <c r="B129" s="28"/>
      <c r="L129" s="28"/>
    </row>
    <row r="130" spans="2:65" s="1" customFormat="1" ht="25.7" customHeight="1">
      <c r="B130" s="28"/>
      <c r="C130" s="25" t="s">
        <v>22</v>
      </c>
      <c r="F130" s="23" t="str">
        <f>E19</f>
        <v>Dopravní podnik města Brna a. s.</v>
      </c>
      <c r="I130" s="25" t="s">
        <v>27</v>
      </c>
      <c r="J130" s="26"/>
      <c r="L130" s="28"/>
    </row>
    <row r="131" spans="2:65" s="1" customFormat="1" ht="25.7" customHeight="1">
      <c r="B131" s="28"/>
      <c r="C131" s="25" t="s">
        <v>25</v>
      </c>
      <c r="F131" s="23" t="str">
        <f>IF(E22="","",E22)</f>
        <v xml:space="preserve"> </v>
      </c>
      <c r="I131" s="25" t="s">
        <v>28</v>
      </c>
      <c r="J131" s="26"/>
      <c r="L131" s="28"/>
    </row>
    <row r="132" spans="2:65" s="1" customFormat="1" ht="10.35" customHeight="1">
      <c r="B132" s="28"/>
      <c r="L132" s="28"/>
    </row>
    <row r="133" spans="2:65" s="8" customFormat="1" ht="29.25" customHeight="1">
      <c r="B133" s="98"/>
      <c r="C133" s="99" t="s">
        <v>115</v>
      </c>
      <c r="D133" s="100" t="s">
        <v>55</v>
      </c>
      <c r="E133" s="100" t="s">
        <v>51</v>
      </c>
      <c r="F133" s="100" t="s">
        <v>52</v>
      </c>
      <c r="G133" s="100" t="s">
        <v>116</v>
      </c>
      <c r="H133" s="100" t="s">
        <v>117</v>
      </c>
      <c r="I133" s="100" t="s">
        <v>118</v>
      </c>
      <c r="J133" s="100" t="s">
        <v>110</v>
      </c>
      <c r="K133" s="101" t="s">
        <v>119</v>
      </c>
      <c r="L133" s="98"/>
      <c r="M133" s="55" t="s">
        <v>1</v>
      </c>
      <c r="N133" s="56" t="s">
        <v>34</v>
      </c>
      <c r="O133" s="56" t="s">
        <v>120</v>
      </c>
      <c r="P133" s="56" t="s">
        <v>121</v>
      </c>
      <c r="Q133" s="56" t="s">
        <v>122</v>
      </c>
      <c r="R133" s="56" t="s">
        <v>123</v>
      </c>
      <c r="S133" s="56" t="s">
        <v>124</v>
      </c>
      <c r="T133" s="57" t="s">
        <v>125</v>
      </c>
    </row>
    <row r="134" spans="2:65" s="13" customFormat="1" ht="22.9" customHeight="1">
      <c r="B134" s="147"/>
      <c r="C134" s="173" t="s">
        <v>126</v>
      </c>
      <c r="J134" s="174">
        <f>BK134</f>
        <v>0</v>
      </c>
      <c r="L134" s="147"/>
      <c r="M134" s="175"/>
      <c r="N134" s="176"/>
      <c r="O134" s="176"/>
      <c r="P134" s="177">
        <f>P135</f>
        <v>536.19764799999996</v>
      </c>
      <c r="Q134" s="176"/>
      <c r="R134" s="177">
        <f>R135</f>
        <v>301.03592457999997</v>
      </c>
      <c r="S134" s="176"/>
      <c r="T134" s="178">
        <f>T135</f>
        <v>429.11222699999996</v>
      </c>
      <c r="AT134" s="148" t="s">
        <v>69</v>
      </c>
      <c r="AU134" s="148" t="s">
        <v>112</v>
      </c>
      <c r="BK134" s="179">
        <f>BK135</f>
        <v>0</v>
      </c>
    </row>
    <row r="135" spans="2:65" s="9" customFormat="1" ht="25.9" customHeight="1">
      <c r="B135" s="102"/>
      <c r="D135" s="103" t="s">
        <v>69</v>
      </c>
      <c r="E135" s="104" t="s">
        <v>216</v>
      </c>
      <c r="F135" s="104" t="s">
        <v>217</v>
      </c>
      <c r="J135" s="105">
        <f>BK135</f>
        <v>0</v>
      </c>
      <c r="L135" s="102"/>
      <c r="M135" s="106"/>
      <c r="P135" s="107">
        <f>P136+P265+P282+P343+P348+P430+P477</f>
        <v>536.19764799999996</v>
      </c>
      <c r="R135" s="107">
        <f>R136+R265+R282+R343+R348+R430+R477</f>
        <v>301.03592457999997</v>
      </c>
      <c r="T135" s="108">
        <f>T136+T265+T282+T343+T348+T430+T477</f>
        <v>429.11222699999996</v>
      </c>
      <c r="AR135" s="103" t="s">
        <v>16</v>
      </c>
      <c r="AT135" s="109" t="s">
        <v>69</v>
      </c>
      <c r="AU135" s="109" t="s">
        <v>70</v>
      </c>
      <c r="AY135" s="103" t="s">
        <v>130</v>
      </c>
      <c r="BK135" s="110">
        <f>BK136+BK265+BK282+BK343+BK348+BK430+BK477</f>
        <v>0</v>
      </c>
    </row>
    <row r="136" spans="2:65" s="9" customFormat="1" ht="22.9" customHeight="1">
      <c r="B136" s="102"/>
      <c r="D136" s="103" t="s">
        <v>69</v>
      </c>
      <c r="E136" s="145" t="s">
        <v>16</v>
      </c>
      <c r="F136" s="145" t="s">
        <v>218</v>
      </c>
      <c r="J136" s="146">
        <f>BK136</f>
        <v>0</v>
      </c>
      <c r="L136" s="102"/>
      <c r="M136" s="106"/>
      <c r="P136" s="107">
        <f>SUM(P137:P264)</f>
        <v>536.19764799999996</v>
      </c>
      <c r="R136" s="107">
        <f>SUM(R137:R264)</f>
        <v>9.9215700000000009</v>
      </c>
      <c r="T136" s="108">
        <f>SUM(T137:T264)</f>
        <v>363.658727</v>
      </c>
      <c r="AR136" s="103" t="s">
        <v>16</v>
      </c>
      <c r="AT136" s="109" t="s">
        <v>69</v>
      </c>
      <c r="AU136" s="109" t="s">
        <v>16</v>
      </c>
      <c r="AY136" s="103" t="s">
        <v>130</v>
      </c>
      <c r="BK136" s="110">
        <f>SUM(BK137:BK264)</f>
        <v>0</v>
      </c>
    </row>
    <row r="137" spans="2:65" s="1" customFormat="1" ht="21.75" customHeight="1">
      <c r="B137" s="111"/>
      <c r="C137" s="112" t="s">
        <v>16</v>
      </c>
      <c r="D137" s="112" t="s">
        <v>131</v>
      </c>
      <c r="E137" s="113" t="s">
        <v>219</v>
      </c>
      <c r="F137" s="114" t="s">
        <v>220</v>
      </c>
      <c r="G137" s="115" t="s">
        <v>221</v>
      </c>
      <c r="H137" s="116">
        <v>18.716999999999999</v>
      </c>
      <c r="I137" s="117"/>
      <c r="J137" s="117">
        <f>ROUND(I137*H137,2)</f>
        <v>0</v>
      </c>
      <c r="K137" s="114" t="s">
        <v>1579</v>
      </c>
      <c r="L137" s="28"/>
      <c r="M137" s="118" t="s">
        <v>1</v>
      </c>
      <c r="N137" s="119" t="s">
        <v>35</v>
      </c>
      <c r="O137" s="120">
        <v>0</v>
      </c>
      <c r="P137" s="120">
        <f>O137*H137</f>
        <v>0</v>
      </c>
      <c r="Q137" s="120">
        <v>0</v>
      </c>
      <c r="R137" s="120">
        <f>Q137*H137</f>
        <v>0</v>
      </c>
      <c r="S137" s="120">
        <v>0.255</v>
      </c>
      <c r="T137" s="121">
        <f>S137*H137</f>
        <v>4.7728349999999997</v>
      </c>
      <c r="AR137" s="122" t="s">
        <v>147</v>
      </c>
      <c r="AT137" s="122" t="s">
        <v>131</v>
      </c>
      <c r="AU137" s="122" t="s">
        <v>77</v>
      </c>
      <c r="AY137" s="16" t="s">
        <v>130</v>
      </c>
      <c r="BE137" s="123">
        <f>IF(N137="základní",J137,0)</f>
        <v>0</v>
      </c>
      <c r="BF137" s="123">
        <f>IF(N137="snížená",J137,0)</f>
        <v>0</v>
      </c>
      <c r="BG137" s="123">
        <f>IF(N137="zákl. přenesená",J137,0)</f>
        <v>0</v>
      </c>
      <c r="BH137" s="123">
        <f>IF(N137="sníž. přenesená",J137,0)</f>
        <v>0</v>
      </c>
      <c r="BI137" s="123">
        <f>IF(N137="nulová",J137,0)</f>
        <v>0</v>
      </c>
      <c r="BJ137" s="16" t="s">
        <v>16</v>
      </c>
      <c r="BK137" s="123">
        <f>ROUND(I137*H137,2)</f>
        <v>0</v>
      </c>
      <c r="BL137" s="16" t="s">
        <v>147</v>
      </c>
      <c r="BM137" s="122" t="s">
        <v>1276</v>
      </c>
    </row>
    <row r="138" spans="2:65" s="1" customFormat="1">
      <c r="B138" s="28"/>
      <c r="D138" s="124" t="s">
        <v>137</v>
      </c>
      <c r="F138" s="125" t="s">
        <v>220</v>
      </c>
      <c r="L138" s="28"/>
      <c r="M138" s="126"/>
      <c r="T138" s="52"/>
      <c r="AT138" s="16" t="s">
        <v>137</v>
      </c>
      <c r="AU138" s="16" t="s">
        <v>77</v>
      </c>
    </row>
    <row r="139" spans="2:65" s="11" customFormat="1">
      <c r="B139" s="133"/>
      <c r="D139" s="124" t="s">
        <v>138</v>
      </c>
      <c r="E139" s="134" t="s">
        <v>1</v>
      </c>
      <c r="F139" s="135" t="s">
        <v>1277</v>
      </c>
      <c r="H139" s="134" t="s">
        <v>1</v>
      </c>
      <c r="L139" s="133"/>
      <c r="M139" s="136"/>
      <c r="T139" s="137"/>
      <c r="AT139" s="134" t="s">
        <v>138</v>
      </c>
      <c r="AU139" s="134" t="s">
        <v>77</v>
      </c>
      <c r="AV139" s="11" t="s">
        <v>16</v>
      </c>
      <c r="AW139" s="11" t="s">
        <v>26</v>
      </c>
      <c r="AX139" s="11" t="s">
        <v>70</v>
      </c>
      <c r="AY139" s="134" t="s">
        <v>130</v>
      </c>
    </row>
    <row r="140" spans="2:65" s="10" customFormat="1">
      <c r="B140" s="127"/>
      <c r="D140" s="124" t="s">
        <v>138</v>
      </c>
      <c r="E140" s="128" t="s">
        <v>1</v>
      </c>
      <c r="F140" s="129" t="s">
        <v>1278</v>
      </c>
      <c r="H140" s="130">
        <v>10.717000000000001</v>
      </c>
      <c r="L140" s="127"/>
      <c r="M140" s="131"/>
      <c r="T140" s="132"/>
      <c r="AT140" s="128" t="s">
        <v>138</v>
      </c>
      <c r="AU140" s="128" t="s">
        <v>77</v>
      </c>
      <c r="AV140" s="10" t="s">
        <v>77</v>
      </c>
      <c r="AW140" s="10" t="s">
        <v>26</v>
      </c>
      <c r="AX140" s="10" t="s">
        <v>70</v>
      </c>
      <c r="AY140" s="128" t="s">
        <v>130</v>
      </c>
    </row>
    <row r="141" spans="2:65" s="10" customFormat="1">
      <c r="B141" s="127"/>
      <c r="D141" s="124" t="s">
        <v>138</v>
      </c>
      <c r="E141" s="128" t="s">
        <v>1</v>
      </c>
      <c r="F141" s="129" t="s">
        <v>1279</v>
      </c>
      <c r="H141" s="130">
        <v>8</v>
      </c>
      <c r="L141" s="127"/>
      <c r="M141" s="131"/>
      <c r="T141" s="132"/>
      <c r="AT141" s="128" t="s">
        <v>138</v>
      </c>
      <c r="AU141" s="128" t="s">
        <v>77</v>
      </c>
      <c r="AV141" s="10" t="s">
        <v>77</v>
      </c>
      <c r="AW141" s="10" t="s">
        <v>26</v>
      </c>
      <c r="AX141" s="10" t="s">
        <v>70</v>
      </c>
      <c r="AY141" s="128" t="s">
        <v>130</v>
      </c>
    </row>
    <row r="142" spans="2:65" s="13" customFormat="1">
      <c r="B142" s="147"/>
      <c r="D142" s="124" t="s">
        <v>138</v>
      </c>
      <c r="E142" s="148" t="s">
        <v>1</v>
      </c>
      <c r="F142" s="149" t="s">
        <v>227</v>
      </c>
      <c r="H142" s="150">
        <v>18.716999999999999</v>
      </c>
      <c r="L142" s="147"/>
      <c r="M142" s="151"/>
      <c r="T142" s="152"/>
      <c r="AT142" s="148" t="s">
        <v>138</v>
      </c>
      <c r="AU142" s="148" t="s">
        <v>77</v>
      </c>
      <c r="AV142" s="13" t="s">
        <v>147</v>
      </c>
      <c r="AW142" s="13" t="s">
        <v>26</v>
      </c>
      <c r="AX142" s="13" t="s">
        <v>16</v>
      </c>
      <c r="AY142" s="148" t="s">
        <v>130</v>
      </c>
    </row>
    <row r="143" spans="2:65" s="1" customFormat="1" ht="16.5" customHeight="1">
      <c r="B143" s="111"/>
      <c r="C143" s="112" t="s">
        <v>77</v>
      </c>
      <c r="D143" s="112" t="s">
        <v>131</v>
      </c>
      <c r="E143" s="113" t="s">
        <v>891</v>
      </c>
      <c r="F143" s="114" t="s">
        <v>892</v>
      </c>
      <c r="G143" s="115" t="s">
        <v>221</v>
      </c>
      <c r="H143" s="116">
        <v>18.716999999999999</v>
      </c>
      <c r="I143" s="117"/>
      <c r="J143" s="117">
        <f>ROUND(I143*H143,2)</f>
        <v>0</v>
      </c>
      <c r="K143" s="114" t="s">
        <v>1579</v>
      </c>
      <c r="L143" s="28"/>
      <c r="M143" s="118" t="s">
        <v>1</v>
      </c>
      <c r="N143" s="119" t="s">
        <v>35</v>
      </c>
      <c r="O143" s="120">
        <v>0</v>
      </c>
      <c r="P143" s="120">
        <f>O143*H143</f>
        <v>0</v>
      </c>
      <c r="Q143" s="120">
        <v>0</v>
      </c>
      <c r="R143" s="120">
        <f>Q143*H143</f>
        <v>0</v>
      </c>
      <c r="S143" s="120">
        <v>0.17</v>
      </c>
      <c r="T143" s="121">
        <f>S143*H143</f>
        <v>3.1818900000000001</v>
      </c>
      <c r="AR143" s="122" t="s">
        <v>147</v>
      </c>
      <c r="AT143" s="122" t="s">
        <v>131</v>
      </c>
      <c r="AU143" s="122" t="s">
        <v>77</v>
      </c>
      <c r="AY143" s="16" t="s">
        <v>130</v>
      </c>
      <c r="BE143" s="123">
        <f>IF(N143="základní",J143,0)</f>
        <v>0</v>
      </c>
      <c r="BF143" s="123">
        <f>IF(N143="snížená",J143,0)</f>
        <v>0</v>
      </c>
      <c r="BG143" s="123">
        <f>IF(N143="zákl. přenesená",J143,0)</f>
        <v>0</v>
      </c>
      <c r="BH143" s="123">
        <f>IF(N143="sníž. přenesená",J143,0)</f>
        <v>0</v>
      </c>
      <c r="BI143" s="123">
        <f>IF(N143="nulová",J143,0)</f>
        <v>0</v>
      </c>
      <c r="BJ143" s="16" t="s">
        <v>16</v>
      </c>
      <c r="BK143" s="123">
        <f>ROUND(I143*H143,2)</f>
        <v>0</v>
      </c>
      <c r="BL143" s="16" t="s">
        <v>147</v>
      </c>
      <c r="BM143" s="122" t="s">
        <v>1280</v>
      </c>
    </row>
    <row r="144" spans="2:65" s="1" customFormat="1">
      <c r="B144" s="28"/>
      <c r="D144" s="124" t="s">
        <v>137</v>
      </c>
      <c r="F144" s="125" t="s">
        <v>892</v>
      </c>
      <c r="L144" s="28"/>
      <c r="M144" s="126"/>
      <c r="T144" s="52"/>
      <c r="AT144" s="16" t="s">
        <v>137</v>
      </c>
      <c r="AU144" s="16" t="s">
        <v>77</v>
      </c>
    </row>
    <row r="145" spans="2:65" s="11" customFormat="1">
      <c r="B145" s="133"/>
      <c r="D145" s="124" t="s">
        <v>138</v>
      </c>
      <c r="E145" s="134" t="s">
        <v>1</v>
      </c>
      <c r="F145" s="135" t="s">
        <v>1281</v>
      </c>
      <c r="H145" s="134" t="s">
        <v>1</v>
      </c>
      <c r="L145" s="133"/>
      <c r="M145" s="136"/>
      <c r="T145" s="137"/>
      <c r="AT145" s="134" t="s">
        <v>138</v>
      </c>
      <c r="AU145" s="134" t="s">
        <v>77</v>
      </c>
      <c r="AV145" s="11" t="s">
        <v>16</v>
      </c>
      <c r="AW145" s="11" t="s">
        <v>26</v>
      </c>
      <c r="AX145" s="11" t="s">
        <v>70</v>
      </c>
      <c r="AY145" s="134" t="s">
        <v>130</v>
      </c>
    </row>
    <row r="146" spans="2:65" s="10" customFormat="1">
      <c r="B146" s="127"/>
      <c r="D146" s="124" t="s">
        <v>138</v>
      </c>
      <c r="E146" s="128" t="s">
        <v>1</v>
      </c>
      <c r="F146" s="129" t="s">
        <v>1278</v>
      </c>
      <c r="H146" s="130">
        <v>10.717000000000001</v>
      </c>
      <c r="L146" s="127"/>
      <c r="M146" s="131"/>
      <c r="T146" s="132"/>
      <c r="AT146" s="128" t="s">
        <v>138</v>
      </c>
      <c r="AU146" s="128" t="s">
        <v>77</v>
      </c>
      <c r="AV146" s="10" t="s">
        <v>77</v>
      </c>
      <c r="AW146" s="10" t="s">
        <v>26</v>
      </c>
      <c r="AX146" s="10" t="s">
        <v>70</v>
      </c>
      <c r="AY146" s="128" t="s">
        <v>130</v>
      </c>
    </row>
    <row r="147" spans="2:65" s="10" customFormat="1">
      <c r="B147" s="127"/>
      <c r="D147" s="124" t="s">
        <v>138</v>
      </c>
      <c r="E147" s="128" t="s">
        <v>1</v>
      </c>
      <c r="F147" s="129" t="s">
        <v>1279</v>
      </c>
      <c r="H147" s="130">
        <v>8</v>
      </c>
      <c r="L147" s="127"/>
      <c r="M147" s="131"/>
      <c r="T147" s="132"/>
      <c r="AT147" s="128" t="s">
        <v>138</v>
      </c>
      <c r="AU147" s="128" t="s">
        <v>77</v>
      </c>
      <c r="AV147" s="10" t="s">
        <v>77</v>
      </c>
      <c r="AW147" s="10" t="s">
        <v>26</v>
      </c>
      <c r="AX147" s="10" t="s">
        <v>70</v>
      </c>
      <c r="AY147" s="128" t="s">
        <v>130</v>
      </c>
    </row>
    <row r="148" spans="2:65" s="13" customFormat="1">
      <c r="B148" s="147"/>
      <c r="D148" s="124" t="s">
        <v>138</v>
      </c>
      <c r="E148" s="148" t="s">
        <v>1</v>
      </c>
      <c r="F148" s="149" t="s">
        <v>227</v>
      </c>
      <c r="H148" s="150">
        <v>18.716999999999999</v>
      </c>
      <c r="L148" s="147"/>
      <c r="M148" s="151"/>
      <c r="T148" s="152"/>
      <c r="AT148" s="148" t="s">
        <v>138</v>
      </c>
      <c r="AU148" s="148" t="s">
        <v>77</v>
      </c>
      <c r="AV148" s="13" t="s">
        <v>147</v>
      </c>
      <c r="AW148" s="13" t="s">
        <v>26</v>
      </c>
      <c r="AX148" s="13" t="s">
        <v>16</v>
      </c>
      <c r="AY148" s="148" t="s">
        <v>130</v>
      </c>
    </row>
    <row r="149" spans="2:65" s="1" customFormat="1" ht="16.5" customHeight="1">
      <c r="B149" s="111"/>
      <c r="C149" s="112" t="s">
        <v>83</v>
      </c>
      <c r="D149" s="112" t="s">
        <v>131</v>
      </c>
      <c r="E149" s="113" t="s">
        <v>900</v>
      </c>
      <c r="F149" s="114" t="s">
        <v>901</v>
      </c>
      <c r="G149" s="115" t="s">
        <v>221</v>
      </c>
      <c r="H149" s="116">
        <v>740.90899999999999</v>
      </c>
      <c r="I149" s="117"/>
      <c r="J149" s="117">
        <f>ROUND(I149*H149,2)</f>
        <v>0</v>
      </c>
      <c r="K149" s="114" t="s">
        <v>1579</v>
      </c>
      <c r="L149" s="28"/>
      <c r="M149" s="118" t="s">
        <v>1</v>
      </c>
      <c r="N149" s="119" t="s">
        <v>35</v>
      </c>
      <c r="O149" s="120">
        <v>0</v>
      </c>
      <c r="P149" s="120">
        <f>O149*H149</f>
        <v>0</v>
      </c>
      <c r="Q149" s="120">
        <v>0</v>
      </c>
      <c r="R149" s="120">
        <f>Q149*H149</f>
        <v>0</v>
      </c>
      <c r="S149" s="120">
        <v>0.32500000000000001</v>
      </c>
      <c r="T149" s="121">
        <f>S149*H149</f>
        <v>240.79542499999999</v>
      </c>
      <c r="AR149" s="122" t="s">
        <v>147</v>
      </c>
      <c r="AT149" s="122" t="s">
        <v>131</v>
      </c>
      <c r="AU149" s="122" t="s">
        <v>77</v>
      </c>
      <c r="AY149" s="16" t="s">
        <v>130</v>
      </c>
      <c r="BE149" s="123">
        <f>IF(N149="základní",J149,0)</f>
        <v>0</v>
      </c>
      <c r="BF149" s="123">
        <f>IF(N149="snížená",J149,0)</f>
        <v>0</v>
      </c>
      <c r="BG149" s="123">
        <f>IF(N149="zákl. přenesená",J149,0)</f>
        <v>0</v>
      </c>
      <c r="BH149" s="123">
        <f>IF(N149="sníž. přenesená",J149,0)</f>
        <v>0</v>
      </c>
      <c r="BI149" s="123">
        <f>IF(N149="nulová",J149,0)</f>
        <v>0</v>
      </c>
      <c r="BJ149" s="16" t="s">
        <v>16</v>
      </c>
      <c r="BK149" s="123">
        <f>ROUND(I149*H149,2)</f>
        <v>0</v>
      </c>
      <c r="BL149" s="16" t="s">
        <v>147</v>
      </c>
      <c r="BM149" s="122" t="s">
        <v>1282</v>
      </c>
    </row>
    <row r="150" spans="2:65" s="1" customFormat="1">
      <c r="B150" s="28"/>
      <c r="D150" s="124" t="s">
        <v>137</v>
      </c>
      <c r="F150" s="125" t="s">
        <v>901</v>
      </c>
      <c r="L150" s="28"/>
      <c r="M150" s="126"/>
      <c r="T150" s="52"/>
      <c r="AT150" s="16" t="s">
        <v>137</v>
      </c>
      <c r="AU150" s="16" t="s">
        <v>77</v>
      </c>
    </row>
    <row r="151" spans="2:65" s="11" customFormat="1">
      <c r="B151" s="133"/>
      <c r="D151" s="124" t="s">
        <v>138</v>
      </c>
      <c r="E151" s="134" t="s">
        <v>1</v>
      </c>
      <c r="F151" s="135" t="s">
        <v>1283</v>
      </c>
      <c r="H151" s="134" t="s">
        <v>1</v>
      </c>
      <c r="L151" s="133"/>
      <c r="M151" s="136"/>
      <c r="T151" s="137"/>
      <c r="AT151" s="134" t="s">
        <v>138</v>
      </c>
      <c r="AU151" s="134" t="s">
        <v>77</v>
      </c>
      <c r="AV151" s="11" t="s">
        <v>16</v>
      </c>
      <c r="AW151" s="11" t="s">
        <v>26</v>
      </c>
      <c r="AX151" s="11" t="s">
        <v>70</v>
      </c>
      <c r="AY151" s="134" t="s">
        <v>130</v>
      </c>
    </row>
    <row r="152" spans="2:65" s="10" customFormat="1">
      <c r="B152" s="127"/>
      <c r="D152" s="124" t="s">
        <v>138</v>
      </c>
      <c r="E152" s="128" t="s">
        <v>1</v>
      </c>
      <c r="F152" s="129" t="s">
        <v>1284</v>
      </c>
      <c r="H152" s="130">
        <v>460.52600000000001</v>
      </c>
      <c r="L152" s="127"/>
      <c r="M152" s="131"/>
      <c r="T152" s="132"/>
      <c r="AT152" s="128" t="s">
        <v>138</v>
      </c>
      <c r="AU152" s="128" t="s">
        <v>77</v>
      </c>
      <c r="AV152" s="10" t="s">
        <v>77</v>
      </c>
      <c r="AW152" s="10" t="s">
        <v>26</v>
      </c>
      <c r="AX152" s="10" t="s">
        <v>70</v>
      </c>
      <c r="AY152" s="128" t="s">
        <v>130</v>
      </c>
    </row>
    <row r="153" spans="2:65" s="10" customFormat="1">
      <c r="B153" s="127"/>
      <c r="D153" s="124" t="s">
        <v>138</v>
      </c>
      <c r="E153" s="128" t="s">
        <v>1</v>
      </c>
      <c r="F153" s="129" t="s">
        <v>1285</v>
      </c>
      <c r="H153" s="130">
        <v>280.38299999999998</v>
      </c>
      <c r="L153" s="127"/>
      <c r="M153" s="131"/>
      <c r="T153" s="132"/>
      <c r="AT153" s="128" t="s">
        <v>138</v>
      </c>
      <c r="AU153" s="128" t="s">
        <v>77</v>
      </c>
      <c r="AV153" s="10" t="s">
        <v>77</v>
      </c>
      <c r="AW153" s="10" t="s">
        <v>26</v>
      </c>
      <c r="AX153" s="10" t="s">
        <v>70</v>
      </c>
      <c r="AY153" s="128" t="s">
        <v>130</v>
      </c>
    </row>
    <row r="154" spans="2:65" s="13" customFormat="1">
      <c r="B154" s="147"/>
      <c r="D154" s="124" t="s">
        <v>138</v>
      </c>
      <c r="E154" s="148" t="s">
        <v>1</v>
      </c>
      <c r="F154" s="149" t="s">
        <v>227</v>
      </c>
      <c r="H154" s="150">
        <v>740.90899999999999</v>
      </c>
      <c r="L154" s="147"/>
      <c r="M154" s="151"/>
      <c r="T154" s="152"/>
      <c r="AT154" s="148" t="s">
        <v>138</v>
      </c>
      <c r="AU154" s="148" t="s">
        <v>77</v>
      </c>
      <c r="AV154" s="13" t="s">
        <v>147</v>
      </c>
      <c r="AW154" s="13" t="s">
        <v>26</v>
      </c>
      <c r="AX154" s="13" t="s">
        <v>16</v>
      </c>
      <c r="AY154" s="148" t="s">
        <v>130</v>
      </c>
    </row>
    <row r="155" spans="2:65" s="1" customFormat="1" ht="16.5" customHeight="1">
      <c r="B155" s="111"/>
      <c r="C155" s="112" t="s">
        <v>147</v>
      </c>
      <c r="D155" s="112" t="s">
        <v>131</v>
      </c>
      <c r="E155" s="113" t="s">
        <v>905</v>
      </c>
      <c r="F155" s="114" t="s">
        <v>906</v>
      </c>
      <c r="G155" s="115" t="s">
        <v>221</v>
      </c>
      <c r="H155" s="116">
        <v>740.90899999999999</v>
      </c>
      <c r="I155" s="117"/>
      <c r="J155" s="117">
        <f>ROUND(I155*H155,2)</f>
        <v>0</v>
      </c>
      <c r="K155" s="114" t="s">
        <v>1579</v>
      </c>
      <c r="L155" s="28"/>
      <c r="M155" s="118" t="s">
        <v>1</v>
      </c>
      <c r="N155" s="119" t="s">
        <v>35</v>
      </c>
      <c r="O155" s="120">
        <v>0</v>
      </c>
      <c r="P155" s="120">
        <f>O155*H155</f>
        <v>0</v>
      </c>
      <c r="Q155" s="120">
        <v>0</v>
      </c>
      <c r="R155" s="120">
        <f>Q155*H155</f>
        <v>0</v>
      </c>
      <c r="S155" s="120">
        <v>9.8000000000000004E-2</v>
      </c>
      <c r="T155" s="121">
        <f>S155*H155</f>
        <v>72.609082000000001</v>
      </c>
      <c r="AR155" s="122" t="s">
        <v>147</v>
      </c>
      <c r="AT155" s="122" t="s">
        <v>131</v>
      </c>
      <c r="AU155" s="122" t="s">
        <v>77</v>
      </c>
      <c r="AY155" s="16" t="s">
        <v>130</v>
      </c>
      <c r="BE155" s="123">
        <f>IF(N155="základní",J155,0)</f>
        <v>0</v>
      </c>
      <c r="BF155" s="123">
        <f>IF(N155="snížená",J155,0)</f>
        <v>0</v>
      </c>
      <c r="BG155" s="123">
        <f>IF(N155="zákl. přenesená",J155,0)</f>
        <v>0</v>
      </c>
      <c r="BH155" s="123">
        <f>IF(N155="sníž. přenesená",J155,0)</f>
        <v>0</v>
      </c>
      <c r="BI155" s="123">
        <f>IF(N155="nulová",J155,0)</f>
        <v>0</v>
      </c>
      <c r="BJ155" s="16" t="s">
        <v>16</v>
      </c>
      <c r="BK155" s="123">
        <f>ROUND(I155*H155,2)</f>
        <v>0</v>
      </c>
      <c r="BL155" s="16" t="s">
        <v>147</v>
      </c>
      <c r="BM155" s="122" t="s">
        <v>1286</v>
      </c>
    </row>
    <row r="156" spans="2:65" s="1" customFormat="1">
      <c r="B156" s="28"/>
      <c r="D156" s="124" t="s">
        <v>137</v>
      </c>
      <c r="F156" s="125" t="s">
        <v>906</v>
      </c>
      <c r="L156" s="28"/>
      <c r="M156" s="126"/>
      <c r="T156" s="52"/>
      <c r="AT156" s="16" t="s">
        <v>137</v>
      </c>
      <c r="AU156" s="16" t="s">
        <v>77</v>
      </c>
    </row>
    <row r="157" spans="2:65" s="11" customFormat="1">
      <c r="B157" s="133"/>
      <c r="D157" s="124" t="s">
        <v>138</v>
      </c>
      <c r="E157" s="134" t="s">
        <v>1</v>
      </c>
      <c r="F157" s="135" t="s">
        <v>1287</v>
      </c>
      <c r="H157" s="134" t="s">
        <v>1</v>
      </c>
      <c r="L157" s="133"/>
      <c r="M157" s="136"/>
      <c r="T157" s="137"/>
      <c r="AT157" s="134" t="s">
        <v>138</v>
      </c>
      <c r="AU157" s="134" t="s">
        <v>77</v>
      </c>
      <c r="AV157" s="11" t="s">
        <v>16</v>
      </c>
      <c r="AW157" s="11" t="s">
        <v>26</v>
      </c>
      <c r="AX157" s="11" t="s">
        <v>70</v>
      </c>
      <c r="AY157" s="134" t="s">
        <v>130</v>
      </c>
    </row>
    <row r="158" spans="2:65" s="10" customFormat="1">
      <c r="B158" s="127"/>
      <c r="D158" s="124" t="s">
        <v>138</v>
      </c>
      <c r="E158" s="128" t="s">
        <v>1</v>
      </c>
      <c r="F158" s="129" t="s">
        <v>1284</v>
      </c>
      <c r="H158" s="130">
        <v>460.52600000000001</v>
      </c>
      <c r="L158" s="127"/>
      <c r="M158" s="131"/>
      <c r="T158" s="132"/>
      <c r="AT158" s="128" t="s">
        <v>138</v>
      </c>
      <c r="AU158" s="128" t="s">
        <v>77</v>
      </c>
      <c r="AV158" s="10" t="s">
        <v>77</v>
      </c>
      <c r="AW158" s="10" t="s">
        <v>26</v>
      </c>
      <c r="AX158" s="10" t="s">
        <v>70</v>
      </c>
      <c r="AY158" s="128" t="s">
        <v>130</v>
      </c>
    </row>
    <row r="159" spans="2:65" s="10" customFormat="1">
      <c r="B159" s="127"/>
      <c r="D159" s="124" t="s">
        <v>138</v>
      </c>
      <c r="E159" s="128" t="s">
        <v>1</v>
      </c>
      <c r="F159" s="129" t="s">
        <v>1285</v>
      </c>
      <c r="H159" s="130">
        <v>280.38299999999998</v>
      </c>
      <c r="L159" s="127"/>
      <c r="M159" s="131"/>
      <c r="T159" s="132"/>
      <c r="AT159" s="128" t="s">
        <v>138</v>
      </c>
      <c r="AU159" s="128" t="s">
        <v>77</v>
      </c>
      <c r="AV159" s="10" t="s">
        <v>77</v>
      </c>
      <c r="AW159" s="10" t="s">
        <v>26</v>
      </c>
      <c r="AX159" s="10" t="s">
        <v>70</v>
      </c>
      <c r="AY159" s="128" t="s">
        <v>130</v>
      </c>
    </row>
    <row r="160" spans="2:65" s="13" customFormat="1">
      <c r="B160" s="147"/>
      <c r="D160" s="124" t="s">
        <v>138</v>
      </c>
      <c r="E160" s="148" t="s">
        <v>1</v>
      </c>
      <c r="F160" s="149" t="s">
        <v>227</v>
      </c>
      <c r="H160" s="150">
        <v>740.90899999999999</v>
      </c>
      <c r="L160" s="147"/>
      <c r="M160" s="151"/>
      <c r="T160" s="152"/>
      <c r="AT160" s="148" t="s">
        <v>138</v>
      </c>
      <c r="AU160" s="148" t="s">
        <v>77</v>
      </c>
      <c r="AV160" s="13" t="s">
        <v>147</v>
      </c>
      <c r="AW160" s="13" t="s">
        <v>26</v>
      </c>
      <c r="AX160" s="13" t="s">
        <v>16</v>
      </c>
      <c r="AY160" s="148" t="s">
        <v>130</v>
      </c>
    </row>
    <row r="161" spans="2:65" s="1" customFormat="1" ht="16.5" customHeight="1">
      <c r="B161" s="111"/>
      <c r="C161" s="112" t="s">
        <v>129</v>
      </c>
      <c r="D161" s="112" t="s">
        <v>131</v>
      </c>
      <c r="E161" s="113" t="s">
        <v>913</v>
      </c>
      <c r="F161" s="114" t="s">
        <v>914</v>
      </c>
      <c r="G161" s="115" t="s">
        <v>439</v>
      </c>
      <c r="H161" s="116">
        <v>206.339</v>
      </c>
      <c r="I161" s="117"/>
      <c r="J161" s="117">
        <f>ROUND(I161*H161,2)</f>
        <v>0</v>
      </c>
      <c r="K161" s="114" t="s">
        <v>1579</v>
      </c>
      <c r="L161" s="28"/>
      <c r="M161" s="118" t="s">
        <v>1</v>
      </c>
      <c r="N161" s="119" t="s">
        <v>35</v>
      </c>
      <c r="O161" s="120">
        <v>0</v>
      </c>
      <c r="P161" s="120">
        <f>O161*H161</f>
        <v>0</v>
      </c>
      <c r="Q161" s="120">
        <v>0</v>
      </c>
      <c r="R161" s="120">
        <f>Q161*H161</f>
        <v>0</v>
      </c>
      <c r="S161" s="120">
        <v>0.20499999999999999</v>
      </c>
      <c r="T161" s="121">
        <f>S161*H161</f>
        <v>42.299495</v>
      </c>
      <c r="AR161" s="122" t="s">
        <v>147</v>
      </c>
      <c r="AT161" s="122" t="s">
        <v>131</v>
      </c>
      <c r="AU161" s="122" t="s">
        <v>77</v>
      </c>
      <c r="AY161" s="16" t="s">
        <v>130</v>
      </c>
      <c r="BE161" s="123">
        <f>IF(N161="základní",J161,0)</f>
        <v>0</v>
      </c>
      <c r="BF161" s="123">
        <f>IF(N161="snížená",J161,0)</f>
        <v>0</v>
      </c>
      <c r="BG161" s="123">
        <f>IF(N161="zákl. přenesená",J161,0)</f>
        <v>0</v>
      </c>
      <c r="BH161" s="123">
        <f>IF(N161="sníž. přenesená",J161,0)</f>
        <v>0</v>
      </c>
      <c r="BI161" s="123">
        <f>IF(N161="nulová",J161,0)</f>
        <v>0</v>
      </c>
      <c r="BJ161" s="16" t="s">
        <v>16</v>
      </c>
      <c r="BK161" s="123">
        <f>ROUND(I161*H161,2)</f>
        <v>0</v>
      </c>
      <c r="BL161" s="16" t="s">
        <v>147</v>
      </c>
      <c r="BM161" s="122" t="s">
        <v>1288</v>
      </c>
    </row>
    <row r="162" spans="2:65" s="1" customFormat="1">
      <c r="B162" s="28"/>
      <c r="D162" s="124" t="s">
        <v>137</v>
      </c>
      <c r="F162" s="125" t="s">
        <v>914</v>
      </c>
      <c r="L162" s="28"/>
      <c r="M162" s="126"/>
      <c r="T162" s="52"/>
      <c r="AT162" s="16" t="s">
        <v>137</v>
      </c>
      <c r="AU162" s="16" t="s">
        <v>77</v>
      </c>
    </row>
    <row r="163" spans="2:65" s="11" customFormat="1">
      <c r="B163" s="133"/>
      <c r="D163" s="124" t="s">
        <v>138</v>
      </c>
      <c r="E163" s="134" t="s">
        <v>1</v>
      </c>
      <c r="F163" s="135" t="s">
        <v>1289</v>
      </c>
      <c r="H163" s="134" t="s">
        <v>1</v>
      </c>
      <c r="L163" s="133"/>
      <c r="M163" s="136"/>
      <c r="T163" s="137"/>
      <c r="AT163" s="134" t="s">
        <v>138</v>
      </c>
      <c r="AU163" s="134" t="s">
        <v>77</v>
      </c>
      <c r="AV163" s="11" t="s">
        <v>16</v>
      </c>
      <c r="AW163" s="11" t="s">
        <v>26</v>
      </c>
      <c r="AX163" s="11" t="s">
        <v>70</v>
      </c>
      <c r="AY163" s="134" t="s">
        <v>130</v>
      </c>
    </row>
    <row r="164" spans="2:65" s="10" customFormat="1">
      <c r="B164" s="127"/>
      <c r="D164" s="124" t="s">
        <v>138</v>
      </c>
      <c r="E164" s="128" t="s">
        <v>1</v>
      </c>
      <c r="F164" s="129" t="s">
        <v>1290</v>
      </c>
      <c r="H164" s="130">
        <v>106.663</v>
      </c>
      <c r="L164" s="127"/>
      <c r="M164" s="131"/>
      <c r="T164" s="132"/>
      <c r="AT164" s="128" t="s">
        <v>138</v>
      </c>
      <c r="AU164" s="128" t="s">
        <v>77</v>
      </c>
      <c r="AV164" s="10" t="s">
        <v>77</v>
      </c>
      <c r="AW164" s="10" t="s">
        <v>26</v>
      </c>
      <c r="AX164" s="10" t="s">
        <v>70</v>
      </c>
      <c r="AY164" s="128" t="s">
        <v>130</v>
      </c>
    </row>
    <row r="165" spans="2:65" s="10" customFormat="1">
      <c r="B165" s="127"/>
      <c r="D165" s="124" t="s">
        <v>138</v>
      </c>
      <c r="E165" s="128" t="s">
        <v>1</v>
      </c>
      <c r="F165" s="129" t="s">
        <v>1291</v>
      </c>
      <c r="H165" s="130">
        <v>99.676000000000002</v>
      </c>
      <c r="L165" s="127"/>
      <c r="M165" s="131"/>
      <c r="T165" s="132"/>
      <c r="AT165" s="128" t="s">
        <v>138</v>
      </c>
      <c r="AU165" s="128" t="s">
        <v>77</v>
      </c>
      <c r="AV165" s="10" t="s">
        <v>77</v>
      </c>
      <c r="AW165" s="10" t="s">
        <v>26</v>
      </c>
      <c r="AX165" s="10" t="s">
        <v>70</v>
      </c>
      <c r="AY165" s="128" t="s">
        <v>130</v>
      </c>
    </row>
    <row r="166" spans="2:65" s="13" customFormat="1">
      <c r="B166" s="147"/>
      <c r="D166" s="124" t="s">
        <v>138</v>
      </c>
      <c r="E166" s="148" t="s">
        <v>1</v>
      </c>
      <c r="F166" s="149" t="s">
        <v>227</v>
      </c>
      <c r="H166" s="150">
        <v>206.339</v>
      </c>
      <c r="L166" s="147"/>
      <c r="M166" s="151"/>
      <c r="T166" s="152"/>
      <c r="AT166" s="148" t="s">
        <v>138</v>
      </c>
      <c r="AU166" s="148" t="s">
        <v>77</v>
      </c>
      <c r="AV166" s="13" t="s">
        <v>147</v>
      </c>
      <c r="AW166" s="13" t="s">
        <v>26</v>
      </c>
      <c r="AX166" s="13" t="s">
        <v>16</v>
      </c>
      <c r="AY166" s="148" t="s">
        <v>130</v>
      </c>
    </row>
    <row r="167" spans="2:65" s="1" customFormat="1" ht="21.75" customHeight="1">
      <c r="B167" s="111"/>
      <c r="C167" s="112" t="s">
        <v>158</v>
      </c>
      <c r="D167" s="112" t="s">
        <v>131</v>
      </c>
      <c r="E167" s="113" t="s">
        <v>930</v>
      </c>
      <c r="F167" s="114" t="s">
        <v>931</v>
      </c>
      <c r="G167" s="115" t="s">
        <v>234</v>
      </c>
      <c r="H167" s="116">
        <v>67.408000000000001</v>
      </c>
      <c r="I167" s="117"/>
      <c r="J167" s="117">
        <f>ROUND(I167*H167,2)</f>
        <v>0</v>
      </c>
      <c r="K167" s="114" t="s">
        <v>1579</v>
      </c>
      <c r="L167" s="28"/>
      <c r="M167" s="118" t="s">
        <v>1</v>
      </c>
      <c r="N167" s="119" t="s">
        <v>35</v>
      </c>
      <c r="O167" s="120">
        <v>0</v>
      </c>
      <c r="P167" s="120">
        <f>O167*H167</f>
        <v>0</v>
      </c>
      <c r="Q167" s="120">
        <v>0</v>
      </c>
      <c r="R167" s="120">
        <f>Q167*H167</f>
        <v>0</v>
      </c>
      <c r="S167" s="120">
        <v>0</v>
      </c>
      <c r="T167" s="121">
        <f>S167*H167</f>
        <v>0</v>
      </c>
      <c r="AR167" s="122" t="s">
        <v>147</v>
      </c>
      <c r="AT167" s="122" t="s">
        <v>131</v>
      </c>
      <c r="AU167" s="122" t="s">
        <v>77</v>
      </c>
      <c r="AY167" s="16" t="s">
        <v>130</v>
      </c>
      <c r="BE167" s="123">
        <f>IF(N167="základní",J167,0)</f>
        <v>0</v>
      </c>
      <c r="BF167" s="123">
        <f>IF(N167="snížená",J167,0)</f>
        <v>0</v>
      </c>
      <c r="BG167" s="123">
        <f>IF(N167="zákl. přenesená",J167,0)</f>
        <v>0</v>
      </c>
      <c r="BH167" s="123">
        <f>IF(N167="sníž. přenesená",J167,0)</f>
        <v>0</v>
      </c>
      <c r="BI167" s="123">
        <f>IF(N167="nulová",J167,0)</f>
        <v>0</v>
      </c>
      <c r="BJ167" s="16" t="s">
        <v>16</v>
      </c>
      <c r="BK167" s="123">
        <f>ROUND(I167*H167,2)</f>
        <v>0</v>
      </c>
      <c r="BL167" s="16" t="s">
        <v>147</v>
      </c>
      <c r="BM167" s="122" t="s">
        <v>1292</v>
      </c>
    </row>
    <row r="168" spans="2:65" s="1" customFormat="1">
      <c r="B168" s="28"/>
      <c r="D168" s="124" t="s">
        <v>137</v>
      </c>
      <c r="F168" s="125" t="s">
        <v>931</v>
      </c>
      <c r="L168" s="28"/>
      <c r="M168" s="126"/>
      <c r="T168" s="52"/>
      <c r="AT168" s="16" t="s">
        <v>137</v>
      </c>
      <c r="AU168" s="16" t="s">
        <v>77</v>
      </c>
    </row>
    <row r="169" spans="2:65" s="11" customFormat="1">
      <c r="B169" s="133"/>
      <c r="D169" s="124" t="s">
        <v>138</v>
      </c>
      <c r="E169" s="134" t="s">
        <v>1</v>
      </c>
      <c r="F169" s="135" t="s">
        <v>1293</v>
      </c>
      <c r="H169" s="134" t="s">
        <v>1</v>
      </c>
      <c r="L169" s="133"/>
      <c r="M169" s="136"/>
      <c r="T169" s="137"/>
      <c r="AT169" s="134" t="s">
        <v>138</v>
      </c>
      <c r="AU169" s="134" t="s">
        <v>77</v>
      </c>
      <c r="AV169" s="11" t="s">
        <v>16</v>
      </c>
      <c r="AW169" s="11" t="s">
        <v>26</v>
      </c>
      <c r="AX169" s="11" t="s">
        <v>70</v>
      </c>
      <c r="AY169" s="134" t="s">
        <v>130</v>
      </c>
    </row>
    <row r="170" spans="2:65" s="10" customFormat="1">
      <c r="B170" s="127"/>
      <c r="D170" s="124" t="s">
        <v>138</v>
      </c>
      <c r="E170" s="128" t="s">
        <v>1</v>
      </c>
      <c r="F170" s="129" t="s">
        <v>266</v>
      </c>
      <c r="H170" s="130">
        <v>34.362000000000002</v>
      </c>
      <c r="L170" s="127"/>
      <c r="M170" s="131"/>
      <c r="T170" s="132"/>
      <c r="AT170" s="128" t="s">
        <v>138</v>
      </c>
      <c r="AU170" s="128" t="s">
        <v>77</v>
      </c>
      <c r="AV170" s="10" t="s">
        <v>77</v>
      </c>
      <c r="AW170" s="10" t="s">
        <v>26</v>
      </c>
      <c r="AX170" s="10" t="s">
        <v>70</v>
      </c>
      <c r="AY170" s="128" t="s">
        <v>130</v>
      </c>
    </row>
    <row r="171" spans="2:65" s="10" customFormat="1">
      <c r="B171" s="127"/>
      <c r="D171" s="124" t="s">
        <v>138</v>
      </c>
      <c r="E171" s="128" t="s">
        <v>1</v>
      </c>
      <c r="F171" s="129" t="s">
        <v>267</v>
      </c>
      <c r="H171" s="130">
        <v>33.045999999999999</v>
      </c>
      <c r="L171" s="127"/>
      <c r="M171" s="131"/>
      <c r="T171" s="132"/>
      <c r="AT171" s="128" t="s">
        <v>138</v>
      </c>
      <c r="AU171" s="128" t="s">
        <v>77</v>
      </c>
      <c r="AV171" s="10" t="s">
        <v>77</v>
      </c>
      <c r="AW171" s="10" t="s">
        <v>26</v>
      </c>
      <c r="AX171" s="10" t="s">
        <v>70</v>
      </c>
      <c r="AY171" s="128" t="s">
        <v>130</v>
      </c>
    </row>
    <row r="172" spans="2:65" s="13" customFormat="1">
      <c r="B172" s="147"/>
      <c r="D172" s="124" t="s">
        <v>138</v>
      </c>
      <c r="E172" s="148" t="s">
        <v>1</v>
      </c>
      <c r="F172" s="149" t="s">
        <v>227</v>
      </c>
      <c r="H172" s="150">
        <v>67.408000000000001</v>
      </c>
      <c r="L172" s="147"/>
      <c r="M172" s="151"/>
      <c r="T172" s="152"/>
      <c r="AT172" s="148" t="s">
        <v>138</v>
      </c>
      <c r="AU172" s="148" t="s">
        <v>77</v>
      </c>
      <c r="AV172" s="13" t="s">
        <v>147</v>
      </c>
      <c r="AW172" s="13" t="s">
        <v>26</v>
      </c>
      <c r="AX172" s="13" t="s">
        <v>16</v>
      </c>
      <c r="AY172" s="148" t="s">
        <v>130</v>
      </c>
    </row>
    <row r="173" spans="2:65" s="1" customFormat="1" ht="21.75" customHeight="1">
      <c r="B173" s="111"/>
      <c r="C173" s="112" t="s">
        <v>162</v>
      </c>
      <c r="D173" s="112" t="s">
        <v>131</v>
      </c>
      <c r="E173" s="113" t="s">
        <v>936</v>
      </c>
      <c r="F173" s="114" t="s">
        <v>937</v>
      </c>
      <c r="G173" s="115" t="s">
        <v>234</v>
      </c>
      <c r="H173" s="116">
        <v>192.417</v>
      </c>
      <c r="I173" s="117"/>
      <c r="J173" s="117">
        <f>ROUND(I173*H173,2)</f>
        <v>0</v>
      </c>
      <c r="K173" s="114" t="s">
        <v>1579</v>
      </c>
      <c r="L173" s="28"/>
      <c r="M173" s="118" t="s">
        <v>1</v>
      </c>
      <c r="N173" s="119" t="s">
        <v>35</v>
      </c>
      <c r="O173" s="120">
        <v>0</v>
      </c>
      <c r="P173" s="120">
        <f>O173*H173</f>
        <v>0</v>
      </c>
      <c r="Q173" s="120">
        <v>0</v>
      </c>
      <c r="R173" s="120">
        <f>Q173*H173</f>
        <v>0</v>
      </c>
      <c r="S173" s="120">
        <v>0</v>
      </c>
      <c r="T173" s="121">
        <f>S173*H173</f>
        <v>0</v>
      </c>
      <c r="AR173" s="122" t="s">
        <v>147</v>
      </c>
      <c r="AT173" s="122" t="s">
        <v>131</v>
      </c>
      <c r="AU173" s="122" t="s">
        <v>77</v>
      </c>
      <c r="AY173" s="16" t="s">
        <v>130</v>
      </c>
      <c r="BE173" s="123">
        <f>IF(N173="základní",J173,0)</f>
        <v>0</v>
      </c>
      <c r="BF173" s="123">
        <f>IF(N173="snížená",J173,0)</f>
        <v>0</v>
      </c>
      <c r="BG173" s="123">
        <f>IF(N173="zákl. přenesená",J173,0)</f>
        <v>0</v>
      </c>
      <c r="BH173" s="123">
        <f>IF(N173="sníž. přenesená",J173,0)</f>
        <v>0</v>
      </c>
      <c r="BI173" s="123">
        <f>IF(N173="nulová",J173,0)</f>
        <v>0</v>
      </c>
      <c r="BJ173" s="16" t="s">
        <v>16</v>
      </c>
      <c r="BK173" s="123">
        <f>ROUND(I173*H173,2)</f>
        <v>0</v>
      </c>
      <c r="BL173" s="16" t="s">
        <v>147</v>
      </c>
      <c r="BM173" s="122" t="s">
        <v>1294</v>
      </c>
    </row>
    <row r="174" spans="2:65" s="1" customFormat="1">
      <c r="B174" s="28"/>
      <c r="D174" s="124" t="s">
        <v>137</v>
      </c>
      <c r="F174" s="125" t="s">
        <v>937</v>
      </c>
      <c r="L174" s="28"/>
      <c r="M174" s="126"/>
      <c r="T174" s="52"/>
      <c r="AT174" s="16" t="s">
        <v>137</v>
      </c>
      <c r="AU174" s="16" t="s">
        <v>77</v>
      </c>
    </row>
    <row r="175" spans="2:65" s="11" customFormat="1">
      <c r="B175" s="133"/>
      <c r="D175" s="124" t="s">
        <v>138</v>
      </c>
      <c r="E175" s="134" t="s">
        <v>1</v>
      </c>
      <c r="F175" s="135" t="s">
        <v>1295</v>
      </c>
      <c r="H175" s="134" t="s">
        <v>1</v>
      </c>
      <c r="L175" s="133"/>
      <c r="M175" s="136"/>
      <c r="T175" s="137"/>
      <c r="AT175" s="134" t="s">
        <v>138</v>
      </c>
      <c r="AU175" s="134" t="s">
        <v>77</v>
      </c>
      <c r="AV175" s="11" t="s">
        <v>16</v>
      </c>
      <c r="AW175" s="11" t="s">
        <v>26</v>
      </c>
      <c r="AX175" s="11" t="s">
        <v>70</v>
      </c>
      <c r="AY175" s="134" t="s">
        <v>130</v>
      </c>
    </row>
    <row r="176" spans="2:65" s="11" customFormat="1">
      <c r="B176" s="133"/>
      <c r="D176" s="124" t="s">
        <v>138</v>
      </c>
      <c r="E176" s="134" t="s">
        <v>1</v>
      </c>
      <c r="F176" s="135" t="s">
        <v>1296</v>
      </c>
      <c r="H176" s="134" t="s">
        <v>1</v>
      </c>
      <c r="L176" s="133"/>
      <c r="M176" s="136"/>
      <c r="T176" s="137"/>
      <c r="AT176" s="134" t="s">
        <v>138</v>
      </c>
      <c r="AU176" s="134" t="s">
        <v>77</v>
      </c>
      <c r="AV176" s="11" t="s">
        <v>16</v>
      </c>
      <c r="AW176" s="11" t="s">
        <v>26</v>
      </c>
      <c r="AX176" s="11" t="s">
        <v>70</v>
      </c>
      <c r="AY176" s="134" t="s">
        <v>130</v>
      </c>
    </row>
    <row r="177" spans="2:65" s="10" customFormat="1">
      <c r="B177" s="127"/>
      <c r="D177" s="124" t="s">
        <v>138</v>
      </c>
      <c r="E177" s="128" t="s">
        <v>1</v>
      </c>
      <c r="F177" s="129" t="s">
        <v>1297</v>
      </c>
      <c r="H177" s="130">
        <v>111.09099999999999</v>
      </c>
      <c r="L177" s="127"/>
      <c r="M177" s="131"/>
      <c r="T177" s="132"/>
      <c r="AT177" s="128" t="s">
        <v>138</v>
      </c>
      <c r="AU177" s="128" t="s">
        <v>77</v>
      </c>
      <c r="AV177" s="10" t="s">
        <v>77</v>
      </c>
      <c r="AW177" s="10" t="s">
        <v>26</v>
      </c>
      <c r="AX177" s="10" t="s">
        <v>70</v>
      </c>
      <c r="AY177" s="128" t="s">
        <v>130</v>
      </c>
    </row>
    <row r="178" spans="2:65" s="11" customFormat="1">
      <c r="B178" s="133"/>
      <c r="D178" s="124" t="s">
        <v>138</v>
      </c>
      <c r="E178" s="134" t="s">
        <v>1</v>
      </c>
      <c r="F178" s="135" t="s">
        <v>1298</v>
      </c>
      <c r="H178" s="134" t="s">
        <v>1</v>
      </c>
      <c r="L178" s="133"/>
      <c r="M178" s="136"/>
      <c r="T178" s="137"/>
      <c r="AT178" s="134" t="s">
        <v>138</v>
      </c>
      <c r="AU178" s="134" t="s">
        <v>77</v>
      </c>
      <c r="AV178" s="11" t="s">
        <v>16</v>
      </c>
      <c r="AW178" s="11" t="s">
        <v>26</v>
      </c>
      <c r="AX178" s="11" t="s">
        <v>70</v>
      </c>
      <c r="AY178" s="134" t="s">
        <v>130</v>
      </c>
    </row>
    <row r="179" spans="2:65" s="10" customFormat="1">
      <c r="B179" s="127"/>
      <c r="D179" s="124" t="s">
        <v>138</v>
      </c>
      <c r="E179" s="128" t="s">
        <v>1</v>
      </c>
      <c r="F179" s="129" t="s">
        <v>1299</v>
      </c>
      <c r="H179" s="130">
        <v>81.325999999999993</v>
      </c>
      <c r="L179" s="127"/>
      <c r="M179" s="131"/>
      <c r="T179" s="132"/>
      <c r="AT179" s="128" t="s">
        <v>138</v>
      </c>
      <c r="AU179" s="128" t="s">
        <v>77</v>
      </c>
      <c r="AV179" s="10" t="s">
        <v>77</v>
      </c>
      <c r="AW179" s="10" t="s">
        <v>26</v>
      </c>
      <c r="AX179" s="10" t="s">
        <v>70</v>
      </c>
      <c r="AY179" s="128" t="s">
        <v>130</v>
      </c>
    </row>
    <row r="180" spans="2:65" s="13" customFormat="1">
      <c r="B180" s="147"/>
      <c r="D180" s="124" t="s">
        <v>138</v>
      </c>
      <c r="E180" s="148" t="s">
        <v>1</v>
      </c>
      <c r="F180" s="149" t="s">
        <v>227</v>
      </c>
      <c r="H180" s="150">
        <v>192.41699999999997</v>
      </c>
      <c r="L180" s="147"/>
      <c r="M180" s="151"/>
      <c r="T180" s="152"/>
      <c r="AT180" s="148" t="s">
        <v>138</v>
      </c>
      <c r="AU180" s="148" t="s">
        <v>77</v>
      </c>
      <c r="AV180" s="13" t="s">
        <v>147</v>
      </c>
      <c r="AW180" s="13" t="s">
        <v>26</v>
      </c>
      <c r="AX180" s="13" t="s">
        <v>16</v>
      </c>
      <c r="AY180" s="148" t="s">
        <v>130</v>
      </c>
    </row>
    <row r="181" spans="2:65" s="1" customFormat="1" ht="21.75" customHeight="1">
      <c r="B181" s="111"/>
      <c r="C181" s="112" t="s">
        <v>166</v>
      </c>
      <c r="D181" s="112" t="s">
        <v>131</v>
      </c>
      <c r="E181" s="113" t="s">
        <v>1300</v>
      </c>
      <c r="F181" s="114" t="s">
        <v>1301</v>
      </c>
      <c r="G181" s="115" t="s">
        <v>234</v>
      </c>
      <c r="H181" s="116">
        <v>105.56699999999999</v>
      </c>
      <c r="I181" s="117"/>
      <c r="J181" s="117">
        <f>ROUND(I181*H181,2)</f>
        <v>0</v>
      </c>
      <c r="K181" s="114" t="s">
        <v>1579</v>
      </c>
      <c r="L181" s="28"/>
      <c r="M181" s="118" t="s">
        <v>1</v>
      </c>
      <c r="N181" s="119" t="s">
        <v>35</v>
      </c>
      <c r="O181" s="120">
        <v>5.0579999999999998</v>
      </c>
      <c r="P181" s="120">
        <f>O181*H181</f>
        <v>533.95788599999992</v>
      </c>
      <c r="Q181" s="120">
        <v>0</v>
      </c>
      <c r="R181" s="120">
        <f>Q181*H181</f>
        <v>0</v>
      </c>
      <c r="S181" s="120">
        <v>0</v>
      </c>
      <c r="T181" s="121">
        <f>S181*H181</f>
        <v>0</v>
      </c>
      <c r="AR181" s="122" t="s">
        <v>147</v>
      </c>
      <c r="AT181" s="122" t="s">
        <v>131</v>
      </c>
      <c r="AU181" s="122" t="s">
        <v>77</v>
      </c>
      <c r="AY181" s="16" t="s">
        <v>130</v>
      </c>
      <c r="BE181" s="123">
        <f>IF(N181="základní",J181,0)</f>
        <v>0</v>
      </c>
      <c r="BF181" s="123">
        <f>IF(N181="snížená",J181,0)</f>
        <v>0</v>
      </c>
      <c r="BG181" s="123">
        <f>IF(N181="zákl. přenesená",J181,0)</f>
        <v>0</v>
      </c>
      <c r="BH181" s="123">
        <f>IF(N181="sníž. přenesená",J181,0)</f>
        <v>0</v>
      </c>
      <c r="BI181" s="123">
        <f>IF(N181="nulová",J181,0)</f>
        <v>0</v>
      </c>
      <c r="BJ181" s="16" t="s">
        <v>16</v>
      </c>
      <c r="BK181" s="123">
        <f>ROUND(I181*H181,2)</f>
        <v>0</v>
      </c>
      <c r="BL181" s="16" t="s">
        <v>147</v>
      </c>
      <c r="BM181" s="122" t="s">
        <v>1302</v>
      </c>
    </row>
    <row r="182" spans="2:65" s="1" customFormat="1" ht="19.5">
      <c r="B182" s="28"/>
      <c r="D182" s="124" t="s">
        <v>137</v>
      </c>
      <c r="F182" s="125" t="s">
        <v>1303</v>
      </c>
      <c r="L182" s="28"/>
      <c r="M182" s="126"/>
      <c r="T182" s="52"/>
      <c r="AT182" s="16" t="s">
        <v>137</v>
      </c>
      <c r="AU182" s="16" t="s">
        <v>77</v>
      </c>
    </row>
    <row r="183" spans="2:65" s="11" customFormat="1">
      <c r="B183" s="133"/>
      <c r="D183" s="124" t="s">
        <v>138</v>
      </c>
      <c r="E183" s="134" t="s">
        <v>1</v>
      </c>
      <c r="F183" s="135" t="s">
        <v>1304</v>
      </c>
      <c r="H183" s="134" t="s">
        <v>1</v>
      </c>
      <c r="L183" s="133"/>
      <c r="M183" s="136"/>
      <c r="T183" s="137"/>
      <c r="AT183" s="134" t="s">
        <v>138</v>
      </c>
      <c r="AU183" s="134" t="s">
        <v>77</v>
      </c>
      <c r="AV183" s="11" t="s">
        <v>16</v>
      </c>
      <c r="AW183" s="11" t="s">
        <v>26</v>
      </c>
      <c r="AX183" s="11" t="s">
        <v>70</v>
      </c>
      <c r="AY183" s="134" t="s">
        <v>130</v>
      </c>
    </row>
    <row r="184" spans="2:65" s="10" customFormat="1">
      <c r="B184" s="127"/>
      <c r="D184" s="124" t="s">
        <v>138</v>
      </c>
      <c r="E184" s="128" t="s">
        <v>1</v>
      </c>
      <c r="F184" s="129" t="s">
        <v>1305</v>
      </c>
      <c r="H184" s="130">
        <v>53.813000000000002</v>
      </c>
      <c r="L184" s="127"/>
      <c r="M184" s="131"/>
      <c r="T184" s="132"/>
      <c r="AT184" s="128" t="s">
        <v>138</v>
      </c>
      <c r="AU184" s="128" t="s">
        <v>77</v>
      </c>
      <c r="AV184" s="10" t="s">
        <v>77</v>
      </c>
      <c r="AW184" s="10" t="s">
        <v>26</v>
      </c>
      <c r="AX184" s="10" t="s">
        <v>70</v>
      </c>
      <c r="AY184" s="128" t="s">
        <v>130</v>
      </c>
    </row>
    <row r="185" spans="2:65" s="10" customFormat="1">
      <c r="B185" s="127"/>
      <c r="D185" s="124" t="s">
        <v>138</v>
      </c>
      <c r="E185" s="128" t="s">
        <v>1</v>
      </c>
      <c r="F185" s="129" t="s">
        <v>1306</v>
      </c>
      <c r="H185" s="130">
        <v>51.753999999999998</v>
      </c>
      <c r="L185" s="127"/>
      <c r="M185" s="131"/>
      <c r="T185" s="132"/>
      <c r="AT185" s="128" t="s">
        <v>138</v>
      </c>
      <c r="AU185" s="128" t="s">
        <v>77</v>
      </c>
      <c r="AV185" s="10" t="s">
        <v>77</v>
      </c>
      <c r="AW185" s="10" t="s">
        <v>26</v>
      </c>
      <c r="AX185" s="10" t="s">
        <v>70</v>
      </c>
      <c r="AY185" s="128" t="s">
        <v>130</v>
      </c>
    </row>
    <row r="186" spans="2:65" s="13" customFormat="1">
      <c r="B186" s="147"/>
      <c r="D186" s="124" t="s">
        <v>138</v>
      </c>
      <c r="E186" s="148" t="s">
        <v>1</v>
      </c>
      <c r="F186" s="149" t="s">
        <v>227</v>
      </c>
      <c r="H186" s="150">
        <v>105.56700000000001</v>
      </c>
      <c r="L186" s="147"/>
      <c r="M186" s="151"/>
      <c r="T186" s="152"/>
      <c r="AT186" s="148" t="s">
        <v>138</v>
      </c>
      <c r="AU186" s="148" t="s">
        <v>77</v>
      </c>
      <c r="AV186" s="13" t="s">
        <v>147</v>
      </c>
      <c r="AW186" s="13" t="s">
        <v>26</v>
      </c>
      <c r="AX186" s="13" t="s">
        <v>16</v>
      </c>
      <c r="AY186" s="148" t="s">
        <v>130</v>
      </c>
    </row>
    <row r="187" spans="2:65" s="1" customFormat="1" ht="21.75" customHeight="1">
      <c r="B187" s="111"/>
      <c r="C187" s="112" t="s">
        <v>170</v>
      </c>
      <c r="D187" s="112" t="s">
        <v>131</v>
      </c>
      <c r="E187" s="113" t="s">
        <v>252</v>
      </c>
      <c r="F187" s="114" t="s">
        <v>953</v>
      </c>
      <c r="G187" s="115" t="s">
        <v>234</v>
      </c>
      <c r="H187" s="116">
        <v>0.314</v>
      </c>
      <c r="I187" s="117"/>
      <c r="J187" s="117">
        <f>ROUND(I187*H187,2)</f>
        <v>0</v>
      </c>
      <c r="K187" s="114" t="s">
        <v>423</v>
      </c>
      <c r="L187" s="28"/>
      <c r="M187" s="118" t="s">
        <v>1</v>
      </c>
      <c r="N187" s="119" t="s">
        <v>35</v>
      </c>
      <c r="O187" s="120">
        <v>7.133</v>
      </c>
      <c r="P187" s="120">
        <f>O187*H187</f>
        <v>2.2397619999999998</v>
      </c>
      <c r="Q187" s="120">
        <v>0</v>
      </c>
      <c r="R187" s="120">
        <f>Q187*H187</f>
        <v>0</v>
      </c>
      <c r="S187" s="120">
        <v>0</v>
      </c>
      <c r="T187" s="121">
        <f>S187*H187</f>
        <v>0</v>
      </c>
      <c r="AR187" s="122" t="s">
        <v>147</v>
      </c>
      <c r="AT187" s="122" t="s">
        <v>131</v>
      </c>
      <c r="AU187" s="122" t="s">
        <v>77</v>
      </c>
      <c r="AY187" s="16" t="s">
        <v>130</v>
      </c>
      <c r="BE187" s="123">
        <f>IF(N187="základní",J187,0)</f>
        <v>0</v>
      </c>
      <c r="BF187" s="123">
        <f>IF(N187="snížená",J187,0)</f>
        <v>0</v>
      </c>
      <c r="BG187" s="123">
        <f>IF(N187="zákl. přenesená",J187,0)</f>
        <v>0</v>
      </c>
      <c r="BH187" s="123">
        <f>IF(N187="sníž. přenesená",J187,0)</f>
        <v>0</v>
      </c>
      <c r="BI187" s="123">
        <f>IF(N187="nulová",J187,0)</f>
        <v>0</v>
      </c>
      <c r="BJ187" s="16" t="s">
        <v>16</v>
      </c>
      <c r="BK187" s="123">
        <f>ROUND(I187*H187,2)</f>
        <v>0</v>
      </c>
      <c r="BL187" s="16" t="s">
        <v>147</v>
      </c>
      <c r="BM187" s="122" t="s">
        <v>1307</v>
      </c>
    </row>
    <row r="188" spans="2:65" s="1" customFormat="1">
      <c r="B188" s="28"/>
      <c r="D188" s="124" t="s">
        <v>137</v>
      </c>
      <c r="F188" s="125" t="s">
        <v>955</v>
      </c>
      <c r="L188" s="28"/>
      <c r="M188" s="126"/>
      <c r="T188" s="52"/>
      <c r="AT188" s="16" t="s">
        <v>137</v>
      </c>
      <c r="AU188" s="16" t="s">
        <v>77</v>
      </c>
    </row>
    <row r="189" spans="2:65" s="11" customFormat="1">
      <c r="B189" s="133"/>
      <c r="D189" s="124" t="s">
        <v>138</v>
      </c>
      <c r="E189" s="134" t="s">
        <v>1</v>
      </c>
      <c r="F189" s="135" t="s">
        <v>1308</v>
      </c>
      <c r="H189" s="134" t="s">
        <v>1</v>
      </c>
      <c r="L189" s="133"/>
      <c r="M189" s="136"/>
      <c r="T189" s="137"/>
      <c r="AT189" s="134" t="s">
        <v>138</v>
      </c>
      <c r="AU189" s="134" t="s">
        <v>77</v>
      </c>
      <c r="AV189" s="11" t="s">
        <v>16</v>
      </c>
      <c r="AW189" s="11" t="s">
        <v>26</v>
      </c>
      <c r="AX189" s="11" t="s">
        <v>70</v>
      </c>
      <c r="AY189" s="134" t="s">
        <v>130</v>
      </c>
    </row>
    <row r="190" spans="2:65" s="10" customFormat="1">
      <c r="B190" s="127"/>
      <c r="D190" s="124" t="s">
        <v>138</v>
      </c>
      <c r="E190" s="128" t="s">
        <v>1</v>
      </c>
      <c r="F190" s="129" t="s">
        <v>960</v>
      </c>
      <c r="H190" s="130">
        <v>0.314</v>
      </c>
      <c r="L190" s="127"/>
      <c r="M190" s="131"/>
      <c r="T190" s="132"/>
      <c r="AT190" s="128" t="s">
        <v>138</v>
      </c>
      <c r="AU190" s="128" t="s">
        <v>77</v>
      </c>
      <c r="AV190" s="10" t="s">
        <v>77</v>
      </c>
      <c r="AW190" s="10" t="s">
        <v>26</v>
      </c>
      <c r="AX190" s="10" t="s">
        <v>16</v>
      </c>
      <c r="AY190" s="128" t="s">
        <v>130</v>
      </c>
    </row>
    <row r="191" spans="2:65" s="1" customFormat="1" ht="16.5" customHeight="1">
      <c r="B191" s="111"/>
      <c r="C191" s="112" t="s">
        <v>20</v>
      </c>
      <c r="D191" s="112" t="s">
        <v>131</v>
      </c>
      <c r="E191" s="113" t="s">
        <v>258</v>
      </c>
      <c r="F191" s="114" t="s">
        <v>259</v>
      </c>
      <c r="G191" s="115" t="s">
        <v>234</v>
      </c>
      <c r="H191" s="116">
        <v>67.408000000000001</v>
      </c>
      <c r="I191" s="117"/>
      <c r="J191" s="117">
        <f>ROUND(I191*H191,2)</f>
        <v>0</v>
      </c>
      <c r="K191" s="114" t="s">
        <v>1579</v>
      </c>
      <c r="L191" s="28"/>
      <c r="M191" s="118" t="s">
        <v>1</v>
      </c>
      <c r="N191" s="119" t="s">
        <v>35</v>
      </c>
      <c r="O191" s="120">
        <v>0</v>
      </c>
      <c r="P191" s="120">
        <f>O191*H191</f>
        <v>0</v>
      </c>
      <c r="Q191" s="120">
        <v>0</v>
      </c>
      <c r="R191" s="120">
        <f>Q191*H191</f>
        <v>0</v>
      </c>
      <c r="S191" s="120">
        <v>0</v>
      </c>
      <c r="T191" s="121">
        <f>S191*H191</f>
        <v>0</v>
      </c>
      <c r="AR191" s="122" t="s">
        <v>147</v>
      </c>
      <c r="AT191" s="122" t="s">
        <v>131</v>
      </c>
      <c r="AU191" s="122" t="s">
        <v>77</v>
      </c>
      <c r="AY191" s="16" t="s">
        <v>130</v>
      </c>
      <c r="BE191" s="123">
        <f>IF(N191="základní",J191,0)</f>
        <v>0</v>
      </c>
      <c r="BF191" s="123">
        <f>IF(N191="snížená",J191,0)</f>
        <v>0</v>
      </c>
      <c r="BG191" s="123">
        <f>IF(N191="zákl. přenesená",J191,0)</f>
        <v>0</v>
      </c>
      <c r="BH191" s="123">
        <f>IF(N191="sníž. přenesená",J191,0)</f>
        <v>0</v>
      </c>
      <c r="BI191" s="123">
        <f>IF(N191="nulová",J191,0)</f>
        <v>0</v>
      </c>
      <c r="BJ191" s="16" t="s">
        <v>16</v>
      </c>
      <c r="BK191" s="123">
        <f>ROUND(I191*H191,2)</f>
        <v>0</v>
      </c>
      <c r="BL191" s="16" t="s">
        <v>147</v>
      </c>
      <c r="BM191" s="122" t="s">
        <v>1309</v>
      </c>
    </row>
    <row r="192" spans="2:65" s="1" customFormat="1">
      <c r="B192" s="28"/>
      <c r="D192" s="124" t="s">
        <v>137</v>
      </c>
      <c r="F192" s="125" t="s">
        <v>259</v>
      </c>
      <c r="L192" s="28"/>
      <c r="M192" s="126"/>
      <c r="T192" s="52"/>
      <c r="AT192" s="16" t="s">
        <v>137</v>
      </c>
      <c r="AU192" s="16" t="s">
        <v>77</v>
      </c>
    </row>
    <row r="193" spans="2:65" s="11" customFormat="1">
      <c r="B193" s="133"/>
      <c r="D193" s="124" t="s">
        <v>138</v>
      </c>
      <c r="E193" s="134" t="s">
        <v>1</v>
      </c>
      <c r="F193" s="135" t="s">
        <v>1310</v>
      </c>
      <c r="H193" s="134" t="s">
        <v>1</v>
      </c>
      <c r="L193" s="133"/>
      <c r="M193" s="136"/>
      <c r="T193" s="137"/>
      <c r="AT193" s="134" t="s">
        <v>138</v>
      </c>
      <c r="AU193" s="134" t="s">
        <v>77</v>
      </c>
      <c r="AV193" s="11" t="s">
        <v>16</v>
      </c>
      <c r="AW193" s="11" t="s">
        <v>26</v>
      </c>
      <c r="AX193" s="11" t="s">
        <v>70</v>
      </c>
      <c r="AY193" s="134" t="s">
        <v>130</v>
      </c>
    </row>
    <row r="194" spans="2:65" s="10" customFormat="1">
      <c r="B194" s="127"/>
      <c r="D194" s="124" t="s">
        <v>138</v>
      </c>
      <c r="E194" s="128" t="s">
        <v>1</v>
      </c>
      <c r="F194" s="129" t="s">
        <v>266</v>
      </c>
      <c r="H194" s="130">
        <v>34.362000000000002</v>
      </c>
      <c r="L194" s="127"/>
      <c r="M194" s="131"/>
      <c r="T194" s="132"/>
      <c r="AT194" s="128" t="s">
        <v>138</v>
      </c>
      <c r="AU194" s="128" t="s">
        <v>77</v>
      </c>
      <c r="AV194" s="10" t="s">
        <v>77</v>
      </c>
      <c r="AW194" s="10" t="s">
        <v>26</v>
      </c>
      <c r="AX194" s="10" t="s">
        <v>70</v>
      </c>
      <c r="AY194" s="128" t="s">
        <v>130</v>
      </c>
    </row>
    <row r="195" spans="2:65" s="10" customFormat="1">
      <c r="B195" s="127"/>
      <c r="D195" s="124" t="s">
        <v>138</v>
      </c>
      <c r="E195" s="128" t="s">
        <v>1</v>
      </c>
      <c r="F195" s="129" t="s">
        <v>267</v>
      </c>
      <c r="H195" s="130">
        <v>33.045999999999999</v>
      </c>
      <c r="L195" s="127"/>
      <c r="M195" s="131"/>
      <c r="T195" s="132"/>
      <c r="AT195" s="128" t="s">
        <v>138</v>
      </c>
      <c r="AU195" s="128" t="s">
        <v>77</v>
      </c>
      <c r="AV195" s="10" t="s">
        <v>77</v>
      </c>
      <c r="AW195" s="10" t="s">
        <v>26</v>
      </c>
      <c r="AX195" s="10" t="s">
        <v>70</v>
      </c>
      <c r="AY195" s="128" t="s">
        <v>130</v>
      </c>
    </row>
    <row r="196" spans="2:65" s="13" customFormat="1">
      <c r="B196" s="147"/>
      <c r="D196" s="124" t="s">
        <v>138</v>
      </c>
      <c r="E196" s="148" t="s">
        <v>1</v>
      </c>
      <c r="F196" s="149" t="s">
        <v>227</v>
      </c>
      <c r="H196" s="150">
        <v>67.408000000000001</v>
      </c>
      <c r="L196" s="147"/>
      <c r="M196" s="151"/>
      <c r="T196" s="152"/>
      <c r="AT196" s="148" t="s">
        <v>138</v>
      </c>
      <c r="AU196" s="148" t="s">
        <v>77</v>
      </c>
      <c r="AV196" s="13" t="s">
        <v>147</v>
      </c>
      <c r="AW196" s="13" t="s">
        <v>26</v>
      </c>
      <c r="AX196" s="13" t="s">
        <v>16</v>
      </c>
      <c r="AY196" s="148" t="s">
        <v>130</v>
      </c>
    </row>
    <row r="197" spans="2:65" s="1" customFormat="1" ht="16.5" customHeight="1">
      <c r="B197" s="111"/>
      <c r="C197" s="112" t="s">
        <v>177</v>
      </c>
      <c r="D197" s="112" t="s">
        <v>131</v>
      </c>
      <c r="E197" s="113" t="s">
        <v>268</v>
      </c>
      <c r="F197" s="114" t="s">
        <v>269</v>
      </c>
      <c r="G197" s="115" t="s">
        <v>234</v>
      </c>
      <c r="H197" s="116">
        <v>298.298</v>
      </c>
      <c r="I197" s="117"/>
      <c r="J197" s="117">
        <f>ROUND(I197*H197,2)</f>
        <v>0</v>
      </c>
      <c r="K197" s="114" t="s">
        <v>1579</v>
      </c>
      <c r="L197" s="28"/>
      <c r="M197" s="118" t="s">
        <v>1</v>
      </c>
      <c r="N197" s="119" t="s">
        <v>35</v>
      </c>
      <c r="O197" s="120">
        <v>0</v>
      </c>
      <c r="P197" s="120">
        <f>O197*H197</f>
        <v>0</v>
      </c>
      <c r="Q197" s="120">
        <v>0</v>
      </c>
      <c r="R197" s="120">
        <f>Q197*H197</f>
        <v>0</v>
      </c>
      <c r="S197" s="120">
        <v>0</v>
      </c>
      <c r="T197" s="121">
        <f>S197*H197</f>
        <v>0</v>
      </c>
      <c r="AR197" s="122" t="s">
        <v>147</v>
      </c>
      <c r="AT197" s="122" t="s">
        <v>131</v>
      </c>
      <c r="AU197" s="122" t="s">
        <v>77</v>
      </c>
      <c r="AY197" s="16" t="s">
        <v>130</v>
      </c>
      <c r="BE197" s="123">
        <f>IF(N197="základní",J197,0)</f>
        <v>0</v>
      </c>
      <c r="BF197" s="123">
        <f>IF(N197="snížená",J197,0)</f>
        <v>0</v>
      </c>
      <c r="BG197" s="123">
        <f>IF(N197="zákl. přenesená",J197,0)</f>
        <v>0</v>
      </c>
      <c r="BH197" s="123">
        <f>IF(N197="sníž. přenesená",J197,0)</f>
        <v>0</v>
      </c>
      <c r="BI197" s="123">
        <f>IF(N197="nulová",J197,0)</f>
        <v>0</v>
      </c>
      <c r="BJ197" s="16" t="s">
        <v>16</v>
      </c>
      <c r="BK197" s="123">
        <f>ROUND(I197*H197,2)</f>
        <v>0</v>
      </c>
      <c r="BL197" s="16" t="s">
        <v>147</v>
      </c>
      <c r="BM197" s="122" t="s">
        <v>1311</v>
      </c>
    </row>
    <row r="198" spans="2:65" s="1" customFormat="1">
      <c r="B198" s="28"/>
      <c r="D198" s="124" t="s">
        <v>137</v>
      </c>
      <c r="F198" s="125" t="s">
        <v>269</v>
      </c>
      <c r="L198" s="28"/>
      <c r="M198" s="126"/>
      <c r="T198" s="52"/>
      <c r="AT198" s="16" t="s">
        <v>137</v>
      </c>
      <c r="AU198" s="16" t="s">
        <v>77</v>
      </c>
    </row>
    <row r="199" spans="2:65" s="11" customFormat="1">
      <c r="B199" s="133"/>
      <c r="D199" s="124" t="s">
        <v>138</v>
      </c>
      <c r="E199" s="134" t="s">
        <v>1</v>
      </c>
      <c r="F199" s="135" t="s">
        <v>1295</v>
      </c>
      <c r="H199" s="134" t="s">
        <v>1</v>
      </c>
      <c r="L199" s="133"/>
      <c r="M199" s="136"/>
      <c r="T199" s="137"/>
      <c r="AT199" s="134" t="s">
        <v>138</v>
      </c>
      <c r="AU199" s="134" t="s">
        <v>77</v>
      </c>
      <c r="AV199" s="11" t="s">
        <v>16</v>
      </c>
      <c r="AW199" s="11" t="s">
        <v>26</v>
      </c>
      <c r="AX199" s="11" t="s">
        <v>70</v>
      </c>
      <c r="AY199" s="134" t="s">
        <v>130</v>
      </c>
    </row>
    <row r="200" spans="2:65" s="11" customFormat="1">
      <c r="B200" s="133"/>
      <c r="D200" s="124" t="s">
        <v>138</v>
      </c>
      <c r="E200" s="134" t="s">
        <v>1</v>
      </c>
      <c r="F200" s="135" t="s">
        <v>1296</v>
      </c>
      <c r="H200" s="134" t="s">
        <v>1</v>
      </c>
      <c r="L200" s="133"/>
      <c r="M200" s="136"/>
      <c r="T200" s="137"/>
      <c r="AT200" s="134" t="s">
        <v>138</v>
      </c>
      <c r="AU200" s="134" t="s">
        <v>77</v>
      </c>
      <c r="AV200" s="11" t="s">
        <v>16</v>
      </c>
      <c r="AW200" s="11" t="s">
        <v>26</v>
      </c>
      <c r="AX200" s="11" t="s">
        <v>70</v>
      </c>
      <c r="AY200" s="134" t="s">
        <v>130</v>
      </c>
    </row>
    <row r="201" spans="2:65" s="10" customFormat="1">
      <c r="B201" s="127"/>
      <c r="D201" s="124" t="s">
        <v>138</v>
      </c>
      <c r="E201" s="128" t="s">
        <v>1</v>
      </c>
      <c r="F201" s="129" t="s">
        <v>1297</v>
      </c>
      <c r="H201" s="130">
        <v>111.09099999999999</v>
      </c>
      <c r="L201" s="127"/>
      <c r="M201" s="131"/>
      <c r="T201" s="132"/>
      <c r="AT201" s="128" t="s">
        <v>138</v>
      </c>
      <c r="AU201" s="128" t="s">
        <v>77</v>
      </c>
      <c r="AV201" s="10" t="s">
        <v>77</v>
      </c>
      <c r="AW201" s="10" t="s">
        <v>26</v>
      </c>
      <c r="AX201" s="10" t="s">
        <v>70</v>
      </c>
      <c r="AY201" s="128" t="s">
        <v>130</v>
      </c>
    </row>
    <row r="202" spans="2:65" s="11" customFormat="1">
      <c r="B202" s="133"/>
      <c r="D202" s="124" t="s">
        <v>138</v>
      </c>
      <c r="E202" s="134" t="s">
        <v>1</v>
      </c>
      <c r="F202" s="135" t="s">
        <v>1298</v>
      </c>
      <c r="H202" s="134" t="s">
        <v>1</v>
      </c>
      <c r="L202" s="133"/>
      <c r="M202" s="136"/>
      <c r="T202" s="137"/>
      <c r="AT202" s="134" t="s">
        <v>138</v>
      </c>
      <c r="AU202" s="134" t="s">
        <v>77</v>
      </c>
      <c r="AV202" s="11" t="s">
        <v>16</v>
      </c>
      <c r="AW202" s="11" t="s">
        <v>26</v>
      </c>
      <c r="AX202" s="11" t="s">
        <v>70</v>
      </c>
      <c r="AY202" s="134" t="s">
        <v>130</v>
      </c>
    </row>
    <row r="203" spans="2:65" s="10" customFormat="1">
      <c r="B203" s="127"/>
      <c r="D203" s="124" t="s">
        <v>138</v>
      </c>
      <c r="E203" s="128" t="s">
        <v>1</v>
      </c>
      <c r="F203" s="129" t="s">
        <v>1299</v>
      </c>
      <c r="H203" s="130">
        <v>81.325999999999993</v>
      </c>
      <c r="L203" s="127"/>
      <c r="M203" s="131"/>
      <c r="T203" s="132"/>
      <c r="AT203" s="128" t="s">
        <v>138</v>
      </c>
      <c r="AU203" s="128" t="s">
        <v>77</v>
      </c>
      <c r="AV203" s="10" t="s">
        <v>77</v>
      </c>
      <c r="AW203" s="10" t="s">
        <v>26</v>
      </c>
      <c r="AX203" s="10" t="s">
        <v>70</v>
      </c>
      <c r="AY203" s="128" t="s">
        <v>130</v>
      </c>
    </row>
    <row r="204" spans="2:65" s="14" customFormat="1">
      <c r="B204" s="153"/>
      <c r="D204" s="124" t="s">
        <v>138</v>
      </c>
      <c r="E204" s="154" t="s">
        <v>1</v>
      </c>
      <c r="F204" s="155" t="s">
        <v>264</v>
      </c>
      <c r="H204" s="156">
        <v>192.41699999999997</v>
      </c>
      <c r="L204" s="153"/>
      <c r="M204" s="157"/>
      <c r="T204" s="158"/>
      <c r="AT204" s="154" t="s">
        <v>138</v>
      </c>
      <c r="AU204" s="154" t="s">
        <v>77</v>
      </c>
      <c r="AV204" s="14" t="s">
        <v>83</v>
      </c>
      <c r="AW204" s="14" t="s">
        <v>26</v>
      </c>
      <c r="AX204" s="14" t="s">
        <v>70</v>
      </c>
      <c r="AY204" s="154" t="s">
        <v>130</v>
      </c>
    </row>
    <row r="205" spans="2:65" s="11" customFormat="1">
      <c r="B205" s="133"/>
      <c r="D205" s="124" t="s">
        <v>138</v>
      </c>
      <c r="E205" s="134" t="s">
        <v>1</v>
      </c>
      <c r="F205" s="135" t="s">
        <v>1304</v>
      </c>
      <c r="H205" s="134" t="s">
        <v>1</v>
      </c>
      <c r="L205" s="133"/>
      <c r="M205" s="136"/>
      <c r="T205" s="137"/>
      <c r="AT205" s="134" t="s">
        <v>138</v>
      </c>
      <c r="AU205" s="134" t="s">
        <v>77</v>
      </c>
      <c r="AV205" s="11" t="s">
        <v>16</v>
      </c>
      <c r="AW205" s="11" t="s">
        <v>26</v>
      </c>
      <c r="AX205" s="11" t="s">
        <v>70</v>
      </c>
      <c r="AY205" s="134" t="s">
        <v>130</v>
      </c>
    </row>
    <row r="206" spans="2:65" s="10" customFormat="1">
      <c r="B206" s="127"/>
      <c r="D206" s="124" t="s">
        <v>138</v>
      </c>
      <c r="E206" s="128" t="s">
        <v>1</v>
      </c>
      <c r="F206" s="129" t="s">
        <v>1305</v>
      </c>
      <c r="H206" s="130">
        <v>53.813000000000002</v>
      </c>
      <c r="L206" s="127"/>
      <c r="M206" s="131"/>
      <c r="T206" s="132"/>
      <c r="AT206" s="128" t="s">
        <v>138</v>
      </c>
      <c r="AU206" s="128" t="s">
        <v>77</v>
      </c>
      <c r="AV206" s="10" t="s">
        <v>77</v>
      </c>
      <c r="AW206" s="10" t="s">
        <v>26</v>
      </c>
      <c r="AX206" s="10" t="s">
        <v>70</v>
      </c>
      <c r="AY206" s="128" t="s">
        <v>130</v>
      </c>
    </row>
    <row r="207" spans="2:65" s="10" customFormat="1">
      <c r="B207" s="127"/>
      <c r="D207" s="124" t="s">
        <v>138</v>
      </c>
      <c r="E207" s="128" t="s">
        <v>1</v>
      </c>
      <c r="F207" s="129" t="s">
        <v>1306</v>
      </c>
      <c r="H207" s="130">
        <v>51.753999999999998</v>
      </c>
      <c r="L207" s="127"/>
      <c r="M207" s="131"/>
      <c r="T207" s="132"/>
      <c r="AT207" s="128" t="s">
        <v>138</v>
      </c>
      <c r="AU207" s="128" t="s">
        <v>77</v>
      </c>
      <c r="AV207" s="10" t="s">
        <v>77</v>
      </c>
      <c r="AW207" s="10" t="s">
        <v>26</v>
      </c>
      <c r="AX207" s="10" t="s">
        <v>70</v>
      </c>
      <c r="AY207" s="128" t="s">
        <v>130</v>
      </c>
    </row>
    <row r="208" spans="2:65" s="14" customFormat="1">
      <c r="B208" s="153"/>
      <c r="D208" s="124" t="s">
        <v>138</v>
      </c>
      <c r="E208" s="154" t="s">
        <v>1</v>
      </c>
      <c r="F208" s="155" t="s">
        <v>264</v>
      </c>
      <c r="H208" s="156">
        <v>105.56700000000001</v>
      </c>
      <c r="L208" s="153"/>
      <c r="M208" s="157"/>
      <c r="T208" s="158"/>
      <c r="AT208" s="154" t="s">
        <v>138</v>
      </c>
      <c r="AU208" s="154" t="s">
        <v>77</v>
      </c>
      <c r="AV208" s="14" t="s">
        <v>83</v>
      </c>
      <c r="AW208" s="14" t="s">
        <v>26</v>
      </c>
      <c r="AX208" s="14" t="s">
        <v>70</v>
      </c>
      <c r="AY208" s="154" t="s">
        <v>130</v>
      </c>
    </row>
    <row r="209" spans="2:65" s="11" customFormat="1">
      <c r="B209" s="133"/>
      <c r="D209" s="124" t="s">
        <v>138</v>
      </c>
      <c r="E209" s="134" t="s">
        <v>1</v>
      </c>
      <c r="F209" s="135" t="s">
        <v>1312</v>
      </c>
      <c r="H209" s="134" t="s">
        <v>1</v>
      </c>
      <c r="L209" s="133"/>
      <c r="M209" s="136"/>
      <c r="T209" s="137"/>
      <c r="AT209" s="134" t="s">
        <v>138</v>
      </c>
      <c r="AU209" s="134" t="s">
        <v>77</v>
      </c>
      <c r="AV209" s="11" t="s">
        <v>16</v>
      </c>
      <c r="AW209" s="11" t="s">
        <v>26</v>
      </c>
      <c r="AX209" s="11" t="s">
        <v>70</v>
      </c>
      <c r="AY209" s="134" t="s">
        <v>130</v>
      </c>
    </row>
    <row r="210" spans="2:65" s="10" customFormat="1">
      <c r="B210" s="127"/>
      <c r="D210" s="124" t="s">
        <v>138</v>
      </c>
      <c r="E210" s="128" t="s">
        <v>1</v>
      </c>
      <c r="F210" s="129" t="s">
        <v>960</v>
      </c>
      <c r="H210" s="130">
        <v>0.314</v>
      </c>
      <c r="L210" s="127"/>
      <c r="M210" s="131"/>
      <c r="T210" s="132"/>
      <c r="AT210" s="128" t="s">
        <v>138</v>
      </c>
      <c r="AU210" s="128" t="s">
        <v>77</v>
      </c>
      <c r="AV210" s="10" t="s">
        <v>77</v>
      </c>
      <c r="AW210" s="10" t="s">
        <v>26</v>
      </c>
      <c r="AX210" s="10" t="s">
        <v>70</v>
      </c>
      <c r="AY210" s="128" t="s">
        <v>130</v>
      </c>
    </row>
    <row r="211" spans="2:65" s="13" customFormat="1">
      <c r="B211" s="147"/>
      <c r="D211" s="124" t="s">
        <v>138</v>
      </c>
      <c r="E211" s="148" t="s">
        <v>1</v>
      </c>
      <c r="F211" s="149" t="s">
        <v>227</v>
      </c>
      <c r="H211" s="150">
        <v>298.298</v>
      </c>
      <c r="L211" s="147"/>
      <c r="M211" s="151"/>
      <c r="T211" s="152"/>
      <c r="AT211" s="148" t="s">
        <v>138</v>
      </c>
      <c r="AU211" s="148" t="s">
        <v>77</v>
      </c>
      <c r="AV211" s="13" t="s">
        <v>147</v>
      </c>
      <c r="AW211" s="13" t="s">
        <v>26</v>
      </c>
      <c r="AX211" s="13" t="s">
        <v>16</v>
      </c>
      <c r="AY211" s="148" t="s">
        <v>130</v>
      </c>
    </row>
    <row r="212" spans="2:65" s="1" customFormat="1" ht="24.2" customHeight="1">
      <c r="B212" s="111"/>
      <c r="C212" s="112" t="s">
        <v>180</v>
      </c>
      <c r="D212" s="112" t="s">
        <v>131</v>
      </c>
      <c r="E212" s="113" t="s">
        <v>275</v>
      </c>
      <c r="F212" s="114" t="s">
        <v>276</v>
      </c>
      <c r="G212" s="115" t="s">
        <v>234</v>
      </c>
      <c r="H212" s="116">
        <v>1491.49</v>
      </c>
      <c r="I212" s="117"/>
      <c r="J212" s="117">
        <f>ROUND(I212*H212,2)</f>
        <v>0</v>
      </c>
      <c r="K212" s="114" t="s">
        <v>1579</v>
      </c>
      <c r="L212" s="28"/>
      <c r="M212" s="118" t="s">
        <v>1</v>
      </c>
      <c r="N212" s="119" t="s">
        <v>35</v>
      </c>
      <c r="O212" s="120">
        <v>0</v>
      </c>
      <c r="P212" s="120">
        <f>O212*H212</f>
        <v>0</v>
      </c>
      <c r="Q212" s="120">
        <v>0</v>
      </c>
      <c r="R212" s="120">
        <f>Q212*H212</f>
        <v>0</v>
      </c>
      <c r="S212" s="120">
        <v>0</v>
      </c>
      <c r="T212" s="121">
        <f>S212*H212</f>
        <v>0</v>
      </c>
      <c r="AR212" s="122" t="s">
        <v>147</v>
      </c>
      <c r="AT212" s="122" t="s">
        <v>131</v>
      </c>
      <c r="AU212" s="122" t="s">
        <v>77</v>
      </c>
      <c r="AY212" s="16" t="s">
        <v>130</v>
      </c>
      <c r="BE212" s="123">
        <f>IF(N212="základní",J212,0)</f>
        <v>0</v>
      </c>
      <c r="BF212" s="123">
        <f>IF(N212="snížená",J212,0)</f>
        <v>0</v>
      </c>
      <c r="BG212" s="123">
        <f>IF(N212="zákl. přenesená",J212,0)</f>
        <v>0</v>
      </c>
      <c r="BH212" s="123">
        <f>IF(N212="sníž. přenesená",J212,0)</f>
        <v>0</v>
      </c>
      <c r="BI212" s="123">
        <f>IF(N212="nulová",J212,0)</f>
        <v>0</v>
      </c>
      <c r="BJ212" s="16" t="s">
        <v>16</v>
      </c>
      <c r="BK212" s="123">
        <f>ROUND(I212*H212,2)</f>
        <v>0</v>
      </c>
      <c r="BL212" s="16" t="s">
        <v>147</v>
      </c>
      <c r="BM212" s="122" t="s">
        <v>1313</v>
      </c>
    </row>
    <row r="213" spans="2:65" s="1" customFormat="1">
      <c r="B213" s="28"/>
      <c r="D213" s="124" t="s">
        <v>137</v>
      </c>
      <c r="F213" s="125" t="s">
        <v>276</v>
      </c>
      <c r="L213" s="28"/>
      <c r="M213" s="126"/>
      <c r="T213" s="52"/>
      <c r="AT213" s="16" t="s">
        <v>137</v>
      </c>
      <c r="AU213" s="16" t="s">
        <v>77</v>
      </c>
    </row>
    <row r="214" spans="2:65" s="10" customFormat="1">
      <c r="B214" s="127"/>
      <c r="D214" s="124" t="s">
        <v>138</v>
      </c>
      <c r="E214" s="128" t="s">
        <v>1</v>
      </c>
      <c r="F214" s="129" t="s">
        <v>1314</v>
      </c>
      <c r="H214" s="130">
        <v>1491.49</v>
      </c>
      <c r="L214" s="127"/>
      <c r="M214" s="131"/>
      <c r="T214" s="132"/>
      <c r="AT214" s="128" t="s">
        <v>138</v>
      </c>
      <c r="AU214" s="128" t="s">
        <v>77</v>
      </c>
      <c r="AV214" s="10" t="s">
        <v>77</v>
      </c>
      <c r="AW214" s="10" t="s">
        <v>26</v>
      </c>
      <c r="AX214" s="10" t="s">
        <v>16</v>
      </c>
      <c r="AY214" s="128" t="s">
        <v>130</v>
      </c>
    </row>
    <row r="215" spans="2:65" s="1" customFormat="1" ht="16.5" customHeight="1">
      <c r="B215" s="111"/>
      <c r="C215" s="112" t="s">
        <v>183</v>
      </c>
      <c r="D215" s="112" t="s">
        <v>131</v>
      </c>
      <c r="E215" s="113" t="s">
        <v>293</v>
      </c>
      <c r="F215" s="114" t="s">
        <v>294</v>
      </c>
      <c r="G215" s="115" t="s">
        <v>295</v>
      </c>
      <c r="H215" s="116">
        <v>536.93600000000004</v>
      </c>
      <c r="I215" s="117"/>
      <c r="J215" s="117">
        <f>ROUND(I215*H215,2)</f>
        <v>0</v>
      </c>
      <c r="K215" s="114" t="s">
        <v>1579</v>
      </c>
      <c r="L215" s="28"/>
      <c r="M215" s="118" t="s">
        <v>1</v>
      </c>
      <c r="N215" s="119" t="s">
        <v>35</v>
      </c>
      <c r="O215" s="120">
        <v>0</v>
      </c>
      <c r="P215" s="120">
        <f>O215*H215</f>
        <v>0</v>
      </c>
      <c r="Q215" s="120">
        <v>0</v>
      </c>
      <c r="R215" s="120">
        <f>Q215*H215</f>
        <v>0</v>
      </c>
      <c r="S215" s="120">
        <v>0</v>
      </c>
      <c r="T215" s="121">
        <f>S215*H215</f>
        <v>0</v>
      </c>
      <c r="AR215" s="122" t="s">
        <v>147</v>
      </c>
      <c r="AT215" s="122" t="s">
        <v>131</v>
      </c>
      <c r="AU215" s="122" t="s">
        <v>77</v>
      </c>
      <c r="AY215" s="16" t="s">
        <v>130</v>
      </c>
      <c r="BE215" s="123">
        <f>IF(N215="základní",J215,0)</f>
        <v>0</v>
      </c>
      <c r="BF215" s="123">
        <f>IF(N215="snížená",J215,0)</f>
        <v>0</v>
      </c>
      <c r="BG215" s="123">
        <f>IF(N215="zákl. přenesená",J215,0)</f>
        <v>0</v>
      </c>
      <c r="BH215" s="123">
        <f>IF(N215="sníž. přenesená",J215,0)</f>
        <v>0</v>
      </c>
      <c r="BI215" s="123">
        <f>IF(N215="nulová",J215,0)</f>
        <v>0</v>
      </c>
      <c r="BJ215" s="16" t="s">
        <v>16</v>
      </c>
      <c r="BK215" s="123">
        <f>ROUND(I215*H215,2)</f>
        <v>0</v>
      </c>
      <c r="BL215" s="16" t="s">
        <v>147</v>
      </c>
      <c r="BM215" s="122" t="s">
        <v>1315</v>
      </c>
    </row>
    <row r="216" spans="2:65" s="1" customFormat="1">
      <c r="B216" s="28"/>
      <c r="D216" s="124" t="s">
        <v>137</v>
      </c>
      <c r="F216" s="125" t="s">
        <v>294</v>
      </c>
      <c r="L216" s="28"/>
      <c r="M216" s="126"/>
      <c r="T216" s="52"/>
      <c r="AT216" s="16" t="s">
        <v>137</v>
      </c>
      <c r="AU216" s="16" t="s">
        <v>77</v>
      </c>
    </row>
    <row r="217" spans="2:65" s="10" customFormat="1">
      <c r="B217" s="127"/>
      <c r="D217" s="124" t="s">
        <v>138</v>
      </c>
      <c r="E217" s="128" t="s">
        <v>1</v>
      </c>
      <c r="F217" s="129" t="s">
        <v>1316</v>
      </c>
      <c r="H217" s="130">
        <v>536.93600000000004</v>
      </c>
      <c r="L217" s="127"/>
      <c r="M217" s="131"/>
      <c r="T217" s="132"/>
      <c r="AT217" s="128" t="s">
        <v>138</v>
      </c>
      <c r="AU217" s="128" t="s">
        <v>77</v>
      </c>
      <c r="AV217" s="10" t="s">
        <v>77</v>
      </c>
      <c r="AW217" s="10" t="s">
        <v>26</v>
      </c>
      <c r="AX217" s="10" t="s">
        <v>16</v>
      </c>
      <c r="AY217" s="128" t="s">
        <v>130</v>
      </c>
    </row>
    <row r="218" spans="2:65" s="1" customFormat="1" ht="16.5" customHeight="1">
      <c r="B218" s="111"/>
      <c r="C218" s="112" t="s">
        <v>187</v>
      </c>
      <c r="D218" s="112" t="s">
        <v>131</v>
      </c>
      <c r="E218" s="113" t="s">
        <v>298</v>
      </c>
      <c r="F218" s="114" t="s">
        <v>299</v>
      </c>
      <c r="G218" s="115" t="s">
        <v>234</v>
      </c>
      <c r="H218" s="116">
        <v>298.298</v>
      </c>
      <c r="I218" s="117"/>
      <c r="J218" s="117">
        <f>ROUND(I218*H218,2)</f>
        <v>0</v>
      </c>
      <c r="K218" s="114" t="s">
        <v>1579</v>
      </c>
      <c r="L218" s="28"/>
      <c r="M218" s="118" t="s">
        <v>1</v>
      </c>
      <c r="N218" s="119" t="s">
        <v>35</v>
      </c>
      <c r="O218" s="120">
        <v>0</v>
      </c>
      <c r="P218" s="120">
        <f>O218*H218</f>
        <v>0</v>
      </c>
      <c r="Q218" s="120">
        <v>0</v>
      </c>
      <c r="R218" s="120">
        <f>Q218*H218</f>
        <v>0</v>
      </c>
      <c r="S218" s="120">
        <v>0</v>
      </c>
      <c r="T218" s="121">
        <f>S218*H218</f>
        <v>0</v>
      </c>
      <c r="AR218" s="122" t="s">
        <v>147</v>
      </c>
      <c r="AT218" s="122" t="s">
        <v>131</v>
      </c>
      <c r="AU218" s="122" t="s">
        <v>77</v>
      </c>
      <c r="AY218" s="16" t="s">
        <v>130</v>
      </c>
      <c r="BE218" s="123">
        <f>IF(N218="základní",J218,0)</f>
        <v>0</v>
      </c>
      <c r="BF218" s="123">
        <f>IF(N218="snížená",J218,0)</f>
        <v>0</v>
      </c>
      <c r="BG218" s="123">
        <f>IF(N218="zákl. přenesená",J218,0)</f>
        <v>0</v>
      </c>
      <c r="BH218" s="123">
        <f>IF(N218="sníž. přenesená",J218,0)</f>
        <v>0</v>
      </c>
      <c r="BI218" s="123">
        <f>IF(N218="nulová",J218,0)</f>
        <v>0</v>
      </c>
      <c r="BJ218" s="16" t="s">
        <v>16</v>
      </c>
      <c r="BK218" s="123">
        <f>ROUND(I218*H218,2)</f>
        <v>0</v>
      </c>
      <c r="BL218" s="16" t="s">
        <v>147</v>
      </c>
      <c r="BM218" s="122" t="s">
        <v>1317</v>
      </c>
    </row>
    <row r="219" spans="2:65" s="1" customFormat="1">
      <c r="B219" s="28"/>
      <c r="D219" s="124" t="s">
        <v>137</v>
      </c>
      <c r="F219" s="125" t="s">
        <v>299</v>
      </c>
      <c r="L219" s="28"/>
      <c r="M219" s="126"/>
      <c r="T219" s="52"/>
      <c r="AT219" s="16" t="s">
        <v>137</v>
      </c>
      <c r="AU219" s="16" t="s">
        <v>77</v>
      </c>
    </row>
    <row r="220" spans="2:65" s="1" customFormat="1" ht="16.5" customHeight="1">
      <c r="B220" s="111"/>
      <c r="C220" s="112" t="s">
        <v>190</v>
      </c>
      <c r="D220" s="112" t="s">
        <v>131</v>
      </c>
      <c r="E220" s="113" t="s">
        <v>969</v>
      </c>
      <c r="F220" s="114" t="s">
        <v>970</v>
      </c>
      <c r="G220" s="115" t="s">
        <v>221</v>
      </c>
      <c r="H220" s="116">
        <v>81.596000000000004</v>
      </c>
      <c r="I220" s="117"/>
      <c r="J220" s="117">
        <f>ROUND(I220*H220,2)</f>
        <v>0</v>
      </c>
      <c r="K220" s="114" t="s">
        <v>1579</v>
      </c>
      <c r="L220" s="28"/>
      <c r="M220" s="118" t="s">
        <v>1</v>
      </c>
      <c r="N220" s="119" t="s">
        <v>35</v>
      </c>
      <c r="O220" s="120">
        <v>0</v>
      </c>
      <c r="P220" s="120">
        <f>O220*H220</f>
        <v>0</v>
      </c>
      <c r="Q220" s="120">
        <v>0</v>
      </c>
      <c r="R220" s="120">
        <f>Q220*H220</f>
        <v>0</v>
      </c>
      <c r="S220" s="120">
        <v>0</v>
      </c>
      <c r="T220" s="121">
        <f>S220*H220</f>
        <v>0</v>
      </c>
      <c r="AR220" s="122" t="s">
        <v>147</v>
      </c>
      <c r="AT220" s="122" t="s">
        <v>131</v>
      </c>
      <c r="AU220" s="122" t="s">
        <v>77</v>
      </c>
      <c r="AY220" s="16" t="s">
        <v>130</v>
      </c>
      <c r="BE220" s="123">
        <f>IF(N220="základní",J220,0)</f>
        <v>0</v>
      </c>
      <c r="BF220" s="123">
        <f>IF(N220="snížená",J220,0)</f>
        <v>0</v>
      </c>
      <c r="BG220" s="123">
        <f>IF(N220="zákl. přenesená",J220,0)</f>
        <v>0</v>
      </c>
      <c r="BH220" s="123">
        <f>IF(N220="sníž. přenesená",J220,0)</f>
        <v>0</v>
      </c>
      <c r="BI220" s="123">
        <f>IF(N220="nulová",J220,0)</f>
        <v>0</v>
      </c>
      <c r="BJ220" s="16" t="s">
        <v>16</v>
      </c>
      <c r="BK220" s="123">
        <f>ROUND(I220*H220,2)</f>
        <v>0</v>
      </c>
      <c r="BL220" s="16" t="s">
        <v>147</v>
      </c>
      <c r="BM220" s="122" t="s">
        <v>1318</v>
      </c>
    </row>
    <row r="221" spans="2:65" s="1" customFormat="1">
      <c r="B221" s="28"/>
      <c r="D221" s="124" t="s">
        <v>137</v>
      </c>
      <c r="F221" s="125" t="s">
        <v>970</v>
      </c>
      <c r="L221" s="28"/>
      <c r="M221" s="126"/>
      <c r="T221" s="52"/>
      <c r="AT221" s="16" t="s">
        <v>137</v>
      </c>
      <c r="AU221" s="16" t="s">
        <v>77</v>
      </c>
    </row>
    <row r="222" spans="2:65" s="11" customFormat="1">
      <c r="B222" s="133"/>
      <c r="D222" s="124" t="s">
        <v>138</v>
      </c>
      <c r="E222" s="134" t="s">
        <v>1</v>
      </c>
      <c r="F222" s="135" t="s">
        <v>1319</v>
      </c>
      <c r="H222" s="134" t="s">
        <v>1</v>
      </c>
      <c r="L222" s="133"/>
      <c r="M222" s="136"/>
      <c r="T222" s="137"/>
      <c r="AT222" s="134" t="s">
        <v>138</v>
      </c>
      <c r="AU222" s="134" t="s">
        <v>77</v>
      </c>
      <c r="AV222" s="11" t="s">
        <v>16</v>
      </c>
      <c r="AW222" s="11" t="s">
        <v>26</v>
      </c>
      <c r="AX222" s="11" t="s">
        <v>70</v>
      </c>
      <c r="AY222" s="134" t="s">
        <v>130</v>
      </c>
    </row>
    <row r="223" spans="2:65" s="10" customFormat="1">
      <c r="B223" s="127"/>
      <c r="D223" s="124" t="s">
        <v>138</v>
      </c>
      <c r="E223" s="128" t="s">
        <v>1</v>
      </c>
      <c r="F223" s="129" t="s">
        <v>1320</v>
      </c>
      <c r="H223" s="130">
        <v>35.347999999999999</v>
      </c>
      <c r="L223" s="127"/>
      <c r="M223" s="131"/>
      <c r="T223" s="132"/>
      <c r="AT223" s="128" t="s">
        <v>138</v>
      </c>
      <c r="AU223" s="128" t="s">
        <v>77</v>
      </c>
      <c r="AV223" s="10" t="s">
        <v>77</v>
      </c>
      <c r="AW223" s="10" t="s">
        <v>26</v>
      </c>
      <c r="AX223" s="10" t="s">
        <v>70</v>
      </c>
      <c r="AY223" s="128" t="s">
        <v>130</v>
      </c>
    </row>
    <row r="224" spans="2:65" s="10" customFormat="1">
      <c r="B224" s="127"/>
      <c r="D224" s="124" t="s">
        <v>138</v>
      </c>
      <c r="E224" s="128" t="s">
        <v>1</v>
      </c>
      <c r="F224" s="129" t="s">
        <v>1321</v>
      </c>
      <c r="H224" s="130">
        <v>46.247999999999998</v>
      </c>
      <c r="L224" s="127"/>
      <c r="M224" s="131"/>
      <c r="T224" s="132"/>
      <c r="AT224" s="128" t="s">
        <v>138</v>
      </c>
      <c r="AU224" s="128" t="s">
        <v>77</v>
      </c>
      <c r="AV224" s="10" t="s">
        <v>77</v>
      </c>
      <c r="AW224" s="10" t="s">
        <v>26</v>
      </c>
      <c r="AX224" s="10" t="s">
        <v>70</v>
      </c>
      <c r="AY224" s="128" t="s">
        <v>130</v>
      </c>
    </row>
    <row r="225" spans="2:65" s="13" customFormat="1">
      <c r="B225" s="147"/>
      <c r="D225" s="124" t="s">
        <v>138</v>
      </c>
      <c r="E225" s="148" t="s">
        <v>1</v>
      </c>
      <c r="F225" s="149" t="s">
        <v>227</v>
      </c>
      <c r="H225" s="150">
        <v>81.596000000000004</v>
      </c>
      <c r="L225" s="147"/>
      <c r="M225" s="151"/>
      <c r="T225" s="152"/>
      <c r="AT225" s="148" t="s">
        <v>138</v>
      </c>
      <c r="AU225" s="148" t="s">
        <v>77</v>
      </c>
      <c r="AV225" s="13" t="s">
        <v>147</v>
      </c>
      <c r="AW225" s="13" t="s">
        <v>26</v>
      </c>
      <c r="AX225" s="13" t="s">
        <v>16</v>
      </c>
      <c r="AY225" s="148" t="s">
        <v>130</v>
      </c>
    </row>
    <row r="226" spans="2:65" s="1" customFormat="1" ht="16.5" customHeight="1">
      <c r="B226" s="111"/>
      <c r="C226" s="159" t="s">
        <v>193</v>
      </c>
      <c r="D226" s="159" t="s">
        <v>312</v>
      </c>
      <c r="E226" s="160" t="s">
        <v>313</v>
      </c>
      <c r="F226" s="161" t="s">
        <v>314</v>
      </c>
      <c r="G226" s="162" t="s">
        <v>295</v>
      </c>
      <c r="H226" s="163">
        <v>9.875</v>
      </c>
      <c r="I226" s="164"/>
      <c r="J226" s="164">
        <f>ROUND(I226*H226,2)</f>
        <v>0</v>
      </c>
      <c r="K226" s="161" t="s">
        <v>1579</v>
      </c>
      <c r="L226" s="165"/>
      <c r="M226" s="166" t="s">
        <v>1</v>
      </c>
      <c r="N226" s="167" t="s">
        <v>35</v>
      </c>
      <c r="O226" s="120">
        <v>0</v>
      </c>
      <c r="P226" s="120">
        <f>O226*H226</f>
        <v>0</v>
      </c>
      <c r="Q226" s="120">
        <v>1</v>
      </c>
      <c r="R226" s="120">
        <f>Q226*H226</f>
        <v>9.875</v>
      </c>
      <c r="S226" s="120">
        <v>0</v>
      </c>
      <c r="T226" s="121">
        <f>S226*H226</f>
        <v>0</v>
      </c>
      <c r="AR226" s="122" t="s">
        <v>166</v>
      </c>
      <c r="AT226" s="122" t="s">
        <v>312</v>
      </c>
      <c r="AU226" s="122" t="s">
        <v>77</v>
      </c>
      <c r="AY226" s="16" t="s">
        <v>130</v>
      </c>
      <c r="BE226" s="123">
        <f>IF(N226="základní",J226,0)</f>
        <v>0</v>
      </c>
      <c r="BF226" s="123">
        <f>IF(N226="snížená",J226,0)</f>
        <v>0</v>
      </c>
      <c r="BG226" s="123">
        <f>IF(N226="zákl. přenesená",J226,0)</f>
        <v>0</v>
      </c>
      <c r="BH226" s="123">
        <f>IF(N226="sníž. přenesená",J226,0)</f>
        <v>0</v>
      </c>
      <c r="BI226" s="123">
        <f>IF(N226="nulová",J226,0)</f>
        <v>0</v>
      </c>
      <c r="BJ226" s="16" t="s">
        <v>16</v>
      </c>
      <c r="BK226" s="123">
        <f>ROUND(I226*H226,2)</f>
        <v>0</v>
      </c>
      <c r="BL226" s="16" t="s">
        <v>147</v>
      </c>
      <c r="BM226" s="122" t="s">
        <v>1322</v>
      </c>
    </row>
    <row r="227" spans="2:65" s="1" customFormat="1">
      <c r="B227" s="28"/>
      <c r="D227" s="124" t="s">
        <v>137</v>
      </c>
      <c r="F227" s="125" t="s">
        <v>314</v>
      </c>
      <c r="L227" s="28"/>
      <c r="M227" s="126"/>
      <c r="T227" s="52"/>
      <c r="AT227" s="16" t="s">
        <v>137</v>
      </c>
      <c r="AU227" s="16" t="s">
        <v>77</v>
      </c>
    </row>
    <row r="228" spans="2:65" s="11" customFormat="1">
      <c r="B228" s="133"/>
      <c r="D228" s="124" t="s">
        <v>138</v>
      </c>
      <c r="E228" s="134" t="s">
        <v>1</v>
      </c>
      <c r="F228" s="135" t="s">
        <v>1323</v>
      </c>
      <c r="H228" s="134" t="s">
        <v>1</v>
      </c>
      <c r="L228" s="133"/>
      <c r="M228" s="136"/>
      <c r="T228" s="137"/>
      <c r="AT228" s="134" t="s">
        <v>138</v>
      </c>
      <c r="AU228" s="134" t="s">
        <v>77</v>
      </c>
      <c r="AV228" s="11" t="s">
        <v>16</v>
      </c>
      <c r="AW228" s="11" t="s">
        <v>26</v>
      </c>
      <c r="AX228" s="11" t="s">
        <v>70</v>
      </c>
      <c r="AY228" s="134" t="s">
        <v>130</v>
      </c>
    </row>
    <row r="229" spans="2:65" s="10" customFormat="1">
      <c r="B229" s="127"/>
      <c r="D229" s="124" t="s">
        <v>138</v>
      </c>
      <c r="E229" s="128" t="s">
        <v>1</v>
      </c>
      <c r="F229" s="129" t="s">
        <v>1324</v>
      </c>
      <c r="H229" s="130">
        <v>4.2960000000000003</v>
      </c>
      <c r="L229" s="127"/>
      <c r="M229" s="131"/>
      <c r="T229" s="132"/>
      <c r="AT229" s="128" t="s">
        <v>138</v>
      </c>
      <c r="AU229" s="128" t="s">
        <v>77</v>
      </c>
      <c r="AV229" s="10" t="s">
        <v>77</v>
      </c>
      <c r="AW229" s="10" t="s">
        <v>26</v>
      </c>
      <c r="AX229" s="10" t="s">
        <v>70</v>
      </c>
      <c r="AY229" s="128" t="s">
        <v>130</v>
      </c>
    </row>
    <row r="230" spans="2:65" s="10" customFormat="1">
      <c r="B230" s="127"/>
      <c r="D230" s="124" t="s">
        <v>138</v>
      </c>
      <c r="E230" s="128" t="s">
        <v>1</v>
      </c>
      <c r="F230" s="129" t="s">
        <v>1325</v>
      </c>
      <c r="H230" s="130">
        <v>5.5789999999999997</v>
      </c>
      <c r="L230" s="127"/>
      <c r="M230" s="131"/>
      <c r="T230" s="132"/>
      <c r="AT230" s="128" t="s">
        <v>138</v>
      </c>
      <c r="AU230" s="128" t="s">
        <v>77</v>
      </c>
      <c r="AV230" s="10" t="s">
        <v>77</v>
      </c>
      <c r="AW230" s="10" t="s">
        <v>26</v>
      </c>
      <c r="AX230" s="10" t="s">
        <v>70</v>
      </c>
      <c r="AY230" s="128" t="s">
        <v>130</v>
      </c>
    </row>
    <row r="231" spans="2:65" s="13" customFormat="1">
      <c r="B231" s="147"/>
      <c r="D231" s="124" t="s">
        <v>138</v>
      </c>
      <c r="E231" s="148" t="s">
        <v>1</v>
      </c>
      <c r="F231" s="149" t="s">
        <v>227</v>
      </c>
      <c r="H231" s="150">
        <v>9.875</v>
      </c>
      <c r="L231" s="147"/>
      <c r="M231" s="151"/>
      <c r="T231" s="152"/>
      <c r="AT231" s="148" t="s">
        <v>138</v>
      </c>
      <c r="AU231" s="148" t="s">
        <v>77</v>
      </c>
      <c r="AV231" s="13" t="s">
        <v>147</v>
      </c>
      <c r="AW231" s="13" t="s">
        <v>26</v>
      </c>
      <c r="AX231" s="13" t="s">
        <v>16</v>
      </c>
      <c r="AY231" s="148" t="s">
        <v>130</v>
      </c>
    </row>
    <row r="232" spans="2:65" s="1" customFormat="1" ht="16.5" customHeight="1">
      <c r="B232" s="111"/>
      <c r="C232" s="112" t="s">
        <v>196</v>
      </c>
      <c r="D232" s="112" t="s">
        <v>131</v>
      </c>
      <c r="E232" s="113" t="s">
        <v>322</v>
      </c>
      <c r="F232" s="114" t="s">
        <v>323</v>
      </c>
      <c r="G232" s="115" t="s">
        <v>221</v>
      </c>
      <c r="H232" s="116">
        <v>81.596000000000004</v>
      </c>
      <c r="I232" s="117"/>
      <c r="J232" s="117">
        <f>ROUND(I232*H232,2)</f>
        <v>0</v>
      </c>
      <c r="K232" s="114" t="s">
        <v>1579</v>
      </c>
      <c r="L232" s="28"/>
      <c r="M232" s="118" t="s">
        <v>1</v>
      </c>
      <c r="N232" s="119" t="s">
        <v>35</v>
      </c>
      <c r="O232" s="120">
        <v>0</v>
      </c>
      <c r="P232" s="120">
        <f>O232*H232</f>
        <v>0</v>
      </c>
      <c r="Q232" s="120">
        <v>0</v>
      </c>
      <c r="R232" s="120">
        <f>Q232*H232</f>
        <v>0</v>
      </c>
      <c r="S232" s="120">
        <v>0</v>
      </c>
      <c r="T232" s="121">
        <f>S232*H232</f>
        <v>0</v>
      </c>
      <c r="AR232" s="122" t="s">
        <v>147</v>
      </c>
      <c r="AT232" s="122" t="s">
        <v>131</v>
      </c>
      <c r="AU232" s="122" t="s">
        <v>77</v>
      </c>
      <c r="AY232" s="16" t="s">
        <v>130</v>
      </c>
      <c r="BE232" s="123">
        <f>IF(N232="základní",J232,0)</f>
        <v>0</v>
      </c>
      <c r="BF232" s="123">
        <f>IF(N232="snížená",J232,0)</f>
        <v>0</v>
      </c>
      <c r="BG232" s="123">
        <f>IF(N232="zákl. přenesená",J232,0)</f>
        <v>0</v>
      </c>
      <c r="BH232" s="123">
        <f>IF(N232="sníž. přenesená",J232,0)</f>
        <v>0</v>
      </c>
      <c r="BI232" s="123">
        <f>IF(N232="nulová",J232,0)</f>
        <v>0</v>
      </c>
      <c r="BJ232" s="16" t="s">
        <v>16</v>
      </c>
      <c r="BK232" s="123">
        <f>ROUND(I232*H232,2)</f>
        <v>0</v>
      </c>
      <c r="BL232" s="16" t="s">
        <v>147</v>
      </c>
      <c r="BM232" s="122" t="s">
        <v>1326</v>
      </c>
    </row>
    <row r="233" spans="2:65" s="1" customFormat="1">
      <c r="B233" s="28"/>
      <c r="D233" s="124" t="s">
        <v>137</v>
      </c>
      <c r="F233" s="125" t="s">
        <v>323</v>
      </c>
      <c r="L233" s="28"/>
      <c r="M233" s="126"/>
      <c r="T233" s="52"/>
      <c r="AT233" s="16" t="s">
        <v>137</v>
      </c>
      <c r="AU233" s="16" t="s">
        <v>77</v>
      </c>
    </row>
    <row r="234" spans="2:65" s="11" customFormat="1">
      <c r="B234" s="133"/>
      <c r="D234" s="124" t="s">
        <v>138</v>
      </c>
      <c r="E234" s="134" t="s">
        <v>1</v>
      </c>
      <c r="F234" s="135" t="s">
        <v>1319</v>
      </c>
      <c r="H234" s="134" t="s">
        <v>1</v>
      </c>
      <c r="L234" s="133"/>
      <c r="M234" s="136"/>
      <c r="T234" s="137"/>
      <c r="AT234" s="134" t="s">
        <v>138</v>
      </c>
      <c r="AU234" s="134" t="s">
        <v>77</v>
      </c>
      <c r="AV234" s="11" t="s">
        <v>16</v>
      </c>
      <c r="AW234" s="11" t="s">
        <v>26</v>
      </c>
      <c r="AX234" s="11" t="s">
        <v>70</v>
      </c>
      <c r="AY234" s="134" t="s">
        <v>130</v>
      </c>
    </row>
    <row r="235" spans="2:65" s="10" customFormat="1">
      <c r="B235" s="127"/>
      <c r="D235" s="124" t="s">
        <v>138</v>
      </c>
      <c r="E235" s="128" t="s">
        <v>1</v>
      </c>
      <c r="F235" s="129" t="s">
        <v>1320</v>
      </c>
      <c r="H235" s="130">
        <v>35.347999999999999</v>
      </c>
      <c r="L235" s="127"/>
      <c r="M235" s="131"/>
      <c r="T235" s="132"/>
      <c r="AT235" s="128" t="s">
        <v>138</v>
      </c>
      <c r="AU235" s="128" t="s">
        <v>77</v>
      </c>
      <c r="AV235" s="10" t="s">
        <v>77</v>
      </c>
      <c r="AW235" s="10" t="s">
        <v>26</v>
      </c>
      <c r="AX235" s="10" t="s">
        <v>70</v>
      </c>
      <c r="AY235" s="128" t="s">
        <v>130</v>
      </c>
    </row>
    <row r="236" spans="2:65" s="10" customFormat="1">
      <c r="B236" s="127"/>
      <c r="D236" s="124" t="s">
        <v>138</v>
      </c>
      <c r="E236" s="128" t="s">
        <v>1</v>
      </c>
      <c r="F236" s="129" t="s">
        <v>1321</v>
      </c>
      <c r="H236" s="130">
        <v>46.247999999999998</v>
      </c>
      <c r="L236" s="127"/>
      <c r="M236" s="131"/>
      <c r="T236" s="132"/>
      <c r="AT236" s="128" t="s">
        <v>138</v>
      </c>
      <c r="AU236" s="128" t="s">
        <v>77</v>
      </c>
      <c r="AV236" s="10" t="s">
        <v>77</v>
      </c>
      <c r="AW236" s="10" t="s">
        <v>26</v>
      </c>
      <c r="AX236" s="10" t="s">
        <v>70</v>
      </c>
      <c r="AY236" s="128" t="s">
        <v>130</v>
      </c>
    </row>
    <row r="237" spans="2:65" s="13" customFormat="1">
      <c r="B237" s="147"/>
      <c r="D237" s="124" t="s">
        <v>138</v>
      </c>
      <c r="E237" s="148" t="s">
        <v>1</v>
      </c>
      <c r="F237" s="149" t="s">
        <v>227</v>
      </c>
      <c r="H237" s="150">
        <v>81.596000000000004</v>
      </c>
      <c r="L237" s="147"/>
      <c r="M237" s="151"/>
      <c r="T237" s="152"/>
      <c r="AT237" s="148" t="s">
        <v>138</v>
      </c>
      <c r="AU237" s="148" t="s">
        <v>77</v>
      </c>
      <c r="AV237" s="13" t="s">
        <v>147</v>
      </c>
      <c r="AW237" s="13" t="s">
        <v>26</v>
      </c>
      <c r="AX237" s="13" t="s">
        <v>16</v>
      </c>
      <c r="AY237" s="148" t="s">
        <v>130</v>
      </c>
    </row>
    <row r="238" spans="2:65" s="1" customFormat="1" ht="16.5" customHeight="1">
      <c r="B238" s="111"/>
      <c r="C238" s="159" t="s">
        <v>321</v>
      </c>
      <c r="D238" s="159" t="s">
        <v>312</v>
      </c>
      <c r="E238" s="160" t="s">
        <v>330</v>
      </c>
      <c r="F238" s="161" t="s">
        <v>331</v>
      </c>
      <c r="G238" s="162" t="s">
        <v>332</v>
      </c>
      <c r="H238" s="163">
        <v>2.57</v>
      </c>
      <c r="I238" s="164"/>
      <c r="J238" s="164">
        <f>ROUND(I238*H238,2)</f>
        <v>0</v>
      </c>
      <c r="K238" s="161" t="s">
        <v>1579</v>
      </c>
      <c r="L238" s="165"/>
      <c r="M238" s="166" t="s">
        <v>1</v>
      </c>
      <c r="N238" s="167" t="s">
        <v>35</v>
      </c>
      <c r="O238" s="120">
        <v>0</v>
      </c>
      <c r="P238" s="120">
        <f>O238*H238</f>
        <v>0</v>
      </c>
      <c r="Q238" s="120">
        <v>1E-3</v>
      </c>
      <c r="R238" s="120">
        <f>Q238*H238</f>
        <v>2.5699999999999998E-3</v>
      </c>
      <c r="S238" s="120">
        <v>0</v>
      </c>
      <c r="T238" s="121">
        <f>S238*H238</f>
        <v>0</v>
      </c>
      <c r="AR238" s="122" t="s">
        <v>166</v>
      </c>
      <c r="AT238" s="122" t="s">
        <v>312</v>
      </c>
      <c r="AU238" s="122" t="s">
        <v>77</v>
      </c>
      <c r="AY238" s="16" t="s">
        <v>130</v>
      </c>
      <c r="BE238" s="123">
        <f>IF(N238="základní",J238,0)</f>
        <v>0</v>
      </c>
      <c r="BF238" s="123">
        <f>IF(N238="snížená",J238,0)</f>
        <v>0</v>
      </c>
      <c r="BG238" s="123">
        <f>IF(N238="zákl. přenesená",J238,0)</f>
        <v>0</v>
      </c>
      <c r="BH238" s="123">
        <f>IF(N238="sníž. přenesená",J238,0)</f>
        <v>0</v>
      </c>
      <c r="BI238" s="123">
        <f>IF(N238="nulová",J238,0)</f>
        <v>0</v>
      </c>
      <c r="BJ238" s="16" t="s">
        <v>16</v>
      </c>
      <c r="BK238" s="123">
        <f>ROUND(I238*H238,2)</f>
        <v>0</v>
      </c>
      <c r="BL238" s="16" t="s">
        <v>147</v>
      </c>
      <c r="BM238" s="122" t="s">
        <v>1327</v>
      </c>
    </row>
    <row r="239" spans="2:65" s="1" customFormat="1">
      <c r="B239" s="28"/>
      <c r="D239" s="124" t="s">
        <v>137</v>
      </c>
      <c r="F239" s="125" t="s">
        <v>331</v>
      </c>
      <c r="L239" s="28"/>
      <c r="M239" s="126"/>
      <c r="T239" s="52"/>
      <c r="AT239" s="16" t="s">
        <v>137</v>
      </c>
      <c r="AU239" s="16" t="s">
        <v>77</v>
      </c>
    </row>
    <row r="240" spans="2:65" s="10" customFormat="1">
      <c r="B240" s="127"/>
      <c r="D240" s="124" t="s">
        <v>138</v>
      </c>
      <c r="E240" s="128" t="s">
        <v>1</v>
      </c>
      <c r="F240" s="129" t="s">
        <v>1328</v>
      </c>
      <c r="H240" s="130">
        <v>2.57</v>
      </c>
      <c r="L240" s="127"/>
      <c r="M240" s="131"/>
      <c r="T240" s="132"/>
      <c r="AT240" s="128" t="s">
        <v>138</v>
      </c>
      <c r="AU240" s="128" t="s">
        <v>77</v>
      </c>
      <c r="AV240" s="10" t="s">
        <v>77</v>
      </c>
      <c r="AW240" s="10" t="s">
        <v>26</v>
      </c>
      <c r="AX240" s="10" t="s">
        <v>16</v>
      </c>
      <c r="AY240" s="128" t="s">
        <v>130</v>
      </c>
    </row>
    <row r="241" spans="2:65" s="1" customFormat="1" ht="16.5" customHeight="1">
      <c r="B241" s="111"/>
      <c r="C241" s="112" t="s">
        <v>325</v>
      </c>
      <c r="D241" s="112" t="s">
        <v>131</v>
      </c>
      <c r="E241" s="113" t="s">
        <v>338</v>
      </c>
      <c r="F241" s="114" t="s">
        <v>339</v>
      </c>
      <c r="G241" s="115" t="s">
        <v>221</v>
      </c>
      <c r="H241" s="116">
        <v>81.596000000000004</v>
      </c>
      <c r="I241" s="117"/>
      <c r="J241" s="117">
        <f>ROUND(I241*H241,2)</f>
        <v>0</v>
      </c>
      <c r="K241" s="114" t="s">
        <v>1579</v>
      </c>
      <c r="L241" s="28"/>
      <c r="M241" s="118" t="s">
        <v>1</v>
      </c>
      <c r="N241" s="119" t="s">
        <v>35</v>
      </c>
      <c r="O241" s="120">
        <v>0</v>
      </c>
      <c r="P241" s="120">
        <f>O241*H241</f>
        <v>0</v>
      </c>
      <c r="Q241" s="120">
        <v>0</v>
      </c>
      <c r="R241" s="120">
        <f>Q241*H241</f>
        <v>0</v>
      </c>
      <c r="S241" s="120">
        <v>0</v>
      </c>
      <c r="T241" s="121">
        <f>S241*H241</f>
        <v>0</v>
      </c>
      <c r="AR241" s="122" t="s">
        <v>147</v>
      </c>
      <c r="AT241" s="122" t="s">
        <v>131</v>
      </c>
      <c r="AU241" s="122" t="s">
        <v>77</v>
      </c>
      <c r="AY241" s="16" t="s">
        <v>130</v>
      </c>
      <c r="BE241" s="123">
        <f>IF(N241="základní",J241,0)</f>
        <v>0</v>
      </c>
      <c r="BF241" s="123">
        <f>IF(N241="snížená",J241,0)</f>
        <v>0</v>
      </c>
      <c r="BG241" s="123">
        <f>IF(N241="zákl. přenesená",J241,0)</f>
        <v>0</v>
      </c>
      <c r="BH241" s="123">
        <f>IF(N241="sníž. přenesená",J241,0)</f>
        <v>0</v>
      </c>
      <c r="BI241" s="123">
        <f>IF(N241="nulová",J241,0)</f>
        <v>0</v>
      </c>
      <c r="BJ241" s="16" t="s">
        <v>16</v>
      </c>
      <c r="BK241" s="123">
        <f>ROUND(I241*H241,2)</f>
        <v>0</v>
      </c>
      <c r="BL241" s="16" t="s">
        <v>147</v>
      </c>
      <c r="BM241" s="122" t="s">
        <v>1329</v>
      </c>
    </row>
    <row r="242" spans="2:65" s="1" customFormat="1">
      <c r="B242" s="28"/>
      <c r="D242" s="124" t="s">
        <v>137</v>
      </c>
      <c r="F242" s="125" t="s">
        <v>339</v>
      </c>
      <c r="L242" s="28"/>
      <c r="M242" s="126"/>
      <c r="T242" s="52"/>
      <c r="AT242" s="16" t="s">
        <v>137</v>
      </c>
      <c r="AU242" s="16" t="s">
        <v>77</v>
      </c>
    </row>
    <row r="243" spans="2:65" s="11" customFormat="1">
      <c r="B243" s="133"/>
      <c r="D243" s="124" t="s">
        <v>138</v>
      </c>
      <c r="E243" s="134" t="s">
        <v>1</v>
      </c>
      <c r="F243" s="135" t="s">
        <v>1319</v>
      </c>
      <c r="H243" s="134" t="s">
        <v>1</v>
      </c>
      <c r="L243" s="133"/>
      <c r="M243" s="136"/>
      <c r="T243" s="137"/>
      <c r="AT243" s="134" t="s">
        <v>138</v>
      </c>
      <c r="AU243" s="134" t="s">
        <v>77</v>
      </c>
      <c r="AV243" s="11" t="s">
        <v>16</v>
      </c>
      <c r="AW243" s="11" t="s">
        <v>26</v>
      </c>
      <c r="AX243" s="11" t="s">
        <v>70</v>
      </c>
      <c r="AY243" s="134" t="s">
        <v>130</v>
      </c>
    </row>
    <row r="244" spans="2:65" s="10" customFormat="1">
      <c r="B244" s="127"/>
      <c r="D244" s="124" t="s">
        <v>138</v>
      </c>
      <c r="E244" s="128" t="s">
        <v>1</v>
      </c>
      <c r="F244" s="129" t="s">
        <v>1320</v>
      </c>
      <c r="H244" s="130">
        <v>35.347999999999999</v>
      </c>
      <c r="L244" s="127"/>
      <c r="M244" s="131"/>
      <c r="T244" s="132"/>
      <c r="AT244" s="128" t="s">
        <v>138</v>
      </c>
      <c r="AU244" s="128" t="s">
        <v>77</v>
      </c>
      <c r="AV244" s="10" t="s">
        <v>77</v>
      </c>
      <c r="AW244" s="10" t="s">
        <v>26</v>
      </c>
      <c r="AX244" s="10" t="s">
        <v>70</v>
      </c>
      <c r="AY244" s="128" t="s">
        <v>130</v>
      </c>
    </row>
    <row r="245" spans="2:65" s="10" customFormat="1">
      <c r="B245" s="127"/>
      <c r="D245" s="124" t="s">
        <v>138</v>
      </c>
      <c r="E245" s="128" t="s">
        <v>1</v>
      </c>
      <c r="F245" s="129" t="s">
        <v>1321</v>
      </c>
      <c r="H245" s="130">
        <v>46.247999999999998</v>
      </c>
      <c r="L245" s="127"/>
      <c r="M245" s="131"/>
      <c r="T245" s="132"/>
      <c r="AT245" s="128" t="s">
        <v>138</v>
      </c>
      <c r="AU245" s="128" t="s">
        <v>77</v>
      </c>
      <c r="AV245" s="10" t="s">
        <v>77</v>
      </c>
      <c r="AW245" s="10" t="s">
        <v>26</v>
      </c>
      <c r="AX245" s="10" t="s">
        <v>70</v>
      </c>
      <c r="AY245" s="128" t="s">
        <v>130</v>
      </c>
    </row>
    <row r="246" spans="2:65" s="13" customFormat="1">
      <c r="B246" s="147"/>
      <c r="D246" s="124" t="s">
        <v>138</v>
      </c>
      <c r="E246" s="148" t="s">
        <v>1</v>
      </c>
      <c r="F246" s="149" t="s">
        <v>227</v>
      </c>
      <c r="H246" s="150">
        <v>81.596000000000004</v>
      </c>
      <c r="L246" s="147"/>
      <c r="M246" s="151"/>
      <c r="T246" s="152"/>
      <c r="AT246" s="148" t="s">
        <v>138</v>
      </c>
      <c r="AU246" s="148" t="s">
        <v>77</v>
      </c>
      <c r="AV246" s="13" t="s">
        <v>147</v>
      </c>
      <c r="AW246" s="13" t="s">
        <v>26</v>
      </c>
      <c r="AX246" s="13" t="s">
        <v>16</v>
      </c>
      <c r="AY246" s="148" t="s">
        <v>130</v>
      </c>
    </row>
    <row r="247" spans="2:65" s="1" customFormat="1" ht="16.5" customHeight="1">
      <c r="B247" s="111"/>
      <c r="C247" s="112" t="s">
        <v>7</v>
      </c>
      <c r="D247" s="112" t="s">
        <v>131</v>
      </c>
      <c r="E247" s="113" t="s">
        <v>343</v>
      </c>
      <c r="F247" s="114" t="s">
        <v>344</v>
      </c>
      <c r="G247" s="115" t="s">
        <v>221</v>
      </c>
      <c r="H247" s="116">
        <v>675.01300000000003</v>
      </c>
      <c r="I247" s="117"/>
      <c r="J247" s="117">
        <f>ROUND(I247*H247,2)</f>
        <v>0</v>
      </c>
      <c r="K247" s="114" t="s">
        <v>1579</v>
      </c>
      <c r="L247" s="28"/>
      <c r="M247" s="118" t="s">
        <v>1</v>
      </c>
      <c r="N247" s="119" t="s">
        <v>35</v>
      </c>
      <c r="O247" s="120">
        <v>0</v>
      </c>
      <c r="P247" s="120">
        <f>O247*H247</f>
        <v>0</v>
      </c>
      <c r="Q247" s="120">
        <v>0</v>
      </c>
      <c r="R247" s="120">
        <f>Q247*H247</f>
        <v>0</v>
      </c>
      <c r="S247" s="120">
        <v>0</v>
      </c>
      <c r="T247" s="121">
        <f>S247*H247</f>
        <v>0</v>
      </c>
      <c r="AR247" s="122" t="s">
        <v>147</v>
      </c>
      <c r="AT247" s="122" t="s">
        <v>131</v>
      </c>
      <c r="AU247" s="122" t="s">
        <v>77</v>
      </c>
      <c r="AY247" s="16" t="s">
        <v>130</v>
      </c>
      <c r="BE247" s="123">
        <f>IF(N247="základní",J247,0)</f>
        <v>0</v>
      </c>
      <c r="BF247" s="123">
        <f>IF(N247="snížená",J247,0)</f>
        <v>0</v>
      </c>
      <c r="BG247" s="123">
        <f>IF(N247="zákl. přenesená",J247,0)</f>
        <v>0</v>
      </c>
      <c r="BH247" s="123">
        <f>IF(N247="sníž. přenesená",J247,0)</f>
        <v>0</v>
      </c>
      <c r="BI247" s="123">
        <f>IF(N247="nulová",J247,0)</f>
        <v>0</v>
      </c>
      <c r="BJ247" s="16" t="s">
        <v>16</v>
      </c>
      <c r="BK247" s="123">
        <f>ROUND(I247*H247,2)</f>
        <v>0</v>
      </c>
      <c r="BL247" s="16" t="s">
        <v>147</v>
      </c>
      <c r="BM247" s="122" t="s">
        <v>1330</v>
      </c>
    </row>
    <row r="248" spans="2:65" s="1" customFormat="1">
      <c r="B248" s="28"/>
      <c r="D248" s="124" t="s">
        <v>137</v>
      </c>
      <c r="F248" s="125" t="s">
        <v>344</v>
      </c>
      <c r="L248" s="28"/>
      <c r="M248" s="126"/>
      <c r="T248" s="52"/>
      <c r="AT248" s="16" t="s">
        <v>137</v>
      </c>
      <c r="AU248" s="16" t="s">
        <v>77</v>
      </c>
    </row>
    <row r="249" spans="2:65" s="11" customFormat="1">
      <c r="B249" s="133"/>
      <c r="D249" s="124" t="s">
        <v>138</v>
      </c>
      <c r="E249" s="134" t="s">
        <v>1</v>
      </c>
      <c r="F249" s="135" t="s">
        <v>1331</v>
      </c>
      <c r="H249" s="134" t="s">
        <v>1</v>
      </c>
      <c r="L249" s="133"/>
      <c r="M249" s="136"/>
      <c r="T249" s="137"/>
      <c r="AT249" s="134" t="s">
        <v>138</v>
      </c>
      <c r="AU249" s="134" t="s">
        <v>77</v>
      </c>
      <c r="AV249" s="11" t="s">
        <v>16</v>
      </c>
      <c r="AW249" s="11" t="s">
        <v>26</v>
      </c>
      <c r="AX249" s="11" t="s">
        <v>70</v>
      </c>
      <c r="AY249" s="134" t="s">
        <v>130</v>
      </c>
    </row>
    <row r="250" spans="2:65" s="10" customFormat="1">
      <c r="B250" s="127"/>
      <c r="D250" s="124" t="s">
        <v>138</v>
      </c>
      <c r="E250" s="128" t="s">
        <v>1</v>
      </c>
      <c r="F250" s="129" t="s">
        <v>1332</v>
      </c>
      <c r="H250" s="130">
        <v>675.01300000000003</v>
      </c>
      <c r="L250" s="127"/>
      <c r="M250" s="131"/>
      <c r="T250" s="132"/>
      <c r="AT250" s="128" t="s">
        <v>138</v>
      </c>
      <c r="AU250" s="128" t="s">
        <v>77</v>
      </c>
      <c r="AV250" s="10" t="s">
        <v>77</v>
      </c>
      <c r="AW250" s="10" t="s">
        <v>26</v>
      </c>
      <c r="AX250" s="10" t="s">
        <v>16</v>
      </c>
      <c r="AY250" s="128" t="s">
        <v>130</v>
      </c>
    </row>
    <row r="251" spans="2:65" s="1" customFormat="1" ht="16.5" customHeight="1">
      <c r="B251" s="111"/>
      <c r="C251" s="112" t="s">
        <v>337</v>
      </c>
      <c r="D251" s="112" t="s">
        <v>131</v>
      </c>
      <c r="E251" s="113" t="s">
        <v>354</v>
      </c>
      <c r="F251" s="114" t="s">
        <v>355</v>
      </c>
      <c r="G251" s="115" t="s">
        <v>221</v>
      </c>
      <c r="H251" s="116">
        <v>81.596000000000004</v>
      </c>
      <c r="I251" s="117"/>
      <c r="J251" s="117">
        <f>ROUND(I251*H251,2)</f>
        <v>0</v>
      </c>
      <c r="K251" s="114" t="s">
        <v>1579</v>
      </c>
      <c r="L251" s="28"/>
      <c r="M251" s="118" t="s">
        <v>1</v>
      </c>
      <c r="N251" s="119" t="s">
        <v>35</v>
      </c>
      <c r="O251" s="120">
        <v>0</v>
      </c>
      <c r="P251" s="120">
        <f>O251*H251</f>
        <v>0</v>
      </c>
      <c r="Q251" s="120">
        <v>0</v>
      </c>
      <c r="R251" s="120">
        <f>Q251*H251</f>
        <v>0</v>
      </c>
      <c r="S251" s="120">
        <v>0</v>
      </c>
      <c r="T251" s="121">
        <f>S251*H251</f>
        <v>0</v>
      </c>
      <c r="AR251" s="122" t="s">
        <v>147</v>
      </c>
      <c r="AT251" s="122" t="s">
        <v>131</v>
      </c>
      <c r="AU251" s="122" t="s">
        <v>77</v>
      </c>
      <c r="AY251" s="16" t="s">
        <v>130</v>
      </c>
      <c r="BE251" s="123">
        <f>IF(N251="základní",J251,0)</f>
        <v>0</v>
      </c>
      <c r="BF251" s="123">
        <f>IF(N251="snížená",J251,0)</f>
        <v>0</v>
      </c>
      <c r="BG251" s="123">
        <f>IF(N251="zákl. přenesená",J251,0)</f>
        <v>0</v>
      </c>
      <c r="BH251" s="123">
        <f>IF(N251="sníž. přenesená",J251,0)</f>
        <v>0</v>
      </c>
      <c r="BI251" s="123">
        <f>IF(N251="nulová",J251,0)</f>
        <v>0</v>
      </c>
      <c r="BJ251" s="16" t="s">
        <v>16</v>
      </c>
      <c r="BK251" s="123">
        <f>ROUND(I251*H251,2)</f>
        <v>0</v>
      </c>
      <c r="BL251" s="16" t="s">
        <v>147</v>
      </c>
      <c r="BM251" s="122" t="s">
        <v>1333</v>
      </c>
    </row>
    <row r="252" spans="2:65" s="1" customFormat="1">
      <c r="B252" s="28"/>
      <c r="D252" s="124" t="s">
        <v>137</v>
      </c>
      <c r="F252" s="125" t="s">
        <v>355</v>
      </c>
      <c r="L252" s="28"/>
      <c r="M252" s="126"/>
      <c r="T252" s="52"/>
      <c r="AT252" s="16" t="s">
        <v>137</v>
      </c>
      <c r="AU252" s="16" t="s">
        <v>77</v>
      </c>
    </row>
    <row r="253" spans="2:65" s="1" customFormat="1" ht="16.5" customHeight="1">
      <c r="B253" s="111"/>
      <c r="C253" s="112" t="s">
        <v>342</v>
      </c>
      <c r="D253" s="112" t="s">
        <v>131</v>
      </c>
      <c r="E253" s="113" t="s">
        <v>358</v>
      </c>
      <c r="F253" s="114" t="s">
        <v>359</v>
      </c>
      <c r="G253" s="115" t="s">
        <v>221</v>
      </c>
      <c r="H253" s="116">
        <v>81.596000000000004</v>
      </c>
      <c r="I253" s="117"/>
      <c r="J253" s="117">
        <f>ROUND(I253*H253,2)</f>
        <v>0</v>
      </c>
      <c r="K253" s="114" t="s">
        <v>1579</v>
      </c>
      <c r="L253" s="28"/>
      <c r="M253" s="118" t="s">
        <v>1</v>
      </c>
      <c r="N253" s="119" t="s">
        <v>35</v>
      </c>
      <c r="O253" s="120">
        <v>0</v>
      </c>
      <c r="P253" s="120">
        <f>O253*H253</f>
        <v>0</v>
      </c>
      <c r="Q253" s="120">
        <v>0</v>
      </c>
      <c r="R253" s="120">
        <f>Q253*H253</f>
        <v>0</v>
      </c>
      <c r="S253" s="120">
        <v>0</v>
      </c>
      <c r="T253" s="121">
        <f>S253*H253</f>
        <v>0</v>
      </c>
      <c r="AR253" s="122" t="s">
        <v>147</v>
      </c>
      <c r="AT253" s="122" t="s">
        <v>131</v>
      </c>
      <c r="AU253" s="122" t="s">
        <v>77</v>
      </c>
      <c r="AY253" s="16" t="s">
        <v>130</v>
      </c>
      <c r="BE253" s="123">
        <f>IF(N253="základní",J253,0)</f>
        <v>0</v>
      </c>
      <c r="BF253" s="123">
        <f>IF(N253="snížená",J253,0)</f>
        <v>0</v>
      </c>
      <c r="BG253" s="123">
        <f>IF(N253="zákl. přenesená",J253,0)</f>
        <v>0</v>
      </c>
      <c r="BH253" s="123">
        <f>IF(N253="sníž. přenesená",J253,0)</f>
        <v>0</v>
      </c>
      <c r="BI253" s="123">
        <f>IF(N253="nulová",J253,0)</f>
        <v>0</v>
      </c>
      <c r="BJ253" s="16" t="s">
        <v>16</v>
      </c>
      <c r="BK253" s="123">
        <f>ROUND(I253*H253,2)</f>
        <v>0</v>
      </c>
      <c r="BL253" s="16" t="s">
        <v>147</v>
      </c>
      <c r="BM253" s="122" t="s">
        <v>1334</v>
      </c>
    </row>
    <row r="254" spans="2:65" s="1" customFormat="1">
      <c r="B254" s="28"/>
      <c r="D254" s="124" t="s">
        <v>137</v>
      </c>
      <c r="F254" s="125" t="s">
        <v>359</v>
      </c>
      <c r="L254" s="28"/>
      <c r="M254" s="126"/>
      <c r="T254" s="52"/>
      <c r="AT254" s="16" t="s">
        <v>137</v>
      </c>
      <c r="AU254" s="16" t="s">
        <v>77</v>
      </c>
    </row>
    <row r="255" spans="2:65" s="1" customFormat="1" ht="16.5" customHeight="1">
      <c r="B255" s="111"/>
      <c r="C255" s="112" t="s">
        <v>347</v>
      </c>
      <c r="D255" s="112" t="s">
        <v>131</v>
      </c>
      <c r="E255" s="113" t="s">
        <v>362</v>
      </c>
      <c r="F255" s="114" t="s">
        <v>363</v>
      </c>
      <c r="G255" s="115" t="s">
        <v>221</v>
      </c>
      <c r="H255" s="116">
        <v>81.596000000000004</v>
      </c>
      <c r="I255" s="117"/>
      <c r="J255" s="117">
        <f>ROUND(I255*H255,2)</f>
        <v>0</v>
      </c>
      <c r="K255" s="114" t="s">
        <v>1579</v>
      </c>
      <c r="L255" s="28"/>
      <c r="M255" s="118" t="s">
        <v>1</v>
      </c>
      <c r="N255" s="119" t="s">
        <v>35</v>
      </c>
      <c r="O255" s="120">
        <v>0</v>
      </c>
      <c r="P255" s="120">
        <f>O255*H255</f>
        <v>0</v>
      </c>
      <c r="Q255" s="120">
        <v>0</v>
      </c>
      <c r="R255" s="120">
        <f>Q255*H255</f>
        <v>0</v>
      </c>
      <c r="S255" s="120">
        <v>0</v>
      </c>
      <c r="T255" s="121">
        <f>S255*H255</f>
        <v>0</v>
      </c>
      <c r="AR255" s="122" t="s">
        <v>147</v>
      </c>
      <c r="AT255" s="122" t="s">
        <v>131</v>
      </c>
      <c r="AU255" s="122" t="s">
        <v>77</v>
      </c>
      <c r="AY255" s="16" t="s">
        <v>130</v>
      </c>
      <c r="BE255" s="123">
        <f>IF(N255="základní",J255,0)</f>
        <v>0</v>
      </c>
      <c r="BF255" s="123">
        <f>IF(N255="snížená",J255,0)</f>
        <v>0</v>
      </c>
      <c r="BG255" s="123">
        <f>IF(N255="zákl. přenesená",J255,0)</f>
        <v>0</v>
      </c>
      <c r="BH255" s="123">
        <f>IF(N255="sníž. přenesená",J255,0)</f>
        <v>0</v>
      </c>
      <c r="BI255" s="123">
        <f>IF(N255="nulová",J255,0)</f>
        <v>0</v>
      </c>
      <c r="BJ255" s="16" t="s">
        <v>16</v>
      </c>
      <c r="BK255" s="123">
        <f>ROUND(I255*H255,2)</f>
        <v>0</v>
      </c>
      <c r="BL255" s="16" t="s">
        <v>147</v>
      </c>
      <c r="BM255" s="122" t="s">
        <v>1335</v>
      </c>
    </row>
    <row r="256" spans="2:65" s="1" customFormat="1">
      <c r="B256" s="28"/>
      <c r="D256" s="124" t="s">
        <v>137</v>
      </c>
      <c r="F256" s="125" t="s">
        <v>363</v>
      </c>
      <c r="L256" s="28"/>
      <c r="M256" s="126"/>
      <c r="T256" s="52"/>
      <c r="AT256" s="16" t="s">
        <v>137</v>
      </c>
      <c r="AU256" s="16" t="s">
        <v>77</v>
      </c>
    </row>
    <row r="257" spans="2:65" s="1" customFormat="1" ht="16.5" customHeight="1">
      <c r="B257" s="111"/>
      <c r="C257" s="112" t="s">
        <v>353</v>
      </c>
      <c r="D257" s="112" t="s">
        <v>131</v>
      </c>
      <c r="E257" s="113" t="s">
        <v>378</v>
      </c>
      <c r="F257" s="114" t="s">
        <v>379</v>
      </c>
      <c r="G257" s="115" t="s">
        <v>295</v>
      </c>
      <c r="H257" s="116">
        <v>4.3999999999999997E-2</v>
      </c>
      <c r="I257" s="117"/>
      <c r="J257" s="117">
        <f>ROUND(I257*H257,2)</f>
        <v>0</v>
      </c>
      <c r="K257" s="114" t="s">
        <v>1579</v>
      </c>
      <c r="L257" s="28"/>
      <c r="M257" s="118" t="s">
        <v>1</v>
      </c>
      <c r="N257" s="119" t="s">
        <v>35</v>
      </c>
      <c r="O257" s="120">
        <v>0</v>
      </c>
      <c r="P257" s="120">
        <f>O257*H257</f>
        <v>0</v>
      </c>
      <c r="Q257" s="120">
        <v>0</v>
      </c>
      <c r="R257" s="120">
        <f>Q257*H257</f>
        <v>0</v>
      </c>
      <c r="S257" s="120">
        <v>0</v>
      </c>
      <c r="T257" s="121">
        <f>S257*H257</f>
        <v>0</v>
      </c>
      <c r="AR257" s="122" t="s">
        <v>147</v>
      </c>
      <c r="AT257" s="122" t="s">
        <v>131</v>
      </c>
      <c r="AU257" s="122" t="s">
        <v>77</v>
      </c>
      <c r="AY257" s="16" t="s">
        <v>130</v>
      </c>
      <c r="BE257" s="123">
        <f>IF(N257="základní",J257,0)</f>
        <v>0</v>
      </c>
      <c r="BF257" s="123">
        <f>IF(N257="snížená",J257,0)</f>
        <v>0</v>
      </c>
      <c r="BG257" s="123">
        <f>IF(N257="zákl. přenesená",J257,0)</f>
        <v>0</v>
      </c>
      <c r="BH257" s="123">
        <f>IF(N257="sníž. přenesená",J257,0)</f>
        <v>0</v>
      </c>
      <c r="BI257" s="123">
        <f>IF(N257="nulová",J257,0)</f>
        <v>0</v>
      </c>
      <c r="BJ257" s="16" t="s">
        <v>16</v>
      </c>
      <c r="BK257" s="123">
        <f>ROUND(I257*H257,2)</f>
        <v>0</v>
      </c>
      <c r="BL257" s="16" t="s">
        <v>147</v>
      </c>
      <c r="BM257" s="122" t="s">
        <v>1336</v>
      </c>
    </row>
    <row r="258" spans="2:65" s="1" customFormat="1">
      <c r="B258" s="28"/>
      <c r="D258" s="124" t="s">
        <v>137</v>
      </c>
      <c r="F258" s="125" t="s">
        <v>379</v>
      </c>
      <c r="L258" s="28"/>
      <c r="M258" s="126"/>
      <c r="T258" s="52"/>
      <c r="AT258" s="16" t="s">
        <v>137</v>
      </c>
      <c r="AU258" s="16" t="s">
        <v>77</v>
      </c>
    </row>
    <row r="259" spans="2:65" s="10" customFormat="1">
      <c r="B259" s="127"/>
      <c r="D259" s="124" t="s">
        <v>138</v>
      </c>
      <c r="E259" s="128" t="s">
        <v>1</v>
      </c>
      <c r="F259" s="129" t="s">
        <v>1337</v>
      </c>
      <c r="H259" s="130">
        <v>4.3999999999999997E-2</v>
      </c>
      <c r="L259" s="127"/>
      <c r="M259" s="131"/>
      <c r="T259" s="132"/>
      <c r="AT259" s="128" t="s">
        <v>138</v>
      </c>
      <c r="AU259" s="128" t="s">
        <v>77</v>
      </c>
      <c r="AV259" s="10" t="s">
        <v>77</v>
      </c>
      <c r="AW259" s="10" t="s">
        <v>26</v>
      </c>
      <c r="AX259" s="10" t="s">
        <v>16</v>
      </c>
      <c r="AY259" s="128" t="s">
        <v>130</v>
      </c>
    </row>
    <row r="260" spans="2:65" s="1" customFormat="1" ht="16.5" customHeight="1">
      <c r="B260" s="111"/>
      <c r="C260" s="159" t="s">
        <v>357</v>
      </c>
      <c r="D260" s="159" t="s">
        <v>312</v>
      </c>
      <c r="E260" s="160" t="s">
        <v>389</v>
      </c>
      <c r="F260" s="161" t="s">
        <v>390</v>
      </c>
      <c r="G260" s="162" t="s">
        <v>332</v>
      </c>
      <c r="H260" s="163">
        <v>44</v>
      </c>
      <c r="I260" s="164"/>
      <c r="J260" s="164">
        <f>ROUND(I260*H260,2)</f>
        <v>0</v>
      </c>
      <c r="K260" s="161" t="s">
        <v>1579</v>
      </c>
      <c r="L260" s="165"/>
      <c r="M260" s="166" t="s">
        <v>1</v>
      </c>
      <c r="N260" s="167" t="s">
        <v>35</v>
      </c>
      <c r="O260" s="120">
        <v>0</v>
      </c>
      <c r="P260" s="120">
        <f>O260*H260</f>
        <v>0</v>
      </c>
      <c r="Q260" s="120">
        <v>1E-3</v>
      </c>
      <c r="R260" s="120">
        <f>Q260*H260</f>
        <v>4.3999999999999997E-2</v>
      </c>
      <c r="S260" s="120">
        <v>0</v>
      </c>
      <c r="T260" s="121">
        <f>S260*H260</f>
        <v>0</v>
      </c>
      <c r="AR260" s="122" t="s">
        <v>166</v>
      </c>
      <c r="AT260" s="122" t="s">
        <v>312</v>
      </c>
      <c r="AU260" s="122" t="s">
        <v>77</v>
      </c>
      <c r="AY260" s="16" t="s">
        <v>130</v>
      </c>
      <c r="BE260" s="123">
        <f>IF(N260="základní",J260,0)</f>
        <v>0</v>
      </c>
      <c r="BF260" s="123">
        <f>IF(N260="snížená",J260,0)</f>
        <v>0</v>
      </c>
      <c r="BG260" s="123">
        <f>IF(N260="zákl. přenesená",J260,0)</f>
        <v>0</v>
      </c>
      <c r="BH260" s="123">
        <f>IF(N260="sníž. přenesená",J260,0)</f>
        <v>0</v>
      </c>
      <c r="BI260" s="123">
        <f>IF(N260="nulová",J260,0)</f>
        <v>0</v>
      </c>
      <c r="BJ260" s="16" t="s">
        <v>16</v>
      </c>
      <c r="BK260" s="123">
        <f>ROUND(I260*H260,2)</f>
        <v>0</v>
      </c>
      <c r="BL260" s="16" t="s">
        <v>147</v>
      </c>
      <c r="BM260" s="122" t="s">
        <v>1338</v>
      </c>
    </row>
    <row r="261" spans="2:65" s="1" customFormat="1">
      <c r="B261" s="28"/>
      <c r="D261" s="124" t="s">
        <v>137</v>
      </c>
      <c r="F261" s="125" t="s">
        <v>390</v>
      </c>
      <c r="L261" s="28"/>
      <c r="M261" s="126"/>
      <c r="T261" s="52"/>
      <c r="AT261" s="16" t="s">
        <v>137</v>
      </c>
      <c r="AU261" s="16" t="s">
        <v>77</v>
      </c>
    </row>
    <row r="262" spans="2:65" s="10" customFormat="1">
      <c r="B262" s="127"/>
      <c r="D262" s="124" t="s">
        <v>138</v>
      </c>
      <c r="E262" s="128" t="s">
        <v>1</v>
      </c>
      <c r="F262" s="129" t="s">
        <v>1339</v>
      </c>
      <c r="H262" s="130">
        <v>44</v>
      </c>
      <c r="L262" s="127"/>
      <c r="M262" s="131"/>
      <c r="T262" s="132"/>
      <c r="AT262" s="128" t="s">
        <v>138</v>
      </c>
      <c r="AU262" s="128" t="s">
        <v>77</v>
      </c>
      <c r="AV262" s="10" t="s">
        <v>77</v>
      </c>
      <c r="AW262" s="10" t="s">
        <v>26</v>
      </c>
      <c r="AX262" s="10" t="s">
        <v>16</v>
      </c>
      <c r="AY262" s="128" t="s">
        <v>130</v>
      </c>
    </row>
    <row r="263" spans="2:65" s="1" customFormat="1" ht="16.5" customHeight="1">
      <c r="B263" s="111"/>
      <c r="C263" s="112" t="s">
        <v>361</v>
      </c>
      <c r="D263" s="112" t="s">
        <v>131</v>
      </c>
      <c r="E263" s="113" t="s">
        <v>394</v>
      </c>
      <c r="F263" s="114" t="s">
        <v>395</v>
      </c>
      <c r="G263" s="115" t="s">
        <v>221</v>
      </c>
      <c r="H263" s="116">
        <v>81.596000000000004</v>
      </c>
      <c r="I263" s="117"/>
      <c r="J263" s="117">
        <f>ROUND(I263*H263,2)</f>
        <v>0</v>
      </c>
      <c r="K263" s="114" t="s">
        <v>1579</v>
      </c>
      <c r="L263" s="28"/>
      <c r="M263" s="118" t="s">
        <v>1</v>
      </c>
      <c r="N263" s="119" t="s">
        <v>35</v>
      </c>
      <c r="O263" s="120">
        <v>0</v>
      </c>
      <c r="P263" s="120">
        <f>O263*H263</f>
        <v>0</v>
      </c>
      <c r="Q263" s="120">
        <v>0</v>
      </c>
      <c r="R263" s="120">
        <f>Q263*H263</f>
        <v>0</v>
      </c>
      <c r="S263" s="120">
        <v>0</v>
      </c>
      <c r="T263" s="121">
        <f>S263*H263</f>
        <v>0</v>
      </c>
      <c r="AR263" s="122" t="s">
        <v>147</v>
      </c>
      <c r="AT263" s="122" t="s">
        <v>131</v>
      </c>
      <c r="AU263" s="122" t="s">
        <v>77</v>
      </c>
      <c r="AY263" s="16" t="s">
        <v>130</v>
      </c>
      <c r="BE263" s="123">
        <f>IF(N263="základní",J263,0)</f>
        <v>0</v>
      </c>
      <c r="BF263" s="123">
        <f>IF(N263="snížená",J263,0)</f>
        <v>0</v>
      </c>
      <c r="BG263" s="123">
        <f>IF(N263="zákl. přenesená",J263,0)</f>
        <v>0</v>
      </c>
      <c r="BH263" s="123">
        <f>IF(N263="sníž. přenesená",J263,0)</f>
        <v>0</v>
      </c>
      <c r="BI263" s="123">
        <f>IF(N263="nulová",J263,0)</f>
        <v>0</v>
      </c>
      <c r="BJ263" s="16" t="s">
        <v>16</v>
      </c>
      <c r="BK263" s="123">
        <f>ROUND(I263*H263,2)</f>
        <v>0</v>
      </c>
      <c r="BL263" s="16" t="s">
        <v>147</v>
      </c>
      <c r="BM263" s="122" t="s">
        <v>1340</v>
      </c>
    </row>
    <row r="264" spans="2:65" s="1" customFormat="1">
      <c r="B264" s="28"/>
      <c r="D264" s="124" t="s">
        <v>137</v>
      </c>
      <c r="F264" s="125" t="s">
        <v>395</v>
      </c>
      <c r="L264" s="28"/>
      <c r="M264" s="126"/>
      <c r="T264" s="52"/>
      <c r="AT264" s="16" t="s">
        <v>137</v>
      </c>
      <c r="AU264" s="16" t="s">
        <v>77</v>
      </c>
    </row>
    <row r="265" spans="2:65" s="9" customFormat="1" ht="22.9" customHeight="1">
      <c r="B265" s="102"/>
      <c r="D265" s="103" t="s">
        <v>69</v>
      </c>
      <c r="E265" s="145" t="s">
        <v>77</v>
      </c>
      <c r="F265" s="145" t="s">
        <v>401</v>
      </c>
      <c r="J265" s="146">
        <f>BK265</f>
        <v>0</v>
      </c>
      <c r="L265" s="102"/>
      <c r="M265" s="106"/>
      <c r="P265" s="107">
        <f>SUM(P266:P281)</f>
        <v>0</v>
      </c>
      <c r="R265" s="107">
        <f>SUM(R266:R281)</f>
        <v>42.598143059999998</v>
      </c>
      <c r="T265" s="108">
        <f>SUM(T266:T281)</f>
        <v>0</v>
      </c>
      <c r="AR265" s="103" t="s">
        <v>16</v>
      </c>
      <c r="AT265" s="109" t="s">
        <v>69</v>
      </c>
      <c r="AU265" s="109" t="s">
        <v>16</v>
      </c>
      <c r="AY265" s="103" t="s">
        <v>130</v>
      </c>
      <c r="BK265" s="110">
        <f>SUM(BK266:BK281)</f>
        <v>0</v>
      </c>
    </row>
    <row r="266" spans="2:65" s="1" customFormat="1" ht="16.5" customHeight="1">
      <c r="B266" s="111"/>
      <c r="C266" s="112" t="s">
        <v>365</v>
      </c>
      <c r="D266" s="112" t="s">
        <v>131</v>
      </c>
      <c r="E266" s="113" t="s">
        <v>993</v>
      </c>
      <c r="F266" s="114" t="s">
        <v>994</v>
      </c>
      <c r="G266" s="115" t="s">
        <v>455</v>
      </c>
      <c r="H266" s="116">
        <v>199</v>
      </c>
      <c r="I266" s="117"/>
      <c r="J266" s="117">
        <f>ROUND(I266*H266,2)</f>
        <v>0</v>
      </c>
      <c r="K266" s="114" t="s">
        <v>1</v>
      </c>
      <c r="L266" s="28"/>
      <c r="M266" s="118" t="s">
        <v>1</v>
      </c>
      <c r="N266" s="119" t="s">
        <v>35</v>
      </c>
      <c r="O266" s="120">
        <v>0</v>
      </c>
      <c r="P266" s="120">
        <f>O266*H266</f>
        <v>0</v>
      </c>
      <c r="Q266" s="120">
        <v>6.019E-2</v>
      </c>
      <c r="R266" s="120">
        <f>Q266*H266</f>
        <v>11.97781</v>
      </c>
      <c r="S266" s="120">
        <v>0</v>
      </c>
      <c r="T266" s="121">
        <f>S266*H266</f>
        <v>0</v>
      </c>
      <c r="AR266" s="122" t="s">
        <v>147</v>
      </c>
      <c r="AT266" s="122" t="s">
        <v>131</v>
      </c>
      <c r="AU266" s="122" t="s">
        <v>77</v>
      </c>
      <c r="AY266" s="16" t="s">
        <v>130</v>
      </c>
      <c r="BE266" s="123">
        <f>IF(N266="základní",J266,0)</f>
        <v>0</v>
      </c>
      <c r="BF266" s="123">
        <f>IF(N266="snížená",J266,0)</f>
        <v>0</v>
      </c>
      <c r="BG266" s="123">
        <f>IF(N266="zákl. přenesená",J266,0)</f>
        <v>0</v>
      </c>
      <c r="BH266" s="123">
        <f>IF(N266="sníž. přenesená",J266,0)</f>
        <v>0</v>
      </c>
      <c r="BI266" s="123">
        <f>IF(N266="nulová",J266,0)</f>
        <v>0</v>
      </c>
      <c r="BJ266" s="16" t="s">
        <v>16</v>
      </c>
      <c r="BK266" s="123">
        <f>ROUND(I266*H266,2)</f>
        <v>0</v>
      </c>
      <c r="BL266" s="16" t="s">
        <v>147</v>
      </c>
      <c r="BM266" s="122" t="s">
        <v>1341</v>
      </c>
    </row>
    <row r="267" spans="2:65" s="1" customFormat="1">
      <c r="B267" s="28"/>
      <c r="D267" s="124" t="s">
        <v>137</v>
      </c>
      <c r="F267" s="125" t="s">
        <v>994</v>
      </c>
      <c r="L267" s="28"/>
      <c r="M267" s="126"/>
      <c r="T267" s="52"/>
      <c r="AT267" s="16" t="s">
        <v>137</v>
      </c>
      <c r="AU267" s="16" t="s">
        <v>77</v>
      </c>
    </row>
    <row r="268" spans="2:65" s="11" customFormat="1">
      <c r="B268" s="133"/>
      <c r="D268" s="124" t="s">
        <v>138</v>
      </c>
      <c r="E268" s="134" t="s">
        <v>1</v>
      </c>
      <c r="F268" s="135" t="s">
        <v>1342</v>
      </c>
      <c r="H268" s="134" t="s">
        <v>1</v>
      </c>
      <c r="L268" s="133"/>
      <c r="M268" s="136"/>
      <c r="T268" s="137"/>
      <c r="AT268" s="134" t="s">
        <v>138</v>
      </c>
      <c r="AU268" s="134" t="s">
        <v>77</v>
      </c>
      <c r="AV268" s="11" t="s">
        <v>16</v>
      </c>
      <c r="AW268" s="11" t="s">
        <v>26</v>
      </c>
      <c r="AX268" s="11" t="s">
        <v>70</v>
      </c>
      <c r="AY268" s="134" t="s">
        <v>130</v>
      </c>
    </row>
    <row r="269" spans="2:65" s="10" customFormat="1">
      <c r="B269" s="127"/>
      <c r="D269" s="124" t="s">
        <v>138</v>
      </c>
      <c r="E269" s="128" t="s">
        <v>1</v>
      </c>
      <c r="F269" s="129" t="s">
        <v>1343</v>
      </c>
      <c r="H269" s="130">
        <v>101</v>
      </c>
      <c r="L269" s="127"/>
      <c r="M269" s="131"/>
      <c r="T269" s="132"/>
      <c r="AT269" s="128" t="s">
        <v>138</v>
      </c>
      <c r="AU269" s="128" t="s">
        <v>77</v>
      </c>
      <c r="AV269" s="10" t="s">
        <v>77</v>
      </c>
      <c r="AW269" s="10" t="s">
        <v>26</v>
      </c>
      <c r="AX269" s="10" t="s">
        <v>70</v>
      </c>
      <c r="AY269" s="128" t="s">
        <v>130</v>
      </c>
    </row>
    <row r="270" spans="2:65" s="10" customFormat="1">
      <c r="B270" s="127"/>
      <c r="D270" s="124" t="s">
        <v>138</v>
      </c>
      <c r="E270" s="128" t="s">
        <v>1</v>
      </c>
      <c r="F270" s="129" t="s">
        <v>1344</v>
      </c>
      <c r="H270" s="130">
        <v>98</v>
      </c>
      <c r="L270" s="127"/>
      <c r="M270" s="131"/>
      <c r="T270" s="132"/>
      <c r="AT270" s="128" t="s">
        <v>138</v>
      </c>
      <c r="AU270" s="128" t="s">
        <v>77</v>
      </c>
      <c r="AV270" s="10" t="s">
        <v>77</v>
      </c>
      <c r="AW270" s="10" t="s">
        <v>26</v>
      </c>
      <c r="AX270" s="10" t="s">
        <v>70</v>
      </c>
      <c r="AY270" s="128" t="s">
        <v>130</v>
      </c>
    </row>
    <row r="271" spans="2:65" s="13" customFormat="1">
      <c r="B271" s="147"/>
      <c r="D271" s="124" t="s">
        <v>138</v>
      </c>
      <c r="E271" s="148" t="s">
        <v>1</v>
      </c>
      <c r="F271" s="149" t="s">
        <v>227</v>
      </c>
      <c r="H271" s="150">
        <v>199</v>
      </c>
      <c r="L271" s="147"/>
      <c r="M271" s="151"/>
      <c r="T271" s="152"/>
      <c r="AT271" s="148" t="s">
        <v>138</v>
      </c>
      <c r="AU271" s="148" t="s">
        <v>77</v>
      </c>
      <c r="AV271" s="13" t="s">
        <v>147</v>
      </c>
      <c r="AW271" s="13" t="s">
        <v>26</v>
      </c>
      <c r="AX271" s="13" t="s">
        <v>16</v>
      </c>
      <c r="AY271" s="148" t="s">
        <v>130</v>
      </c>
    </row>
    <row r="272" spans="2:65" s="1" customFormat="1" ht="16.5" customHeight="1">
      <c r="B272" s="111"/>
      <c r="C272" s="159" t="s">
        <v>369</v>
      </c>
      <c r="D272" s="159" t="s">
        <v>312</v>
      </c>
      <c r="E272" s="160" t="s">
        <v>999</v>
      </c>
      <c r="F272" s="161" t="s">
        <v>1000</v>
      </c>
      <c r="G272" s="162" t="s">
        <v>439</v>
      </c>
      <c r="H272" s="163">
        <v>199</v>
      </c>
      <c r="I272" s="164"/>
      <c r="J272" s="164">
        <f>ROUND(I272*H272,2)</f>
        <v>0</v>
      </c>
      <c r="K272" s="161" t="s">
        <v>1</v>
      </c>
      <c r="L272" s="165"/>
      <c r="M272" s="166" t="s">
        <v>1</v>
      </c>
      <c r="N272" s="167" t="s">
        <v>35</v>
      </c>
      <c r="O272" s="120">
        <v>0</v>
      </c>
      <c r="P272" s="120">
        <f>O272*H272</f>
        <v>0</v>
      </c>
      <c r="Q272" s="120">
        <v>0.15</v>
      </c>
      <c r="R272" s="120">
        <f>Q272*H272</f>
        <v>29.849999999999998</v>
      </c>
      <c r="S272" s="120">
        <v>0</v>
      </c>
      <c r="T272" s="121">
        <f>S272*H272</f>
        <v>0</v>
      </c>
      <c r="AR272" s="122" t="s">
        <v>166</v>
      </c>
      <c r="AT272" s="122" t="s">
        <v>312</v>
      </c>
      <c r="AU272" s="122" t="s">
        <v>77</v>
      </c>
      <c r="AY272" s="16" t="s">
        <v>130</v>
      </c>
      <c r="BE272" s="123">
        <f>IF(N272="základní",J272,0)</f>
        <v>0</v>
      </c>
      <c r="BF272" s="123">
        <f>IF(N272="snížená",J272,0)</f>
        <v>0</v>
      </c>
      <c r="BG272" s="123">
        <f>IF(N272="zákl. přenesená",J272,0)</f>
        <v>0</v>
      </c>
      <c r="BH272" s="123">
        <f>IF(N272="sníž. přenesená",J272,0)</f>
        <v>0</v>
      </c>
      <c r="BI272" s="123">
        <f>IF(N272="nulová",J272,0)</f>
        <v>0</v>
      </c>
      <c r="BJ272" s="16" t="s">
        <v>16</v>
      </c>
      <c r="BK272" s="123">
        <f>ROUND(I272*H272,2)</f>
        <v>0</v>
      </c>
      <c r="BL272" s="16" t="s">
        <v>147</v>
      </c>
      <c r="BM272" s="122" t="s">
        <v>1345</v>
      </c>
    </row>
    <row r="273" spans="2:65" s="1" customFormat="1">
      <c r="B273" s="28"/>
      <c r="D273" s="124" t="s">
        <v>137</v>
      </c>
      <c r="F273" s="125" t="s">
        <v>1000</v>
      </c>
      <c r="L273" s="28"/>
      <c r="M273" s="126"/>
      <c r="T273" s="52"/>
      <c r="AT273" s="16" t="s">
        <v>137</v>
      </c>
      <c r="AU273" s="16" t="s">
        <v>77</v>
      </c>
    </row>
    <row r="274" spans="2:65" s="11" customFormat="1">
      <c r="B274" s="133"/>
      <c r="D274" s="124" t="s">
        <v>138</v>
      </c>
      <c r="E274" s="134" t="s">
        <v>1</v>
      </c>
      <c r="F274" s="135" t="s">
        <v>1342</v>
      </c>
      <c r="H274" s="134" t="s">
        <v>1</v>
      </c>
      <c r="L274" s="133"/>
      <c r="M274" s="136"/>
      <c r="T274" s="137"/>
      <c r="AT274" s="134" t="s">
        <v>138</v>
      </c>
      <c r="AU274" s="134" t="s">
        <v>77</v>
      </c>
      <c r="AV274" s="11" t="s">
        <v>16</v>
      </c>
      <c r="AW274" s="11" t="s">
        <v>26</v>
      </c>
      <c r="AX274" s="11" t="s">
        <v>70</v>
      </c>
      <c r="AY274" s="134" t="s">
        <v>130</v>
      </c>
    </row>
    <row r="275" spans="2:65" s="10" customFormat="1">
      <c r="B275" s="127"/>
      <c r="D275" s="124" t="s">
        <v>138</v>
      </c>
      <c r="E275" s="128" t="s">
        <v>1</v>
      </c>
      <c r="F275" s="129" t="s">
        <v>1343</v>
      </c>
      <c r="H275" s="130">
        <v>101</v>
      </c>
      <c r="L275" s="127"/>
      <c r="M275" s="131"/>
      <c r="T275" s="132"/>
      <c r="AT275" s="128" t="s">
        <v>138</v>
      </c>
      <c r="AU275" s="128" t="s">
        <v>77</v>
      </c>
      <c r="AV275" s="10" t="s">
        <v>77</v>
      </c>
      <c r="AW275" s="10" t="s">
        <v>26</v>
      </c>
      <c r="AX275" s="10" t="s">
        <v>70</v>
      </c>
      <c r="AY275" s="128" t="s">
        <v>130</v>
      </c>
    </row>
    <row r="276" spans="2:65" s="10" customFormat="1">
      <c r="B276" s="127"/>
      <c r="D276" s="124" t="s">
        <v>138</v>
      </c>
      <c r="E276" s="128" t="s">
        <v>1</v>
      </c>
      <c r="F276" s="129" t="s">
        <v>1344</v>
      </c>
      <c r="H276" s="130">
        <v>98</v>
      </c>
      <c r="L276" s="127"/>
      <c r="M276" s="131"/>
      <c r="T276" s="132"/>
      <c r="AT276" s="128" t="s">
        <v>138</v>
      </c>
      <c r="AU276" s="128" t="s">
        <v>77</v>
      </c>
      <c r="AV276" s="10" t="s">
        <v>77</v>
      </c>
      <c r="AW276" s="10" t="s">
        <v>26</v>
      </c>
      <c r="AX276" s="10" t="s">
        <v>70</v>
      </c>
      <c r="AY276" s="128" t="s">
        <v>130</v>
      </c>
    </row>
    <row r="277" spans="2:65" s="13" customFormat="1">
      <c r="B277" s="147"/>
      <c r="D277" s="124" t="s">
        <v>138</v>
      </c>
      <c r="E277" s="148" t="s">
        <v>1</v>
      </c>
      <c r="F277" s="149" t="s">
        <v>227</v>
      </c>
      <c r="H277" s="150">
        <v>199</v>
      </c>
      <c r="L277" s="147"/>
      <c r="M277" s="151"/>
      <c r="T277" s="152"/>
      <c r="AT277" s="148" t="s">
        <v>138</v>
      </c>
      <c r="AU277" s="148" t="s">
        <v>77</v>
      </c>
      <c r="AV277" s="13" t="s">
        <v>147</v>
      </c>
      <c r="AW277" s="13" t="s">
        <v>26</v>
      </c>
      <c r="AX277" s="13" t="s">
        <v>16</v>
      </c>
      <c r="AY277" s="148" t="s">
        <v>130</v>
      </c>
    </row>
    <row r="278" spans="2:65" s="1" customFormat="1" ht="16.5" customHeight="1">
      <c r="B278" s="111"/>
      <c r="C278" s="112" t="s">
        <v>373</v>
      </c>
      <c r="D278" s="112" t="s">
        <v>131</v>
      </c>
      <c r="E278" s="113" t="s">
        <v>413</v>
      </c>
      <c r="F278" s="114" t="s">
        <v>414</v>
      </c>
      <c r="G278" s="115" t="s">
        <v>234</v>
      </c>
      <c r="H278" s="116">
        <v>0.314</v>
      </c>
      <c r="I278" s="117"/>
      <c r="J278" s="117">
        <f>ROUND(I278*H278,2)</f>
        <v>0</v>
      </c>
      <c r="K278" s="114" t="s">
        <v>1579</v>
      </c>
      <c r="L278" s="28"/>
      <c r="M278" s="118" t="s">
        <v>1</v>
      </c>
      <c r="N278" s="119" t="s">
        <v>35</v>
      </c>
      <c r="O278" s="120">
        <v>0</v>
      </c>
      <c r="P278" s="120">
        <f>O278*H278</f>
        <v>0</v>
      </c>
      <c r="Q278" s="120">
        <v>2.45329</v>
      </c>
      <c r="R278" s="120">
        <f>Q278*H278</f>
        <v>0.77033306000000001</v>
      </c>
      <c r="S278" s="120">
        <v>0</v>
      </c>
      <c r="T278" s="121">
        <f>S278*H278</f>
        <v>0</v>
      </c>
      <c r="AR278" s="122" t="s">
        <v>147</v>
      </c>
      <c r="AT278" s="122" t="s">
        <v>131</v>
      </c>
      <c r="AU278" s="122" t="s">
        <v>77</v>
      </c>
      <c r="AY278" s="16" t="s">
        <v>130</v>
      </c>
      <c r="BE278" s="123">
        <f>IF(N278="základní",J278,0)</f>
        <v>0</v>
      </c>
      <c r="BF278" s="123">
        <f>IF(N278="snížená",J278,0)</f>
        <v>0</v>
      </c>
      <c r="BG278" s="123">
        <f>IF(N278="zákl. přenesená",J278,0)</f>
        <v>0</v>
      </c>
      <c r="BH278" s="123">
        <f>IF(N278="sníž. přenesená",J278,0)</f>
        <v>0</v>
      </c>
      <c r="BI278" s="123">
        <f>IF(N278="nulová",J278,0)</f>
        <v>0</v>
      </c>
      <c r="BJ278" s="16" t="s">
        <v>16</v>
      </c>
      <c r="BK278" s="123">
        <f>ROUND(I278*H278,2)</f>
        <v>0</v>
      </c>
      <c r="BL278" s="16" t="s">
        <v>147</v>
      </c>
      <c r="BM278" s="122" t="s">
        <v>1346</v>
      </c>
    </row>
    <row r="279" spans="2:65" s="1" customFormat="1">
      <c r="B279" s="28"/>
      <c r="D279" s="124" t="s">
        <v>137</v>
      </c>
      <c r="F279" s="125" t="s">
        <v>414</v>
      </c>
      <c r="L279" s="28"/>
      <c r="M279" s="126"/>
      <c r="T279" s="52"/>
      <c r="AT279" s="16" t="s">
        <v>137</v>
      </c>
      <c r="AU279" s="16" t="s">
        <v>77</v>
      </c>
    </row>
    <row r="280" spans="2:65" s="11" customFormat="1">
      <c r="B280" s="133"/>
      <c r="D280" s="124" t="s">
        <v>138</v>
      </c>
      <c r="E280" s="134" t="s">
        <v>1</v>
      </c>
      <c r="F280" s="135" t="s">
        <v>1308</v>
      </c>
      <c r="H280" s="134" t="s">
        <v>1</v>
      </c>
      <c r="L280" s="133"/>
      <c r="M280" s="136"/>
      <c r="T280" s="137"/>
      <c r="AT280" s="134" t="s">
        <v>138</v>
      </c>
      <c r="AU280" s="134" t="s">
        <v>77</v>
      </c>
      <c r="AV280" s="11" t="s">
        <v>16</v>
      </c>
      <c r="AW280" s="11" t="s">
        <v>26</v>
      </c>
      <c r="AX280" s="11" t="s">
        <v>70</v>
      </c>
      <c r="AY280" s="134" t="s">
        <v>130</v>
      </c>
    </row>
    <row r="281" spans="2:65" s="10" customFormat="1">
      <c r="B281" s="127"/>
      <c r="D281" s="124" t="s">
        <v>138</v>
      </c>
      <c r="E281" s="128" t="s">
        <v>1</v>
      </c>
      <c r="F281" s="129" t="s">
        <v>960</v>
      </c>
      <c r="H281" s="130">
        <v>0.314</v>
      </c>
      <c r="L281" s="127"/>
      <c r="M281" s="131"/>
      <c r="T281" s="132"/>
      <c r="AT281" s="128" t="s">
        <v>138</v>
      </c>
      <c r="AU281" s="128" t="s">
        <v>77</v>
      </c>
      <c r="AV281" s="10" t="s">
        <v>77</v>
      </c>
      <c r="AW281" s="10" t="s">
        <v>26</v>
      </c>
      <c r="AX281" s="10" t="s">
        <v>16</v>
      </c>
      <c r="AY281" s="128" t="s">
        <v>130</v>
      </c>
    </row>
    <row r="282" spans="2:65" s="9" customFormat="1" ht="22.9" customHeight="1">
      <c r="B282" s="102"/>
      <c r="D282" s="103" t="s">
        <v>69</v>
      </c>
      <c r="E282" s="145" t="s">
        <v>129</v>
      </c>
      <c r="F282" s="145" t="s">
        <v>1009</v>
      </c>
      <c r="J282" s="146">
        <f>BK282</f>
        <v>0</v>
      </c>
      <c r="L282" s="102"/>
      <c r="M282" s="106"/>
      <c r="P282" s="107">
        <f>SUM(P283:P342)</f>
        <v>0</v>
      </c>
      <c r="R282" s="107">
        <f>SUM(R283:R342)</f>
        <v>146.67648544999997</v>
      </c>
      <c r="T282" s="108">
        <f>SUM(T283:T342)</f>
        <v>0</v>
      </c>
      <c r="AR282" s="103" t="s">
        <v>16</v>
      </c>
      <c r="AT282" s="109" t="s">
        <v>69</v>
      </c>
      <c r="AU282" s="109" t="s">
        <v>16</v>
      </c>
      <c r="AY282" s="103" t="s">
        <v>130</v>
      </c>
      <c r="BK282" s="110">
        <f>SUM(BK283:BK342)</f>
        <v>0</v>
      </c>
    </row>
    <row r="283" spans="2:65" s="1" customFormat="1" ht="16.5" customHeight="1">
      <c r="B283" s="111"/>
      <c r="C283" s="112" t="s">
        <v>377</v>
      </c>
      <c r="D283" s="112" t="s">
        <v>131</v>
      </c>
      <c r="E283" s="113" t="s">
        <v>1010</v>
      </c>
      <c r="F283" s="114" t="s">
        <v>1011</v>
      </c>
      <c r="G283" s="115" t="s">
        <v>221</v>
      </c>
      <c r="H283" s="116">
        <v>337.04</v>
      </c>
      <c r="I283" s="117"/>
      <c r="J283" s="117">
        <f>ROUND(I283*H283,2)</f>
        <v>0</v>
      </c>
      <c r="K283" s="114" t="s">
        <v>1579</v>
      </c>
      <c r="L283" s="28"/>
      <c r="M283" s="118" t="s">
        <v>1</v>
      </c>
      <c r="N283" s="119" t="s">
        <v>35</v>
      </c>
      <c r="O283" s="120">
        <v>0</v>
      </c>
      <c r="P283" s="120">
        <f>O283*H283</f>
        <v>0</v>
      </c>
      <c r="Q283" s="120">
        <v>0</v>
      </c>
      <c r="R283" s="120">
        <f>Q283*H283</f>
        <v>0</v>
      </c>
      <c r="S283" s="120">
        <v>0</v>
      </c>
      <c r="T283" s="121">
        <f>S283*H283</f>
        <v>0</v>
      </c>
      <c r="AR283" s="122" t="s">
        <v>147</v>
      </c>
      <c r="AT283" s="122" t="s">
        <v>131</v>
      </c>
      <c r="AU283" s="122" t="s">
        <v>77</v>
      </c>
      <c r="AY283" s="16" t="s">
        <v>130</v>
      </c>
      <c r="BE283" s="123">
        <f>IF(N283="základní",J283,0)</f>
        <v>0</v>
      </c>
      <c r="BF283" s="123">
        <f>IF(N283="snížená",J283,0)</f>
        <v>0</v>
      </c>
      <c r="BG283" s="123">
        <f>IF(N283="zákl. přenesená",J283,0)</f>
        <v>0</v>
      </c>
      <c r="BH283" s="123">
        <f>IF(N283="sníž. přenesená",J283,0)</f>
        <v>0</v>
      </c>
      <c r="BI283" s="123">
        <f>IF(N283="nulová",J283,0)</f>
        <v>0</v>
      </c>
      <c r="BJ283" s="16" t="s">
        <v>16</v>
      </c>
      <c r="BK283" s="123">
        <f>ROUND(I283*H283,2)</f>
        <v>0</v>
      </c>
      <c r="BL283" s="16" t="s">
        <v>147</v>
      </c>
      <c r="BM283" s="122" t="s">
        <v>1347</v>
      </c>
    </row>
    <row r="284" spans="2:65" s="1" customFormat="1">
      <c r="B284" s="28"/>
      <c r="D284" s="124" t="s">
        <v>137</v>
      </c>
      <c r="F284" s="125" t="s">
        <v>1011</v>
      </c>
      <c r="L284" s="28"/>
      <c r="M284" s="126"/>
      <c r="T284" s="52"/>
      <c r="AT284" s="16" t="s">
        <v>137</v>
      </c>
      <c r="AU284" s="16" t="s">
        <v>77</v>
      </c>
    </row>
    <row r="285" spans="2:65" s="11" customFormat="1">
      <c r="B285" s="133"/>
      <c r="D285" s="124" t="s">
        <v>138</v>
      </c>
      <c r="E285" s="134" t="s">
        <v>1</v>
      </c>
      <c r="F285" s="135" t="s">
        <v>1013</v>
      </c>
      <c r="H285" s="134" t="s">
        <v>1</v>
      </c>
      <c r="L285" s="133"/>
      <c r="M285" s="136"/>
      <c r="T285" s="137"/>
      <c r="AT285" s="134" t="s">
        <v>138</v>
      </c>
      <c r="AU285" s="134" t="s">
        <v>77</v>
      </c>
      <c r="AV285" s="11" t="s">
        <v>16</v>
      </c>
      <c r="AW285" s="11" t="s">
        <v>26</v>
      </c>
      <c r="AX285" s="11" t="s">
        <v>70</v>
      </c>
      <c r="AY285" s="134" t="s">
        <v>130</v>
      </c>
    </row>
    <row r="286" spans="2:65" s="10" customFormat="1">
      <c r="B286" s="127"/>
      <c r="D286" s="124" t="s">
        <v>138</v>
      </c>
      <c r="E286" s="128" t="s">
        <v>1</v>
      </c>
      <c r="F286" s="129" t="s">
        <v>266</v>
      </c>
      <c r="H286" s="130">
        <v>34.362000000000002</v>
      </c>
      <c r="L286" s="127"/>
      <c r="M286" s="131"/>
      <c r="T286" s="132"/>
      <c r="AT286" s="128" t="s">
        <v>138</v>
      </c>
      <c r="AU286" s="128" t="s">
        <v>77</v>
      </c>
      <c r="AV286" s="10" t="s">
        <v>77</v>
      </c>
      <c r="AW286" s="10" t="s">
        <v>26</v>
      </c>
      <c r="AX286" s="10" t="s">
        <v>70</v>
      </c>
      <c r="AY286" s="128" t="s">
        <v>130</v>
      </c>
    </row>
    <row r="287" spans="2:65" s="10" customFormat="1">
      <c r="B287" s="127"/>
      <c r="D287" s="124" t="s">
        <v>138</v>
      </c>
      <c r="E287" s="128" t="s">
        <v>1</v>
      </c>
      <c r="F287" s="129" t="s">
        <v>267</v>
      </c>
      <c r="H287" s="130">
        <v>33.045999999999999</v>
      </c>
      <c r="L287" s="127"/>
      <c r="M287" s="131"/>
      <c r="T287" s="132"/>
      <c r="AT287" s="128" t="s">
        <v>138</v>
      </c>
      <c r="AU287" s="128" t="s">
        <v>77</v>
      </c>
      <c r="AV287" s="10" t="s">
        <v>77</v>
      </c>
      <c r="AW287" s="10" t="s">
        <v>26</v>
      </c>
      <c r="AX287" s="10" t="s">
        <v>70</v>
      </c>
      <c r="AY287" s="128" t="s">
        <v>130</v>
      </c>
    </row>
    <row r="288" spans="2:65" s="14" customFormat="1">
      <c r="B288" s="153"/>
      <c r="D288" s="124" t="s">
        <v>138</v>
      </c>
      <c r="E288" s="154" t="s">
        <v>1</v>
      </c>
      <c r="F288" s="155" t="s">
        <v>264</v>
      </c>
      <c r="H288" s="156">
        <v>67.408000000000001</v>
      </c>
      <c r="L288" s="153"/>
      <c r="M288" s="157"/>
      <c r="T288" s="158"/>
      <c r="AT288" s="154" t="s">
        <v>138</v>
      </c>
      <c r="AU288" s="154" t="s">
        <v>77</v>
      </c>
      <c r="AV288" s="14" t="s">
        <v>83</v>
      </c>
      <c r="AW288" s="14" t="s">
        <v>26</v>
      </c>
      <c r="AX288" s="14" t="s">
        <v>70</v>
      </c>
      <c r="AY288" s="154" t="s">
        <v>130</v>
      </c>
    </row>
    <row r="289" spans="2:65" s="10" customFormat="1">
      <c r="B289" s="127"/>
      <c r="D289" s="124" t="s">
        <v>138</v>
      </c>
      <c r="E289" s="128" t="s">
        <v>1</v>
      </c>
      <c r="F289" s="129" t="s">
        <v>1348</v>
      </c>
      <c r="H289" s="130">
        <v>337.04</v>
      </c>
      <c r="L289" s="127"/>
      <c r="M289" s="131"/>
      <c r="T289" s="132"/>
      <c r="AT289" s="128" t="s">
        <v>138</v>
      </c>
      <c r="AU289" s="128" t="s">
        <v>77</v>
      </c>
      <c r="AV289" s="10" t="s">
        <v>77</v>
      </c>
      <c r="AW289" s="10" t="s">
        <v>26</v>
      </c>
      <c r="AX289" s="10" t="s">
        <v>16</v>
      </c>
      <c r="AY289" s="128" t="s">
        <v>130</v>
      </c>
    </row>
    <row r="290" spans="2:65" s="1" customFormat="1" ht="16.5" customHeight="1">
      <c r="B290" s="111"/>
      <c r="C290" s="112" t="s">
        <v>383</v>
      </c>
      <c r="D290" s="112" t="s">
        <v>131</v>
      </c>
      <c r="E290" s="113" t="s">
        <v>1015</v>
      </c>
      <c r="F290" s="114" t="s">
        <v>1016</v>
      </c>
      <c r="G290" s="115" t="s">
        <v>221</v>
      </c>
      <c r="H290" s="116">
        <v>675.01300000000003</v>
      </c>
      <c r="I290" s="117"/>
      <c r="J290" s="117">
        <f>ROUND(I290*H290,2)</f>
        <v>0</v>
      </c>
      <c r="K290" s="114" t="s">
        <v>1579</v>
      </c>
      <c r="L290" s="28"/>
      <c r="M290" s="118" t="s">
        <v>1</v>
      </c>
      <c r="N290" s="119" t="s">
        <v>35</v>
      </c>
      <c r="O290" s="120">
        <v>0</v>
      </c>
      <c r="P290" s="120">
        <f>O290*H290</f>
        <v>0</v>
      </c>
      <c r="Q290" s="120">
        <v>0</v>
      </c>
      <c r="R290" s="120">
        <f>Q290*H290</f>
        <v>0</v>
      </c>
      <c r="S290" s="120">
        <v>0</v>
      </c>
      <c r="T290" s="121">
        <f>S290*H290</f>
        <v>0</v>
      </c>
      <c r="AR290" s="122" t="s">
        <v>147</v>
      </c>
      <c r="AT290" s="122" t="s">
        <v>131</v>
      </c>
      <c r="AU290" s="122" t="s">
        <v>77</v>
      </c>
      <c r="AY290" s="16" t="s">
        <v>130</v>
      </c>
      <c r="BE290" s="123">
        <f>IF(N290="základní",J290,0)</f>
        <v>0</v>
      </c>
      <c r="BF290" s="123">
        <f>IF(N290="snížená",J290,0)</f>
        <v>0</v>
      </c>
      <c r="BG290" s="123">
        <f>IF(N290="zákl. přenesená",J290,0)</f>
        <v>0</v>
      </c>
      <c r="BH290" s="123">
        <f>IF(N290="sníž. přenesená",J290,0)</f>
        <v>0</v>
      </c>
      <c r="BI290" s="123">
        <f>IF(N290="nulová",J290,0)</f>
        <v>0</v>
      </c>
      <c r="BJ290" s="16" t="s">
        <v>16</v>
      </c>
      <c r="BK290" s="123">
        <f>ROUND(I290*H290,2)</f>
        <v>0</v>
      </c>
      <c r="BL290" s="16" t="s">
        <v>147</v>
      </c>
      <c r="BM290" s="122" t="s">
        <v>1349</v>
      </c>
    </row>
    <row r="291" spans="2:65" s="1" customFormat="1">
      <c r="B291" s="28"/>
      <c r="D291" s="124" t="s">
        <v>137</v>
      </c>
      <c r="F291" s="125" t="s">
        <v>1016</v>
      </c>
      <c r="L291" s="28"/>
      <c r="M291" s="126"/>
      <c r="T291" s="52"/>
      <c r="AT291" s="16" t="s">
        <v>137</v>
      </c>
      <c r="AU291" s="16" t="s">
        <v>77</v>
      </c>
    </row>
    <row r="292" spans="2:65" s="11" customFormat="1">
      <c r="B292" s="133"/>
      <c r="D292" s="124" t="s">
        <v>138</v>
      </c>
      <c r="E292" s="134" t="s">
        <v>1</v>
      </c>
      <c r="F292" s="135" t="s">
        <v>1350</v>
      </c>
      <c r="H292" s="134" t="s">
        <v>1</v>
      </c>
      <c r="L292" s="133"/>
      <c r="M292" s="136"/>
      <c r="T292" s="137"/>
      <c r="AT292" s="134" t="s">
        <v>138</v>
      </c>
      <c r="AU292" s="134" t="s">
        <v>77</v>
      </c>
      <c r="AV292" s="11" t="s">
        <v>16</v>
      </c>
      <c r="AW292" s="11" t="s">
        <v>26</v>
      </c>
      <c r="AX292" s="11" t="s">
        <v>70</v>
      </c>
      <c r="AY292" s="134" t="s">
        <v>130</v>
      </c>
    </row>
    <row r="293" spans="2:65" s="10" customFormat="1">
      <c r="B293" s="127"/>
      <c r="D293" s="124" t="s">
        <v>138</v>
      </c>
      <c r="E293" s="128" t="s">
        <v>1</v>
      </c>
      <c r="F293" s="129" t="s">
        <v>1351</v>
      </c>
      <c r="H293" s="130">
        <v>675.01300000000003</v>
      </c>
      <c r="L293" s="127"/>
      <c r="M293" s="131"/>
      <c r="T293" s="132"/>
      <c r="AT293" s="128" t="s">
        <v>138</v>
      </c>
      <c r="AU293" s="128" t="s">
        <v>77</v>
      </c>
      <c r="AV293" s="10" t="s">
        <v>77</v>
      </c>
      <c r="AW293" s="10" t="s">
        <v>26</v>
      </c>
      <c r="AX293" s="10" t="s">
        <v>16</v>
      </c>
      <c r="AY293" s="128" t="s">
        <v>130</v>
      </c>
    </row>
    <row r="294" spans="2:65" s="1" customFormat="1" ht="16.5" customHeight="1">
      <c r="B294" s="111"/>
      <c r="C294" s="112" t="s">
        <v>388</v>
      </c>
      <c r="D294" s="112" t="s">
        <v>131</v>
      </c>
      <c r="E294" s="113" t="s">
        <v>1021</v>
      </c>
      <c r="F294" s="114" t="s">
        <v>1022</v>
      </c>
      <c r="G294" s="115" t="s">
        <v>221</v>
      </c>
      <c r="H294" s="116">
        <v>724.80200000000002</v>
      </c>
      <c r="I294" s="117"/>
      <c r="J294" s="117">
        <f>ROUND(I294*H294,2)</f>
        <v>0</v>
      </c>
      <c r="K294" s="114" t="s">
        <v>1579</v>
      </c>
      <c r="L294" s="28"/>
      <c r="M294" s="118" t="s">
        <v>1</v>
      </c>
      <c r="N294" s="119" t="s">
        <v>35</v>
      </c>
      <c r="O294" s="120">
        <v>0</v>
      </c>
      <c r="P294" s="120">
        <f>O294*H294</f>
        <v>0</v>
      </c>
      <c r="Q294" s="120">
        <v>0</v>
      </c>
      <c r="R294" s="120">
        <f>Q294*H294</f>
        <v>0</v>
      </c>
      <c r="S294" s="120">
        <v>0</v>
      </c>
      <c r="T294" s="121">
        <f>S294*H294</f>
        <v>0</v>
      </c>
      <c r="AR294" s="122" t="s">
        <v>147</v>
      </c>
      <c r="AT294" s="122" t="s">
        <v>131</v>
      </c>
      <c r="AU294" s="122" t="s">
        <v>77</v>
      </c>
      <c r="AY294" s="16" t="s">
        <v>130</v>
      </c>
      <c r="BE294" s="123">
        <f>IF(N294="základní",J294,0)</f>
        <v>0</v>
      </c>
      <c r="BF294" s="123">
        <f>IF(N294="snížená",J294,0)</f>
        <v>0</v>
      </c>
      <c r="BG294" s="123">
        <f>IF(N294="zákl. přenesená",J294,0)</f>
        <v>0</v>
      </c>
      <c r="BH294" s="123">
        <f>IF(N294="sníž. přenesená",J294,0)</f>
        <v>0</v>
      </c>
      <c r="BI294" s="123">
        <f>IF(N294="nulová",J294,0)</f>
        <v>0</v>
      </c>
      <c r="BJ294" s="16" t="s">
        <v>16</v>
      </c>
      <c r="BK294" s="123">
        <f>ROUND(I294*H294,2)</f>
        <v>0</v>
      </c>
      <c r="BL294" s="16" t="s">
        <v>147</v>
      </c>
      <c r="BM294" s="122" t="s">
        <v>1352</v>
      </c>
    </row>
    <row r="295" spans="2:65" s="1" customFormat="1">
      <c r="B295" s="28"/>
      <c r="D295" s="124" t="s">
        <v>137</v>
      </c>
      <c r="F295" s="125" t="s">
        <v>1022</v>
      </c>
      <c r="L295" s="28"/>
      <c r="M295" s="126"/>
      <c r="T295" s="52"/>
      <c r="AT295" s="16" t="s">
        <v>137</v>
      </c>
      <c r="AU295" s="16" t="s">
        <v>77</v>
      </c>
    </row>
    <row r="296" spans="2:65" s="11" customFormat="1">
      <c r="B296" s="133"/>
      <c r="D296" s="124" t="s">
        <v>138</v>
      </c>
      <c r="E296" s="134" t="s">
        <v>1</v>
      </c>
      <c r="F296" s="135" t="s">
        <v>1024</v>
      </c>
      <c r="H296" s="134" t="s">
        <v>1</v>
      </c>
      <c r="L296" s="133"/>
      <c r="M296" s="136"/>
      <c r="T296" s="137"/>
      <c r="AT296" s="134" t="s">
        <v>138</v>
      </c>
      <c r="AU296" s="134" t="s">
        <v>77</v>
      </c>
      <c r="AV296" s="11" t="s">
        <v>16</v>
      </c>
      <c r="AW296" s="11" t="s">
        <v>26</v>
      </c>
      <c r="AX296" s="11" t="s">
        <v>70</v>
      </c>
      <c r="AY296" s="134" t="s">
        <v>130</v>
      </c>
    </row>
    <row r="297" spans="2:65" s="11" customFormat="1">
      <c r="B297" s="133"/>
      <c r="D297" s="124" t="s">
        <v>138</v>
      </c>
      <c r="E297" s="134" t="s">
        <v>1</v>
      </c>
      <c r="F297" s="135" t="s">
        <v>1353</v>
      </c>
      <c r="H297" s="134" t="s">
        <v>1</v>
      </c>
      <c r="L297" s="133"/>
      <c r="M297" s="136"/>
      <c r="T297" s="137"/>
      <c r="AT297" s="134" t="s">
        <v>138</v>
      </c>
      <c r="AU297" s="134" t="s">
        <v>77</v>
      </c>
      <c r="AV297" s="11" t="s">
        <v>16</v>
      </c>
      <c r="AW297" s="11" t="s">
        <v>26</v>
      </c>
      <c r="AX297" s="11" t="s">
        <v>70</v>
      </c>
      <c r="AY297" s="134" t="s">
        <v>130</v>
      </c>
    </row>
    <row r="298" spans="2:65" s="10" customFormat="1">
      <c r="B298" s="127"/>
      <c r="D298" s="124" t="s">
        <v>138</v>
      </c>
      <c r="E298" s="128" t="s">
        <v>1</v>
      </c>
      <c r="F298" s="129" t="s">
        <v>1354</v>
      </c>
      <c r="H298" s="130">
        <v>675.01300000000003</v>
      </c>
      <c r="L298" s="127"/>
      <c r="M298" s="131"/>
      <c r="T298" s="132"/>
      <c r="AT298" s="128" t="s">
        <v>138</v>
      </c>
      <c r="AU298" s="128" t="s">
        <v>77</v>
      </c>
      <c r="AV298" s="10" t="s">
        <v>77</v>
      </c>
      <c r="AW298" s="10" t="s">
        <v>26</v>
      </c>
      <c r="AX298" s="10" t="s">
        <v>70</v>
      </c>
      <c r="AY298" s="128" t="s">
        <v>130</v>
      </c>
    </row>
    <row r="299" spans="2:65" s="11" customFormat="1">
      <c r="B299" s="133"/>
      <c r="D299" s="124" t="s">
        <v>138</v>
      </c>
      <c r="E299" s="134" t="s">
        <v>1</v>
      </c>
      <c r="F299" s="135" t="s">
        <v>1027</v>
      </c>
      <c r="H299" s="134" t="s">
        <v>1</v>
      </c>
      <c r="L299" s="133"/>
      <c r="M299" s="136"/>
      <c r="T299" s="137"/>
      <c r="AT299" s="134" t="s">
        <v>138</v>
      </c>
      <c r="AU299" s="134" t="s">
        <v>77</v>
      </c>
      <c r="AV299" s="11" t="s">
        <v>16</v>
      </c>
      <c r="AW299" s="11" t="s">
        <v>26</v>
      </c>
      <c r="AX299" s="11" t="s">
        <v>70</v>
      </c>
      <c r="AY299" s="134" t="s">
        <v>130</v>
      </c>
    </row>
    <row r="300" spans="2:65" s="10" customFormat="1">
      <c r="B300" s="127"/>
      <c r="D300" s="124" t="s">
        <v>138</v>
      </c>
      <c r="E300" s="128" t="s">
        <v>1</v>
      </c>
      <c r="F300" s="129" t="s">
        <v>1355</v>
      </c>
      <c r="H300" s="130">
        <v>9.1219999999999999</v>
      </c>
      <c r="L300" s="127"/>
      <c r="M300" s="131"/>
      <c r="T300" s="132"/>
      <c r="AT300" s="128" t="s">
        <v>138</v>
      </c>
      <c r="AU300" s="128" t="s">
        <v>77</v>
      </c>
      <c r="AV300" s="10" t="s">
        <v>77</v>
      </c>
      <c r="AW300" s="10" t="s">
        <v>26</v>
      </c>
      <c r="AX300" s="10" t="s">
        <v>70</v>
      </c>
      <c r="AY300" s="128" t="s">
        <v>130</v>
      </c>
    </row>
    <row r="301" spans="2:65" s="10" customFormat="1">
      <c r="B301" s="127"/>
      <c r="D301" s="124" t="s">
        <v>138</v>
      </c>
      <c r="E301" s="128" t="s">
        <v>1</v>
      </c>
      <c r="F301" s="129" t="s">
        <v>1356</v>
      </c>
      <c r="H301" s="130">
        <v>40.667000000000002</v>
      </c>
      <c r="L301" s="127"/>
      <c r="M301" s="131"/>
      <c r="T301" s="132"/>
      <c r="AT301" s="128" t="s">
        <v>138</v>
      </c>
      <c r="AU301" s="128" t="s">
        <v>77</v>
      </c>
      <c r="AV301" s="10" t="s">
        <v>77</v>
      </c>
      <c r="AW301" s="10" t="s">
        <v>26</v>
      </c>
      <c r="AX301" s="10" t="s">
        <v>70</v>
      </c>
      <c r="AY301" s="128" t="s">
        <v>130</v>
      </c>
    </row>
    <row r="302" spans="2:65" s="13" customFormat="1">
      <c r="B302" s="147"/>
      <c r="D302" s="124" t="s">
        <v>138</v>
      </c>
      <c r="E302" s="148" t="s">
        <v>1</v>
      </c>
      <c r="F302" s="149" t="s">
        <v>227</v>
      </c>
      <c r="H302" s="150">
        <v>724.80200000000002</v>
      </c>
      <c r="L302" s="147"/>
      <c r="M302" s="151"/>
      <c r="T302" s="152"/>
      <c r="AT302" s="148" t="s">
        <v>138</v>
      </c>
      <c r="AU302" s="148" t="s">
        <v>77</v>
      </c>
      <c r="AV302" s="13" t="s">
        <v>147</v>
      </c>
      <c r="AW302" s="13" t="s">
        <v>26</v>
      </c>
      <c r="AX302" s="13" t="s">
        <v>16</v>
      </c>
      <c r="AY302" s="148" t="s">
        <v>130</v>
      </c>
    </row>
    <row r="303" spans="2:65" s="1" customFormat="1" ht="16.5" customHeight="1">
      <c r="B303" s="111"/>
      <c r="C303" s="112" t="s">
        <v>393</v>
      </c>
      <c r="D303" s="112" t="s">
        <v>131</v>
      </c>
      <c r="E303" s="113" t="s">
        <v>1357</v>
      </c>
      <c r="F303" s="114" t="s">
        <v>1358</v>
      </c>
      <c r="G303" s="115" t="s">
        <v>221</v>
      </c>
      <c r="H303" s="116">
        <v>40.667000000000002</v>
      </c>
      <c r="I303" s="117"/>
      <c r="J303" s="117">
        <f>ROUND(I303*H303,2)</f>
        <v>0</v>
      </c>
      <c r="K303" s="114" t="s">
        <v>1579</v>
      </c>
      <c r="L303" s="28"/>
      <c r="M303" s="118" t="s">
        <v>1</v>
      </c>
      <c r="N303" s="119" t="s">
        <v>35</v>
      </c>
      <c r="O303" s="120">
        <v>0</v>
      </c>
      <c r="P303" s="120">
        <f>O303*H303</f>
        <v>0</v>
      </c>
      <c r="Q303" s="120">
        <v>0</v>
      </c>
      <c r="R303" s="120">
        <f>Q303*H303</f>
        <v>0</v>
      </c>
      <c r="S303" s="120">
        <v>0</v>
      </c>
      <c r="T303" s="121">
        <f>S303*H303</f>
        <v>0</v>
      </c>
      <c r="AR303" s="122" t="s">
        <v>147</v>
      </c>
      <c r="AT303" s="122" t="s">
        <v>131</v>
      </c>
      <c r="AU303" s="122" t="s">
        <v>77</v>
      </c>
      <c r="AY303" s="16" t="s">
        <v>130</v>
      </c>
      <c r="BE303" s="123">
        <f>IF(N303="základní",J303,0)</f>
        <v>0</v>
      </c>
      <c r="BF303" s="123">
        <f>IF(N303="snížená",J303,0)</f>
        <v>0</v>
      </c>
      <c r="BG303" s="123">
        <f>IF(N303="zákl. přenesená",J303,0)</f>
        <v>0</v>
      </c>
      <c r="BH303" s="123">
        <f>IF(N303="sníž. přenesená",J303,0)</f>
        <v>0</v>
      </c>
      <c r="BI303" s="123">
        <f>IF(N303="nulová",J303,0)</f>
        <v>0</v>
      </c>
      <c r="BJ303" s="16" t="s">
        <v>16</v>
      </c>
      <c r="BK303" s="123">
        <f>ROUND(I303*H303,2)</f>
        <v>0</v>
      </c>
      <c r="BL303" s="16" t="s">
        <v>147</v>
      </c>
      <c r="BM303" s="122" t="s">
        <v>1359</v>
      </c>
    </row>
    <row r="304" spans="2:65" s="1" customFormat="1">
      <c r="B304" s="28"/>
      <c r="D304" s="124" t="s">
        <v>137</v>
      </c>
      <c r="F304" s="125" t="s">
        <v>1358</v>
      </c>
      <c r="L304" s="28"/>
      <c r="M304" s="126"/>
      <c r="T304" s="52"/>
      <c r="AT304" s="16" t="s">
        <v>137</v>
      </c>
      <c r="AU304" s="16" t="s">
        <v>77</v>
      </c>
    </row>
    <row r="305" spans="2:65" s="11" customFormat="1">
      <c r="B305" s="133"/>
      <c r="D305" s="124" t="s">
        <v>138</v>
      </c>
      <c r="E305" s="134" t="s">
        <v>1</v>
      </c>
      <c r="F305" s="135" t="s">
        <v>1360</v>
      </c>
      <c r="H305" s="134" t="s">
        <v>1</v>
      </c>
      <c r="L305" s="133"/>
      <c r="M305" s="136"/>
      <c r="T305" s="137"/>
      <c r="AT305" s="134" t="s">
        <v>138</v>
      </c>
      <c r="AU305" s="134" t="s">
        <v>77</v>
      </c>
      <c r="AV305" s="11" t="s">
        <v>16</v>
      </c>
      <c r="AW305" s="11" t="s">
        <v>26</v>
      </c>
      <c r="AX305" s="11" t="s">
        <v>70</v>
      </c>
      <c r="AY305" s="134" t="s">
        <v>130</v>
      </c>
    </row>
    <row r="306" spans="2:65" s="10" customFormat="1">
      <c r="B306" s="127"/>
      <c r="D306" s="124" t="s">
        <v>138</v>
      </c>
      <c r="E306" s="128" t="s">
        <v>1</v>
      </c>
      <c r="F306" s="129" t="s">
        <v>1361</v>
      </c>
      <c r="H306" s="130">
        <v>24.2</v>
      </c>
      <c r="L306" s="127"/>
      <c r="M306" s="131"/>
      <c r="T306" s="132"/>
      <c r="AT306" s="128" t="s">
        <v>138</v>
      </c>
      <c r="AU306" s="128" t="s">
        <v>77</v>
      </c>
      <c r="AV306" s="10" t="s">
        <v>77</v>
      </c>
      <c r="AW306" s="10" t="s">
        <v>26</v>
      </c>
      <c r="AX306" s="10" t="s">
        <v>70</v>
      </c>
      <c r="AY306" s="128" t="s">
        <v>130</v>
      </c>
    </row>
    <row r="307" spans="2:65" s="10" customFormat="1">
      <c r="B307" s="127"/>
      <c r="D307" s="124" t="s">
        <v>138</v>
      </c>
      <c r="E307" s="128" t="s">
        <v>1</v>
      </c>
      <c r="F307" s="129" t="s">
        <v>1362</v>
      </c>
      <c r="H307" s="130">
        <v>16.466999999999999</v>
      </c>
      <c r="L307" s="127"/>
      <c r="M307" s="131"/>
      <c r="T307" s="132"/>
      <c r="AT307" s="128" t="s">
        <v>138</v>
      </c>
      <c r="AU307" s="128" t="s">
        <v>77</v>
      </c>
      <c r="AV307" s="10" t="s">
        <v>77</v>
      </c>
      <c r="AW307" s="10" t="s">
        <v>26</v>
      </c>
      <c r="AX307" s="10" t="s">
        <v>70</v>
      </c>
      <c r="AY307" s="128" t="s">
        <v>130</v>
      </c>
    </row>
    <row r="308" spans="2:65" s="13" customFormat="1">
      <c r="B308" s="147"/>
      <c r="D308" s="124" t="s">
        <v>138</v>
      </c>
      <c r="E308" s="148" t="s">
        <v>1</v>
      </c>
      <c r="F308" s="149" t="s">
        <v>227</v>
      </c>
      <c r="H308" s="150">
        <v>40.667000000000002</v>
      </c>
      <c r="L308" s="147"/>
      <c r="M308" s="151"/>
      <c r="T308" s="152"/>
      <c r="AT308" s="148" t="s">
        <v>138</v>
      </c>
      <c r="AU308" s="148" t="s">
        <v>77</v>
      </c>
      <c r="AV308" s="13" t="s">
        <v>147</v>
      </c>
      <c r="AW308" s="13" t="s">
        <v>26</v>
      </c>
      <c r="AX308" s="13" t="s">
        <v>16</v>
      </c>
      <c r="AY308" s="148" t="s">
        <v>130</v>
      </c>
    </row>
    <row r="309" spans="2:65" s="1" customFormat="1" ht="16.5" customHeight="1">
      <c r="B309" s="111"/>
      <c r="C309" s="112" t="s">
        <v>397</v>
      </c>
      <c r="D309" s="112" t="s">
        <v>131</v>
      </c>
      <c r="E309" s="113" t="s">
        <v>1363</v>
      </c>
      <c r="F309" s="114" t="s">
        <v>1364</v>
      </c>
      <c r="G309" s="115" t="s">
        <v>221</v>
      </c>
      <c r="H309" s="116">
        <v>40.667000000000002</v>
      </c>
      <c r="I309" s="117"/>
      <c r="J309" s="117">
        <f>ROUND(I309*H309,2)</f>
        <v>0</v>
      </c>
      <c r="K309" s="114" t="s">
        <v>1579</v>
      </c>
      <c r="L309" s="28"/>
      <c r="M309" s="118" t="s">
        <v>1</v>
      </c>
      <c r="N309" s="119" t="s">
        <v>35</v>
      </c>
      <c r="O309" s="120">
        <v>0</v>
      </c>
      <c r="P309" s="120">
        <f>O309*H309</f>
        <v>0</v>
      </c>
      <c r="Q309" s="120">
        <v>6.6E-3</v>
      </c>
      <c r="R309" s="120">
        <f>Q309*H309</f>
        <v>0.26840220000000004</v>
      </c>
      <c r="S309" s="120">
        <v>0</v>
      </c>
      <c r="T309" s="121">
        <f>S309*H309</f>
        <v>0</v>
      </c>
      <c r="AR309" s="122" t="s">
        <v>147</v>
      </c>
      <c r="AT309" s="122" t="s">
        <v>131</v>
      </c>
      <c r="AU309" s="122" t="s">
        <v>77</v>
      </c>
      <c r="AY309" s="16" t="s">
        <v>130</v>
      </c>
      <c r="BE309" s="123">
        <f>IF(N309="základní",J309,0)</f>
        <v>0</v>
      </c>
      <c r="BF309" s="123">
        <f>IF(N309="snížená",J309,0)</f>
        <v>0</v>
      </c>
      <c r="BG309" s="123">
        <f>IF(N309="zákl. přenesená",J309,0)</f>
        <v>0</v>
      </c>
      <c r="BH309" s="123">
        <f>IF(N309="sníž. přenesená",J309,0)</f>
        <v>0</v>
      </c>
      <c r="BI309" s="123">
        <f>IF(N309="nulová",J309,0)</f>
        <v>0</v>
      </c>
      <c r="BJ309" s="16" t="s">
        <v>16</v>
      </c>
      <c r="BK309" s="123">
        <f>ROUND(I309*H309,2)</f>
        <v>0</v>
      </c>
      <c r="BL309" s="16" t="s">
        <v>147</v>
      </c>
      <c r="BM309" s="122" t="s">
        <v>1365</v>
      </c>
    </row>
    <row r="310" spans="2:65" s="1" customFormat="1">
      <c r="B310" s="28"/>
      <c r="D310" s="124" t="s">
        <v>137</v>
      </c>
      <c r="F310" s="125" t="s">
        <v>1364</v>
      </c>
      <c r="L310" s="28"/>
      <c r="M310" s="126"/>
      <c r="T310" s="52"/>
      <c r="AT310" s="16" t="s">
        <v>137</v>
      </c>
      <c r="AU310" s="16" t="s">
        <v>77</v>
      </c>
    </row>
    <row r="311" spans="2:65" s="1" customFormat="1" ht="16.5" customHeight="1">
      <c r="B311" s="111"/>
      <c r="C311" s="112" t="s">
        <v>402</v>
      </c>
      <c r="D311" s="112" t="s">
        <v>131</v>
      </c>
      <c r="E311" s="113" t="s">
        <v>1036</v>
      </c>
      <c r="F311" s="114" t="s">
        <v>1037</v>
      </c>
      <c r="G311" s="115" t="s">
        <v>221</v>
      </c>
      <c r="H311" s="116">
        <v>675.01300000000003</v>
      </c>
      <c r="I311" s="117"/>
      <c r="J311" s="117">
        <f>ROUND(I311*H311,2)</f>
        <v>0</v>
      </c>
      <c r="K311" s="114" t="s">
        <v>1579</v>
      </c>
      <c r="L311" s="28"/>
      <c r="M311" s="118" t="s">
        <v>1</v>
      </c>
      <c r="N311" s="119" t="s">
        <v>35</v>
      </c>
      <c r="O311" s="120">
        <v>0</v>
      </c>
      <c r="P311" s="120">
        <f>O311*H311</f>
        <v>0</v>
      </c>
      <c r="Q311" s="120">
        <v>8.4250000000000005E-2</v>
      </c>
      <c r="R311" s="120">
        <f>Q311*H311</f>
        <v>56.869845250000004</v>
      </c>
      <c r="S311" s="120">
        <v>0</v>
      </c>
      <c r="T311" s="121">
        <f>S311*H311</f>
        <v>0</v>
      </c>
      <c r="AR311" s="122" t="s">
        <v>147</v>
      </c>
      <c r="AT311" s="122" t="s">
        <v>131</v>
      </c>
      <c r="AU311" s="122" t="s">
        <v>77</v>
      </c>
      <c r="AY311" s="16" t="s">
        <v>130</v>
      </c>
      <c r="BE311" s="123">
        <f>IF(N311="základní",J311,0)</f>
        <v>0</v>
      </c>
      <c r="BF311" s="123">
        <f>IF(N311="snížená",J311,0)</f>
        <v>0</v>
      </c>
      <c r="BG311" s="123">
        <f>IF(N311="zákl. přenesená",J311,0)</f>
        <v>0</v>
      </c>
      <c r="BH311" s="123">
        <f>IF(N311="sníž. přenesená",J311,0)</f>
        <v>0</v>
      </c>
      <c r="BI311" s="123">
        <f>IF(N311="nulová",J311,0)</f>
        <v>0</v>
      </c>
      <c r="BJ311" s="16" t="s">
        <v>16</v>
      </c>
      <c r="BK311" s="123">
        <f>ROUND(I311*H311,2)</f>
        <v>0</v>
      </c>
      <c r="BL311" s="16" t="s">
        <v>147</v>
      </c>
      <c r="BM311" s="122" t="s">
        <v>1366</v>
      </c>
    </row>
    <row r="312" spans="2:65" s="1" customFormat="1">
      <c r="B312" s="28"/>
      <c r="D312" s="124" t="s">
        <v>137</v>
      </c>
      <c r="F312" s="125" t="s">
        <v>1037</v>
      </c>
      <c r="L312" s="28"/>
      <c r="M312" s="126"/>
      <c r="T312" s="52"/>
      <c r="AT312" s="16" t="s">
        <v>137</v>
      </c>
      <c r="AU312" s="16" t="s">
        <v>77</v>
      </c>
    </row>
    <row r="313" spans="2:65" s="11" customFormat="1">
      <c r="B313" s="133"/>
      <c r="D313" s="124" t="s">
        <v>138</v>
      </c>
      <c r="E313" s="134" t="s">
        <v>1</v>
      </c>
      <c r="F313" s="135" t="s">
        <v>1039</v>
      </c>
      <c r="H313" s="134" t="s">
        <v>1</v>
      </c>
      <c r="L313" s="133"/>
      <c r="M313" s="136"/>
      <c r="T313" s="137"/>
      <c r="AT313" s="134" t="s">
        <v>138</v>
      </c>
      <c r="AU313" s="134" t="s">
        <v>77</v>
      </c>
      <c r="AV313" s="11" t="s">
        <v>16</v>
      </c>
      <c r="AW313" s="11" t="s">
        <v>26</v>
      </c>
      <c r="AX313" s="11" t="s">
        <v>70</v>
      </c>
      <c r="AY313" s="134" t="s">
        <v>130</v>
      </c>
    </row>
    <row r="314" spans="2:65" s="10" customFormat="1">
      <c r="B314" s="127"/>
      <c r="D314" s="124" t="s">
        <v>138</v>
      </c>
      <c r="E314" s="128" t="s">
        <v>1</v>
      </c>
      <c r="F314" s="129" t="s">
        <v>1367</v>
      </c>
      <c r="H314" s="130">
        <v>376.452</v>
      </c>
      <c r="L314" s="127"/>
      <c r="M314" s="131"/>
      <c r="T314" s="132"/>
      <c r="AT314" s="128" t="s">
        <v>138</v>
      </c>
      <c r="AU314" s="128" t="s">
        <v>77</v>
      </c>
      <c r="AV314" s="10" t="s">
        <v>77</v>
      </c>
      <c r="AW314" s="10" t="s">
        <v>26</v>
      </c>
      <c r="AX314" s="10" t="s">
        <v>70</v>
      </c>
      <c r="AY314" s="128" t="s">
        <v>130</v>
      </c>
    </row>
    <row r="315" spans="2:65" s="10" customFormat="1">
      <c r="B315" s="127"/>
      <c r="D315" s="124" t="s">
        <v>138</v>
      </c>
      <c r="E315" s="128" t="s">
        <v>1</v>
      </c>
      <c r="F315" s="129" t="s">
        <v>1368</v>
      </c>
      <c r="H315" s="130">
        <v>211.79599999999999</v>
      </c>
      <c r="L315" s="127"/>
      <c r="M315" s="131"/>
      <c r="T315" s="132"/>
      <c r="AT315" s="128" t="s">
        <v>138</v>
      </c>
      <c r="AU315" s="128" t="s">
        <v>77</v>
      </c>
      <c r="AV315" s="10" t="s">
        <v>77</v>
      </c>
      <c r="AW315" s="10" t="s">
        <v>26</v>
      </c>
      <c r="AX315" s="10" t="s">
        <v>70</v>
      </c>
      <c r="AY315" s="128" t="s">
        <v>130</v>
      </c>
    </row>
    <row r="316" spans="2:65" s="14" customFormat="1">
      <c r="B316" s="153"/>
      <c r="D316" s="124" t="s">
        <v>138</v>
      </c>
      <c r="E316" s="154" t="s">
        <v>1</v>
      </c>
      <c r="F316" s="155" t="s">
        <v>264</v>
      </c>
      <c r="H316" s="156">
        <v>588.24800000000005</v>
      </c>
      <c r="L316" s="153"/>
      <c r="M316" s="157"/>
      <c r="T316" s="158"/>
      <c r="AT316" s="154" t="s">
        <v>138</v>
      </c>
      <c r="AU316" s="154" t="s">
        <v>77</v>
      </c>
      <c r="AV316" s="14" t="s">
        <v>83</v>
      </c>
      <c r="AW316" s="14" t="s">
        <v>26</v>
      </c>
      <c r="AX316" s="14" t="s">
        <v>70</v>
      </c>
      <c r="AY316" s="154" t="s">
        <v>130</v>
      </c>
    </row>
    <row r="317" spans="2:65" s="11" customFormat="1" ht="22.5">
      <c r="B317" s="133"/>
      <c r="D317" s="124" t="s">
        <v>138</v>
      </c>
      <c r="E317" s="134" t="s">
        <v>1</v>
      </c>
      <c r="F317" s="135" t="s">
        <v>1042</v>
      </c>
      <c r="H317" s="134" t="s">
        <v>1</v>
      </c>
      <c r="L317" s="133"/>
      <c r="M317" s="136"/>
      <c r="T317" s="137"/>
      <c r="AT317" s="134" t="s">
        <v>138</v>
      </c>
      <c r="AU317" s="134" t="s">
        <v>77</v>
      </c>
      <c r="AV317" s="11" t="s">
        <v>16</v>
      </c>
      <c r="AW317" s="11" t="s">
        <v>26</v>
      </c>
      <c r="AX317" s="11" t="s">
        <v>70</v>
      </c>
      <c r="AY317" s="134" t="s">
        <v>130</v>
      </c>
    </row>
    <row r="318" spans="2:65" s="10" customFormat="1">
      <c r="B318" s="127"/>
      <c r="D318" s="124" t="s">
        <v>138</v>
      </c>
      <c r="E318" s="128" t="s">
        <v>1</v>
      </c>
      <c r="F318" s="129" t="s">
        <v>1369</v>
      </c>
      <c r="H318" s="130">
        <v>27.010999999999999</v>
      </c>
      <c r="L318" s="127"/>
      <c r="M318" s="131"/>
      <c r="T318" s="132"/>
      <c r="AT318" s="128" t="s">
        <v>138</v>
      </c>
      <c r="AU318" s="128" t="s">
        <v>77</v>
      </c>
      <c r="AV318" s="10" t="s">
        <v>77</v>
      </c>
      <c r="AW318" s="10" t="s">
        <v>26</v>
      </c>
      <c r="AX318" s="10" t="s">
        <v>70</v>
      </c>
      <c r="AY318" s="128" t="s">
        <v>130</v>
      </c>
    </row>
    <row r="319" spans="2:65" s="10" customFormat="1">
      <c r="B319" s="127"/>
      <c r="D319" s="124" t="s">
        <v>138</v>
      </c>
      <c r="E319" s="128" t="s">
        <v>1</v>
      </c>
      <c r="F319" s="129" t="s">
        <v>1370</v>
      </c>
      <c r="H319" s="130">
        <v>27.12</v>
      </c>
      <c r="L319" s="127"/>
      <c r="M319" s="131"/>
      <c r="T319" s="132"/>
      <c r="AT319" s="128" t="s">
        <v>138</v>
      </c>
      <c r="AU319" s="128" t="s">
        <v>77</v>
      </c>
      <c r="AV319" s="10" t="s">
        <v>77</v>
      </c>
      <c r="AW319" s="10" t="s">
        <v>26</v>
      </c>
      <c r="AX319" s="10" t="s">
        <v>70</v>
      </c>
      <c r="AY319" s="128" t="s">
        <v>130</v>
      </c>
    </row>
    <row r="320" spans="2:65" s="14" customFormat="1">
      <c r="B320" s="153"/>
      <c r="D320" s="124" t="s">
        <v>138</v>
      </c>
      <c r="E320" s="154" t="s">
        <v>1</v>
      </c>
      <c r="F320" s="155" t="s">
        <v>264</v>
      </c>
      <c r="H320" s="156">
        <v>54.131</v>
      </c>
      <c r="L320" s="153"/>
      <c r="M320" s="157"/>
      <c r="T320" s="158"/>
      <c r="AT320" s="154" t="s">
        <v>138</v>
      </c>
      <c r="AU320" s="154" t="s">
        <v>77</v>
      </c>
      <c r="AV320" s="14" t="s">
        <v>83</v>
      </c>
      <c r="AW320" s="14" t="s">
        <v>26</v>
      </c>
      <c r="AX320" s="14" t="s">
        <v>70</v>
      </c>
      <c r="AY320" s="154" t="s">
        <v>130</v>
      </c>
    </row>
    <row r="321" spans="2:65" s="11" customFormat="1" ht="22.5">
      <c r="B321" s="133"/>
      <c r="D321" s="124" t="s">
        <v>138</v>
      </c>
      <c r="E321" s="134" t="s">
        <v>1</v>
      </c>
      <c r="F321" s="135" t="s">
        <v>1045</v>
      </c>
      <c r="H321" s="134" t="s">
        <v>1</v>
      </c>
      <c r="L321" s="133"/>
      <c r="M321" s="136"/>
      <c r="T321" s="137"/>
      <c r="AT321" s="134" t="s">
        <v>138</v>
      </c>
      <c r="AU321" s="134" t="s">
        <v>77</v>
      </c>
      <c r="AV321" s="11" t="s">
        <v>16</v>
      </c>
      <c r="AW321" s="11" t="s">
        <v>26</v>
      </c>
      <c r="AX321" s="11" t="s">
        <v>70</v>
      </c>
      <c r="AY321" s="134" t="s">
        <v>130</v>
      </c>
    </row>
    <row r="322" spans="2:65" s="10" customFormat="1">
      <c r="B322" s="127"/>
      <c r="D322" s="124" t="s">
        <v>138</v>
      </c>
      <c r="E322" s="128" t="s">
        <v>1</v>
      </c>
      <c r="F322" s="129" t="s">
        <v>1371</v>
      </c>
      <c r="H322" s="130">
        <v>3.08</v>
      </c>
      <c r="L322" s="127"/>
      <c r="M322" s="131"/>
      <c r="T322" s="132"/>
      <c r="AT322" s="128" t="s">
        <v>138</v>
      </c>
      <c r="AU322" s="128" t="s">
        <v>77</v>
      </c>
      <c r="AV322" s="10" t="s">
        <v>77</v>
      </c>
      <c r="AW322" s="10" t="s">
        <v>26</v>
      </c>
      <c r="AX322" s="10" t="s">
        <v>70</v>
      </c>
      <c r="AY322" s="128" t="s">
        <v>130</v>
      </c>
    </row>
    <row r="323" spans="2:65" s="10" customFormat="1">
      <c r="B323" s="127"/>
      <c r="D323" s="124" t="s">
        <v>138</v>
      </c>
      <c r="E323" s="128" t="s">
        <v>1</v>
      </c>
      <c r="F323" s="129" t="s">
        <v>1372</v>
      </c>
      <c r="H323" s="130">
        <v>2.9350000000000001</v>
      </c>
      <c r="L323" s="127"/>
      <c r="M323" s="131"/>
      <c r="T323" s="132"/>
      <c r="AT323" s="128" t="s">
        <v>138</v>
      </c>
      <c r="AU323" s="128" t="s">
        <v>77</v>
      </c>
      <c r="AV323" s="10" t="s">
        <v>77</v>
      </c>
      <c r="AW323" s="10" t="s">
        <v>26</v>
      </c>
      <c r="AX323" s="10" t="s">
        <v>70</v>
      </c>
      <c r="AY323" s="128" t="s">
        <v>130</v>
      </c>
    </row>
    <row r="324" spans="2:65" s="14" customFormat="1">
      <c r="B324" s="153"/>
      <c r="D324" s="124" t="s">
        <v>138</v>
      </c>
      <c r="E324" s="154" t="s">
        <v>1</v>
      </c>
      <c r="F324" s="155" t="s">
        <v>264</v>
      </c>
      <c r="H324" s="156">
        <v>6.0150000000000006</v>
      </c>
      <c r="L324" s="153"/>
      <c r="M324" s="157"/>
      <c r="T324" s="158"/>
      <c r="AT324" s="154" t="s">
        <v>138</v>
      </c>
      <c r="AU324" s="154" t="s">
        <v>77</v>
      </c>
      <c r="AV324" s="14" t="s">
        <v>83</v>
      </c>
      <c r="AW324" s="14" t="s">
        <v>26</v>
      </c>
      <c r="AX324" s="14" t="s">
        <v>70</v>
      </c>
      <c r="AY324" s="154" t="s">
        <v>130</v>
      </c>
    </row>
    <row r="325" spans="2:65" s="11" customFormat="1">
      <c r="B325" s="133"/>
      <c r="D325" s="124" t="s">
        <v>138</v>
      </c>
      <c r="E325" s="134" t="s">
        <v>1</v>
      </c>
      <c r="F325" s="135" t="s">
        <v>1048</v>
      </c>
      <c r="H325" s="134" t="s">
        <v>1</v>
      </c>
      <c r="L325" s="133"/>
      <c r="M325" s="136"/>
      <c r="T325" s="137"/>
      <c r="AT325" s="134" t="s">
        <v>138</v>
      </c>
      <c r="AU325" s="134" t="s">
        <v>77</v>
      </c>
      <c r="AV325" s="11" t="s">
        <v>16</v>
      </c>
      <c r="AW325" s="11" t="s">
        <v>26</v>
      </c>
      <c r="AX325" s="11" t="s">
        <v>70</v>
      </c>
      <c r="AY325" s="134" t="s">
        <v>130</v>
      </c>
    </row>
    <row r="326" spans="2:65" s="11" customFormat="1">
      <c r="B326" s="133"/>
      <c r="D326" s="124" t="s">
        <v>138</v>
      </c>
      <c r="E326" s="134" t="s">
        <v>1</v>
      </c>
      <c r="F326" s="135" t="s">
        <v>1049</v>
      </c>
      <c r="H326" s="134" t="s">
        <v>1</v>
      </c>
      <c r="L326" s="133"/>
      <c r="M326" s="136"/>
      <c r="T326" s="137"/>
      <c r="AT326" s="134" t="s">
        <v>138</v>
      </c>
      <c r="AU326" s="134" t="s">
        <v>77</v>
      </c>
      <c r="AV326" s="11" t="s">
        <v>16</v>
      </c>
      <c r="AW326" s="11" t="s">
        <v>26</v>
      </c>
      <c r="AX326" s="11" t="s">
        <v>70</v>
      </c>
      <c r="AY326" s="134" t="s">
        <v>130</v>
      </c>
    </row>
    <row r="327" spans="2:65" s="10" customFormat="1">
      <c r="B327" s="127"/>
      <c r="D327" s="124" t="s">
        <v>138</v>
      </c>
      <c r="E327" s="128" t="s">
        <v>1</v>
      </c>
      <c r="F327" s="129" t="s">
        <v>1373</v>
      </c>
      <c r="H327" s="130">
        <v>22.579000000000001</v>
      </c>
      <c r="L327" s="127"/>
      <c r="M327" s="131"/>
      <c r="T327" s="132"/>
      <c r="AT327" s="128" t="s">
        <v>138</v>
      </c>
      <c r="AU327" s="128" t="s">
        <v>77</v>
      </c>
      <c r="AV327" s="10" t="s">
        <v>77</v>
      </c>
      <c r="AW327" s="10" t="s">
        <v>26</v>
      </c>
      <c r="AX327" s="10" t="s">
        <v>70</v>
      </c>
      <c r="AY327" s="128" t="s">
        <v>130</v>
      </c>
    </row>
    <row r="328" spans="2:65" s="10" customFormat="1">
      <c r="B328" s="127"/>
      <c r="D328" s="124" t="s">
        <v>138</v>
      </c>
      <c r="E328" s="128" t="s">
        <v>1</v>
      </c>
      <c r="F328" s="129" t="s">
        <v>1374</v>
      </c>
      <c r="H328" s="130">
        <v>4.04</v>
      </c>
      <c r="L328" s="127"/>
      <c r="M328" s="131"/>
      <c r="T328" s="132"/>
      <c r="AT328" s="128" t="s">
        <v>138</v>
      </c>
      <c r="AU328" s="128" t="s">
        <v>77</v>
      </c>
      <c r="AV328" s="10" t="s">
        <v>77</v>
      </c>
      <c r="AW328" s="10" t="s">
        <v>26</v>
      </c>
      <c r="AX328" s="10" t="s">
        <v>70</v>
      </c>
      <c r="AY328" s="128" t="s">
        <v>130</v>
      </c>
    </row>
    <row r="329" spans="2:65" s="14" customFormat="1">
      <c r="B329" s="153"/>
      <c r="D329" s="124" t="s">
        <v>138</v>
      </c>
      <c r="E329" s="154" t="s">
        <v>1</v>
      </c>
      <c r="F329" s="155" t="s">
        <v>264</v>
      </c>
      <c r="H329" s="156">
        <v>26.619</v>
      </c>
      <c r="L329" s="153"/>
      <c r="M329" s="157"/>
      <c r="T329" s="158"/>
      <c r="AT329" s="154" t="s">
        <v>138</v>
      </c>
      <c r="AU329" s="154" t="s">
        <v>77</v>
      </c>
      <c r="AV329" s="14" t="s">
        <v>83</v>
      </c>
      <c r="AW329" s="14" t="s">
        <v>26</v>
      </c>
      <c r="AX329" s="14" t="s">
        <v>70</v>
      </c>
      <c r="AY329" s="154" t="s">
        <v>130</v>
      </c>
    </row>
    <row r="330" spans="2:65" s="13" customFormat="1">
      <c r="B330" s="147"/>
      <c r="D330" s="124" t="s">
        <v>138</v>
      </c>
      <c r="E330" s="148" t="s">
        <v>1</v>
      </c>
      <c r="F330" s="149" t="s">
        <v>227</v>
      </c>
      <c r="H330" s="150">
        <v>675.01299999999992</v>
      </c>
      <c r="L330" s="147"/>
      <c r="M330" s="151"/>
      <c r="T330" s="152"/>
      <c r="AT330" s="148" t="s">
        <v>138</v>
      </c>
      <c r="AU330" s="148" t="s">
        <v>77</v>
      </c>
      <c r="AV330" s="13" t="s">
        <v>147</v>
      </c>
      <c r="AW330" s="13" t="s">
        <v>26</v>
      </c>
      <c r="AX330" s="13" t="s">
        <v>16</v>
      </c>
      <c r="AY330" s="148" t="s">
        <v>130</v>
      </c>
    </row>
    <row r="331" spans="2:65" s="1" customFormat="1" ht="16.5" customHeight="1">
      <c r="B331" s="111"/>
      <c r="C331" s="159" t="s">
        <v>407</v>
      </c>
      <c r="D331" s="159" t="s">
        <v>312</v>
      </c>
      <c r="E331" s="160" t="s">
        <v>1051</v>
      </c>
      <c r="F331" s="161" t="s">
        <v>1052</v>
      </c>
      <c r="G331" s="162" t="s">
        <v>221</v>
      </c>
      <c r="H331" s="163">
        <v>594.13</v>
      </c>
      <c r="I331" s="164"/>
      <c r="J331" s="164">
        <f>ROUND(I331*H331,2)</f>
        <v>0</v>
      </c>
      <c r="K331" s="161" t="s">
        <v>1579</v>
      </c>
      <c r="L331" s="165"/>
      <c r="M331" s="166" t="s">
        <v>1</v>
      </c>
      <c r="N331" s="167" t="s">
        <v>35</v>
      </c>
      <c r="O331" s="120">
        <v>0</v>
      </c>
      <c r="P331" s="120">
        <f>O331*H331</f>
        <v>0</v>
      </c>
      <c r="Q331" s="120">
        <v>0.13100000000000001</v>
      </c>
      <c r="R331" s="120">
        <f>Q331*H331</f>
        <v>77.831029999999998</v>
      </c>
      <c r="S331" s="120">
        <v>0</v>
      </c>
      <c r="T331" s="121">
        <f>S331*H331</f>
        <v>0</v>
      </c>
      <c r="AR331" s="122" t="s">
        <v>166</v>
      </c>
      <c r="AT331" s="122" t="s">
        <v>312</v>
      </c>
      <c r="AU331" s="122" t="s">
        <v>77</v>
      </c>
      <c r="AY331" s="16" t="s">
        <v>130</v>
      </c>
      <c r="BE331" s="123">
        <f>IF(N331="základní",J331,0)</f>
        <v>0</v>
      </c>
      <c r="BF331" s="123">
        <f>IF(N331="snížená",J331,0)</f>
        <v>0</v>
      </c>
      <c r="BG331" s="123">
        <f>IF(N331="zákl. přenesená",J331,0)</f>
        <v>0</v>
      </c>
      <c r="BH331" s="123">
        <f>IF(N331="sníž. přenesená",J331,0)</f>
        <v>0</v>
      </c>
      <c r="BI331" s="123">
        <f>IF(N331="nulová",J331,0)</f>
        <v>0</v>
      </c>
      <c r="BJ331" s="16" t="s">
        <v>16</v>
      </c>
      <c r="BK331" s="123">
        <f>ROUND(I331*H331,2)</f>
        <v>0</v>
      </c>
      <c r="BL331" s="16" t="s">
        <v>147</v>
      </c>
      <c r="BM331" s="122" t="s">
        <v>1375</v>
      </c>
    </row>
    <row r="332" spans="2:65" s="1" customFormat="1">
      <c r="B332" s="28"/>
      <c r="D332" s="124" t="s">
        <v>137</v>
      </c>
      <c r="F332" s="125" t="s">
        <v>1052</v>
      </c>
      <c r="L332" s="28"/>
      <c r="M332" s="126"/>
      <c r="T332" s="52"/>
      <c r="AT332" s="16" t="s">
        <v>137</v>
      </c>
      <c r="AU332" s="16" t="s">
        <v>77</v>
      </c>
    </row>
    <row r="333" spans="2:65" s="10" customFormat="1">
      <c r="B333" s="127"/>
      <c r="D333" s="124" t="s">
        <v>138</v>
      </c>
      <c r="E333" s="128" t="s">
        <v>1</v>
      </c>
      <c r="F333" s="129" t="s">
        <v>1376</v>
      </c>
      <c r="H333" s="130">
        <v>594.13</v>
      </c>
      <c r="L333" s="127"/>
      <c r="M333" s="131"/>
      <c r="T333" s="132"/>
      <c r="AT333" s="128" t="s">
        <v>138</v>
      </c>
      <c r="AU333" s="128" t="s">
        <v>77</v>
      </c>
      <c r="AV333" s="10" t="s">
        <v>77</v>
      </c>
      <c r="AW333" s="10" t="s">
        <v>26</v>
      </c>
      <c r="AX333" s="10" t="s">
        <v>16</v>
      </c>
      <c r="AY333" s="128" t="s">
        <v>130</v>
      </c>
    </row>
    <row r="334" spans="2:65" s="1" customFormat="1" ht="16.5" customHeight="1">
      <c r="B334" s="111"/>
      <c r="C334" s="159" t="s">
        <v>412</v>
      </c>
      <c r="D334" s="159" t="s">
        <v>312</v>
      </c>
      <c r="E334" s="160" t="s">
        <v>1055</v>
      </c>
      <c r="F334" s="161" t="s">
        <v>1056</v>
      </c>
      <c r="G334" s="162" t="s">
        <v>221</v>
      </c>
      <c r="H334" s="163">
        <v>55.755000000000003</v>
      </c>
      <c r="I334" s="164"/>
      <c r="J334" s="164">
        <f>ROUND(I334*H334,2)</f>
        <v>0</v>
      </c>
      <c r="K334" s="161" t="s">
        <v>1579</v>
      </c>
      <c r="L334" s="165"/>
      <c r="M334" s="166" t="s">
        <v>1</v>
      </c>
      <c r="N334" s="167" t="s">
        <v>35</v>
      </c>
      <c r="O334" s="120">
        <v>0</v>
      </c>
      <c r="P334" s="120">
        <f>O334*H334</f>
        <v>0</v>
      </c>
      <c r="Q334" s="120">
        <v>0.13100000000000001</v>
      </c>
      <c r="R334" s="120">
        <f>Q334*H334</f>
        <v>7.3039050000000003</v>
      </c>
      <c r="S334" s="120">
        <v>0</v>
      </c>
      <c r="T334" s="121">
        <f>S334*H334</f>
        <v>0</v>
      </c>
      <c r="AR334" s="122" t="s">
        <v>166</v>
      </c>
      <c r="AT334" s="122" t="s">
        <v>312</v>
      </c>
      <c r="AU334" s="122" t="s">
        <v>77</v>
      </c>
      <c r="AY334" s="16" t="s">
        <v>130</v>
      </c>
      <c r="BE334" s="123">
        <f>IF(N334="základní",J334,0)</f>
        <v>0</v>
      </c>
      <c r="BF334" s="123">
        <f>IF(N334="snížená",J334,0)</f>
        <v>0</v>
      </c>
      <c r="BG334" s="123">
        <f>IF(N334="zákl. přenesená",J334,0)</f>
        <v>0</v>
      </c>
      <c r="BH334" s="123">
        <f>IF(N334="sníž. přenesená",J334,0)</f>
        <v>0</v>
      </c>
      <c r="BI334" s="123">
        <f>IF(N334="nulová",J334,0)</f>
        <v>0</v>
      </c>
      <c r="BJ334" s="16" t="s">
        <v>16</v>
      </c>
      <c r="BK334" s="123">
        <f>ROUND(I334*H334,2)</f>
        <v>0</v>
      </c>
      <c r="BL334" s="16" t="s">
        <v>147</v>
      </c>
      <c r="BM334" s="122" t="s">
        <v>1377</v>
      </c>
    </row>
    <row r="335" spans="2:65" s="1" customFormat="1">
      <c r="B335" s="28"/>
      <c r="D335" s="124" t="s">
        <v>137</v>
      </c>
      <c r="F335" s="125" t="s">
        <v>1056</v>
      </c>
      <c r="L335" s="28"/>
      <c r="M335" s="126"/>
      <c r="T335" s="52"/>
      <c r="AT335" s="16" t="s">
        <v>137</v>
      </c>
      <c r="AU335" s="16" t="s">
        <v>77</v>
      </c>
    </row>
    <row r="336" spans="2:65" s="10" customFormat="1">
      <c r="B336" s="127"/>
      <c r="D336" s="124" t="s">
        <v>138</v>
      </c>
      <c r="E336" s="128" t="s">
        <v>1</v>
      </c>
      <c r="F336" s="129" t="s">
        <v>1378</v>
      </c>
      <c r="H336" s="130">
        <v>55.755000000000003</v>
      </c>
      <c r="L336" s="127"/>
      <c r="M336" s="131"/>
      <c r="T336" s="132"/>
      <c r="AT336" s="128" t="s">
        <v>138</v>
      </c>
      <c r="AU336" s="128" t="s">
        <v>77</v>
      </c>
      <c r="AV336" s="10" t="s">
        <v>77</v>
      </c>
      <c r="AW336" s="10" t="s">
        <v>26</v>
      </c>
      <c r="AX336" s="10" t="s">
        <v>16</v>
      </c>
      <c r="AY336" s="128" t="s">
        <v>130</v>
      </c>
    </row>
    <row r="337" spans="2:65" s="1" customFormat="1" ht="16.5" customHeight="1">
      <c r="B337" s="111"/>
      <c r="C337" s="159" t="s">
        <v>420</v>
      </c>
      <c r="D337" s="159" t="s">
        <v>312</v>
      </c>
      <c r="E337" s="160" t="s">
        <v>1059</v>
      </c>
      <c r="F337" s="161" t="s">
        <v>1060</v>
      </c>
      <c r="G337" s="162" t="s">
        <v>221</v>
      </c>
      <c r="H337" s="163">
        <v>6.1950000000000003</v>
      </c>
      <c r="I337" s="164"/>
      <c r="J337" s="164">
        <f>ROUND(I337*H337,2)</f>
        <v>0</v>
      </c>
      <c r="K337" s="161" t="s">
        <v>1579</v>
      </c>
      <c r="L337" s="165"/>
      <c r="M337" s="166" t="s">
        <v>1</v>
      </c>
      <c r="N337" s="167" t="s">
        <v>35</v>
      </c>
      <c r="O337" s="120">
        <v>0</v>
      </c>
      <c r="P337" s="120">
        <f>O337*H337</f>
        <v>0</v>
      </c>
      <c r="Q337" s="120">
        <v>0.13100000000000001</v>
      </c>
      <c r="R337" s="120">
        <f>Q337*H337</f>
        <v>0.81154500000000007</v>
      </c>
      <c r="S337" s="120">
        <v>0</v>
      </c>
      <c r="T337" s="121">
        <f>S337*H337</f>
        <v>0</v>
      </c>
      <c r="AR337" s="122" t="s">
        <v>166</v>
      </c>
      <c r="AT337" s="122" t="s">
        <v>312</v>
      </c>
      <c r="AU337" s="122" t="s">
        <v>77</v>
      </c>
      <c r="AY337" s="16" t="s">
        <v>130</v>
      </c>
      <c r="BE337" s="123">
        <f>IF(N337="základní",J337,0)</f>
        <v>0</v>
      </c>
      <c r="BF337" s="123">
        <f>IF(N337="snížená",J337,0)</f>
        <v>0</v>
      </c>
      <c r="BG337" s="123">
        <f>IF(N337="zákl. přenesená",J337,0)</f>
        <v>0</v>
      </c>
      <c r="BH337" s="123">
        <f>IF(N337="sníž. přenesená",J337,0)</f>
        <v>0</v>
      </c>
      <c r="BI337" s="123">
        <f>IF(N337="nulová",J337,0)</f>
        <v>0</v>
      </c>
      <c r="BJ337" s="16" t="s">
        <v>16</v>
      </c>
      <c r="BK337" s="123">
        <f>ROUND(I337*H337,2)</f>
        <v>0</v>
      </c>
      <c r="BL337" s="16" t="s">
        <v>147</v>
      </c>
      <c r="BM337" s="122" t="s">
        <v>1379</v>
      </c>
    </row>
    <row r="338" spans="2:65" s="1" customFormat="1">
      <c r="B338" s="28"/>
      <c r="D338" s="124" t="s">
        <v>137</v>
      </c>
      <c r="F338" s="125" t="s">
        <v>1060</v>
      </c>
      <c r="L338" s="28"/>
      <c r="M338" s="126"/>
      <c r="T338" s="52"/>
      <c r="AT338" s="16" t="s">
        <v>137</v>
      </c>
      <c r="AU338" s="16" t="s">
        <v>77</v>
      </c>
    </row>
    <row r="339" spans="2:65" s="10" customFormat="1">
      <c r="B339" s="127"/>
      <c r="D339" s="124" t="s">
        <v>138</v>
      </c>
      <c r="E339" s="128" t="s">
        <v>1</v>
      </c>
      <c r="F339" s="129" t="s">
        <v>1380</v>
      </c>
      <c r="H339" s="130">
        <v>6.1950000000000003</v>
      </c>
      <c r="L339" s="127"/>
      <c r="M339" s="131"/>
      <c r="T339" s="132"/>
      <c r="AT339" s="128" t="s">
        <v>138</v>
      </c>
      <c r="AU339" s="128" t="s">
        <v>77</v>
      </c>
      <c r="AV339" s="10" t="s">
        <v>77</v>
      </c>
      <c r="AW339" s="10" t="s">
        <v>26</v>
      </c>
      <c r="AX339" s="10" t="s">
        <v>16</v>
      </c>
      <c r="AY339" s="128" t="s">
        <v>130</v>
      </c>
    </row>
    <row r="340" spans="2:65" s="1" customFormat="1" ht="16.5" customHeight="1">
      <c r="B340" s="111"/>
      <c r="C340" s="159" t="s">
        <v>428</v>
      </c>
      <c r="D340" s="159" t="s">
        <v>312</v>
      </c>
      <c r="E340" s="160" t="s">
        <v>1063</v>
      </c>
      <c r="F340" s="161" t="s">
        <v>1064</v>
      </c>
      <c r="G340" s="162" t="s">
        <v>221</v>
      </c>
      <c r="H340" s="163">
        <v>27.417999999999999</v>
      </c>
      <c r="I340" s="164"/>
      <c r="J340" s="164">
        <f>ROUND(I340*H340,2)</f>
        <v>0</v>
      </c>
      <c r="K340" s="161" t="s">
        <v>1</v>
      </c>
      <c r="L340" s="165"/>
      <c r="M340" s="166" t="s">
        <v>1</v>
      </c>
      <c r="N340" s="167" t="s">
        <v>35</v>
      </c>
      <c r="O340" s="120">
        <v>0</v>
      </c>
      <c r="P340" s="120">
        <f>O340*H340</f>
        <v>0</v>
      </c>
      <c r="Q340" s="120">
        <v>0.13100000000000001</v>
      </c>
      <c r="R340" s="120">
        <f>Q340*H340</f>
        <v>3.591758</v>
      </c>
      <c r="S340" s="120">
        <v>0</v>
      </c>
      <c r="T340" s="121">
        <f>S340*H340</f>
        <v>0</v>
      </c>
      <c r="AR340" s="122" t="s">
        <v>166</v>
      </c>
      <c r="AT340" s="122" t="s">
        <v>312</v>
      </c>
      <c r="AU340" s="122" t="s">
        <v>77</v>
      </c>
      <c r="AY340" s="16" t="s">
        <v>130</v>
      </c>
      <c r="BE340" s="123">
        <f>IF(N340="základní",J340,0)</f>
        <v>0</v>
      </c>
      <c r="BF340" s="123">
        <f>IF(N340="snížená",J340,0)</f>
        <v>0</v>
      </c>
      <c r="BG340" s="123">
        <f>IF(N340="zákl. přenesená",J340,0)</f>
        <v>0</v>
      </c>
      <c r="BH340" s="123">
        <f>IF(N340="sníž. přenesená",J340,0)</f>
        <v>0</v>
      </c>
      <c r="BI340" s="123">
        <f>IF(N340="nulová",J340,0)</f>
        <v>0</v>
      </c>
      <c r="BJ340" s="16" t="s">
        <v>16</v>
      </c>
      <c r="BK340" s="123">
        <f>ROUND(I340*H340,2)</f>
        <v>0</v>
      </c>
      <c r="BL340" s="16" t="s">
        <v>147</v>
      </c>
      <c r="BM340" s="122" t="s">
        <v>1381</v>
      </c>
    </row>
    <row r="341" spans="2:65" s="1" customFormat="1">
      <c r="B341" s="28"/>
      <c r="D341" s="124" t="s">
        <v>137</v>
      </c>
      <c r="F341" s="125" t="s">
        <v>1064</v>
      </c>
      <c r="L341" s="28"/>
      <c r="M341" s="126"/>
      <c r="T341" s="52"/>
      <c r="AT341" s="16" t="s">
        <v>137</v>
      </c>
      <c r="AU341" s="16" t="s">
        <v>77</v>
      </c>
    </row>
    <row r="342" spans="2:65" s="10" customFormat="1">
      <c r="B342" s="127"/>
      <c r="D342" s="124" t="s">
        <v>138</v>
      </c>
      <c r="E342" s="128" t="s">
        <v>1</v>
      </c>
      <c r="F342" s="129" t="s">
        <v>1382</v>
      </c>
      <c r="H342" s="130">
        <v>27.417999999999999</v>
      </c>
      <c r="L342" s="127"/>
      <c r="M342" s="131"/>
      <c r="T342" s="132"/>
      <c r="AT342" s="128" t="s">
        <v>138</v>
      </c>
      <c r="AU342" s="128" t="s">
        <v>77</v>
      </c>
      <c r="AV342" s="10" t="s">
        <v>77</v>
      </c>
      <c r="AW342" s="10" t="s">
        <v>26</v>
      </c>
      <c r="AX342" s="10" t="s">
        <v>16</v>
      </c>
      <c r="AY342" s="128" t="s">
        <v>130</v>
      </c>
    </row>
    <row r="343" spans="2:65" s="9" customFormat="1" ht="22.9" customHeight="1">
      <c r="B343" s="102"/>
      <c r="D343" s="103" t="s">
        <v>69</v>
      </c>
      <c r="E343" s="145" t="s">
        <v>166</v>
      </c>
      <c r="F343" s="145" t="s">
        <v>614</v>
      </c>
      <c r="J343" s="146">
        <f>BK343</f>
        <v>0</v>
      </c>
      <c r="L343" s="102"/>
      <c r="M343" s="106"/>
      <c r="P343" s="107">
        <f>SUM(P344:P347)</f>
        <v>0</v>
      </c>
      <c r="R343" s="107">
        <f>SUM(R344:R347)</f>
        <v>0.84160000000000001</v>
      </c>
      <c r="T343" s="108">
        <f>SUM(T344:T347)</f>
        <v>0</v>
      </c>
      <c r="AR343" s="103" t="s">
        <v>16</v>
      </c>
      <c r="AT343" s="109" t="s">
        <v>69</v>
      </c>
      <c r="AU343" s="109" t="s">
        <v>16</v>
      </c>
      <c r="AY343" s="103" t="s">
        <v>130</v>
      </c>
      <c r="BK343" s="110">
        <f>SUM(BK344:BK347)</f>
        <v>0</v>
      </c>
    </row>
    <row r="344" spans="2:65" s="1" customFormat="1" ht="16.5" customHeight="1">
      <c r="B344" s="111"/>
      <c r="C344" s="112" t="s">
        <v>436</v>
      </c>
      <c r="D344" s="112" t="s">
        <v>131</v>
      </c>
      <c r="E344" s="113" t="s">
        <v>1067</v>
      </c>
      <c r="F344" s="114" t="s">
        <v>1068</v>
      </c>
      <c r="G344" s="115" t="s">
        <v>455</v>
      </c>
      <c r="H344" s="116">
        <v>2</v>
      </c>
      <c r="I344" s="117"/>
      <c r="J344" s="117">
        <f>ROUND(I344*H344,2)</f>
        <v>0</v>
      </c>
      <c r="K344" s="114" t="s">
        <v>1579</v>
      </c>
      <c r="L344" s="28"/>
      <c r="M344" s="118" t="s">
        <v>1</v>
      </c>
      <c r="N344" s="119" t="s">
        <v>35</v>
      </c>
      <c r="O344" s="120">
        <v>0</v>
      </c>
      <c r="P344" s="120">
        <f>O344*H344</f>
        <v>0</v>
      </c>
      <c r="Q344" s="120">
        <v>0.42080000000000001</v>
      </c>
      <c r="R344" s="120">
        <f>Q344*H344</f>
        <v>0.84160000000000001</v>
      </c>
      <c r="S344" s="120">
        <v>0</v>
      </c>
      <c r="T344" s="121">
        <f>S344*H344</f>
        <v>0</v>
      </c>
      <c r="AR344" s="122" t="s">
        <v>147</v>
      </c>
      <c r="AT344" s="122" t="s">
        <v>131</v>
      </c>
      <c r="AU344" s="122" t="s">
        <v>77</v>
      </c>
      <c r="AY344" s="16" t="s">
        <v>130</v>
      </c>
      <c r="BE344" s="123">
        <f>IF(N344="základní",J344,0)</f>
        <v>0</v>
      </c>
      <c r="BF344" s="123">
        <f>IF(N344="snížená",J344,0)</f>
        <v>0</v>
      </c>
      <c r="BG344" s="123">
        <f>IF(N344="zákl. přenesená",J344,0)</f>
        <v>0</v>
      </c>
      <c r="BH344" s="123">
        <f>IF(N344="sníž. přenesená",J344,0)</f>
        <v>0</v>
      </c>
      <c r="BI344" s="123">
        <f>IF(N344="nulová",J344,0)</f>
        <v>0</v>
      </c>
      <c r="BJ344" s="16" t="s">
        <v>16</v>
      </c>
      <c r="BK344" s="123">
        <f>ROUND(I344*H344,2)</f>
        <v>0</v>
      </c>
      <c r="BL344" s="16" t="s">
        <v>147</v>
      </c>
      <c r="BM344" s="122" t="s">
        <v>1383</v>
      </c>
    </row>
    <row r="345" spans="2:65" s="1" customFormat="1">
      <c r="B345" s="28"/>
      <c r="D345" s="124" t="s">
        <v>137</v>
      </c>
      <c r="F345" s="125" t="s">
        <v>1068</v>
      </c>
      <c r="L345" s="28"/>
      <c r="M345" s="126"/>
      <c r="T345" s="52"/>
      <c r="AT345" s="16" t="s">
        <v>137</v>
      </c>
      <c r="AU345" s="16" t="s">
        <v>77</v>
      </c>
    </row>
    <row r="346" spans="2:65" s="11" customFormat="1">
      <c r="B346" s="133"/>
      <c r="D346" s="124" t="s">
        <v>138</v>
      </c>
      <c r="E346" s="134" t="s">
        <v>1</v>
      </c>
      <c r="F346" s="135" t="s">
        <v>1384</v>
      </c>
      <c r="H346" s="134" t="s">
        <v>1</v>
      </c>
      <c r="L346" s="133"/>
      <c r="M346" s="136"/>
      <c r="T346" s="137"/>
      <c r="AT346" s="134" t="s">
        <v>138</v>
      </c>
      <c r="AU346" s="134" t="s">
        <v>77</v>
      </c>
      <c r="AV346" s="11" t="s">
        <v>16</v>
      </c>
      <c r="AW346" s="11" t="s">
        <v>26</v>
      </c>
      <c r="AX346" s="11" t="s">
        <v>70</v>
      </c>
      <c r="AY346" s="134" t="s">
        <v>130</v>
      </c>
    </row>
    <row r="347" spans="2:65" s="10" customFormat="1">
      <c r="B347" s="127"/>
      <c r="D347" s="124" t="s">
        <v>138</v>
      </c>
      <c r="E347" s="128" t="s">
        <v>1</v>
      </c>
      <c r="F347" s="129" t="s">
        <v>1385</v>
      </c>
      <c r="H347" s="130">
        <v>2</v>
      </c>
      <c r="L347" s="127"/>
      <c r="M347" s="131"/>
      <c r="T347" s="132"/>
      <c r="AT347" s="128" t="s">
        <v>138</v>
      </c>
      <c r="AU347" s="128" t="s">
        <v>77</v>
      </c>
      <c r="AV347" s="10" t="s">
        <v>77</v>
      </c>
      <c r="AW347" s="10" t="s">
        <v>26</v>
      </c>
      <c r="AX347" s="10" t="s">
        <v>16</v>
      </c>
      <c r="AY347" s="128" t="s">
        <v>130</v>
      </c>
    </row>
    <row r="348" spans="2:65" s="9" customFormat="1" ht="22.9" customHeight="1">
      <c r="B348" s="102"/>
      <c r="D348" s="103" t="s">
        <v>69</v>
      </c>
      <c r="E348" s="145" t="s">
        <v>170</v>
      </c>
      <c r="F348" s="145" t="s">
        <v>649</v>
      </c>
      <c r="J348" s="146">
        <f>BK348</f>
        <v>0</v>
      </c>
      <c r="L348" s="102"/>
      <c r="M348" s="106"/>
      <c r="P348" s="107">
        <f>P349+P404</f>
        <v>0</v>
      </c>
      <c r="R348" s="107">
        <f>R349+R404</f>
        <v>100.99812607</v>
      </c>
      <c r="T348" s="108">
        <f>T349+T404</f>
        <v>65.453499999999991</v>
      </c>
      <c r="AR348" s="103" t="s">
        <v>16</v>
      </c>
      <c r="AT348" s="109" t="s">
        <v>69</v>
      </c>
      <c r="AU348" s="109" t="s">
        <v>16</v>
      </c>
      <c r="AY348" s="103" t="s">
        <v>130</v>
      </c>
      <c r="BK348" s="110">
        <f>BK349+BK404</f>
        <v>0</v>
      </c>
    </row>
    <row r="349" spans="2:65" s="9" customFormat="1" ht="20.85" customHeight="1">
      <c r="B349" s="102"/>
      <c r="D349" s="103" t="s">
        <v>69</v>
      </c>
      <c r="E349" s="145" t="s">
        <v>650</v>
      </c>
      <c r="F349" s="145" t="s">
        <v>651</v>
      </c>
      <c r="J349" s="146">
        <f>BK349</f>
        <v>0</v>
      </c>
      <c r="L349" s="102"/>
      <c r="M349" s="106"/>
      <c r="P349" s="107">
        <f>SUM(P350:P403)</f>
        <v>0</v>
      </c>
      <c r="R349" s="107">
        <f>SUM(R350:R403)</f>
        <v>100.99812607</v>
      </c>
      <c r="T349" s="108">
        <f>SUM(T350:T403)</f>
        <v>0</v>
      </c>
      <c r="AR349" s="103" t="s">
        <v>16</v>
      </c>
      <c r="AT349" s="109" t="s">
        <v>69</v>
      </c>
      <c r="AU349" s="109" t="s">
        <v>77</v>
      </c>
      <c r="AY349" s="103" t="s">
        <v>130</v>
      </c>
      <c r="BK349" s="110">
        <f>SUM(BK350:BK403)</f>
        <v>0</v>
      </c>
    </row>
    <row r="350" spans="2:65" s="1" customFormat="1" ht="16.5" customHeight="1">
      <c r="B350" s="111"/>
      <c r="C350" s="112" t="s">
        <v>445</v>
      </c>
      <c r="D350" s="112" t="s">
        <v>131</v>
      </c>
      <c r="E350" s="113" t="s">
        <v>1124</v>
      </c>
      <c r="F350" s="114" t="s">
        <v>1125</v>
      </c>
      <c r="G350" s="115" t="s">
        <v>439</v>
      </c>
      <c r="H350" s="116">
        <v>180.90199999999999</v>
      </c>
      <c r="I350" s="117"/>
      <c r="J350" s="117">
        <f>ROUND(I350*H350,2)</f>
        <v>0</v>
      </c>
      <c r="K350" s="114" t="s">
        <v>1579</v>
      </c>
      <c r="L350" s="28"/>
      <c r="M350" s="118" t="s">
        <v>1</v>
      </c>
      <c r="N350" s="119" t="s">
        <v>35</v>
      </c>
      <c r="O350" s="120">
        <v>0</v>
      </c>
      <c r="P350" s="120">
        <f>O350*H350</f>
        <v>0</v>
      </c>
      <c r="Q350" s="120">
        <v>0.1295</v>
      </c>
      <c r="R350" s="120">
        <f>Q350*H350</f>
        <v>23.426808999999999</v>
      </c>
      <c r="S350" s="120">
        <v>0</v>
      </c>
      <c r="T350" s="121">
        <f>S350*H350</f>
        <v>0</v>
      </c>
      <c r="AR350" s="122" t="s">
        <v>147</v>
      </c>
      <c r="AT350" s="122" t="s">
        <v>131</v>
      </c>
      <c r="AU350" s="122" t="s">
        <v>83</v>
      </c>
      <c r="AY350" s="16" t="s">
        <v>130</v>
      </c>
      <c r="BE350" s="123">
        <f>IF(N350="základní",J350,0)</f>
        <v>0</v>
      </c>
      <c r="BF350" s="123">
        <f>IF(N350="snížená",J350,0)</f>
        <v>0</v>
      </c>
      <c r="BG350" s="123">
        <f>IF(N350="zákl. přenesená",J350,0)</f>
        <v>0</v>
      </c>
      <c r="BH350" s="123">
        <f>IF(N350="sníž. přenesená",J350,0)</f>
        <v>0</v>
      </c>
      <c r="BI350" s="123">
        <f>IF(N350="nulová",J350,0)</f>
        <v>0</v>
      </c>
      <c r="BJ350" s="16" t="s">
        <v>16</v>
      </c>
      <c r="BK350" s="123">
        <f>ROUND(I350*H350,2)</f>
        <v>0</v>
      </c>
      <c r="BL350" s="16" t="s">
        <v>147</v>
      </c>
      <c r="BM350" s="122" t="s">
        <v>1386</v>
      </c>
    </row>
    <row r="351" spans="2:65" s="1" customFormat="1">
      <c r="B351" s="28"/>
      <c r="D351" s="124" t="s">
        <v>137</v>
      </c>
      <c r="F351" s="125" t="s">
        <v>1125</v>
      </c>
      <c r="L351" s="28"/>
      <c r="M351" s="126"/>
      <c r="T351" s="52"/>
      <c r="AT351" s="16" t="s">
        <v>137</v>
      </c>
      <c r="AU351" s="16" t="s">
        <v>83</v>
      </c>
    </row>
    <row r="352" spans="2:65" s="11" customFormat="1">
      <c r="B352" s="133"/>
      <c r="D352" s="124" t="s">
        <v>138</v>
      </c>
      <c r="E352" s="134" t="s">
        <v>1</v>
      </c>
      <c r="F352" s="135" t="s">
        <v>1387</v>
      </c>
      <c r="H352" s="134" t="s">
        <v>1</v>
      </c>
      <c r="L352" s="133"/>
      <c r="M352" s="136"/>
      <c r="T352" s="137"/>
      <c r="AT352" s="134" t="s">
        <v>138</v>
      </c>
      <c r="AU352" s="134" t="s">
        <v>83</v>
      </c>
      <c r="AV352" s="11" t="s">
        <v>16</v>
      </c>
      <c r="AW352" s="11" t="s">
        <v>26</v>
      </c>
      <c r="AX352" s="11" t="s">
        <v>70</v>
      </c>
      <c r="AY352" s="134" t="s">
        <v>130</v>
      </c>
    </row>
    <row r="353" spans="2:65" s="10" customFormat="1">
      <c r="B353" s="127"/>
      <c r="D353" s="124" t="s">
        <v>138</v>
      </c>
      <c r="E353" s="128" t="s">
        <v>1</v>
      </c>
      <c r="F353" s="129" t="s">
        <v>1388</v>
      </c>
      <c r="H353" s="130">
        <v>92.078999999999994</v>
      </c>
      <c r="L353" s="127"/>
      <c r="M353" s="131"/>
      <c r="T353" s="132"/>
      <c r="AT353" s="128" t="s">
        <v>138</v>
      </c>
      <c r="AU353" s="128" t="s">
        <v>83</v>
      </c>
      <c r="AV353" s="10" t="s">
        <v>77</v>
      </c>
      <c r="AW353" s="10" t="s">
        <v>26</v>
      </c>
      <c r="AX353" s="10" t="s">
        <v>70</v>
      </c>
      <c r="AY353" s="128" t="s">
        <v>130</v>
      </c>
    </row>
    <row r="354" spans="2:65" s="10" customFormat="1">
      <c r="B354" s="127"/>
      <c r="D354" s="124" t="s">
        <v>138</v>
      </c>
      <c r="E354" s="128" t="s">
        <v>1</v>
      </c>
      <c r="F354" s="129" t="s">
        <v>1389</v>
      </c>
      <c r="H354" s="130">
        <v>88.822999999999993</v>
      </c>
      <c r="L354" s="127"/>
      <c r="M354" s="131"/>
      <c r="T354" s="132"/>
      <c r="AT354" s="128" t="s">
        <v>138</v>
      </c>
      <c r="AU354" s="128" t="s">
        <v>83</v>
      </c>
      <c r="AV354" s="10" t="s">
        <v>77</v>
      </c>
      <c r="AW354" s="10" t="s">
        <v>26</v>
      </c>
      <c r="AX354" s="10" t="s">
        <v>70</v>
      </c>
      <c r="AY354" s="128" t="s">
        <v>130</v>
      </c>
    </row>
    <row r="355" spans="2:65" s="13" customFormat="1">
      <c r="B355" s="147"/>
      <c r="D355" s="124" t="s">
        <v>138</v>
      </c>
      <c r="E355" s="148" t="s">
        <v>1</v>
      </c>
      <c r="F355" s="149" t="s">
        <v>227</v>
      </c>
      <c r="H355" s="150">
        <v>180.90199999999999</v>
      </c>
      <c r="L355" s="147"/>
      <c r="M355" s="151"/>
      <c r="T355" s="152"/>
      <c r="AT355" s="148" t="s">
        <v>138</v>
      </c>
      <c r="AU355" s="148" t="s">
        <v>83</v>
      </c>
      <c r="AV355" s="13" t="s">
        <v>147</v>
      </c>
      <c r="AW355" s="13" t="s">
        <v>26</v>
      </c>
      <c r="AX355" s="13" t="s">
        <v>16</v>
      </c>
      <c r="AY355" s="148" t="s">
        <v>130</v>
      </c>
    </row>
    <row r="356" spans="2:65" s="1" customFormat="1" ht="16.5" customHeight="1">
      <c r="B356" s="111"/>
      <c r="C356" s="159" t="s">
        <v>452</v>
      </c>
      <c r="D356" s="159" t="s">
        <v>312</v>
      </c>
      <c r="E356" s="160" t="s">
        <v>1130</v>
      </c>
      <c r="F356" s="161" t="s">
        <v>1131</v>
      </c>
      <c r="G356" s="162" t="s">
        <v>439</v>
      </c>
      <c r="H356" s="163">
        <v>182.71100000000001</v>
      </c>
      <c r="I356" s="164"/>
      <c r="J356" s="164">
        <f>ROUND(I356*H356,2)</f>
        <v>0</v>
      </c>
      <c r="K356" s="161" t="s">
        <v>1579</v>
      </c>
      <c r="L356" s="165"/>
      <c r="M356" s="166" t="s">
        <v>1</v>
      </c>
      <c r="N356" s="167" t="s">
        <v>35</v>
      </c>
      <c r="O356" s="120">
        <v>0</v>
      </c>
      <c r="P356" s="120">
        <f>O356*H356</f>
        <v>0</v>
      </c>
      <c r="Q356" s="120">
        <v>5.6120000000000003E-2</v>
      </c>
      <c r="R356" s="120">
        <f>Q356*H356</f>
        <v>10.253741320000001</v>
      </c>
      <c r="S356" s="120">
        <v>0</v>
      </c>
      <c r="T356" s="121">
        <f>S356*H356</f>
        <v>0</v>
      </c>
      <c r="AR356" s="122" t="s">
        <v>166</v>
      </c>
      <c r="AT356" s="122" t="s">
        <v>312</v>
      </c>
      <c r="AU356" s="122" t="s">
        <v>83</v>
      </c>
      <c r="AY356" s="16" t="s">
        <v>130</v>
      </c>
      <c r="BE356" s="123">
        <f>IF(N356="základní",J356,0)</f>
        <v>0</v>
      </c>
      <c r="BF356" s="123">
        <f>IF(N356="snížená",J356,0)</f>
        <v>0</v>
      </c>
      <c r="BG356" s="123">
        <f>IF(N356="zákl. přenesená",J356,0)</f>
        <v>0</v>
      </c>
      <c r="BH356" s="123">
        <f>IF(N356="sníž. přenesená",J356,0)</f>
        <v>0</v>
      </c>
      <c r="BI356" s="123">
        <f>IF(N356="nulová",J356,0)</f>
        <v>0</v>
      </c>
      <c r="BJ356" s="16" t="s">
        <v>16</v>
      </c>
      <c r="BK356" s="123">
        <f>ROUND(I356*H356,2)</f>
        <v>0</v>
      </c>
      <c r="BL356" s="16" t="s">
        <v>147</v>
      </c>
      <c r="BM356" s="122" t="s">
        <v>1390</v>
      </c>
    </row>
    <row r="357" spans="2:65" s="1" customFormat="1">
      <c r="B357" s="28"/>
      <c r="D357" s="124" t="s">
        <v>137</v>
      </c>
      <c r="F357" s="125" t="s">
        <v>1131</v>
      </c>
      <c r="L357" s="28"/>
      <c r="M357" s="126"/>
      <c r="T357" s="52"/>
      <c r="AT357" s="16" t="s">
        <v>137</v>
      </c>
      <c r="AU357" s="16" t="s">
        <v>83</v>
      </c>
    </row>
    <row r="358" spans="2:65" s="11" customFormat="1">
      <c r="B358" s="133"/>
      <c r="D358" s="124" t="s">
        <v>138</v>
      </c>
      <c r="E358" s="134" t="s">
        <v>1</v>
      </c>
      <c r="F358" s="135" t="s">
        <v>1391</v>
      </c>
      <c r="H358" s="134" t="s">
        <v>1</v>
      </c>
      <c r="L358" s="133"/>
      <c r="M358" s="136"/>
      <c r="T358" s="137"/>
      <c r="AT358" s="134" t="s">
        <v>138</v>
      </c>
      <c r="AU358" s="134" t="s">
        <v>83</v>
      </c>
      <c r="AV358" s="11" t="s">
        <v>16</v>
      </c>
      <c r="AW358" s="11" t="s">
        <v>26</v>
      </c>
      <c r="AX358" s="11" t="s">
        <v>70</v>
      </c>
      <c r="AY358" s="134" t="s">
        <v>130</v>
      </c>
    </row>
    <row r="359" spans="2:65" s="10" customFormat="1">
      <c r="B359" s="127"/>
      <c r="D359" s="124" t="s">
        <v>138</v>
      </c>
      <c r="E359" s="128" t="s">
        <v>1</v>
      </c>
      <c r="F359" s="129" t="s">
        <v>1388</v>
      </c>
      <c r="H359" s="130">
        <v>92.078999999999994</v>
      </c>
      <c r="L359" s="127"/>
      <c r="M359" s="131"/>
      <c r="T359" s="132"/>
      <c r="AT359" s="128" t="s">
        <v>138</v>
      </c>
      <c r="AU359" s="128" t="s">
        <v>83</v>
      </c>
      <c r="AV359" s="10" t="s">
        <v>77</v>
      </c>
      <c r="AW359" s="10" t="s">
        <v>26</v>
      </c>
      <c r="AX359" s="10" t="s">
        <v>70</v>
      </c>
      <c r="AY359" s="128" t="s">
        <v>130</v>
      </c>
    </row>
    <row r="360" spans="2:65" s="10" customFormat="1">
      <c r="B360" s="127"/>
      <c r="D360" s="124" t="s">
        <v>138</v>
      </c>
      <c r="E360" s="128" t="s">
        <v>1</v>
      </c>
      <c r="F360" s="129" t="s">
        <v>1389</v>
      </c>
      <c r="H360" s="130">
        <v>88.822999999999993</v>
      </c>
      <c r="L360" s="127"/>
      <c r="M360" s="131"/>
      <c r="T360" s="132"/>
      <c r="AT360" s="128" t="s">
        <v>138</v>
      </c>
      <c r="AU360" s="128" t="s">
        <v>83</v>
      </c>
      <c r="AV360" s="10" t="s">
        <v>77</v>
      </c>
      <c r="AW360" s="10" t="s">
        <v>26</v>
      </c>
      <c r="AX360" s="10" t="s">
        <v>70</v>
      </c>
      <c r="AY360" s="128" t="s">
        <v>130</v>
      </c>
    </row>
    <row r="361" spans="2:65" s="14" customFormat="1">
      <c r="B361" s="153"/>
      <c r="D361" s="124" t="s">
        <v>138</v>
      </c>
      <c r="E361" s="154" t="s">
        <v>1</v>
      </c>
      <c r="F361" s="155" t="s">
        <v>264</v>
      </c>
      <c r="H361" s="156">
        <v>180.90199999999999</v>
      </c>
      <c r="L361" s="153"/>
      <c r="M361" s="157"/>
      <c r="T361" s="158"/>
      <c r="AT361" s="154" t="s">
        <v>138</v>
      </c>
      <c r="AU361" s="154" t="s">
        <v>83</v>
      </c>
      <c r="AV361" s="14" t="s">
        <v>83</v>
      </c>
      <c r="AW361" s="14" t="s">
        <v>26</v>
      </c>
      <c r="AX361" s="14" t="s">
        <v>70</v>
      </c>
      <c r="AY361" s="154" t="s">
        <v>130</v>
      </c>
    </row>
    <row r="362" spans="2:65" s="10" customFormat="1">
      <c r="B362" s="127"/>
      <c r="D362" s="124" t="s">
        <v>138</v>
      </c>
      <c r="E362" s="128" t="s">
        <v>1</v>
      </c>
      <c r="F362" s="129" t="s">
        <v>1392</v>
      </c>
      <c r="H362" s="130">
        <v>182.71100000000001</v>
      </c>
      <c r="L362" s="127"/>
      <c r="M362" s="131"/>
      <c r="T362" s="132"/>
      <c r="AT362" s="128" t="s">
        <v>138</v>
      </c>
      <c r="AU362" s="128" t="s">
        <v>83</v>
      </c>
      <c r="AV362" s="10" t="s">
        <v>77</v>
      </c>
      <c r="AW362" s="10" t="s">
        <v>26</v>
      </c>
      <c r="AX362" s="10" t="s">
        <v>16</v>
      </c>
      <c r="AY362" s="128" t="s">
        <v>130</v>
      </c>
    </row>
    <row r="363" spans="2:65" s="1" customFormat="1" ht="16.5" customHeight="1">
      <c r="B363" s="111"/>
      <c r="C363" s="159" t="s">
        <v>465</v>
      </c>
      <c r="D363" s="159" t="s">
        <v>312</v>
      </c>
      <c r="E363" s="160" t="s">
        <v>1172</v>
      </c>
      <c r="F363" s="161" t="s">
        <v>1393</v>
      </c>
      <c r="G363" s="162" t="s">
        <v>134</v>
      </c>
      <c r="H363" s="163">
        <v>2</v>
      </c>
      <c r="I363" s="164"/>
      <c r="J363" s="164">
        <f>ROUND(I363*H363,2)</f>
        <v>0</v>
      </c>
      <c r="K363" s="161" t="s">
        <v>1</v>
      </c>
      <c r="L363" s="165"/>
      <c r="M363" s="166" t="s">
        <v>1</v>
      </c>
      <c r="N363" s="167" t="s">
        <v>35</v>
      </c>
      <c r="O363" s="120">
        <v>0</v>
      </c>
      <c r="P363" s="120">
        <f>O363*H363</f>
        <v>0</v>
      </c>
      <c r="Q363" s="120">
        <v>0</v>
      </c>
      <c r="R363" s="120">
        <f>Q363*H363</f>
        <v>0</v>
      </c>
      <c r="S363" s="120">
        <v>0</v>
      </c>
      <c r="T363" s="121">
        <f>S363*H363</f>
        <v>0</v>
      </c>
      <c r="AR363" s="122" t="s">
        <v>166</v>
      </c>
      <c r="AT363" s="122" t="s">
        <v>312</v>
      </c>
      <c r="AU363" s="122" t="s">
        <v>83</v>
      </c>
      <c r="AY363" s="16" t="s">
        <v>130</v>
      </c>
      <c r="BE363" s="123">
        <f>IF(N363="základní",J363,0)</f>
        <v>0</v>
      </c>
      <c r="BF363" s="123">
        <f>IF(N363="snížená",J363,0)</f>
        <v>0</v>
      </c>
      <c r="BG363" s="123">
        <f>IF(N363="zákl. přenesená",J363,0)</f>
        <v>0</v>
      </c>
      <c r="BH363" s="123">
        <f>IF(N363="sníž. přenesená",J363,0)</f>
        <v>0</v>
      </c>
      <c r="BI363" s="123">
        <f>IF(N363="nulová",J363,0)</f>
        <v>0</v>
      </c>
      <c r="BJ363" s="16" t="s">
        <v>16</v>
      </c>
      <c r="BK363" s="123">
        <f>ROUND(I363*H363,2)</f>
        <v>0</v>
      </c>
      <c r="BL363" s="16" t="s">
        <v>147</v>
      </c>
      <c r="BM363" s="122" t="s">
        <v>1394</v>
      </c>
    </row>
    <row r="364" spans="2:65" s="1" customFormat="1">
      <c r="B364" s="28"/>
      <c r="D364" s="124" t="s">
        <v>137</v>
      </c>
      <c r="F364" s="125" t="s">
        <v>1393</v>
      </c>
      <c r="L364" s="28"/>
      <c r="M364" s="126"/>
      <c r="T364" s="52"/>
      <c r="AT364" s="16" t="s">
        <v>137</v>
      </c>
      <c r="AU364" s="16" t="s">
        <v>83</v>
      </c>
    </row>
    <row r="365" spans="2:65" s="11" customFormat="1">
      <c r="B365" s="133"/>
      <c r="D365" s="124" t="s">
        <v>138</v>
      </c>
      <c r="E365" s="134" t="s">
        <v>1</v>
      </c>
      <c r="F365" s="135" t="s">
        <v>1395</v>
      </c>
      <c r="H365" s="134" t="s">
        <v>1</v>
      </c>
      <c r="L365" s="133"/>
      <c r="M365" s="136"/>
      <c r="T365" s="137"/>
      <c r="AT365" s="134" t="s">
        <v>138</v>
      </c>
      <c r="AU365" s="134" t="s">
        <v>83</v>
      </c>
      <c r="AV365" s="11" t="s">
        <v>16</v>
      </c>
      <c r="AW365" s="11" t="s">
        <v>26</v>
      </c>
      <c r="AX365" s="11" t="s">
        <v>70</v>
      </c>
      <c r="AY365" s="134" t="s">
        <v>130</v>
      </c>
    </row>
    <row r="366" spans="2:65" s="10" customFormat="1">
      <c r="B366" s="127"/>
      <c r="D366" s="124" t="s">
        <v>138</v>
      </c>
      <c r="E366" s="128" t="s">
        <v>1</v>
      </c>
      <c r="F366" s="129" t="s">
        <v>1176</v>
      </c>
      <c r="H366" s="130">
        <v>1</v>
      </c>
      <c r="L366" s="127"/>
      <c r="M366" s="131"/>
      <c r="T366" s="132"/>
      <c r="AT366" s="128" t="s">
        <v>138</v>
      </c>
      <c r="AU366" s="128" t="s">
        <v>83</v>
      </c>
      <c r="AV366" s="10" t="s">
        <v>77</v>
      </c>
      <c r="AW366" s="10" t="s">
        <v>26</v>
      </c>
      <c r="AX366" s="10" t="s">
        <v>70</v>
      </c>
      <c r="AY366" s="128" t="s">
        <v>130</v>
      </c>
    </row>
    <row r="367" spans="2:65" s="10" customFormat="1">
      <c r="B367" s="127"/>
      <c r="D367" s="124" t="s">
        <v>138</v>
      </c>
      <c r="E367" s="128" t="s">
        <v>1</v>
      </c>
      <c r="F367" s="129" t="s">
        <v>1177</v>
      </c>
      <c r="H367" s="130">
        <v>1</v>
      </c>
      <c r="L367" s="127"/>
      <c r="M367" s="131"/>
      <c r="T367" s="132"/>
      <c r="AT367" s="128" t="s">
        <v>138</v>
      </c>
      <c r="AU367" s="128" t="s">
        <v>83</v>
      </c>
      <c r="AV367" s="10" t="s">
        <v>77</v>
      </c>
      <c r="AW367" s="10" t="s">
        <v>26</v>
      </c>
      <c r="AX367" s="10" t="s">
        <v>70</v>
      </c>
      <c r="AY367" s="128" t="s">
        <v>130</v>
      </c>
    </row>
    <row r="368" spans="2:65" s="13" customFormat="1">
      <c r="B368" s="147"/>
      <c r="D368" s="124" t="s">
        <v>138</v>
      </c>
      <c r="E368" s="148" t="s">
        <v>1</v>
      </c>
      <c r="F368" s="149" t="s">
        <v>227</v>
      </c>
      <c r="H368" s="150">
        <v>2</v>
      </c>
      <c r="L368" s="147"/>
      <c r="M368" s="151"/>
      <c r="T368" s="152"/>
      <c r="AT368" s="148" t="s">
        <v>138</v>
      </c>
      <c r="AU368" s="148" t="s">
        <v>83</v>
      </c>
      <c r="AV368" s="13" t="s">
        <v>147</v>
      </c>
      <c r="AW368" s="13" t="s">
        <v>26</v>
      </c>
      <c r="AX368" s="13" t="s">
        <v>16</v>
      </c>
      <c r="AY368" s="148" t="s">
        <v>130</v>
      </c>
    </row>
    <row r="369" spans="2:65" s="11" customFormat="1">
      <c r="B369" s="133"/>
      <c r="D369" s="124" t="s">
        <v>138</v>
      </c>
      <c r="E369" s="134" t="s">
        <v>1</v>
      </c>
      <c r="F369" s="135" t="s">
        <v>1178</v>
      </c>
      <c r="H369" s="134" t="s">
        <v>1</v>
      </c>
      <c r="L369" s="133"/>
      <c r="M369" s="136"/>
      <c r="T369" s="137"/>
      <c r="AT369" s="134" t="s">
        <v>138</v>
      </c>
      <c r="AU369" s="134" t="s">
        <v>83</v>
      </c>
      <c r="AV369" s="11" t="s">
        <v>16</v>
      </c>
      <c r="AW369" s="11" t="s">
        <v>26</v>
      </c>
      <c r="AX369" s="11" t="s">
        <v>70</v>
      </c>
      <c r="AY369" s="134" t="s">
        <v>130</v>
      </c>
    </row>
    <row r="370" spans="2:65" s="11" customFormat="1">
      <c r="B370" s="133"/>
      <c r="D370" s="124" t="s">
        <v>138</v>
      </c>
      <c r="E370" s="134" t="s">
        <v>1</v>
      </c>
      <c r="F370" s="135" t="s">
        <v>1179</v>
      </c>
      <c r="H370" s="134" t="s">
        <v>1</v>
      </c>
      <c r="L370" s="133"/>
      <c r="M370" s="136"/>
      <c r="T370" s="137"/>
      <c r="AT370" s="134" t="s">
        <v>138</v>
      </c>
      <c r="AU370" s="134" t="s">
        <v>83</v>
      </c>
      <c r="AV370" s="11" t="s">
        <v>16</v>
      </c>
      <c r="AW370" s="11" t="s">
        <v>26</v>
      </c>
      <c r="AX370" s="11" t="s">
        <v>70</v>
      </c>
      <c r="AY370" s="134" t="s">
        <v>130</v>
      </c>
    </row>
    <row r="371" spans="2:65" s="11" customFormat="1" ht="22.5">
      <c r="B371" s="133"/>
      <c r="D371" s="124" t="s">
        <v>138</v>
      </c>
      <c r="E371" s="134" t="s">
        <v>1</v>
      </c>
      <c r="F371" s="135" t="s">
        <v>1180</v>
      </c>
      <c r="H371" s="134" t="s">
        <v>1</v>
      </c>
      <c r="L371" s="133"/>
      <c r="M371" s="136"/>
      <c r="T371" s="137"/>
      <c r="AT371" s="134" t="s">
        <v>138</v>
      </c>
      <c r="AU371" s="134" t="s">
        <v>83</v>
      </c>
      <c r="AV371" s="11" t="s">
        <v>16</v>
      </c>
      <c r="AW371" s="11" t="s">
        <v>26</v>
      </c>
      <c r="AX371" s="11" t="s">
        <v>70</v>
      </c>
      <c r="AY371" s="134" t="s">
        <v>130</v>
      </c>
    </row>
    <row r="372" spans="2:65" s="11" customFormat="1">
      <c r="B372" s="133"/>
      <c r="D372" s="124" t="s">
        <v>138</v>
      </c>
      <c r="E372" s="134" t="s">
        <v>1</v>
      </c>
      <c r="F372" s="135" t="s">
        <v>1181</v>
      </c>
      <c r="H372" s="134" t="s">
        <v>1</v>
      </c>
      <c r="L372" s="133"/>
      <c r="M372" s="136"/>
      <c r="T372" s="137"/>
      <c r="AT372" s="134" t="s">
        <v>138</v>
      </c>
      <c r="AU372" s="134" t="s">
        <v>83</v>
      </c>
      <c r="AV372" s="11" t="s">
        <v>16</v>
      </c>
      <c r="AW372" s="11" t="s">
        <v>26</v>
      </c>
      <c r="AX372" s="11" t="s">
        <v>70</v>
      </c>
      <c r="AY372" s="134" t="s">
        <v>130</v>
      </c>
    </row>
    <row r="373" spans="2:65" s="1" customFormat="1" ht="16.5" customHeight="1">
      <c r="B373" s="111"/>
      <c r="C373" s="112" t="s">
        <v>470</v>
      </c>
      <c r="D373" s="112" t="s">
        <v>131</v>
      </c>
      <c r="E373" s="113" t="s">
        <v>1182</v>
      </c>
      <c r="F373" s="114" t="s">
        <v>1183</v>
      </c>
      <c r="G373" s="115" t="s">
        <v>134</v>
      </c>
      <c r="H373" s="116">
        <v>1</v>
      </c>
      <c r="I373" s="117"/>
      <c r="J373" s="117">
        <f>ROUND(I373*H373,2)</f>
        <v>0</v>
      </c>
      <c r="K373" s="114" t="s">
        <v>1</v>
      </c>
      <c r="L373" s="28"/>
      <c r="M373" s="118" t="s">
        <v>1</v>
      </c>
      <c r="N373" s="119" t="s">
        <v>35</v>
      </c>
      <c r="O373" s="120">
        <v>0</v>
      </c>
      <c r="P373" s="120">
        <f>O373*H373</f>
        <v>0</v>
      </c>
      <c r="Q373" s="120">
        <v>0</v>
      </c>
      <c r="R373" s="120">
        <f>Q373*H373</f>
        <v>0</v>
      </c>
      <c r="S373" s="120">
        <v>0</v>
      </c>
      <c r="T373" s="121">
        <f>S373*H373</f>
        <v>0</v>
      </c>
      <c r="AR373" s="122" t="s">
        <v>147</v>
      </c>
      <c r="AT373" s="122" t="s">
        <v>131</v>
      </c>
      <c r="AU373" s="122" t="s">
        <v>83</v>
      </c>
      <c r="AY373" s="16" t="s">
        <v>130</v>
      </c>
      <c r="BE373" s="123">
        <f>IF(N373="základní",J373,0)</f>
        <v>0</v>
      </c>
      <c r="BF373" s="123">
        <f>IF(N373="snížená",J373,0)</f>
        <v>0</v>
      </c>
      <c r="BG373" s="123">
        <f>IF(N373="zákl. přenesená",J373,0)</f>
        <v>0</v>
      </c>
      <c r="BH373" s="123">
        <f>IF(N373="sníž. přenesená",J373,0)</f>
        <v>0</v>
      </c>
      <c r="BI373" s="123">
        <f>IF(N373="nulová",J373,0)</f>
        <v>0</v>
      </c>
      <c r="BJ373" s="16" t="s">
        <v>16</v>
      </c>
      <c r="BK373" s="123">
        <f>ROUND(I373*H373,2)</f>
        <v>0</v>
      </c>
      <c r="BL373" s="16" t="s">
        <v>147</v>
      </c>
      <c r="BM373" s="122" t="s">
        <v>1396</v>
      </c>
    </row>
    <row r="374" spans="2:65" s="1" customFormat="1">
      <c r="B374" s="28"/>
      <c r="D374" s="124" t="s">
        <v>137</v>
      </c>
      <c r="F374" s="125" t="s">
        <v>1183</v>
      </c>
      <c r="L374" s="28"/>
      <c r="M374" s="126"/>
      <c r="T374" s="52"/>
      <c r="AT374" s="16" t="s">
        <v>137</v>
      </c>
      <c r="AU374" s="16" t="s">
        <v>83</v>
      </c>
    </row>
    <row r="375" spans="2:65" s="10" customFormat="1">
      <c r="B375" s="127"/>
      <c r="D375" s="124" t="s">
        <v>138</v>
      </c>
      <c r="E375" s="128" t="s">
        <v>1</v>
      </c>
      <c r="F375" s="129" t="s">
        <v>1185</v>
      </c>
      <c r="H375" s="130">
        <v>1</v>
      </c>
      <c r="L375" s="127"/>
      <c r="M375" s="131"/>
      <c r="T375" s="132"/>
      <c r="AT375" s="128" t="s">
        <v>138</v>
      </c>
      <c r="AU375" s="128" t="s">
        <v>83</v>
      </c>
      <c r="AV375" s="10" t="s">
        <v>77</v>
      </c>
      <c r="AW375" s="10" t="s">
        <v>26</v>
      </c>
      <c r="AX375" s="10" t="s">
        <v>16</v>
      </c>
      <c r="AY375" s="128" t="s">
        <v>130</v>
      </c>
    </row>
    <row r="376" spans="2:65" s="11" customFormat="1">
      <c r="B376" s="133"/>
      <c r="D376" s="124" t="s">
        <v>138</v>
      </c>
      <c r="E376" s="134" t="s">
        <v>1</v>
      </c>
      <c r="F376" s="135" t="s">
        <v>1178</v>
      </c>
      <c r="H376" s="134" t="s">
        <v>1</v>
      </c>
      <c r="L376" s="133"/>
      <c r="M376" s="136"/>
      <c r="T376" s="137"/>
      <c r="AT376" s="134" t="s">
        <v>138</v>
      </c>
      <c r="AU376" s="134" t="s">
        <v>83</v>
      </c>
      <c r="AV376" s="11" t="s">
        <v>16</v>
      </c>
      <c r="AW376" s="11" t="s">
        <v>26</v>
      </c>
      <c r="AX376" s="11" t="s">
        <v>70</v>
      </c>
      <c r="AY376" s="134" t="s">
        <v>130</v>
      </c>
    </row>
    <row r="377" spans="2:65" s="11" customFormat="1">
      <c r="B377" s="133"/>
      <c r="D377" s="124" t="s">
        <v>138</v>
      </c>
      <c r="E377" s="134" t="s">
        <v>1</v>
      </c>
      <c r="F377" s="135" t="s">
        <v>1179</v>
      </c>
      <c r="H377" s="134" t="s">
        <v>1</v>
      </c>
      <c r="L377" s="133"/>
      <c r="M377" s="136"/>
      <c r="T377" s="137"/>
      <c r="AT377" s="134" t="s">
        <v>138</v>
      </c>
      <c r="AU377" s="134" t="s">
        <v>83</v>
      </c>
      <c r="AV377" s="11" t="s">
        <v>16</v>
      </c>
      <c r="AW377" s="11" t="s">
        <v>26</v>
      </c>
      <c r="AX377" s="11" t="s">
        <v>70</v>
      </c>
      <c r="AY377" s="134" t="s">
        <v>130</v>
      </c>
    </row>
    <row r="378" spans="2:65" s="11" customFormat="1" ht="22.5">
      <c r="B378" s="133"/>
      <c r="D378" s="124" t="s">
        <v>138</v>
      </c>
      <c r="E378" s="134" t="s">
        <v>1</v>
      </c>
      <c r="F378" s="135" t="s">
        <v>1180</v>
      </c>
      <c r="H378" s="134" t="s">
        <v>1</v>
      </c>
      <c r="L378" s="133"/>
      <c r="M378" s="136"/>
      <c r="T378" s="137"/>
      <c r="AT378" s="134" t="s">
        <v>138</v>
      </c>
      <c r="AU378" s="134" t="s">
        <v>83</v>
      </c>
      <c r="AV378" s="11" t="s">
        <v>16</v>
      </c>
      <c r="AW378" s="11" t="s">
        <v>26</v>
      </c>
      <c r="AX378" s="11" t="s">
        <v>70</v>
      </c>
      <c r="AY378" s="134" t="s">
        <v>130</v>
      </c>
    </row>
    <row r="379" spans="2:65" s="11" customFormat="1">
      <c r="B379" s="133"/>
      <c r="D379" s="124" t="s">
        <v>138</v>
      </c>
      <c r="E379" s="134" t="s">
        <v>1</v>
      </c>
      <c r="F379" s="135" t="s">
        <v>1181</v>
      </c>
      <c r="H379" s="134" t="s">
        <v>1</v>
      </c>
      <c r="L379" s="133"/>
      <c r="M379" s="136"/>
      <c r="T379" s="137"/>
      <c r="AT379" s="134" t="s">
        <v>138</v>
      </c>
      <c r="AU379" s="134" t="s">
        <v>83</v>
      </c>
      <c r="AV379" s="11" t="s">
        <v>16</v>
      </c>
      <c r="AW379" s="11" t="s">
        <v>26</v>
      </c>
      <c r="AX379" s="11" t="s">
        <v>70</v>
      </c>
      <c r="AY379" s="134" t="s">
        <v>130</v>
      </c>
    </row>
    <row r="380" spans="2:65" s="1" customFormat="1" ht="16.5" customHeight="1">
      <c r="B380" s="111"/>
      <c r="C380" s="112" t="s">
        <v>477</v>
      </c>
      <c r="D380" s="112" t="s">
        <v>131</v>
      </c>
      <c r="E380" s="113" t="s">
        <v>1397</v>
      </c>
      <c r="F380" s="114" t="s">
        <v>1398</v>
      </c>
      <c r="G380" s="115" t="s">
        <v>439</v>
      </c>
      <c r="H380" s="116">
        <v>148.82499999999999</v>
      </c>
      <c r="I380" s="117"/>
      <c r="J380" s="117">
        <f>ROUND(I380*H380,2)</f>
        <v>0</v>
      </c>
      <c r="K380" s="114" t="s">
        <v>1579</v>
      </c>
      <c r="L380" s="28"/>
      <c r="M380" s="118" t="s">
        <v>1</v>
      </c>
      <c r="N380" s="119" t="s">
        <v>35</v>
      </c>
      <c r="O380" s="120">
        <v>0</v>
      </c>
      <c r="P380" s="120">
        <f>O380*H380</f>
        <v>0</v>
      </c>
      <c r="Q380" s="120">
        <v>0.16370999999999999</v>
      </c>
      <c r="R380" s="120">
        <f>Q380*H380</f>
        <v>24.364140749999997</v>
      </c>
      <c r="S380" s="120">
        <v>0</v>
      </c>
      <c r="T380" s="121">
        <f>S380*H380</f>
        <v>0</v>
      </c>
      <c r="AR380" s="122" t="s">
        <v>147</v>
      </c>
      <c r="AT380" s="122" t="s">
        <v>131</v>
      </c>
      <c r="AU380" s="122" t="s">
        <v>83</v>
      </c>
      <c r="AY380" s="16" t="s">
        <v>130</v>
      </c>
      <c r="BE380" s="123">
        <f>IF(N380="základní",J380,0)</f>
        <v>0</v>
      </c>
      <c r="BF380" s="123">
        <f>IF(N380="snížená",J380,0)</f>
        <v>0</v>
      </c>
      <c r="BG380" s="123">
        <f>IF(N380="zákl. přenesená",J380,0)</f>
        <v>0</v>
      </c>
      <c r="BH380" s="123">
        <f>IF(N380="sníž. přenesená",J380,0)</f>
        <v>0</v>
      </c>
      <c r="BI380" s="123">
        <f>IF(N380="nulová",J380,0)</f>
        <v>0</v>
      </c>
      <c r="BJ380" s="16" t="s">
        <v>16</v>
      </c>
      <c r="BK380" s="123">
        <f>ROUND(I380*H380,2)</f>
        <v>0</v>
      </c>
      <c r="BL380" s="16" t="s">
        <v>147</v>
      </c>
      <c r="BM380" s="122" t="s">
        <v>1399</v>
      </c>
    </row>
    <row r="381" spans="2:65" s="1" customFormat="1">
      <c r="B381" s="28"/>
      <c r="D381" s="124" t="s">
        <v>137</v>
      </c>
      <c r="F381" s="125" t="s">
        <v>1398</v>
      </c>
      <c r="L381" s="28"/>
      <c r="M381" s="126"/>
      <c r="T381" s="52"/>
      <c r="AT381" s="16" t="s">
        <v>137</v>
      </c>
      <c r="AU381" s="16" t="s">
        <v>83</v>
      </c>
    </row>
    <row r="382" spans="2:65" s="11" customFormat="1">
      <c r="B382" s="133"/>
      <c r="D382" s="124" t="s">
        <v>138</v>
      </c>
      <c r="E382" s="134" t="s">
        <v>1</v>
      </c>
      <c r="F382" s="135" t="s">
        <v>1400</v>
      </c>
      <c r="H382" s="134" t="s">
        <v>1</v>
      </c>
      <c r="L382" s="133"/>
      <c r="M382" s="136"/>
      <c r="T382" s="137"/>
      <c r="AT382" s="134" t="s">
        <v>138</v>
      </c>
      <c r="AU382" s="134" t="s">
        <v>83</v>
      </c>
      <c r="AV382" s="11" t="s">
        <v>16</v>
      </c>
      <c r="AW382" s="11" t="s">
        <v>26</v>
      </c>
      <c r="AX382" s="11" t="s">
        <v>70</v>
      </c>
      <c r="AY382" s="134" t="s">
        <v>130</v>
      </c>
    </row>
    <row r="383" spans="2:65" s="10" customFormat="1">
      <c r="B383" s="127"/>
      <c r="D383" s="124" t="s">
        <v>138</v>
      </c>
      <c r="E383" s="128" t="s">
        <v>1</v>
      </c>
      <c r="F383" s="129" t="s">
        <v>1401</v>
      </c>
      <c r="H383" s="130">
        <v>71.766999999999996</v>
      </c>
      <c r="L383" s="127"/>
      <c r="M383" s="131"/>
      <c r="T383" s="132"/>
      <c r="AT383" s="128" t="s">
        <v>138</v>
      </c>
      <c r="AU383" s="128" t="s">
        <v>83</v>
      </c>
      <c r="AV383" s="10" t="s">
        <v>77</v>
      </c>
      <c r="AW383" s="10" t="s">
        <v>26</v>
      </c>
      <c r="AX383" s="10" t="s">
        <v>70</v>
      </c>
      <c r="AY383" s="128" t="s">
        <v>130</v>
      </c>
    </row>
    <row r="384" spans="2:65" s="10" customFormat="1">
      <c r="B384" s="127"/>
      <c r="D384" s="124" t="s">
        <v>138</v>
      </c>
      <c r="E384" s="128" t="s">
        <v>1</v>
      </c>
      <c r="F384" s="129" t="s">
        <v>1402</v>
      </c>
      <c r="H384" s="130">
        <v>77.058000000000007</v>
      </c>
      <c r="L384" s="127"/>
      <c r="M384" s="131"/>
      <c r="T384" s="132"/>
      <c r="AT384" s="128" t="s">
        <v>138</v>
      </c>
      <c r="AU384" s="128" t="s">
        <v>83</v>
      </c>
      <c r="AV384" s="10" t="s">
        <v>77</v>
      </c>
      <c r="AW384" s="10" t="s">
        <v>26</v>
      </c>
      <c r="AX384" s="10" t="s">
        <v>70</v>
      </c>
      <c r="AY384" s="128" t="s">
        <v>130</v>
      </c>
    </row>
    <row r="385" spans="2:65" s="13" customFormat="1">
      <c r="B385" s="147"/>
      <c r="D385" s="124" t="s">
        <v>138</v>
      </c>
      <c r="E385" s="148" t="s">
        <v>1</v>
      </c>
      <c r="F385" s="149" t="s">
        <v>227</v>
      </c>
      <c r="H385" s="150">
        <v>148.82499999999999</v>
      </c>
      <c r="L385" s="147"/>
      <c r="M385" s="151"/>
      <c r="T385" s="152"/>
      <c r="AT385" s="148" t="s">
        <v>138</v>
      </c>
      <c r="AU385" s="148" t="s">
        <v>83</v>
      </c>
      <c r="AV385" s="13" t="s">
        <v>147</v>
      </c>
      <c r="AW385" s="13" t="s">
        <v>26</v>
      </c>
      <c r="AX385" s="13" t="s">
        <v>16</v>
      </c>
      <c r="AY385" s="148" t="s">
        <v>130</v>
      </c>
    </row>
    <row r="386" spans="2:65" s="1" customFormat="1" ht="16.5" customHeight="1">
      <c r="B386" s="111"/>
      <c r="C386" s="159" t="s">
        <v>484</v>
      </c>
      <c r="D386" s="159" t="s">
        <v>312</v>
      </c>
      <c r="E386" s="160" t="s">
        <v>687</v>
      </c>
      <c r="F386" s="161" t="s">
        <v>688</v>
      </c>
      <c r="G386" s="162" t="s">
        <v>455</v>
      </c>
      <c r="H386" s="163">
        <v>501.04500000000002</v>
      </c>
      <c r="I386" s="164"/>
      <c r="J386" s="164">
        <f>ROUND(I386*H386,2)</f>
        <v>0</v>
      </c>
      <c r="K386" s="161" t="s">
        <v>1</v>
      </c>
      <c r="L386" s="165"/>
      <c r="M386" s="166" t="s">
        <v>1</v>
      </c>
      <c r="N386" s="167" t="s">
        <v>35</v>
      </c>
      <c r="O386" s="120">
        <v>0</v>
      </c>
      <c r="P386" s="120">
        <f>O386*H386</f>
        <v>0</v>
      </c>
      <c r="Q386" s="120">
        <v>4.5999999999999999E-2</v>
      </c>
      <c r="R386" s="120">
        <f>Q386*H386</f>
        <v>23.048069999999999</v>
      </c>
      <c r="S386" s="120">
        <v>0</v>
      </c>
      <c r="T386" s="121">
        <f>S386*H386</f>
        <v>0</v>
      </c>
      <c r="AR386" s="122" t="s">
        <v>166</v>
      </c>
      <c r="AT386" s="122" t="s">
        <v>312</v>
      </c>
      <c r="AU386" s="122" t="s">
        <v>83</v>
      </c>
      <c r="AY386" s="16" t="s">
        <v>130</v>
      </c>
      <c r="BE386" s="123">
        <f>IF(N386="základní",J386,0)</f>
        <v>0</v>
      </c>
      <c r="BF386" s="123">
        <f>IF(N386="snížená",J386,0)</f>
        <v>0</v>
      </c>
      <c r="BG386" s="123">
        <f>IF(N386="zákl. přenesená",J386,0)</f>
        <v>0</v>
      </c>
      <c r="BH386" s="123">
        <f>IF(N386="sníž. přenesená",J386,0)</f>
        <v>0</v>
      </c>
      <c r="BI386" s="123">
        <f>IF(N386="nulová",J386,0)</f>
        <v>0</v>
      </c>
      <c r="BJ386" s="16" t="s">
        <v>16</v>
      </c>
      <c r="BK386" s="123">
        <f>ROUND(I386*H386,2)</f>
        <v>0</v>
      </c>
      <c r="BL386" s="16" t="s">
        <v>147</v>
      </c>
      <c r="BM386" s="122" t="s">
        <v>1403</v>
      </c>
    </row>
    <row r="387" spans="2:65" s="1" customFormat="1">
      <c r="B387" s="28"/>
      <c r="D387" s="124" t="s">
        <v>137</v>
      </c>
      <c r="F387" s="125" t="s">
        <v>688</v>
      </c>
      <c r="L387" s="28"/>
      <c r="M387" s="126"/>
      <c r="T387" s="52"/>
      <c r="AT387" s="16" t="s">
        <v>137</v>
      </c>
      <c r="AU387" s="16" t="s">
        <v>83</v>
      </c>
    </row>
    <row r="388" spans="2:65" s="11" customFormat="1">
      <c r="B388" s="133"/>
      <c r="D388" s="124" t="s">
        <v>138</v>
      </c>
      <c r="E388" s="134" t="s">
        <v>1</v>
      </c>
      <c r="F388" s="135" t="s">
        <v>1404</v>
      </c>
      <c r="H388" s="134" t="s">
        <v>1</v>
      </c>
      <c r="L388" s="133"/>
      <c r="M388" s="136"/>
      <c r="T388" s="137"/>
      <c r="AT388" s="134" t="s">
        <v>138</v>
      </c>
      <c r="AU388" s="134" t="s">
        <v>83</v>
      </c>
      <c r="AV388" s="11" t="s">
        <v>16</v>
      </c>
      <c r="AW388" s="11" t="s">
        <v>26</v>
      </c>
      <c r="AX388" s="11" t="s">
        <v>70</v>
      </c>
      <c r="AY388" s="134" t="s">
        <v>130</v>
      </c>
    </row>
    <row r="389" spans="2:65" s="10" customFormat="1">
      <c r="B389" s="127"/>
      <c r="D389" s="124" t="s">
        <v>138</v>
      </c>
      <c r="E389" s="128" t="s">
        <v>1</v>
      </c>
      <c r="F389" s="129" t="s">
        <v>1405</v>
      </c>
      <c r="H389" s="130">
        <v>241.61600000000001</v>
      </c>
      <c r="L389" s="127"/>
      <c r="M389" s="131"/>
      <c r="T389" s="132"/>
      <c r="AT389" s="128" t="s">
        <v>138</v>
      </c>
      <c r="AU389" s="128" t="s">
        <v>83</v>
      </c>
      <c r="AV389" s="10" t="s">
        <v>77</v>
      </c>
      <c r="AW389" s="10" t="s">
        <v>26</v>
      </c>
      <c r="AX389" s="10" t="s">
        <v>70</v>
      </c>
      <c r="AY389" s="128" t="s">
        <v>130</v>
      </c>
    </row>
    <row r="390" spans="2:65" s="10" customFormat="1">
      <c r="B390" s="127"/>
      <c r="D390" s="124" t="s">
        <v>138</v>
      </c>
      <c r="E390" s="128" t="s">
        <v>1</v>
      </c>
      <c r="F390" s="129" t="s">
        <v>1406</v>
      </c>
      <c r="H390" s="130">
        <v>259.42899999999997</v>
      </c>
      <c r="L390" s="127"/>
      <c r="M390" s="131"/>
      <c r="T390" s="132"/>
      <c r="AT390" s="128" t="s">
        <v>138</v>
      </c>
      <c r="AU390" s="128" t="s">
        <v>83</v>
      </c>
      <c r="AV390" s="10" t="s">
        <v>77</v>
      </c>
      <c r="AW390" s="10" t="s">
        <v>26</v>
      </c>
      <c r="AX390" s="10" t="s">
        <v>70</v>
      </c>
      <c r="AY390" s="128" t="s">
        <v>130</v>
      </c>
    </row>
    <row r="391" spans="2:65" s="13" customFormat="1">
      <c r="B391" s="147"/>
      <c r="D391" s="124" t="s">
        <v>138</v>
      </c>
      <c r="E391" s="148" t="s">
        <v>1</v>
      </c>
      <c r="F391" s="149" t="s">
        <v>227</v>
      </c>
      <c r="H391" s="150">
        <v>501.04499999999996</v>
      </c>
      <c r="L391" s="147"/>
      <c r="M391" s="151"/>
      <c r="T391" s="152"/>
      <c r="AT391" s="148" t="s">
        <v>138</v>
      </c>
      <c r="AU391" s="148" t="s">
        <v>83</v>
      </c>
      <c r="AV391" s="13" t="s">
        <v>147</v>
      </c>
      <c r="AW391" s="13" t="s">
        <v>26</v>
      </c>
      <c r="AX391" s="13" t="s">
        <v>16</v>
      </c>
      <c r="AY391" s="148" t="s">
        <v>130</v>
      </c>
    </row>
    <row r="392" spans="2:65" s="1" customFormat="1" ht="16.5" customHeight="1">
      <c r="B392" s="111"/>
      <c r="C392" s="112" t="s">
        <v>489</v>
      </c>
      <c r="D392" s="112" t="s">
        <v>131</v>
      </c>
      <c r="E392" s="113" t="s">
        <v>1407</v>
      </c>
      <c r="F392" s="114" t="s">
        <v>1408</v>
      </c>
      <c r="G392" s="115" t="s">
        <v>439</v>
      </c>
      <c r="H392" s="116">
        <v>33.5</v>
      </c>
      <c r="I392" s="117"/>
      <c r="J392" s="117">
        <f>ROUND(I392*H392,2)</f>
        <v>0</v>
      </c>
      <c r="K392" s="114" t="s">
        <v>1579</v>
      </c>
      <c r="L392" s="28"/>
      <c r="M392" s="118" t="s">
        <v>1</v>
      </c>
      <c r="N392" s="119" t="s">
        <v>35</v>
      </c>
      <c r="O392" s="120">
        <v>0</v>
      </c>
      <c r="P392" s="120">
        <f>O392*H392</f>
        <v>0</v>
      </c>
      <c r="Q392" s="120">
        <v>0.43819000000000002</v>
      </c>
      <c r="R392" s="120">
        <f>Q392*H392</f>
        <v>14.679365000000001</v>
      </c>
      <c r="S392" s="120">
        <v>0</v>
      </c>
      <c r="T392" s="121">
        <f>S392*H392</f>
        <v>0</v>
      </c>
      <c r="AR392" s="122" t="s">
        <v>147</v>
      </c>
      <c r="AT392" s="122" t="s">
        <v>131</v>
      </c>
      <c r="AU392" s="122" t="s">
        <v>83</v>
      </c>
      <c r="AY392" s="16" t="s">
        <v>130</v>
      </c>
      <c r="BE392" s="123">
        <f>IF(N392="základní",J392,0)</f>
        <v>0</v>
      </c>
      <c r="BF392" s="123">
        <f>IF(N392="snížená",J392,0)</f>
        <v>0</v>
      </c>
      <c r="BG392" s="123">
        <f>IF(N392="zákl. přenesená",J392,0)</f>
        <v>0</v>
      </c>
      <c r="BH392" s="123">
        <f>IF(N392="sníž. přenesená",J392,0)</f>
        <v>0</v>
      </c>
      <c r="BI392" s="123">
        <f>IF(N392="nulová",J392,0)</f>
        <v>0</v>
      </c>
      <c r="BJ392" s="16" t="s">
        <v>16</v>
      </c>
      <c r="BK392" s="123">
        <f>ROUND(I392*H392,2)</f>
        <v>0</v>
      </c>
      <c r="BL392" s="16" t="s">
        <v>147</v>
      </c>
      <c r="BM392" s="122" t="s">
        <v>1409</v>
      </c>
    </row>
    <row r="393" spans="2:65" s="1" customFormat="1">
      <c r="B393" s="28"/>
      <c r="D393" s="124" t="s">
        <v>137</v>
      </c>
      <c r="F393" s="125" t="s">
        <v>1408</v>
      </c>
      <c r="L393" s="28"/>
      <c r="M393" s="126"/>
      <c r="T393" s="52"/>
      <c r="AT393" s="16" t="s">
        <v>137</v>
      </c>
      <c r="AU393" s="16" t="s">
        <v>83</v>
      </c>
    </row>
    <row r="394" spans="2:65" s="11" customFormat="1">
      <c r="B394" s="133"/>
      <c r="D394" s="124" t="s">
        <v>138</v>
      </c>
      <c r="E394" s="134" t="s">
        <v>1</v>
      </c>
      <c r="F394" s="135" t="s">
        <v>1410</v>
      </c>
      <c r="H394" s="134" t="s">
        <v>1</v>
      </c>
      <c r="L394" s="133"/>
      <c r="M394" s="136"/>
      <c r="T394" s="137"/>
      <c r="AT394" s="134" t="s">
        <v>138</v>
      </c>
      <c r="AU394" s="134" t="s">
        <v>83</v>
      </c>
      <c r="AV394" s="11" t="s">
        <v>16</v>
      </c>
      <c r="AW394" s="11" t="s">
        <v>26</v>
      </c>
      <c r="AX394" s="11" t="s">
        <v>70</v>
      </c>
      <c r="AY394" s="134" t="s">
        <v>130</v>
      </c>
    </row>
    <row r="395" spans="2:65" s="10" customFormat="1">
      <c r="B395" s="127"/>
      <c r="D395" s="124" t="s">
        <v>138</v>
      </c>
      <c r="E395" s="128" t="s">
        <v>1</v>
      </c>
      <c r="F395" s="129" t="s">
        <v>1411</v>
      </c>
      <c r="H395" s="130">
        <v>19</v>
      </c>
      <c r="L395" s="127"/>
      <c r="M395" s="131"/>
      <c r="T395" s="132"/>
      <c r="AT395" s="128" t="s">
        <v>138</v>
      </c>
      <c r="AU395" s="128" t="s">
        <v>83</v>
      </c>
      <c r="AV395" s="10" t="s">
        <v>77</v>
      </c>
      <c r="AW395" s="10" t="s">
        <v>26</v>
      </c>
      <c r="AX395" s="10" t="s">
        <v>70</v>
      </c>
      <c r="AY395" s="128" t="s">
        <v>130</v>
      </c>
    </row>
    <row r="396" spans="2:65" s="10" customFormat="1">
      <c r="B396" s="127"/>
      <c r="D396" s="124" t="s">
        <v>138</v>
      </c>
      <c r="E396" s="128" t="s">
        <v>1</v>
      </c>
      <c r="F396" s="129" t="s">
        <v>1412</v>
      </c>
      <c r="H396" s="130">
        <v>14.5</v>
      </c>
      <c r="L396" s="127"/>
      <c r="M396" s="131"/>
      <c r="T396" s="132"/>
      <c r="AT396" s="128" t="s">
        <v>138</v>
      </c>
      <c r="AU396" s="128" t="s">
        <v>83</v>
      </c>
      <c r="AV396" s="10" t="s">
        <v>77</v>
      </c>
      <c r="AW396" s="10" t="s">
        <v>26</v>
      </c>
      <c r="AX396" s="10" t="s">
        <v>70</v>
      </c>
      <c r="AY396" s="128" t="s">
        <v>130</v>
      </c>
    </row>
    <row r="397" spans="2:65" s="13" customFormat="1">
      <c r="B397" s="147"/>
      <c r="D397" s="124" t="s">
        <v>138</v>
      </c>
      <c r="E397" s="148" t="s">
        <v>1</v>
      </c>
      <c r="F397" s="149" t="s">
        <v>227</v>
      </c>
      <c r="H397" s="150">
        <v>33.5</v>
      </c>
      <c r="L397" s="147"/>
      <c r="M397" s="151"/>
      <c r="T397" s="152"/>
      <c r="AT397" s="148" t="s">
        <v>138</v>
      </c>
      <c r="AU397" s="148" t="s">
        <v>83</v>
      </c>
      <c r="AV397" s="13" t="s">
        <v>147</v>
      </c>
      <c r="AW397" s="13" t="s">
        <v>26</v>
      </c>
      <c r="AX397" s="13" t="s">
        <v>16</v>
      </c>
      <c r="AY397" s="148" t="s">
        <v>130</v>
      </c>
    </row>
    <row r="398" spans="2:65" s="1" customFormat="1" ht="16.5" customHeight="1">
      <c r="B398" s="111"/>
      <c r="C398" s="159" t="s">
        <v>494</v>
      </c>
      <c r="D398" s="159" t="s">
        <v>312</v>
      </c>
      <c r="E398" s="160" t="s">
        <v>1413</v>
      </c>
      <c r="F398" s="161" t="s">
        <v>1414</v>
      </c>
      <c r="G398" s="162" t="s">
        <v>455</v>
      </c>
      <c r="H398" s="163">
        <v>67</v>
      </c>
      <c r="I398" s="164"/>
      <c r="J398" s="164">
        <f>ROUND(I398*H398,2)</f>
        <v>0</v>
      </c>
      <c r="K398" s="161" t="s">
        <v>1</v>
      </c>
      <c r="L398" s="165"/>
      <c r="M398" s="166" t="s">
        <v>1</v>
      </c>
      <c r="N398" s="167" t="s">
        <v>35</v>
      </c>
      <c r="O398" s="120">
        <v>0</v>
      </c>
      <c r="P398" s="120">
        <f>O398*H398</f>
        <v>0</v>
      </c>
      <c r="Q398" s="120">
        <v>7.8E-2</v>
      </c>
      <c r="R398" s="120">
        <f>Q398*H398</f>
        <v>5.226</v>
      </c>
      <c r="S398" s="120">
        <v>0</v>
      </c>
      <c r="T398" s="121">
        <f>S398*H398</f>
        <v>0</v>
      </c>
      <c r="AR398" s="122" t="s">
        <v>166</v>
      </c>
      <c r="AT398" s="122" t="s">
        <v>312</v>
      </c>
      <c r="AU398" s="122" t="s">
        <v>83</v>
      </c>
      <c r="AY398" s="16" t="s">
        <v>130</v>
      </c>
      <c r="BE398" s="123">
        <f>IF(N398="základní",J398,0)</f>
        <v>0</v>
      </c>
      <c r="BF398" s="123">
        <f>IF(N398="snížená",J398,0)</f>
        <v>0</v>
      </c>
      <c r="BG398" s="123">
        <f>IF(N398="zákl. přenesená",J398,0)</f>
        <v>0</v>
      </c>
      <c r="BH398" s="123">
        <f>IF(N398="sníž. přenesená",J398,0)</f>
        <v>0</v>
      </c>
      <c r="BI398" s="123">
        <f>IF(N398="nulová",J398,0)</f>
        <v>0</v>
      </c>
      <c r="BJ398" s="16" t="s">
        <v>16</v>
      </c>
      <c r="BK398" s="123">
        <f>ROUND(I398*H398,2)</f>
        <v>0</v>
      </c>
      <c r="BL398" s="16" t="s">
        <v>147</v>
      </c>
      <c r="BM398" s="122" t="s">
        <v>1415</v>
      </c>
    </row>
    <row r="399" spans="2:65" s="1" customFormat="1">
      <c r="B399" s="28"/>
      <c r="D399" s="124" t="s">
        <v>137</v>
      </c>
      <c r="F399" s="125" t="s">
        <v>1414</v>
      </c>
      <c r="L399" s="28"/>
      <c r="M399" s="126"/>
      <c r="T399" s="52"/>
      <c r="AT399" s="16" t="s">
        <v>137</v>
      </c>
      <c r="AU399" s="16" t="s">
        <v>83</v>
      </c>
    </row>
    <row r="400" spans="2:65" s="11" customFormat="1">
      <c r="B400" s="133"/>
      <c r="D400" s="124" t="s">
        <v>138</v>
      </c>
      <c r="E400" s="134" t="s">
        <v>1</v>
      </c>
      <c r="F400" s="135" t="s">
        <v>1410</v>
      </c>
      <c r="H400" s="134" t="s">
        <v>1</v>
      </c>
      <c r="L400" s="133"/>
      <c r="M400" s="136"/>
      <c r="T400" s="137"/>
      <c r="AT400" s="134" t="s">
        <v>138</v>
      </c>
      <c r="AU400" s="134" t="s">
        <v>83</v>
      </c>
      <c r="AV400" s="11" t="s">
        <v>16</v>
      </c>
      <c r="AW400" s="11" t="s">
        <v>26</v>
      </c>
      <c r="AX400" s="11" t="s">
        <v>70</v>
      </c>
      <c r="AY400" s="134" t="s">
        <v>130</v>
      </c>
    </row>
    <row r="401" spans="2:65" s="10" customFormat="1">
      <c r="B401" s="127"/>
      <c r="D401" s="124" t="s">
        <v>138</v>
      </c>
      <c r="E401" s="128" t="s">
        <v>1</v>
      </c>
      <c r="F401" s="129" t="s">
        <v>1416</v>
      </c>
      <c r="H401" s="130">
        <v>38</v>
      </c>
      <c r="L401" s="127"/>
      <c r="M401" s="131"/>
      <c r="T401" s="132"/>
      <c r="AT401" s="128" t="s">
        <v>138</v>
      </c>
      <c r="AU401" s="128" t="s">
        <v>83</v>
      </c>
      <c r="AV401" s="10" t="s">
        <v>77</v>
      </c>
      <c r="AW401" s="10" t="s">
        <v>26</v>
      </c>
      <c r="AX401" s="10" t="s">
        <v>70</v>
      </c>
      <c r="AY401" s="128" t="s">
        <v>130</v>
      </c>
    </row>
    <row r="402" spans="2:65" s="10" customFormat="1">
      <c r="B402" s="127"/>
      <c r="D402" s="124" t="s">
        <v>138</v>
      </c>
      <c r="E402" s="128" t="s">
        <v>1</v>
      </c>
      <c r="F402" s="129" t="s">
        <v>1417</v>
      </c>
      <c r="H402" s="130">
        <v>29</v>
      </c>
      <c r="L402" s="127"/>
      <c r="M402" s="131"/>
      <c r="T402" s="132"/>
      <c r="AT402" s="128" t="s">
        <v>138</v>
      </c>
      <c r="AU402" s="128" t="s">
        <v>83</v>
      </c>
      <c r="AV402" s="10" t="s">
        <v>77</v>
      </c>
      <c r="AW402" s="10" t="s">
        <v>26</v>
      </c>
      <c r="AX402" s="10" t="s">
        <v>70</v>
      </c>
      <c r="AY402" s="128" t="s">
        <v>130</v>
      </c>
    </row>
    <row r="403" spans="2:65" s="13" customFormat="1">
      <c r="B403" s="147"/>
      <c r="D403" s="124" t="s">
        <v>138</v>
      </c>
      <c r="E403" s="148" t="s">
        <v>1</v>
      </c>
      <c r="F403" s="149" t="s">
        <v>227</v>
      </c>
      <c r="H403" s="150">
        <v>67</v>
      </c>
      <c r="L403" s="147"/>
      <c r="M403" s="151"/>
      <c r="T403" s="152"/>
      <c r="AT403" s="148" t="s">
        <v>138</v>
      </c>
      <c r="AU403" s="148" t="s">
        <v>83</v>
      </c>
      <c r="AV403" s="13" t="s">
        <v>147</v>
      </c>
      <c r="AW403" s="13" t="s">
        <v>26</v>
      </c>
      <c r="AX403" s="13" t="s">
        <v>16</v>
      </c>
      <c r="AY403" s="148" t="s">
        <v>130</v>
      </c>
    </row>
    <row r="404" spans="2:65" s="9" customFormat="1" ht="20.85" customHeight="1">
      <c r="B404" s="102"/>
      <c r="D404" s="103" t="s">
        <v>69</v>
      </c>
      <c r="E404" s="145" t="s">
        <v>691</v>
      </c>
      <c r="F404" s="145" t="s">
        <v>692</v>
      </c>
      <c r="J404" s="146">
        <f>BK404</f>
        <v>0</v>
      </c>
      <c r="L404" s="102"/>
      <c r="M404" s="106"/>
      <c r="P404" s="107">
        <f>SUM(P405:P429)</f>
        <v>0</v>
      </c>
      <c r="R404" s="107">
        <f>SUM(R405:R429)</f>
        <v>0</v>
      </c>
      <c r="T404" s="108">
        <f>SUM(T405:T429)</f>
        <v>65.453499999999991</v>
      </c>
      <c r="AR404" s="103" t="s">
        <v>16</v>
      </c>
      <c r="AT404" s="109" t="s">
        <v>69</v>
      </c>
      <c r="AU404" s="109" t="s">
        <v>77</v>
      </c>
      <c r="AY404" s="103" t="s">
        <v>130</v>
      </c>
      <c r="BK404" s="110">
        <f>SUM(BK405:BK429)</f>
        <v>0</v>
      </c>
    </row>
    <row r="405" spans="2:65" s="1" customFormat="1" ht="16.5" customHeight="1">
      <c r="B405" s="111"/>
      <c r="C405" s="112" t="s">
        <v>499</v>
      </c>
      <c r="D405" s="112" t="s">
        <v>131</v>
      </c>
      <c r="E405" s="113" t="s">
        <v>713</v>
      </c>
      <c r="F405" s="114" t="s">
        <v>714</v>
      </c>
      <c r="G405" s="115" t="s">
        <v>439</v>
      </c>
      <c r="H405" s="116">
        <v>182.25</v>
      </c>
      <c r="I405" s="117"/>
      <c r="J405" s="117">
        <f>ROUND(I405*H405,2)</f>
        <v>0</v>
      </c>
      <c r="K405" s="114" t="s">
        <v>1579</v>
      </c>
      <c r="L405" s="28"/>
      <c r="M405" s="118" t="s">
        <v>1</v>
      </c>
      <c r="N405" s="119" t="s">
        <v>35</v>
      </c>
      <c r="O405" s="120">
        <v>0</v>
      </c>
      <c r="P405" s="120">
        <f>O405*H405</f>
        <v>0</v>
      </c>
      <c r="Q405" s="120">
        <v>0</v>
      </c>
      <c r="R405" s="120">
        <f>Q405*H405</f>
        <v>0</v>
      </c>
      <c r="S405" s="120">
        <v>0.35</v>
      </c>
      <c r="T405" s="121">
        <f>S405*H405</f>
        <v>63.787499999999994</v>
      </c>
      <c r="AR405" s="122" t="s">
        <v>147</v>
      </c>
      <c r="AT405" s="122" t="s">
        <v>131</v>
      </c>
      <c r="AU405" s="122" t="s">
        <v>83</v>
      </c>
      <c r="AY405" s="16" t="s">
        <v>130</v>
      </c>
      <c r="BE405" s="123">
        <f>IF(N405="základní",J405,0)</f>
        <v>0</v>
      </c>
      <c r="BF405" s="123">
        <f>IF(N405="snížená",J405,0)</f>
        <v>0</v>
      </c>
      <c r="BG405" s="123">
        <f>IF(N405="zákl. přenesená",J405,0)</f>
        <v>0</v>
      </c>
      <c r="BH405" s="123">
        <f>IF(N405="sníž. přenesená",J405,0)</f>
        <v>0</v>
      </c>
      <c r="BI405" s="123">
        <f>IF(N405="nulová",J405,0)</f>
        <v>0</v>
      </c>
      <c r="BJ405" s="16" t="s">
        <v>16</v>
      </c>
      <c r="BK405" s="123">
        <f>ROUND(I405*H405,2)</f>
        <v>0</v>
      </c>
      <c r="BL405" s="16" t="s">
        <v>147</v>
      </c>
      <c r="BM405" s="122" t="s">
        <v>1418</v>
      </c>
    </row>
    <row r="406" spans="2:65" s="1" customFormat="1">
      <c r="B406" s="28"/>
      <c r="D406" s="124" t="s">
        <v>137</v>
      </c>
      <c r="F406" s="125" t="s">
        <v>714</v>
      </c>
      <c r="L406" s="28"/>
      <c r="M406" s="126"/>
      <c r="T406" s="52"/>
      <c r="AT406" s="16" t="s">
        <v>137</v>
      </c>
      <c r="AU406" s="16" t="s">
        <v>83</v>
      </c>
    </row>
    <row r="407" spans="2:65" s="11" customFormat="1">
      <c r="B407" s="133"/>
      <c r="D407" s="124" t="s">
        <v>138</v>
      </c>
      <c r="E407" s="134" t="s">
        <v>1</v>
      </c>
      <c r="F407" s="135" t="s">
        <v>1419</v>
      </c>
      <c r="H407" s="134" t="s">
        <v>1</v>
      </c>
      <c r="L407" s="133"/>
      <c r="M407" s="136"/>
      <c r="T407" s="137"/>
      <c r="AT407" s="134" t="s">
        <v>138</v>
      </c>
      <c r="AU407" s="134" t="s">
        <v>83</v>
      </c>
      <c r="AV407" s="11" t="s">
        <v>16</v>
      </c>
      <c r="AW407" s="11" t="s">
        <v>26</v>
      </c>
      <c r="AX407" s="11" t="s">
        <v>70</v>
      </c>
      <c r="AY407" s="134" t="s">
        <v>130</v>
      </c>
    </row>
    <row r="408" spans="2:65" s="10" customFormat="1">
      <c r="B408" s="127"/>
      <c r="D408" s="124" t="s">
        <v>138</v>
      </c>
      <c r="E408" s="128" t="s">
        <v>1</v>
      </c>
      <c r="F408" s="129" t="s">
        <v>1420</v>
      </c>
      <c r="H408" s="130">
        <v>90.75</v>
      </c>
      <c r="L408" s="127"/>
      <c r="M408" s="131"/>
      <c r="T408" s="132"/>
      <c r="AT408" s="128" t="s">
        <v>138</v>
      </c>
      <c r="AU408" s="128" t="s">
        <v>83</v>
      </c>
      <c r="AV408" s="10" t="s">
        <v>77</v>
      </c>
      <c r="AW408" s="10" t="s">
        <v>26</v>
      </c>
      <c r="AX408" s="10" t="s">
        <v>70</v>
      </c>
      <c r="AY408" s="128" t="s">
        <v>130</v>
      </c>
    </row>
    <row r="409" spans="2:65" s="10" customFormat="1">
      <c r="B409" s="127"/>
      <c r="D409" s="124" t="s">
        <v>138</v>
      </c>
      <c r="E409" s="128" t="s">
        <v>1</v>
      </c>
      <c r="F409" s="129" t="s">
        <v>1421</v>
      </c>
      <c r="H409" s="130">
        <v>91.5</v>
      </c>
      <c r="L409" s="127"/>
      <c r="M409" s="131"/>
      <c r="T409" s="132"/>
      <c r="AT409" s="128" t="s">
        <v>138</v>
      </c>
      <c r="AU409" s="128" t="s">
        <v>83</v>
      </c>
      <c r="AV409" s="10" t="s">
        <v>77</v>
      </c>
      <c r="AW409" s="10" t="s">
        <v>26</v>
      </c>
      <c r="AX409" s="10" t="s">
        <v>70</v>
      </c>
      <c r="AY409" s="128" t="s">
        <v>130</v>
      </c>
    </row>
    <row r="410" spans="2:65" s="13" customFormat="1">
      <c r="B410" s="147"/>
      <c r="D410" s="124" t="s">
        <v>138</v>
      </c>
      <c r="E410" s="148" t="s">
        <v>1</v>
      </c>
      <c r="F410" s="149" t="s">
        <v>227</v>
      </c>
      <c r="H410" s="150">
        <v>182.25</v>
      </c>
      <c r="L410" s="147"/>
      <c r="M410" s="151"/>
      <c r="T410" s="152"/>
      <c r="AT410" s="148" t="s">
        <v>138</v>
      </c>
      <c r="AU410" s="148" t="s">
        <v>83</v>
      </c>
      <c r="AV410" s="13" t="s">
        <v>147</v>
      </c>
      <c r="AW410" s="13" t="s">
        <v>26</v>
      </c>
      <c r="AX410" s="13" t="s">
        <v>16</v>
      </c>
      <c r="AY410" s="148" t="s">
        <v>130</v>
      </c>
    </row>
    <row r="411" spans="2:65" s="1" customFormat="1" ht="16.5" customHeight="1">
      <c r="B411" s="111"/>
      <c r="C411" s="112" t="s">
        <v>504</v>
      </c>
      <c r="D411" s="112" t="s">
        <v>131</v>
      </c>
      <c r="E411" s="113" t="s">
        <v>1422</v>
      </c>
      <c r="F411" s="114" t="s">
        <v>1423</v>
      </c>
      <c r="G411" s="115" t="s">
        <v>439</v>
      </c>
      <c r="H411" s="116">
        <v>4.76</v>
      </c>
      <c r="I411" s="117"/>
      <c r="J411" s="117">
        <f>ROUND(I411*H411,2)</f>
        <v>0</v>
      </c>
      <c r="K411" s="114" t="s">
        <v>1579</v>
      </c>
      <c r="L411" s="28"/>
      <c r="M411" s="118" t="s">
        <v>1</v>
      </c>
      <c r="N411" s="119" t="s">
        <v>35</v>
      </c>
      <c r="O411" s="120">
        <v>0</v>
      </c>
      <c r="P411" s="120">
        <f>O411*H411</f>
        <v>0</v>
      </c>
      <c r="Q411" s="120">
        <v>0</v>
      </c>
      <c r="R411" s="120">
        <f>Q411*H411</f>
        <v>0</v>
      </c>
      <c r="S411" s="120">
        <v>0.35</v>
      </c>
      <c r="T411" s="121">
        <f>S411*H411</f>
        <v>1.6659999999999999</v>
      </c>
      <c r="AR411" s="122" t="s">
        <v>147</v>
      </c>
      <c r="AT411" s="122" t="s">
        <v>131</v>
      </c>
      <c r="AU411" s="122" t="s">
        <v>83</v>
      </c>
      <c r="AY411" s="16" t="s">
        <v>130</v>
      </c>
      <c r="BE411" s="123">
        <f>IF(N411="základní",J411,0)</f>
        <v>0</v>
      </c>
      <c r="BF411" s="123">
        <f>IF(N411="snížená",J411,0)</f>
        <v>0</v>
      </c>
      <c r="BG411" s="123">
        <f>IF(N411="zákl. přenesená",J411,0)</f>
        <v>0</v>
      </c>
      <c r="BH411" s="123">
        <f>IF(N411="sníž. přenesená",J411,0)</f>
        <v>0</v>
      </c>
      <c r="BI411" s="123">
        <f>IF(N411="nulová",J411,0)</f>
        <v>0</v>
      </c>
      <c r="BJ411" s="16" t="s">
        <v>16</v>
      </c>
      <c r="BK411" s="123">
        <f>ROUND(I411*H411,2)</f>
        <v>0</v>
      </c>
      <c r="BL411" s="16" t="s">
        <v>147</v>
      </c>
      <c r="BM411" s="122" t="s">
        <v>1424</v>
      </c>
    </row>
    <row r="412" spans="2:65" s="1" customFormat="1">
      <c r="B412" s="28"/>
      <c r="D412" s="124" t="s">
        <v>137</v>
      </c>
      <c r="F412" s="125" t="s">
        <v>1423</v>
      </c>
      <c r="L412" s="28"/>
      <c r="M412" s="126"/>
      <c r="T412" s="52"/>
      <c r="AT412" s="16" t="s">
        <v>137</v>
      </c>
      <c r="AU412" s="16" t="s">
        <v>83</v>
      </c>
    </row>
    <row r="413" spans="2:65" s="11" customFormat="1">
      <c r="B413" s="133"/>
      <c r="D413" s="124" t="s">
        <v>138</v>
      </c>
      <c r="E413" s="134" t="s">
        <v>1</v>
      </c>
      <c r="F413" s="135" t="s">
        <v>1425</v>
      </c>
      <c r="H413" s="134" t="s">
        <v>1</v>
      </c>
      <c r="L413" s="133"/>
      <c r="M413" s="136"/>
      <c r="T413" s="137"/>
      <c r="AT413" s="134" t="s">
        <v>138</v>
      </c>
      <c r="AU413" s="134" t="s">
        <v>83</v>
      </c>
      <c r="AV413" s="11" t="s">
        <v>16</v>
      </c>
      <c r="AW413" s="11" t="s">
        <v>26</v>
      </c>
      <c r="AX413" s="11" t="s">
        <v>70</v>
      </c>
      <c r="AY413" s="134" t="s">
        <v>130</v>
      </c>
    </row>
    <row r="414" spans="2:65" s="10" customFormat="1">
      <c r="B414" s="127"/>
      <c r="D414" s="124" t="s">
        <v>138</v>
      </c>
      <c r="E414" s="128" t="s">
        <v>1</v>
      </c>
      <c r="F414" s="129" t="s">
        <v>1426</v>
      </c>
      <c r="H414" s="130">
        <v>4.76</v>
      </c>
      <c r="L414" s="127"/>
      <c r="M414" s="131"/>
      <c r="T414" s="132"/>
      <c r="AT414" s="128" t="s">
        <v>138</v>
      </c>
      <c r="AU414" s="128" t="s">
        <v>83</v>
      </c>
      <c r="AV414" s="10" t="s">
        <v>77</v>
      </c>
      <c r="AW414" s="10" t="s">
        <v>26</v>
      </c>
      <c r="AX414" s="10" t="s">
        <v>16</v>
      </c>
      <c r="AY414" s="128" t="s">
        <v>130</v>
      </c>
    </row>
    <row r="415" spans="2:65" s="1" customFormat="1" ht="16.5" customHeight="1">
      <c r="B415" s="111"/>
      <c r="C415" s="112" t="s">
        <v>418</v>
      </c>
      <c r="D415" s="112" t="s">
        <v>131</v>
      </c>
      <c r="E415" s="113" t="s">
        <v>1427</v>
      </c>
      <c r="F415" s="114" t="s">
        <v>1428</v>
      </c>
      <c r="G415" s="115" t="s">
        <v>221</v>
      </c>
      <c r="H415" s="116">
        <v>18.831</v>
      </c>
      <c r="I415" s="117"/>
      <c r="J415" s="117">
        <f>ROUND(I415*H415,2)</f>
        <v>0</v>
      </c>
      <c r="K415" s="114" t="s">
        <v>1</v>
      </c>
      <c r="L415" s="28"/>
      <c r="M415" s="118" t="s">
        <v>1</v>
      </c>
      <c r="N415" s="119" t="s">
        <v>35</v>
      </c>
      <c r="O415" s="120">
        <v>0</v>
      </c>
      <c r="P415" s="120">
        <f>O415*H415</f>
        <v>0</v>
      </c>
      <c r="Q415" s="120">
        <v>0</v>
      </c>
      <c r="R415" s="120">
        <f>Q415*H415</f>
        <v>0</v>
      </c>
      <c r="S415" s="120">
        <v>0</v>
      </c>
      <c r="T415" s="121">
        <f>S415*H415</f>
        <v>0</v>
      </c>
      <c r="AR415" s="122" t="s">
        <v>147</v>
      </c>
      <c r="AT415" s="122" t="s">
        <v>131</v>
      </c>
      <c r="AU415" s="122" t="s">
        <v>83</v>
      </c>
      <c r="AY415" s="16" t="s">
        <v>130</v>
      </c>
      <c r="BE415" s="123">
        <f>IF(N415="základní",J415,0)</f>
        <v>0</v>
      </c>
      <c r="BF415" s="123">
        <f>IF(N415="snížená",J415,0)</f>
        <v>0</v>
      </c>
      <c r="BG415" s="123">
        <f>IF(N415="zákl. přenesená",J415,0)</f>
        <v>0</v>
      </c>
      <c r="BH415" s="123">
        <f>IF(N415="sníž. přenesená",J415,0)</f>
        <v>0</v>
      </c>
      <c r="BI415" s="123">
        <f>IF(N415="nulová",J415,0)</f>
        <v>0</v>
      </c>
      <c r="BJ415" s="16" t="s">
        <v>16</v>
      </c>
      <c r="BK415" s="123">
        <f>ROUND(I415*H415,2)</f>
        <v>0</v>
      </c>
      <c r="BL415" s="16" t="s">
        <v>147</v>
      </c>
      <c r="BM415" s="122" t="s">
        <v>1429</v>
      </c>
    </row>
    <row r="416" spans="2:65" s="1" customFormat="1">
      <c r="B416" s="28"/>
      <c r="D416" s="124" t="s">
        <v>137</v>
      </c>
      <c r="F416" s="125" t="s">
        <v>1428</v>
      </c>
      <c r="L416" s="28"/>
      <c r="M416" s="126"/>
      <c r="T416" s="52"/>
      <c r="AT416" s="16" t="s">
        <v>137</v>
      </c>
      <c r="AU416" s="16" t="s">
        <v>83</v>
      </c>
    </row>
    <row r="417" spans="2:65" s="11" customFormat="1">
      <c r="B417" s="133"/>
      <c r="D417" s="124" t="s">
        <v>138</v>
      </c>
      <c r="E417" s="134" t="s">
        <v>1</v>
      </c>
      <c r="F417" s="135" t="s">
        <v>1430</v>
      </c>
      <c r="H417" s="134" t="s">
        <v>1</v>
      </c>
      <c r="L417" s="133"/>
      <c r="M417" s="136"/>
      <c r="T417" s="137"/>
      <c r="AT417" s="134" t="s">
        <v>138</v>
      </c>
      <c r="AU417" s="134" t="s">
        <v>83</v>
      </c>
      <c r="AV417" s="11" t="s">
        <v>16</v>
      </c>
      <c r="AW417" s="11" t="s">
        <v>26</v>
      </c>
      <c r="AX417" s="11" t="s">
        <v>70</v>
      </c>
      <c r="AY417" s="134" t="s">
        <v>130</v>
      </c>
    </row>
    <row r="418" spans="2:65" s="10" customFormat="1">
      <c r="B418" s="127"/>
      <c r="D418" s="124" t="s">
        <v>138</v>
      </c>
      <c r="E418" s="128" t="s">
        <v>1</v>
      </c>
      <c r="F418" s="129" t="s">
        <v>1431</v>
      </c>
      <c r="H418" s="130">
        <v>12.476000000000001</v>
      </c>
      <c r="L418" s="127"/>
      <c r="M418" s="131"/>
      <c r="T418" s="132"/>
      <c r="AT418" s="128" t="s">
        <v>138</v>
      </c>
      <c r="AU418" s="128" t="s">
        <v>83</v>
      </c>
      <c r="AV418" s="10" t="s">
        <v>77</v>
      </c>
      <c r="AW418" s="10" t="s">
        <v>26</v>
      </c>
      <c r="AX418" s="10" t="s">
        <v>70</v>
      </c>
      <c r="AY418" s="128" t="s">
        <v>130</v>
      </c>
    </row>
    <row r="419" spans="2:65" s="10" customFormat="1">
      <c r="B419" s="127"/>
      <c r="D419" s="124" t="s">
        <v>138</v>
      </c>
      <c r="E419" s="128" t="s">
        <v>1</v>
      </c>
      <c r="F419" s="129" t="s">
        <v>1432</v>
      </c>
      <c r="H419" s="130">
        <v>6.3550000000000004</v>
      </c>
      <c r="L419" s="127"/>
      <c r="M419" s="131"/>
      <c r="T419" s="132"/>
      <c r="AT419" s="128" t="s">
        <v>138</v>
      </c>
      <c r="AU419" s="128" t="s">
        <v>83</v>
      </c>
      <c r="AV419" s="10" t="s">
        <v>77</v>
      </c>
      <c r="AW419" s="10" t="s">
        <v>26</v>
      </c>
      <c r="AX419" s="10" t="s">
        <v>70</v>
      </c>
      <c r="AY419" s="128" t="s">
        <v>130</v>
      </c>
    </row>
    <row r="420" spans="2:65" s="13" customFormat="1">
      <c r="B420" s="147"/>
      <c r="D420" s="124" t="s">
        <v>138</v>
      </c>
      <c r="E420" s="148" t="s">
        <v>1</v>
      </c>
      <c r="F420" s="149" t="s">
        <v>227</v>
      </c>
      <c r="H420" s="150">
        <v>18.831000000000003</v>
      </c>
      <c r="L420" s="147"/>
      <c r="M420" s="151"/>
      <c r="T420" s="152"/>
      <c r="AT420" s="148" t="s">
        <v>138</v>
      </c>
      <c r="AU420" s="148" t="s">
        <v>83</v>
      </c>
      <c r="AV420" s="13" t="s">
        <v>147</v>
      </c>
      <c r="AW420" s="13" t="s">
        <v>26</v>
      </c>
      <c r="AX420" s="13" t="s">
        <v>16</v>
      </c>
      <c r="AY420" s="148" t="s">
        <v>130</v>
      </c>
    </row>
    <row r="421" spans="2:65" s="1" customFormat="1" ht="16.5" customHeight="1">
      <c r="B421" s="111"/>
      <c r="C421" s="112" t="s">
        <v>434</v>
      </c>
      <c r="D421" s="112" t="s">
        <v>131</v>
      </c>
      <c r="E421" s="113" t="s">
        <v>1200</v>
      </c>
      <c r="F421" s="114" t="s">
        <v>1201</v>
      </c>
      <c r="G421" s="115" t="s">
        <v>295</v>
      </c>
      <c r="H421" s="116">
        <v>2.2170000000000001</v>
      </c>
      <c r="I421" s="117"/>
      <c r="J421" s="117">
        <f>ROUND(I421*H421,2)</f>
        <v>0</v>
      </c>
      <c r="K421" s="114" t="s">
        <v>1</v>
      </c>
      <c r="L421" s="28"/>
      <c r="M421" s="118" t="s">
        <v>1</v>
      </c>
      <c r="N421" s="119" t="s">
        <v>35</v>
      </c>
      <c r="O421" s="120">
        <v>0</v>
      </c>
      <c r="P421" s="120">
        <f>O421*H421</f>
        <v>0</v>
      </c>
      <c r="Q421" s="120">
        <v>0</v>
      </c>
      <c r="R421" s="120">
        <f>Q421*H421</f>
        <v>0</v>
      </c>
      <c r="S421" s="120">
        <v>0</v>
      </c>
      <c r="T421" s="121">
        <f>S421*H421</f>
        <v>0</v>
      </c>
      <c r="AR421" s="122" t="s">
        <v>147</v>
      </c>
      <c r="AT421" s="122" t="s">
        <v>131</v>
      </c>
      <c r="AU421" s="122" t="s">
        <v>83</v>
      </c>
      <c r="AY421" s="16" t="s">
        <v>130</v>
      </c>
      <c r="BE421" s="123">
        <f>IF(N421="základní",J421,0)</f>
        <v>0</v>
      </c>
      <c r="BF421" s="123">
        <f>IF(N421="snížená",J421,0)</f>
        <v>0</v>
      </c>
      <c r="BG421" s="123">
        <f>IF(N421="zákl. přenesená",J421,0)</f>
        <v>0</v>
      </c>
      <c r="BH421" s="123">
        <f>IF(N421="sníž. přenesená",J421,0)</f>
        <v>0</v>
      </c>
      <c r="BI421" s="123">
        <f>IF(N421="nulová",J421,0)</f>
        <v>0</v>
      </c>
      <c r="BJ421" s="16" t="s">
        <v>16</v>
      </c>
      <c r="BK421" s="123">
        <f>ROUND(I421*H421,2)</f>
        <v>0</v>
      </c>
      <c r="BL421" s="16" t="s">
        <v>147</v>
      </c>
      <c r="BM421" s="122" t="s">
        <v>1433</v>
      </c>
    </row>
    <row r="422" spans="2:65" s="1" customFormat="1">
      <c r="B422" s="28"/>
      <c r="D422" s="124" t="s">
        <v>137</v>
      </c>
      <c r="F422" s="125" t="s">
        <v>1201</v>
      </c>
      <c r="L422" s="28"/>
      <c r="M422" s="126"/>
      <c r="T422" s="52"/>
      <c r="AT422" s="16" t="s">
        <v>137</v>
      </c>
      <c r="AU422" s="16" t="s">
        <v>83</v>
      </c>
    </row>
    <row r="423" spans="2:65" s="11" customFormat="1">
      <c r="B423" s="133"/>
      <c r="D423" s="124" t="s">
        <v>138</v>
      </c>
      <c r="E423" s="134" t="s">
        <v>1</v>
      </c>
      <c r="F423" s="135" t="s">
        <v>1434</v>
      </c>
      <c r="H423" s="134" t="s">
        <v>1</v>
      </c>
      <c r="L423" s="133"/>
      <c r="M423" s="136"/>
      <c r="T423" s="137"/>
      <c r="AT423" s="134" t="s">
        <v>138</v>
      </c>
      <c r="AU423" s="134" t="s">
        <v>83</v>
      </c>
      <c r="AV423" s="11" t="s">
        <v>16</v>
      </c>
      <c r="AW423" s="11" t="s">
        <v>26</v>
      </c>
      <c r="AX423" s="11" t="s">
        <v>70</v>
      </c>
      <c r="AY423" s="134" t="s">
        <v>130</v>
      </c>
    </row>
    <row r="424" spans="2:65" s="10" customFormat="1">
      <c r="B424" s="127"/>
      <c r="D424" s="124" t="s">
        <v>138</v>
      </c>
      <c r="E424" s="128" t="s">
        <v>1</v>
      </c>
      <c r="F424" s="129" t="s">
        <v>1435</v>
      </c>
      <c r="H424" s="130">
        <v>2.2170000000000001</v>
      </c>
      <c r="L424" s="127"/>
      <c r="M424" s="131"/>
      <c r="T424" s="132"/>
      <c r="AT424" s="128" t="s">
        <v>138</v>
      </c>
      <c r="AU424" s="128" t="s">
        <v>83</v>
      </c>
      <c r="AV424" s="10" t="s">
        <v>77</v>
      </c>
      <c r="AW424" s="10" t="s">
        <v>26</v>
      </c>
      <c r="AX424" s="10" t="s">
        <v>16</v>
      </c>
      <c r="AY424" s="128" t="s">
        <v>130</v>
      </c>
    </row>
    <row r="425" spans="2:65" s="1" customFormat="1" ht="16.5" customHeight="1">
      <c r="B425" s="111"/>
      <c r="C425" s="112" t="s">
        <v>532</v>
      </c>
      <c r="D425" s="112" t="s">
        <v>131</v>
      </c>
      <c r="E425" s="113" t="s">
        <v>1206</v>
      </c>
      <c r="F425" s="114" t="s">
        <v>1207</v>
      </c>
      <c r="G425" s="115" t="s">
        <v>295</v>
      </c>
      <c r="H425" s="116">
        <v>2.2010000000000001</v>
      </c>
      <c r="I425" s="117"/>
      <c r="J425" s="117">
        <f>ROUND(I425*H425,2)</f>
        <v>0</v>
      </c>
      <c r="K425" s="114" t="s">
        <v>1</v>
      </c>
      <c r="L425" s="28"/>
      <c r="M425" s="118" t="s">
        <v>1</v>
      </c>
      <c r="N425" s="119" t="s">
        <v>35</v>
      </c>
      <c r="O425" s="120">
        <v>0</v>
      </c>
      <c r="P425" s="120">
        <f>O425*H425</f>
        <v>0</v>
      </c>
      <c r="Q425" s="120">
        <v>0</v>
      </c>
      <c r="R425" s="120">
        <f>Q425*H425</f>
        <v>0</v>
      </c>
      <c r="S425" s="120">
        <v>0</v>
      </c>
      <c r="T425" s="121">
        <f>S425*H425</f>
        <v>0</v>
      </c>
      <c r="AR425" s="122" t="s">
        <v>147</v>
      </c>
      <c r="AT425" s="122" t="s">
        <v>131</v>
      </c>
      <c r="AU425" s="122" t="s">
        <v>83</v>
      </c>
      <c r="AY425" s="16" t="s">
        <v>130</v>
      </c>
      <c r="BE425" s="123">
        <f>IF(N425="základní",J425,0)</f>
        <v>0</v>
      </c>
      <c r="BF425" s="123">
        <f>IF(N425="snížená",J425,0)</f>
        <v>0</v>
      </c>
      <c r="BG425" s="123">
        <f>IF(N425="zákl. přenesená",J425,0)</f>
        <v>0</v>
      </c>
      <c r="BH425" s="123">
        <f>IF(N425="sníž. přenesená",J425,0)</f>
        <v>0</v>
      </c>
      <c r="BI425" s="123">
        <f>IF(N425="nulová",J425,0)</f>
        <v>0</v>
      </c>
      <c r="BJ425" s="16" t="s">
        <v>16</v>
      </c>
      <c r="BK425" s="123">
        <f>ROUND(I425*H425,2)</f>
        <v>0</v>
      </c>
      <c r="BL425" s="16" t="s">
        <v>147</v>
      </c>
      <c r="BM425" s="122" t="s">
        <v>1436</v>
      </c>
    </row>
    <row r="426" spans="2:65" s="1" customFormat="1">
      <c r="B426" s="28"/>
      <c r="D426" s="124" t="s">
        <v>137</v>
      </c>
      <c r="F426" s="125" t="s">
        <v>1207</v>
      </c>
      <c r="L426" s="28"/>
      <c r="M426" s="126"/>
      <c r="T426" s="52"/>
      <c r="AT426" s="16" t="s">
        <v>137</v>
      </c>
      <c r="AU426" s="16" t="s">
        <v>83</v>
      </c>
    </row>
    <row r="427" spans="2:65" s="1" customFormat="1" ht="16.5" customHeight="1">
      <c r="B427" s="111"/>
      <c r="C427" s="112" t="s">
        <v>539</v>
      </c>
      <c r="D427" s="112" t="s">
        <v>131</v>
      </c>
      <c r="E427" s="113" t="s">
        <v>1213</v>
      </c>
      <c r="F427" s="114" t="s">
        <v>1214</v>
      </c>
      <c r="G427" s="115" t="s">
        <v>455</v>
      </c>
      <c r="H427" s="116">
        <v>2</v>
      </c>
      <c r="I427" s="117"/>
      <c r="J427" s="117">
        <f>ROUND(I427*H427,2)</f>
        <v>0</v>
      </c>
      <c r="K427" s="114" t="s">
        <v>1</v>
      </c>
      <c r="L427" s="28"/>
      <c r="M427" s="118" t="s">
        <v>1</v>
      </c>
      <c r="N427" s="119" t="s">
        <v>35</v>
      </c>
      <c r="O427" s="120">
        <v>0</v>
      </c>
      <c r="P427" s="120">
        <f>O427*H427</f>
        <v>0</v>
      </c>
      <c r="Q427" s="120">
        <v>0</v>
      </c>
      <c r="R427" s="120">
        <f>Q427*H427</f>
        <v>0</v>
      </c>
      <c r="S427" s="120">
        <v>0</v>
      </c>
      <c r="T427" s="121">
        <f>S427*H427</f>
        <v>0</v>
      </c>
      <c r="AR427" s="122" t="s">
        <v>147</v>
      </c>
      <c r="AT427" s="122" t="s">
        <v>131</v>
      </c>
      <c r="AU427" s="122" t="s">
        <v>83</v>
      </c>
      <c r="AY427" s="16" t="s">
        <v>130</v>
      </c>
      <c r="BE427" s="123">
        <f>IF(N427="základní",J427,0)</f>
        <v>0</v>
      </c>
      <c r="BF427" s="123">
        <f>IF(N427="snížená",J427,0)</f>
        <v>0</v>
      </c>
      <c r="BG427" s="123">
        <f>IF(N427="zákl. přenesená",J427,0)</f>
        <v>0</v>
      </c>
      <c r="BH427" s="123">
        <f>IF(N427="sníž. přenesená",J427,0)</f>
        <v>0</v>
      </c>
      <c r="BI427" s="123">
        <f>IF(N427="nulová",J427,0)</f>
        <v>0</v>
      </c>
      <c r="BJ427" s="16" t="s">
        <v>16</v>
      </c>
      <c r="BK427" s="123">
        <f>ROUND(I427*H427,2)</f>
        <v>0</v>
      </c>
      <c r="BL427" s="16" t="s">
        <v>147</v>
      </c>
      <c r="BM427" s="122" t="s">
        <v>1437</v>
      </c>
    </row>
    <row r="428" spans="2:65" s="1" customFormat="1">
      <c r="B428" s="28"/>
      <c r="D428" s="124" t="s">
        <v>137</v>
      </c>
      <c r="F428" s="125" t="s">
        <v>1214</v>
      </c>
      <c r="L428" s="28"/>
      <c r="M428" s="126"/>
      <c r="T428" s="52"/>
      <c r="AT428" s="16" t="s">
        <v>137</v>
      </c>
      <c r="AU428" s="16" t="s">
        <v>83</v>
      </c>
    </row>
    <row r="429" spans="2:65" s="10" customFormat="1">
      <c r="B429" s="127"/>
      <c r="D429" s="124" t="s">
        <v>138</v>
      </c>
      <c r="E429" s="128" t="s">
        <v>1</v>
      </c>
      <c r="F429" s="129" t="s">
        <v>1438</v>
      </c>
      <c r="H429" s="130">
        <v>2</v>
      </c>
      <c r="L429" s="127"/>
      <c r="M429" s="131"/>
      <c r="T429" s="132"/>
      <c r="AT429" s="128" t="s">
        <v>138</v>
      </c>
      <c r="AU429" s="128" t="s">
        <v>83</v>
      </c>
      <c r="AV429" s="10" t="s">
        <v>77</v>
      </c>
      <c r="AW429" s="10" t="s">
        <v>26</v>
      </c>
      <c r="AX429" s="10" t="s">
        <v>16</v>
      </c>
      <c r="AY429" s="128" t="s">
        <v>130</v>
      </c>
    </row>
    <row r="430" spans="2:65" s="9" customFormat="1" ht="22.9" customHeight="1">
      <c r="B430" s="102"/>
      <c r="D430" s="103" t="s">
        <v>69</v>
      </c>
      <c r="E430" s="145" t="s">
        <v>808</v>
      </c>
      <c r="F430" s="145" t="s">
        <v>809</v>
      </c>
      <c r="J430" s="146">
        <f>BK430</f>
        <v>0</v>
      </c>
      <c r="L430" s="102"/>
      <c r="M430" s="106"/>
      <c r="P430" s="107">
        <f>SUM(P431:P476)</f>
        <v>0</v>
      </c>
      <c r="R430" s="107">
        <f>SUM(R431:R476)</f>
        <v>0</v>
      </c>
      <c r="T430" s="108">
        <f>SUM(T431:T476)</f>
        <v>0</v>
      </c>
      <c r="AR430" s="103" t="s">
        <v>16</v>
      </c>
      <c r="AT430" s="109" t="s">
        <v>69</v>
      </c>
      <c r="AU430" s="109" t="s">
        <v>16</v>
      </c>
      <c r="AY430" s="103" t="s">
        <v>130</v>
      </c>
      <c r="BK430" s="110">
        <f>SUM(BK431:BK476)</f>
        <v>0</v>
      </c>
    </row>
    <row r="431" spans="2:65" s="1" customFormat="1" ht="16.5" customHeight="1">
      <c r="B431" s="111"/>
      <c r="C431" s="112" t="s">
        <v>547</v>
      </c>
      <c r="D431" s="112" t="s">
        <v>131</v>
      </c>
      <c r="E431" s="113" t="s">
        <v>1227</v>
      </c>
      <c r="F431" s="114" t="s">
        <v>1228</v>
      </c>
      <c r="G431" s="115" t="s">
        <v>295</v>
      </c>
      <c r="H431" s="116">
        <v>1.3480000000000001</v>
      </c>
      <c r="I431" s="117"/>
      <c r="J431" s="117">
        <f>ROUND(I431*H431,2)</f>
        <v>0</v>
      </c>
      <c r="K431" s="114" t="s">
        <v>1579</v>
      </c>
      <c r="L431" s="28"/>
      <c r="M431" s="118" t="s">
        <v>1</v>
      </c>
      <c r="N431" s="119" t="s">
        <v>35</v>
      </c>
      <c r="O431" s="120">
        <v>0</v>
      </c>
      <c r="P431" s="120">
        <f>O431*H431</f>
        <v>0</v>
      </c>
      <c r="Q431" s="120">
        <v>0</v>
      </c>
      <c r="R431" s="120">
        <f>Q431*H431</f>
        <v>0</v>
      </c>
      <c r="S431" s="120">
        <v>0</v>
      </c>
      <c r="T431" s="121">
        <f>S431*H431</f>
        <v>0</v>
      </c>
      <c r="AR431" s="122" t="s">
        <v>147</v>
      </c>
      <c r="AT431" s="122" t="s">
        <v>131</v>
      </c>
      <c r="AU431" s="122" t="s">
        <v>77</v>
      </c>
      <c r="AY431" s="16" t="s">
        <v>130</v>
      </c>
      <c r="BE431" s="123">
        <f>IF(N431="základní",J431,0)</f>
        <v>0</v>
      </c>
      <c r="BF431" s="123">
        <f>IF(N431="snížená",J431,0)</f>
        <v>0</v>
      </c>
      <c r="BG431" s="123">
        <f>IF(N431="zákl. přenesená",J431,0)</f>
        <v>0</v>
      </c>
      <c r="BH431" s="123">
        <f>IF(N431="sníž. přenesená",J431,0)</f>
        <v>0</v>
      </c>
      <c r="BI431" s="123">
        <f>IF(N431="nulová",J431,0)</f>
        <v>0</v>
      </c>
      <c r="BJ431" s="16" t="s">
        <v>16</v>
      </c>
      <c r="BK431" s="123">
        <f>ROUND(I431*H431,2)</f>
        <v>0</v>
      </c>
      <c r="BL431" s="16" t="s">
        <v>147</v>
      </c>
      <c r="BM431" s="122" t="s">
        <v>1439</v>
      </c>
    </row>
    <row r="432" spans="2:65" s="1" customFormat="1">
      <c r="B432" s="28"/>
      <c r="D432" s="124" t="s">
        <v>137</v>
      </c>
      <c r="F432" s="125" t="s">
        <v>1228</v>
      </c>
      <c r="L432" s="28"/>
      <c r="M432" s="126"/>
      <c r="T432" s="52"/>
      <c r="AT432" s="16" t="s">
        <v>137</v>
      </c>
      <c r="AU432" s="16" t="s">
        <v>77</v>
      </c>
    </row>
    <row r="433" spans="2:65" s="10" customFormat="1">
      <c r="B433" s="127"/>
      <c r="D433" s="124" t="s">
        <v>138</v>
      </c>
      <c r="E433" s="128" t="s">
        <v>1</v>
      </c>
      <c r="F433" s="129" t="s">
        <v>1440</v>
      </c>
      <c r="H433" s="130">
        <v>1.3480000000000001</v>
      </c>
      <c r="L433" s="127"/>
      <c r="M433" s="131"/>
      <c r="T433" s="132"/>
      <c r="AT433" s="128" t="s">
        <v>138</v>
      </c>
      <c r="AU433" s="128" t="s">
        <v>77</v>
      </c>
      <c r="AV433" s="10" t="s">
        <v>77</v>
      </c>
      <c r="AW433" s="10" t="s">
        <v>26</v>
      </c>
      <c r="AX433" s="10" t="s">
        <v>16</v>
      </c>
      <c r="AY433" s="128" t="s">
        <v>130</v>
      </c>
    </row>
    <row r="434" spans="2:65" s="1" customFormat="1" ht="16.5" customHeight="1">
      <c r="B434" s="111"/>
      <c r="C434" s="112" t="s">
        <v>556</v>
      </c>
      <c r="D434" s="112" t="s">
        <v>131</v>
      </c>
      <c r="E434" s="113" t="s">
        <v>1232</v>
      </c>
      <c r="F434" s="114" t="s">
        <v>1233</v>
      </c>
      <c r="G434" s="115" t="s">
        <v>295</v>
      </c>
      <c r="H434" s="116">
        <v>18.872</v>
      </c>
      <c r="I434" s="117"/>
      <c r="J434" s="117">
        <f>ROUND(I434*H434,2)</f>
        <v>0</v>
      </c>
      <c r="K434" s="114" t="s">
        <v>1579</v>
      </c>
      <c r="L434" s="28"/>
      <c r="M434" s="118" t="s">
        <v>1</v>
      </c>
      <c r="N434" s="119" t="s">
        <v>35</v>
      </c>
      <c r="O434" s="120">
        <v>0</v>
      </c>
      <c r="P434" s="120">
        <f>O434*H434</f>
        <v>0</v>
      </c>
      <c r="Q434" s="120">
        <v>0</v>
      </c>
      <c r="R434" s="120">
        <f>Q434*H434</f>
        <v>0</v>
      </c>
      <c r="S434" s="120">
        <v>0</v>
      </c>
      <c r="T434" s="121">
        <f>S434*H434</f>
        <v>0</v>
      </c>
      <c r="AR434" s="122" t="s">
        <v>147</v>
      </c>
      <c r="AT434" s="122" t="s">
        <v>131</v>
      </c>
      <c r="AU434" s="122" t="s">
        <v>77</v>
      </c>
      <c r="AY434" s="16" t="s">
        <v>130</v>
      </c>
      <c r="BE434" s="123">
        <f>IF(N434="základní",J434,0)</f>
        <v>0</v>
      </c>
      <c r="BF434" s="123">
        <f>IF(N434="snížená",J434,0)</f>
        <v>0</v>
      </c>
      <c r="BG434" s="123">
        <f>IF(N434="zákl. přenesená",J434,0)</f>
        <v>0</v>
      </c>
      <c r="BH434" s="123">
        <f>IF(N434="sníž. přenesená",J434,0)</f>
        <v>0</v>
      </c>
      <c r="BI434" s="123">
        <f>IF(N434="nulová",J434,0)</f>
        <v>0</v>
      </c>
      <c r="BJ434" s="16" t="s">
        <v>16</v>
      </c>
      <c r="BK434" s="123">
        <f>ROUND(I434*H434,2)</f>
        <v>0</v>
      </c>
      <c r="BL434" s="16" t="s">
        <v>147</v>
      </c>
      <c r="BM434" s="122" t="s">
        <v>1441</v>
      </c>
    </row>
    <row r="435" spans="2:65" s="1" customFormat="1">
      <c r="B435" s="28"/>
      <c r="D435" s="124" t="s">
        <v>137</v>
      </c>
      <c r="F435" s="125" t="s">
        <v>1233</v>
      </c>
      <c r="L435" s="28"/>
      <c r="M435" s="126"/>
      <c r="T435" s="52"/>
      <c r="AT435" s="16" t="s">
        <v>137</v>
      </c>
      <c r="AU435" s="16" t="s">
        <v>77</v>
      </c>
    </row>
    <row r="436" spans="2:65" s="10" customFormat="1">
      <c r="B436" s="127"/>
      <c r="D436" s="124" t="s">
        <v>138</v>
      </c>
      <c r="E436" s="128" t="s">
        <v>1</v>
      </c>
      <c r="F436" s="129" t="s">
        <v>1442</v>
      </c>
      <c r="H436" s="130">
        <v>18.872</v>
      </c>
      <c r="L436" s="127"/>
      <c r="M436" s="131"/>
      <c r="T436" s="132"/>
      <c r="AT436" s="128" t="s">
        <v>138</v>
      </c>
      <c r="AU436" s="128" t="s">
        <v>77</v>
      </c>
      <c r="AV436" s="10" t="s">
        <v>77</v>
      </c>
      <c r="AW436" s="10" t="s">
        <v>26</v>
      </c>
      <c r="AX436" s="10" t="s">
        <v>16</v>
      </c>
      <c r="AY436" s="128" t="s">
        <v>130</v>
      </c>
    </row>
    <row r="437" spans="2:65" s="1" customFormat="1" ht="16.5" customHeight="1">
      <c r="B437" s="111"/>
      <c r="C437" s="112" t="s">
        <v>563</v>
      </c>
      <c r="D437" s="112" t="s">
        <v>131</v>
      </c>
      <c r="E437" s="113" t="s">
        <v>810</v>
      </c>
      <c r="F437" s="114" t="s">
        <v>811</v>
      </c>
      <c r="G437" s="115" t="s">
        <v>295</v>
      </c>
      <c r="H437" s="116">
        <v>2.4710000000000001</v>
      </c>
      <c r="I437" s="117"/>
      <c r="J437" s="117">
        <f>ROUND(I437*H437,2)</f>
        <v>0</v>
      </c>
      <c r="K437" s="114" t="s">
        <v>1579</v>
      </c>
      <c r="L437" s="28"/>
      <c r="M437" s="118" t="s">
        <v>1</v>
      </c>
      <c r="N437" s="119" t="s">
        <v>35</v>
      </c>
      <c r="O437" s="120">
        <v>0</v>
      </c>
      <c r="P437" s="120">
        <f>O437*H437</f>
        <v>0</v>
      </c>
      <c r="Q437" s="120">
        <v>0</v>
      </c>
      <c r="R437" s="120">
        <f>Q437*H437</f>
        <v>0</v>
      </c>
      <c r="S437" s="120">
        <v>0</v>
      </c>
      <c r="T437" s="121">
        <f>S437*H437</f>
        <v>0</v>
      </c>
      <c r="AR437" s="122" t="s">
        <v>147</v>
      </c>
      <c r="AT437" s="122" t="s">
        <v>131</v>
      </c>
      <c r="AU437" s="122" t="s">
        <v>77</v>
      </c>
      <c r="AY437" s="16" t="s">
        <v>130</v>
      </c>
      <c r="BE437" s="123">
        <f>IF(N437="základní",J437,0)</f>
        <v>0</v>
      </c>
      <c r="BF437" s="123">
        <f>IF(N437="snížená",J437,0)</f>
        <v>0</v>
      </c>
      <c r="BG437" s="123">
        <f>IF(N437="zákl. přenesená",J437,0)</f>
        <v>0</v>
      </c>
      <c r="BH437" s="123">
        <f>IF(N437="sníž. přenesená",J437,0)</f>
        <v>0</v>
      </c>
      <c r="BI437" s="123">
        <f>IF(N437="nulová",J437,0)</f>
        <v>0</v>
      </c>
      <c r="BJ437" s="16" t="s">
        <v>16</v>
      </c>
      <c r="BK437" s="123">
        <f>ROUND(I437*H437,2)</f>
        <v>0</v>
      </c>
      <c r="BL437" s="16" t="s">
        <v>147</v>
      </c>
      <c r="BM437" s="122" t="s">
        <v>1443</v>
      </c>
    </row>
    <row r="438" spans="2:65" s="1" customFormat="1">
      <c r="B438" s="28"/>
      <c r="D438" s="124" t="s">
        <v>137</v>
      </c>
      <c r="F438" s="125" t="s">
        <v>811</v>
      </c>
      <c r="L438" s="28"/>
      <c r="M438" s="126"/>
      <c r="T438" s="52"/>
      <c r="AT438" s="16" t="s">
        <v>137</v>
      </c>
      <c r="AU438" s="16" t="s">
        <v>77</v>
      </c>
    </row>
    <row r="439" spans="2:65" s="10" customFormat="1">
      <c r="B439" s="127"/>
      <c r="D439" s="124" t="s">
        <v>138</v>
      </c>
      <c r="E439" s="128" t="s">
        <v>1</v>
      </c>
      <c r="F439" s="129" t="s">
        <v>1444</v>
      </c>
      <c r="H439" s="130">
        <v>2.4710000000000001</v>
      </c>
      <c r="L439" s="127"/>
      <c r="M439" s="131"/>
      <c r="T439" s="132"/>
      <c r="AT439" s="128" t="s">
        <v>138</v>
      </c>
      <c r="AU439" s="128" t="s">
        <v>77</v>
      </c>
      <c r="AV439" s="10" t="s">
        <v>77</v>
      </c>
      <c r="AW439" s="10" t="s">
        <v>26</v>
      </c>
      <c r="AX439" s="10" t="s">
        <v>16</v>
      </c>
      <c r="AY439" s="128" t="s">
        <v>130</v>
      </c>
    </row>
    <row r="440" spans="2:65" s="1" customFormat="1" ht="16.5" customHeight="1">
      <c r="B440" s="111"/>
      <c r="C440" s="112" t="s">
        <v>570</v>
      </c>
      <c r="D440" s="112" t="s">
        <v>131</v>
      </c>
      <c r="E440" s="113" t="s">
        <v>815</v>
      </c>
      <c r="F440" s="114" t="s">
        <v>816</v>
      </c>
      <c r="G440" s="115" t="s">
        <v>295</v>
      </c>
      <c r="H440" s="116">
        <v>34.594000000000001</v>
      </c>
      <c r="I440" s="117"/>
      <c r="J440" s="117">
        <f>ROUND(I440*H440,2)</f>
        <v>0</v>
      </c>
      <c r="K440" s="114" t="s">
        <v>1579</v>
      </c>
      <c r="L440" s="28"/>
      <c r="M440" s="118" t="s">
        <v>1</v>
      </c>
      <c r="N440" s="119" t="s">
        <v>35</v>
      </c>
      <c r="O440" s="120">
        <v>0</v>
      </c>
      <c r="P440" s="120">
        <f>O440*H440</f>
        <v>0</v>
      </c>
      <c r="Q440" s="120">
        <v>0</v>
      </c>
      <c r="R440" s="120">
        <f>Q440*H440</f>
        <v>0</v>
      </c>
      <c r="S440" s="120">
        <v>0</v>
      </c>
      <c r="T440" s="121">
        <f>S440*H440</f>
        <v>0</v>
      </c>
      <c r="AR440" s="122" t="s">
        <v>147</v>
      </c>
      <c r="AT440" s="122" t="s">
        <v>131</v>
      </c>
      <c r="AU440" s="122" t="s">
        <v>77</v>
      </c>
      <c r="AY440" s="16" t="s">
        <v>130</v>
      </c>
      <c r="BE440" s="123">
        <f>IF(N440="základní",J440,0)</f>
        <v>0</v>
      </c>
      <c r="BF440" s="123">
        <f>IF(N440="snížená",J440,0)</f>
        <v>0</v>
      </c>
      <c r="BG440" s="123">
        <f>IF(N440="zákl. přenesená",J440,0)</f>
        <v>0</v>
      </c>
      <c r="BH440" s="123">
        <f>IF(N440="sníž. přenesená",J440,0)</f>
        <v>0</v>
      </c>
      <c r="BI440" s="123">
        <f>IF(N440="nulová",J440,0)</f>
        <v>0</v>
      </c>
      <c r="BJ440" s="16" t="s">
        <v>16</v>
      </c>
      <c r="BK440" s="123">
        <f>ROUND(I440*H440,2)</f>
        <v>0</v>
      </c>
      <c r="BL440" s="16" t="s">
        <v>147</v>
      </c>
      <c r="BM440" s="122" t="s">
        <v>1445</v>
      </c>
    </row>
    <row r="441" spans="2:65" s="1" customFormat="1">
      <c r="B441" s="28"/>
      <c r="D441" s="124" t="s">
        <v>137</v>
      </c>
      <c r="F441" s="125" t="s">
        <v>816</v>
      </c>
      <c r="L441" s="28"/>
      <c r="M441" s="126"/>
      <c r="T441" s="52"/>
      <c r="AT441" s="16" t="s">
        <v>137</v>
      </c>
      <c r="AU441" s="16" t="s">
        <v>77</v>
      </c>
    </row>
    <row r="442" spans="2:65" s="10" customFormat="1">
      <c r="B442" s="127"/>
      <c r="D442" s="124" t="s">
        <v>138</v>
      </c>
      <c r="E442" s="128" t="s">
        <v>1</v>
      </c>
      <c r="F442" s="129" t="s">
        <v>1446</v>
      </c>
      <c r="H442" s="130">
        <v>34.594000000000001</v>
      </c>
      <c r="L442" s="127"/>
      <c r="M442" s="131"/>
      <c r="T442" s="132"/>
      <c r="AT442" s="128" t="s">
        <v>138</v>
      </c>
      <c r="AU442" s="128" t="s">
        <v>77</v>
      </c>
      <c r="AV442" s="10" t="s">
        <v>77</v>
      </c>
      <c r="AW442" s="10" t="s">
        <v>26</v>
      </c>
      <c r="AX442" s="10" t="s">
        <v>16</v>
      </c>
      <c r="AY442" s="128" t="s">
        <v>130</v>
      </c>
    </row>
    <row r="443" spans="2:65" s="1" customFormat="1" ht="16.5" customHeight="1">
      <c r="B443" s="111"/>
      <c r="C443" s="112" t="s">
        <v>577</v>
      </c>
      <c r="D443" s="112" t="s">
        <v>131</v>
      </c>
      <c r="E443" s="113" t="s">
        <v>702</v>
      </c>
      <c r="F443" s="114" t="s">
        <v>703</v>
      </c>
      <c r="G443" s="115" t="s">
        <v>295</v>
      </c>
      <c r="H443" s="116">
        <v>364.93599999999998</v>
      </c>
      <c r="I443" s="117"/>
      <c r="J443" s="117">
        <f>ROUND(I443*H443,2)</f>
        <v>0</v>
      </c>
      <c r="K443" s="114" t="s">
        <v>1579</v>
      </c>
      <c r="L443" s="28"/>
      <c r="M443" s="118" t="s">
        <v>1</v>
      </c>
      <c r="N443" s="119" t="s">
        <v>35</v>
      </c>
      <c r="O443" s="120">
        <v>0</v>
      </c>
      <c r="P443" s="120">
        <f>O443*H443</f>
        <v>0</v>
      </c>
      <c r="Q443" s="120">
        <v>0</v>
      </c>
      <c r="R443" s="120">
        <f>Q443*H443</f>
        <v>0</v>
      </c>
      <c r="S443" s="120">
        <v>0</v>
      </c>
      <c r="T443" s="121">
        <f>S443*H443</f>
        <v>0</v>
      </c>
      <c r="AR443" s="122" t="s">
        <v>147</v>
      </c>
      <c r="AT443" s="122" t="s">
        <v>131</v>
      </c>
      <c r="AU443" s="122" t="s">
        <v>77</v>
      </c>
      <c r="AY443" s="16" t="s">
        <v>130</v>
      </c>
      <c r="BE443" s="123">
        <f>IF(N443="základní",J443,0)</f>
        <v>0</v>
      </c>
      <c r="BF443" s="123">
        <f>IF(N443="snížená",J443,0)</f>
        <v>0</v>
      </c>
      <c r="BG443" s="123">
        <f>IF(N443="zákl. přenesená",J443,0)</f>
        <v>0</v>
      </c>
      <c r="BH443" s="123">
        <f>IF(N443="sníž. přenesená",J443,0)</f>
        <v>0</v>
      </c>
      <c r="BI443" s="123">
        <f>IF(N443="nulová",J443,0)</f>
        <v>0</v>
      </c>
      <c r="BJ443" s="16" t="s">
        <v>16</v>
      </c>
      <c r="BK443" s="123">
        <f>ROUND(I443*H443,2)</f>
        <v>0</v>
      </c>
      <c r="BL443" s="16" t="s">
        <v>147</v>
      </c>
      <c r="BM443" s="122" t="s">
        <v>1447</v>
      </c>
    </row>
    <row r="444" spans="2:65" s="1" customFormat="1">
      <c r="B444" s="28"/>
      <c r="D444" s="124" t="s">
        <v>137</v>
      </c>
      <c r="F444" s="125" t="s">
        <v>703</v>
      </c>
      <c r="L444" s="28"/>
      <c r="M444" s="126"/>
      <c r="T444" s="52"/>
      <c r="AT444" s="16" t="s">
        <v>137</v>
      </c>
      <c r="AU444" s="16" t="s">
        <v>77</v>
      </c>
    </row>
    <row r="445" spans="2:65" s="10" customFormat="1">
      <c r="B445" s="127"/>
      <c r="D445" s="124" t="s">
        <v>138</v>
      </c>
      <c r="E445" s="128" t="s">
        <v>1</v>
      </c>
      <c r="F445" s="129" t="s">
        <v>1448</v>
      </c>
      <c r="H445" s="130">
        <v>17.126000000000001</v>
      </c>
      <c r="L445" s="127"/>
      <c r="M445" s="131"/>
      <c r="T445" s="132"/>
      <c r="AT445" s="128" t="s">
        <v>138</v>
      </c>
      <c r="AU445" s="128" t="s">
        <v>77</v>
      </c>
      <c r="AV445" s="10" t="s">
        <v>77</v>
      </c>
      <c r="AW445" s="10" t="s">
        <v>26</v>
      </c>
      <c r="AX445" s="10" t="s">
        <v>70</v>
      </c>
      <c r="AY445" s="128" t="s">
        <v>130</v>
      </c>
    </row>
    <row r="446" spans="2:65" s="10" customFormat="1">
      <c r="B446" s="127"/>
      <c r="D446" s="124" t="s">
        <v>138</v>
      </c>
      <c r="E446" s="128" t="s">
        <v>1</v>
      </c>
      <c r="F446" s="129" t="s">
        <v>1449</v>
      </c>
      <c r="H446" s="130">
        <v>25.515000000000001</v>
      </c>
      <c r="L446" s="127"/>
      <c r="M446" s="131"/>
      <c r="T446" s="132"/>
      <c r="AT446" s="128" t="s">
        <v>138</v>
      </c>
      <c r="AU446" s="128" t="s">
        <v>77</v>
      </c>
      <c r="AV446" s="10" t="s">
        <v>77</v>
      </c>
      <c r="AW446" s="10" t="s">
        <v>26</v>
      </c>
      <c r="AX446" s="10" t="s">
        <v>70</v>
      </c>
      <c r="AY446" s="128" t="s">
        <v>130</v>
      </c>
    </row>
    <row r="447" spans="2:65" s="10" customFormat="1">
      <c r="B447" s="127"/>
      <c r="D447" s="124" t="s">
        <v>138</v>
      </c>
      <c r="E447" s="128" t="s">
        <v>1</v>
      </c>
      <c r="F447" s="129" t="s">
        <v>1450</v>
      </c>
      <c r="H447" s="130">
        <v>77.795000000000002</v>
      </c>
      <c r="L447" s="127"/>
      <c r="M447" s="131"/>
      <c r="T447" s="132"/>
      <c r="AT447" s="128" t="s">
        <v>138</v>
      </c>
      <c r="AU447" s="128" t="s">
        <v>77</v>
      </c>
      <c r="AV447" s="10" t="s">
        <v>77</v>
      </c>
      <c r="AW447" s="10" t="s">
        <v>26</v>
      </c>
      <c r="AX447" s="10" t="s">
        <v>70</v>
      </c>
      <c r="AY447" s="128" t="s">
        <v>130</v>
      </c>
    </row>
    <row r="448" spans="2:65" s="10" customFormat="1">
      <c r="B448" s="127"/>
      <c r="D448" s="124" t="s">
        <v>138</v>
      </c>
      <c r="E448" s="128" t="s">
        <v>1</v>
      </c>
      <c r="F448" s="129" t="s">
        <v>1451</v>
      </c>
      <c r="H448" s="130">
        <v>244.5</v>
      </c>
      <c r="L448" s="127"/>
      <c r="M448" s="131"/>
      <c r="T448" s="132"/>
      <c r="AT448" s="128" t="s">
        <v>138</v>
      </c>
      <c r="AU448" s="128" t="s">
        <v>77</v>
      </c>
      <c r="AV448" s="10" t="s">
        <v>77</v>
      </c>
      <c r="AW448" s="10" t="s">
        <v>26</v>
      </c>
      <c r="AX448" s="10" t="s">
        <v>70</v>
      </c>
      <c r="AY448" s="128" t="s">
        <v>130</v>
      </c>
    </row>
    <row r="449" spans="2:65" s="13" customFormat="1">
      <c r="B449" s="147"/>
      <c r="D449" s="124" t="s">
        <v>138</v>
      </c>
      <c r="E449" s="148" t="s">
        <v>1</v>
      </c>
      <c r="F449" s="149" t="s">
        <v>227</v>
      </c>
      <c r="H449" s="150">
        <v>364.93600000000004</v>
      </c>
      <c r="L449" s="147"/>
      <c r="M449" s="151"/>
      <c r="T449" s="152"/>
      <c r="AT449" s="148" t="s">
        <v>138</v>
      </c>
      <c r="AU449" s="148" t="s">
        <v>77</v>
      </c>
      <c r="AV449" s="13" t="s">
        <v>147</v>
      </c>
      <c r="AW449" s="13" t="s">
        <v>26</v>
      </c>
      <c r="AX449" s="13" t="s">
        <v>16</v>
      </c>
      <c r="AY449" s="148" t="s">
        <v>130</v>
      </c>
    </row>
    <row r="450" spans="2:65" s="1" customFormat="1" ht="16.5" customHeight="1">
      <c r="B450" s="111"/>
      <c r="C450" s="112" t="s">
        <v>582</v>
      </c>
      <c r="D450" s="112" t="s">
        <v>131</v>
      </c>
      <c r="E450" s="113" t="s">
        <v>825</v>
      </c>
      <c r="F450" s="114" t="s">
        <v>826</v>
      </c>
      <c r="G450" s="115" t="s">
        <v>295</v>
      </c>
      <c r="H450" s="116">
        <v>5109.1040000000003</v>
      </c>
      <c r="I450" s="117"/>
      <c r="J450" s="117">
        <f>ROUND(I450*H450,2)</f>
        <v>0</v>
      </c>
      <c r="K450" s="114" t="s">
        <v>1579</v>
      </c>
      <c r="L450" s="28"/>
      <c r="M450" s="118" t="s">
        <v>1</v>
      </c>
      <c r="N450" s="119" t="s">
        <v>35</v>
      </c>
      <c r="O450" s="120">
        <v>0</v>
      </c>
      <c r="P450" s="120">
        <f>O450*H450</f>
        <v>0</v>
      </c>
      <c r="Q450" s="120">
        <v>0</v>
      </c>
      <c r="R450" s="120">
        <f>Q450*H450</f>
        <v>0</v>
      </c>
      <c r="S450" s="120">
        <v>0</v>
      </c>
      <c r="T450" s="121">
        <f>S450*H450</f>
        <v>0</v>
      </c>
      <c r="AR450" s="122" t="s">
        <v>147</v>
      </c>
      <c r="AT450" s="122" t="s">
        <v>131</v>
      </c>
      <c r="AU450" s="122" t="s">
        <v>77</v>
      </c>
      <c r="AY450" s="16" t="s">
        <v>130</v>
      </c>
      <c r="BE450" s="123">
        <f>IF(N450="základní",J450,0)</f>
        <v>0</v>
      </c>
      <c r="BF450" s="123">
        <f>IF(N450="snížená",J450,0)</f>
        <v>0</v>
      </c>
      <c r="BG450" s="123">
        <f>IF(N450="zákl. přenesená",J450,0)</f>
        <v>0</v>
      </c>
      <c r="BH450" s="123">
        <f>IF(N450="sníž. přenesená",J450,0)</f>
        <v>0</v>
      </c>
      <c r="BI450" s="123">
        <f>IF(N450="nulová",J450,0)</f>
        <v>0</v>
      </c>
      <c r="BJ450" s="16" t="s">
        <v>16</v>
      </c>
      <c r="BK450" s="123">
        <f>ROUND(I450*H450,2)</f>
        <v>0</v>
      </c>
      <c r="BL450" s="16" t="s">
        <v>147</v>
      </c>
      <c r="BM450" s="122" t="s">
        <v>1452</v>
      </c>
    </row>
    <row r="451" spans="2:65" s="1" customFormat="1">
      <c r="B451" s="28"/>
      <c r="D451" s="124" t="s">
        <v>137</v>
      </c>
      <c r="F451" s="125" t="s">
        <v>826</v>
      </c>
      <c r="L451" s="28"/>
      <c r="M451" s="126"/>
      <c r="T451" s="52"/>
      <c r="AT451" s="16" t="s">
        <v>137</v>
      </c>
      <c r="AU451" s="16" t="s">
        <v>77</v>
      </c>
    </row>
    <row r="452" spans="2:65" s="10" customFormat="1">
      <c r="B452" s="127"/>
      <c r="D452" s="124" t="s">
        <v>138</v>
      </c>
      <c r="E452" s="128" t="s">
        <v>1</v>
      </c>
      <c r="F452" s="129" t="s">
        <v>1453</v>
      </c>
      <c r="H452" s="130">
        <v>5109.1040000000003</v>
      </c>
      <c r="L452" s="127"/>
      <c r="M452" s="131"/>
      <c r="T452" s="132"/>
      <c r="AT452" s="128" t="s">
        <v>138</v>
      </c>
      <c r="AU452" s="128" t="s">
        <v>77</v>
      </c>
      <c r="AV452" s="10" t="s">
        <v>77</v>
      </c>
      <c r="AW452" s="10" t="s">
        <v>26</v>
      </c>
      <c r="AX452" s="10" t="s">
        <v>16</v>
      </c>
      <c r="AY452" s="128" t="s">
        <v>130</v>
      </c>
    </row>
    <row r="453" spans="2:65" s="1" customFormat="1" ht="16.5" customHeight="1">
      <c r="B453" s="111"/>
      <c r="C453" s="112" t="s">
        <v>588</v>
      </c>
      <c r="D453" s="112" t="s">
        <v>131</v>
      </c>
      <c r="E453" s="113" t="s">
        <v>1253</v>
      </c>
      <c r="F453" s="114" t="s">
        <v>1254</v>
      </c>
      <c r="G453" s="115" t="s">
        <v>295</v>
      </c>
      <c r="H453" s="116">
        <v>3.819</v>
      </c>
      <c r="I453" s="117"/>
      <c r="J453" s="117">
        <f>ROUND(I453*H453,2)</f>
        <v>0</v>
      </c>
      <c r="K453" s="114" t="s">
        <v>1579</v>
      </c>
      <c r="L453" s="28"/>
      <c r="M453" s="118" t="s">
        <v>1</v>
      </c>
      <c r="N453" s="119" t="s">
        <v>35</v>
      </c>
      <c r="O453" s="120">
        <v>0</v>
      </c>
      <c r="P453" s="120">
        <f>O453*H453</f>
        <v>0</v>
      </c>
      <c r="Q453" s="120">
        <v>0</v>
      </c>
      <c r="R453" s="120">
        <f>Q453*H453</f>
        <v>0</v>
      </c>
      <c r="S453" s="120">
        <v>0</v>
      </c>
      <c r="T453" s="121">
        <f>S453*H453</f>
        <v>0</v>
      </c>
      <c r="AR453" s="122" t="s">
        <v>147</v>
      </c>
      <c r="AT453" s="122" t="s">
        <v>131</v>
      </c>
      <c r="AU453" s="122" t="s">
        <v>77</v>
      </c>
      <c r="AY453" s="16" t="s">
        <v>130</v>
      </c>
      <c r="BE453" s="123">
        <f>IF(N453="základní",J453,0)</f>
        <v>0</v>
      </c>
      <c r="BF453" s="123">
        <f>IF(N453="snížená",J453,0)</f>
        <v>0</v>
      </c>
      <c r="BG453" s="123">
        <f>IF(N453="zákl. přenesená",J453,0)</f>
        <v>0</v>
      </c>
      <c r="BH453" s="123">
        <f>IF(N453="sníž. přenesená",J453,0)</f>
        <v>0</v>
      </c>
      <c r="BI453" s="123">
        <f>IF(N453="nulová",J453,0)</f>
        <v>0</v>
      </c>
      <c r="BJ453" s="16" t="s">
        <v>16</v>
      </c>
      <c r="BK453" s="123">
        <f>ROUND(I453*H453,2)</f>
        <v>0</v>
      </c>
      <c r="BL453" s="16" t="s">
        <v>147</v>
      </c>
      <c r="BM453" s="122" t="s">
        <v>1454</v>
      </c>
    </row>
    <row r="454" spans="2:65" s="1" customFormat="1">
      <c r="B454" s="28"/>
      <c r="D454" s="124" t="s">
        <v>137</v>
      </c>
      <c r="F454" s="125" t="s">
        <v>1254</v>
      </c>
      <c r="L454" s="28"/>
      <c r="M454" s="126"/>
      <c r="T454" s="52"/>
      <c r="AT454" s="16" t="s">
        <v>137</v>
      </c>
      <c r="AU454" s="16" t="s">
        <v>77</v>
      </c>
    </row>
    <row r="455" spans="2:65" s="10" customFormat="1">
      <c r="B455" s="127"/>
      <c r="D455" s="124" t="s">
        <v>138</v>
      </c>
      <c r="E455" s="128" t="s">
        <v>1</v>
      </c>
      <c r="F455" s="129" t="s">
        <v>1455</v>
      </c>
      <c r="H455" s="130">
        <v>3.819</v>
      </c>
      <c r="L455" s="127"/>
      <c r="M455" s="131"/>
      <c r="T455" s="132"/>
      <c r="AT455" s="128" t="s">
        <v>138</v>
      </c>
      <c r="AU455" s="128" t="s">
        <v>77</v>
      </c>
      <c r="AV455" s="10" t="s">
        <v>77</v>
      </c>
      <c r="AW455" s="10" t="s">
        <v>26</v>
      </c>
      <c r="AX455" s="10" t="s">
        <v>16</v>
      </c>
      <c r="AY455" s="128" t="s">
        <v>130</v>
      </c>
    </row>
    <row r="456" spans="2:65" s="1" customFormat="1" ht="16.5" customHeight="1">
      <c r="B456" s="111"/>
      <c r="C456" s="112" t="s">
        <v>1144</v>
      </c>
      <c r="D456" s="112" t="s">
        <v>131</v>
      </c>
      <c r="E456" s="113" t="s">
        <v>708</v>
      </c>
      <c r="F456" s="114" t="s">
        <v>709</v>
      </c>
      <c r="G456" s="115" t="s">
        <v>295</v>
      </c>
      <c r="H456" s="116">
        <v>364.93599999999998</v>
      </c>
      <c r="I456" s="117"/>
      <c r="J456" s="117">
        <f>ROUND(I456*H456,2)</f>
        <v>0</v>
      </c>
      <c r="K456" s="114" t="s">
        <v>1579</v>
      </c>
      <c r="L456" s="28"/>
      <c r="M456" s="118" t="s">
        <v>1</v>
      </c>
      <c r="N456" s="119" t="s">
        <v>35</v>
      </c>
      <c r="O456" s="120">
        <v>0</v>
      </c>
      <c r="P456" s="120">
        <f>O456*H456</f>
        <v>0</v>
      </c>
      <c r="Q456" s="120">
        <v>0</v>
      </c>
      <c r="R456" s="120">
        <f>Q456*H456</f>
        <v>0</v>
      </c>
      <c r="S456" s="120">
        <v>0</v>
      </c>
      <c r="T456" s="121">
        <f>S456*H456</f>
        <v>0</v>
      </c>
      <c r="AR456" s="122" t="s">
        <v>147</v>
      </c>
      <c r="AT456" s="122" t="s">
        <v>131</v>
      </c>
      <c r="AU456" s="122" t="s">
        <v>77</v>
      </c>
      <c r="AY456" s="16" t="s">
        <v>130</v>
      </c>
      <c r="BE456" s="123">
        <f>IF(N456="základní",J456,0)</f>
        <v>0</v>
      </c>
      <c r="BF456" s="123">
        <f>IF(N456="snížená",J456,0)</f>
        <v>0</v>
      </c>
      <c r="BG456" s="123">
        <f>IF(N456="zákl. přenesená",J456,0)</f>
        <v>0</v>
      </c>
      <c r="BH456" s="123">
        <f>IF(N456="sníž. přenesená",J456,0)</f>
        <v>0</v>
      </c>
      <c r="BI456" s="123">
        <f>IF(N456="nulová",J456,0)</f>
        <v>0</v>
      </c>
      <c r="BJ456" s="16" t="s">
        <v>16</v>
      </c>
      <c r="BK456" s="123">
        <f>ROUND(I456*H456,2)</f>
        <v>0</v>
      </c>
      <c r="BL456" s="16" t="s">
        <v>147</v>
      </c>
      <c r="BM456" s="122" t="s">
        <v>1456</v>
      </c>
    </row>
    <row r="457" spans="2:65" s="1" customFormat="1">
      <c r="B457" s="28"/>
      <c r="D457" s="124" t="s">
        <v>137</v>
      </c>
      <c r="F457" s="125" t="s">
        <v>709</v>
      </c>
      <c r="L457" s="28"/>
      <c r="M457" s="126"/>
      <c r="T457" s="52"/>
      <c r="AT457" s="16" t="s">
        <v>137</v>
      </c>
      <c r="AU457" s="16" t="s">
        <v>77</v>
      </c>
    </row>
    <row r="458" spans="2:65" s="10" customFormat="1">
      <c r="B458" s="127"/>
      <c r="D458" s="124" t="s">
        <v>138</v>
      </c>
      <c r="E458" s="128" t="s">
        <v>1</v>
      </c>
      <c r="F458" s="129" t="s">
        <v>1448</v>
      </c>
      <c r="H458" s="130">
        <v>17.126000000000001</v>
      </c>
      <c r="L458" s="127"/>
      <c r="M458" s="131"/>
      <c r="T458" s="132"/>
      <c r="AT458" s="128" t="s">
        <v>138</v>
      </c>
      <c r="AU458" s="128" t="s">
        <v>77</v>
      </c>
      <c r="AV458" s="10" t="s">
        <v>77</v>
      </c>
      <c r="AW458" s="10" t="s">
        <v>26</v>
      </c>
      <c r="AX458" s="10" t="s">
        <v>70</v>
      </c>
      <c r="AY458" s="128" t="s">
        <v>130</v>
      </c>
    </row>
    <row r="459" spans="2:65" s="10" customFormat="1">
      <c r="B459" s="127"/>
      <c r="D459" s="124" t="s">
        <v>138</v>
      </c>
      <c r="E459" s="128" t="s">
        <v>1</v>
      </c>
      <c r="F459" s="129" t="s">
        <v>1449</v>
      </c>
      <c r="H459" s="130">
        <v>25.515000000000001</v>
      </c>
      <c r="L459" s="127"/>
      <c r="M459" s="131"/>
      <c r="T459" s="132"/>
      <c r="AT459" s="128" t="s">
        <v>138</v>
      </c>
      <c r="AU459" s="128" t="s">
        <v>77</v>
      </c>
      <c r="AV459" s="10" t="s">
        <v>77</v>
      </c>
      <c r="AW459" s="10" t="s">
        <v>26</v>
      </c>
      <c r="AX459" s="10" t="s">
        <v>70</v>
      </c>
      <c r="AY459" s="128" t="s">
        <v>130</v>
      </c>
    </row>
    <row r="460" spans="2:65" s="10" customFormat="1">
      <c r="B460" s="127"/>
      <c r="D460" s="124" t="s">
        <v>138</v>
      </c>
      <c r="E460" s="128" t="s">
        <v>1</v>
      </c>
      <c r="F460" s="129" t="s">
        <v>1450</v>
      </c>
      <c r="H460" s="130">
        <v>77.795000000000002</v>
      </c>
      <c r="L460" s="127"/>
      <c r="M460" s="131"/>
      <c r="T460" s="132"/>
      <c r="AT460" s="128" t="s">
        <v>138</v>
      </c>
      <c r="AU460" s="128" t="s">
        <v>77</v>
      </c>
      <c r="AV460" s="10" t="s">
        <v>77</v>
      </c>
      <c r="AW460" s="10" t="s">
        <v>26</v>
      </c>
      <c r="AX460" s="10" t="s">
        <v>70</v>
      </c>
      <c r="AY460" s="128" t="s">
        <v>130</v>
      </c>
    </row>
    <row r="461" spans="2:65" s="10" customFormat="1">
      <c r="B461" s="127"/>
      <c r="D461" s="124" t="s">
        <v>138</v>
      </c>
      <c r="E461" s="128" t="s">
        <v>1</v>
      </c>
      <c r="F461" s="129" t="s">
        <v>1457</v>
      </c>
      <c r="H461" s="130">
        <v>244.5</v>
      </c>
      <c r="L461" s="127"/>
      <c r="M461" s="131"/>
      <c r="T461" s="132"/>
      <c r="AT461" s="128" t="s">
        <v>138</v>
      </c>
      <c r="AU461" s="128" t="s">
        <v>77</v>
      </c>
      <c r="AV461" s="10" t="s">
        <v>77</v>
      </c>
      <c r="AW461" s="10" t="s">
        <v>26</v>
      </c>
      <c r="AX461" s="10" t="s">
        <v>70</v>
      </c>
      <c r="AY461" s="128" t="s">
        <v>130</v>
      </c>
    </row>
    <row r="462" spans="2:65" s="13" customFormat="1">
      <c r="B462" s="147"/>
      <c r="D462" s="124" t="s">
        <v>138</v>
      </c>
      <c r="E462" s="148" t="s">
        <v>1</v>
      </c>
      <c r="F462" s="149" t="s">
        <v>227</v>
      </c>
      <c r="H462" s="150">
        <v>364.93600000000004</v>
      </c>
      <c r="L462" s="147"/>
      <c r="M462" s="151"/>
      <c r="T462" s="152"/>
      <c r="AT462" s="148" t="s">
        <v>138</v>
      </c>
      <c r="AU462" s="148" t="s">
        <v>77</v>
      </c>
      <c r="AV462" s="13" t="s">
        <v>147</v>
      </c>
      <c r="AW462" s="13" t="s">
        <v>26</v>
      </c>
      <c r="AX462" s="13" t="s">
        <v>16</v>
      </c>
      <c r="AY462" s="148" t="s">
        <v>130</v>
      </c>
    </row>
    <row r="463" spans="2:65" s="1" customFormat="1" ht="21.75" customHeight="1">
      <c r="B463" s="111"/>
      <c r="C463" s="112" t="s">
        <v>600</v>
      </c>
      <c r="D463" s="112" t="s">
        <v>131</v>
      </c>
      <c r="E463" s="113" t="s">
        <v>1261</v>
      </c>
      <c r="F463" s="114" t="s">
        <v>1262</v>
      </c>
      <c r="G463" s="115" t="s">
        <v>295</v>
      </c>
      <c r="H463" s="116">
        <v>77.795000000000002</v>
      </c>
      <c r="I463" s="117"/>
      <c r="J463" s="117">
        <f>ROUND(I463*H463,2)</f>
        <v>0</v>
      </c>
      <c r="K463" s="114" t="s">
        <v>1579</v>
      </c>
      <c r="L463" s="28"/>
      <c r="M463" s="118" t="s">
        <v>1</v>
      </c>
      <c r="N463" s="119" t="s">
        <v>35</v>
      </c>
      <c r="O463" s="120">
        <v>0</v>
      </c>
      <c r="P463" s="120">
        <f>O463*H463</f>
        <v>0</v>
      </c>
      <c r="Q463" s="120">
        <v>0</v>
      </c>
      <c r="R463" s="120">
        <f>Q463*H463</f>
        <v>0</v>
      </c>
      <c r="S463" s="120">
        <v>0</v>
      </c>
      <c r="T463" s="121">
        <f>S463*H463</f>
        <v>0</v>
      </c>
      <c r="AR463" s="122" t="s">
        <v>147</v>
      </c>
      <c r="AT463" s="122" t="s">
        <v>131</v>
      </c>
      <c r="AU463" s="122" t="s">
        <v>77</v>
      </c>
      <c r="AY463" s="16" t="s">
        <v>130</v>
      </c>
      <c r="BE463" s="123">
        <f>IF(N463="základní",J463,0)</f>
        <v>0</v>
      </c>
      <c r="BF463" s="123">
        <f>IF(N463="snížená",J463,0)</f>
        <v>0</v>
      </c>
      <c r="BG463" s="123">
        <f>IF(N463="zákl. přenesená",J463,0)</f>
        <v>0</v>
      </c>
      <c r="BH463" s="123">
        <f>IF(N463="sníž. přenesená",J463,0)</f>
        <v>0</v>
      </c>
      <c r="BI463" s="123">
        <f>IF(N463="nulová",J463,0)</f>
        <v>0</v>
      </c>
      <c r="BJ463" s="16" t="s">
        <v>16</v>
      </c>
      <c r="BK463" s="123">
        <f>ROUND(I463*H463,2)</f>
        <v>0</v>
      </c>
      <c r="BL463" s="16" t="s">
        <v>147</v>
      </c>
      <c r="BM463" s="122" t="s">
        <v>1458</v>
      </c>
    </row>
    <row r="464" spans="2:65" s="1" customFormat="1">
      <c r="B464" s="28"/>
      <c r="D464" s="124" t="s">
        <v>137</v>
      </c>
      <c r="F464" s="125" t="s">
        <v>1262</v>
      </c>
      <c r="L464" s="28"/>
      <c r="M464" s="126"/>
      <c r="T464" s="52"/>
      <c r="AT464" s="16" t="s">
        <v>137</v>
      </c>
      <c r="AU464" s="16" t="s">
        <v>77</v>
      </c>
    </row>
    <row r="465" spans="2:65" s="10" customFormat="1">
      <c r="B465" s="127"/>
      <c r="D465" s="124" t="s">
        <v>138</v>
      </c>
      <c r="E465" s="128" t="s">
        <v>1</v>
      </c>
      <c r="F465" s="129" t="s">
        <v>1450</v>
      </c>
      <c r="H465" s="130">
        <v>77.795000000000002</v>
      </c>
      <c r="L465" s="127"/>
      <c r="M465" s="131"/>
      <c r="T465" s="132"/>
      <c r="AT465" s="128" t="s">
        <v>138</v>
      </c>
      <c r="AU465" s="128" t="s">
        <v>77</v>
      </c>
      <c r="AV465" s="10" t="s">
        <v>77</v>
      </c>
      <c r="AW465" s="10" t="s">
        <v>26</v>
      </c>
      <c r="AX465" s="10" t="s">
        <v>16</v>
      </c>
      <c r="AY465" s="128" t="s">
        <v>130</v>
      </c>
    </row>
    <row r="466" spans="2:65" s="1" customFormat="1" ht="24.2" customHeight="1">
      <c r="B466" s="111"/>
      <c r="C466" s="112" t="s">
        <v>607</v>
      </c>
      <c r="D466" s="112" t="s">
        <v>131</v>
      </c>
      <c r="E466" s="113" t="s">
        <v>830</v>
      </c>
      <c r="F466" s="114" t="s">
        <v>831</v>
      </c>
      <c r="G466" s="115" t="s">
        <v>295</v>
      </c>
      <c r="H466" s="116">
        <v>261.62599999999998</v>
      </c>
      <c r="I466" s="117"/>
      <c r="J466" s="117">
        <f>ROUND(I466*H466,2)</f>
        <v>0</v>
      </c>
      <c r="K466" s="114" t="s">
        <v>1579</v>
      </c>
      <c r="L466" s="28"/>
      <c r="M466" s="118" t="s">
        <v>1</v>
      </c>
      <c r="N466" s="119" t="s">
        <v>35</v>
      </c>
      <c r="O466" s="120">
        <v>0</v>
      </c>
      <c r="P466" s="120">
        <f>O466*H466</f>
        <v>0</v>
      </c>
      <c r="Q466" s="120">
        <v>0</v>
      </c>
      <c r="R466" s="120">
        <f>Q466*H466</f>
        <v>0</v>
      </c>
      <c r="S466" s="120">
        <v>0</v>
      </c>
      <c r="T466" s="121">
        <f>S466*H466</f>
        <v>0</v>
      </c>
      <c r="AR466" s="122" t="s">
        <v>147</v>
      </c>
      <c r="AT466" s="122" t="s">
        <v>131</v>
      </c>
      <c r="AU466" s="122" t="s">
        <v>77</v>
      </c>
      <c r="AY466" s="16" t="s">
        <v>130</v>
      </c>
      <c r="BE466" s="123">
        <f>IF(N466="základní",J466,0)</f>
        <v>0</v>
      </c>
      <c r="BF466" s="123">
        <f>IF(N466="snížená",J466,0)</f>
        <v>0</v>
      </c>
      <c r="BG466" s="123">
        <f>IF(N466="zákl. přenesená",J466,0)</f>
        <v>0</v>
      </c>
      <c r="BH466" s="123">
        <f>IF(N466="sníž. přenesená",J466,0)</f>
        <v>0</v>
      </c>
      <c r="BI466" s="123">
        <f>IF(N466="nulová",J466,0)</f>
        <v>0</v>
      </c>
      <c r="BJ466" s="16" t="s">
        <v>16</v>
      </c>
      <c r="BK466" s="123">
        <f>ROUND(I466*H466,2)</f>
        <v>0</v>
      </c>
      <c r="BL466" s="16" t="s">
        <v>147</v>
      </c>
      <c r="BM466" s="122" t="s">
        <v>1459</v>
      </c>
    </row>
    <row r="467" spans="2:65" s="1" customFormat="1">
      <c r="B467" s="28"/>
      <c r="D467" s="124" t="s">
        <v>137</v>
      </c>
      <c r="F467" s="125" t="s">
        <v>831</v>
      </c>
      <c r="L467" s="28"/>
      <c r="M467" s="126"/>
      <c r="T467" s="52"/>
      <c r="AT467" s="16" t="s">
        <v>137</v>
      </c>
      <c r="AU467" s="16" t="s">
        <v>77</v>
      </c>
    </row>
    <row r="468" spans="2:65" s="10" customFormat="1">
      <c r="B468" s="127"/>
      <c r="D468" s="124" t="s">
        <v>138</v>
      </c>
      <c r="E468" s="128" t="s">
        <v>1</v>
      </c>
      <c r="F468" s="129" t="s">
        <v>1448</v>
      </c>
      <c r="H468" s="130">
        <v>17.126000000000001</v>
      </c>
      <c r="L468" s="127"/>
      <c r="M468" s="131"/>
      <c r="T468" s="132"/>
      <c r="AT468" s="128" t="s">
        <v>138</v>
      </c>
      <c r="AU468" s="128" t="s">
        <v>77</v>
      </c>
      <c r="AV468" s="10" t="s">
        <v>77</v>
      </c>
      <c r="AW468" s="10" t="s">
        <v>26</v>
      </c>
      <c r="AX468" s="10" t="s">
        <v>70</v>
      </c>
      <c r="AY468" s="128" t="s">
        <v>130</v>
      </c>
    </row>
    <row r="469" spans="2:65" s="10" customFormat="1">
      <c r="B469" s="127"/>
      <c r="D469" s="124" t="s">
        <v>138</v>
      </c>
      <c r="E469" s="128" t="s">
        <v>1</v>
      </c>
      <c r="F469" s="129" t="s">
        <v>1457</v>
      </c>
      <c r="H469" s="130">
        <v>244.5</v>
      </c>
      <c r="L469" s="127"/>
      <c r="M469" s="131"/>
      <c r="T469" s="132"/>
      <c r="AT469" s="128" t="s">
        <v>138</v>
      </c>
      <c r="AU469" s="128" t="s">
        <v>77</v>
      </c>
      <c r="AV469" s="10" t="s">
        <v>77</v>
      </c>
      <c r="AW469" s="10" t="s">
        <v>26</v>
      </c>
      <c r="AX469" s="10" t="s">
        <v>70</v>
      </c>
      <c r="AY469" s="128" t="s">
        <v>130</v>
      </c>
    </row>
    <row r="470" spans="2:65" s="13" customFormat="1">
      <c r="B470" s="147"/>
      <c r="D470" s="124" t="s">
        <v>138</v>
      </c>
      <c r="E470" s="148" t="s">
        <v>1</v>
      </c>
      <c r="F470" s="149" t="s">
        <v>227</v>
      </c>
      <c r="H470" s="150">
        <v>261.62599999999998</v>
      </c>
      <c r="L470" s="147"/>
      <c r="M470" s="151"/>
      <c r="T470" s="152"/>
      <c r="AT470" s="148" t="s">
        <v>138</v>
      </c>
      <c r="AU470" s="148" t="s">
        <v>77</v>
      </c>
      <c r="AV470" s="13" t="s">
        <v>147</v>
      </c>
      <c r="AW470" s="13" t="s">
        <v>26</v>
      </c>
      <c r="AX470" s="13" t="s">
        <v>16</v>
      </c>
      <c r="AY470" s="148" t="s">
        <v>130</v>
      </c>
    </row>
    <row r="471" spans="2:65" s="1" customFormat="1" ht="24.2" customHeight="1">
      <c r="B471" s="111"/>
      <c r="C471" s="112" t="s">
        <v>615</v>
      </c>
      <c r="D471" s="112" t="s">
        <v>131</v>
      </c>
      <c r="E471" s="113" t="s">
        <v>833</v>
      </c>
      <c r="F471" s="114" t="s">
        <v>834</v>
      </c>
      <c r="G471" s="115" t="s">
        <v>295</v>
      </c>
      <c r="H471" s="116">
        <v>25.515000000000001</v>
      </c>
      <c r="I471" s="117"/>
      <c r="J471" s="117">
        <f>ROUND(I471*H471,2)</f>
        <v>0</v>
      </c>
      <c r="K471" s="114" t="s">
        <v>1579</v>
      </c>
      <c r="L471" s="28"/>
      <c r="M471" s="118" t="s">
        <v>1</v>
      </c>
      <c r="N471" s="119" t="s">
        <v>35</v>
      </c>
      <c r="O471" s="120">
        <v>0</v>
      </c>
      <c r="P471" s="120">
        <f>O471*H471</f>
        <v>0</v>
      </c>
      <c r="Q471" s="120">
        <v>0</v>
      </c>
      <c r="R471" s="120">
        <f>Q471*H471</f>
        <v>0</v>
      </c>
      <c r="S471" s="120">
        <v>0</v>
      </c>
      <c r="T471" s="121">
        <f>S471*H471</f>
        <v>0</v>
      </c>
      <c r="AR471" s="122" t="s">
        <v>147</v>
      </c>
      <c r="AT471" s="122" t="s">
        <v>131</v>
      </c>
      <c r="AU471" s="122" t="s">
        <v>77</v>
      </c>
      <c r="AY471" s="16" t="s">
        <v>130</v>
      </c>
      <c r="BE471" s="123">
        <f>IF(N471="základní",J471,0)</f>
        <v>0</v>
      </c>
      <c r="BF471" s="123">
        <f>IF(N471="snížená",J471,0)</f>
        <v>0</v>
      </c>
      <c r="BG471" s="123">
        <f>IF(N471="zákl. přenesená",J471,0)</f>
        <v>0</v>
      </c>
      <c r="BH471" s="123">
        <f>IF(N471="sníž. přenesená",J471,0)</f>
        <v>0</v>
      </c>
      <c r="BI471" s="123">
        <f>IF(N471="nulová",J471,0)</f>
        <v>0</v>
      </c>
      <c r="BJ471" s="16" t="s">
        <v>16</v>
      </c>
      <c r="BK471" s="123">
        <f>ROUND(I471*H471,2)</f>
        <v>0</v>
      </c>
      <c r="BL471" s="16" t="s">
        <v>147</v>
      </c>
      <c r="BM471" s="122" t="s">
        <v>1460</v>
      </c>
    </row>
    <row r="472" spans="2:65" s="1" customFormat="1">
      <c r="B472" s="28"/>
      <c r="D472" s="124" t="s">
        <v>137</v>
      </c>
      <c r="F472" s="125" t="s">
        <v>834</v>
      </c>
      <c r="L472" s="28"/>
      <c r="M472" s="126"/>
      <c r="T472" s="52"/>
      <c r="AT472" s="16" t="s">
        <v>137</v>
      </c>
      <c r="AU472" s="16" t="s">
        <v>77</v>
      </c>
    </row>
    <row r="473" spans="2:65" s="10" customFormat="1">
      <c r="B473" s="127"/>
      <c r="D473" s="124" t="s">
        <v>138</v>
      </c>
      <c r="E473" s="128" t="s">
        <v>1</v>
      </c>
      <c r="F473" s="129" t="s">
        <v>1449</v>
      </c>
      <c r="H473" s="130">
        <v>25.515000000000001</v>
      </c>
      <c r="L473" s="127"/>
      <c r="M473" s="131"/>
      <c r="T473" s="132"/>
      <c r="AT473" s="128" t="s">
        <v>138</v>
      </c>
      <c r="AU473" s="128" t="s">
        <v>77</v>
      </c>
      <c r="AV473" s="10" t="s">
        <v>77</v>
      </c>
      <c r="AW473" s="10" t="s">
        <v>26</v>
      </c>
      <c r="AX473" s="10" t="s">
        <v>16</v>
      </c>
      <c r="AY473" s="128" t="s">
        <v>130</v>
      </c>
    </row>
    <row r="474" spans="2:65" s="1" customFormat="1" ht="24.2" customHeight="1">
      <c r="B474" s="111"/>
      <c r="C474" s="112" t="s">
        <v>622</v>
      </c>
      <c r="D474" s="112" t="s">
        <v>131</v>
      </c>
      <c r="E474" s="113" t="s">
        <v>1269</v>
      </c>
      <c r="F474" s="114" t="s">
        <v>1270</v>
      </c>
      <c r="G474" s="115" t="s">
        <v>295</v>
      </c>
      <c r="H474" s="116">
        <v>10.227</v>
      </c>
      <c r="I474" s="117"/>
      <c r="J474" s="117">
        <f>ROUND(I474*H474,2)</f>
        <v>0</v>
      </c>
      <c r="K474" s="114" t="s">
        <v>1579</v>
      </c>
      <c r="L474" s="28"/>
      <c r="M474" s="118" t="s">
        <v>1</v>
      </c>
      <c r="N474" s="119" t="s">
        <v>35</v>
      </c>
      <c r="O474" s="120">
        <v>0</v>
      </c>
      <c r="P474" s="120">
        <f>O474*H474</f>
        <v>0</v>
      </c>
      <c r="Q474" s="120">
        <v>0</v>
      </c>
      <c r="R474" s="120">
        <f>Q474*H474</f>
        <v>0</v>
      </c>
      <c r="S474" s="120">
        <v>0</v>
      </c>
      <c r="T474" s="121">
        <f>S474*H474</f>
        <v>0</v>
      </c>
      <c r="AR474" s="122" t="s">
        <v>147</v>
      </c>
      <c r="AT474" s="122" t="s">
        <v>131</v>
      </c>
      <c r="AU474" s="122" t="s">
        <v>77</v>
      </c>
      <c r="AY474" s="16" t="s">
        <v>130</v>
      </c>
      <c r="BE474" s="123">
        <f>IF(N474="základní",J474,0)</f>
        <v>0</v>
      </c>
      <c r="BF474" s="123">
        <f>IF(N474="snížená",J474,0)</f>
        <v>0</v>
      </c>
      <c r="BG474" s="123">
        <f>IF(N474="zákl. přenesená",J474,0)</f>
        <v>0</v>
      </c>
      <c r="BH474" s="123">
        <f>IF(N474="sníž. přenesená",J474,0)</f>
        <v>0</v>
      </c>
      <c r="BI474" s="123">
        <f>IF(N474="nulová",J474,0)</f>
        <v>0</v>
      </c>
      <c r="BJ474" s="16" t="s">
        <v>16</v>
      </c>
      <c r="BK474" s="123">
        <f>ROUND(I474*H474,2)</f>
        <v>0</v>
      </c>
      <c r="BL474" s="16" t="s">
        <v>147</v>
      </c>
      <c r="BM474" s="122" t="s">
        <v>1461</v>
      </c>
    </row>
    <row r="475" spans="2:65" s="1" customFormat="1" ht="19.5">
      <c r="B475" s="28"/>
      <c r="D475" s="124" t="s">
        <v>137</v>
      </c>
      <c r="F475" s="125" t="s">
        <v>1270</v>
      </c>
      <c r="L475" s="28"/>
      <c r="M475" s="126"/>
      <c r="T475" s="52"/>
      <c r="AT475" s="16" t="s">
        <v>137</v>
      </c>
      <c r="AU475" s="16" t="s">
        <v>77</v>
      </c>
    </row>
    <row r="476" spans="2:65" s="10" customFormat="1">
      <c r="B476" s="127"/>
      <c r="D476" s="124" t="s">
        <v>138</v>
      </c>
      <c r="E476" s="128" t="s">
        <v>1</v>
      </c>
      <c r="F476" s="129" t="s">
        <v>1231</v>
      </c>
      <c r="H476" s="130">
        <v>10.227</v>
      </c>
      <c r="L476" s="127"/>
      <c r="M476" s="131"/>
      <c r="T476" s="132"/>
      <c r="AT476" s="128" t="s">
        <v>138</v>
      </c>
      <c r="AU476" s="128" t="s">
        <v>77</v>
      </c>
      <c r="AV476" s="10" t="s">
        <v>77</v>
      </c>
      <c r="AW476" s="10" t="s">
        <v>26</v>
      </c>
      <c r="AX476" s="10" t="s">
        <v>16</v>
      </c>
      <c r="AY476" s="128" t="s">
        <v>130</v>
      </c>
    </row>
    <row r="477" spans="2:65" s="9" customFormat="1" ht="22.9" customHeight="1">
      <c r="B477" s="102"/>
      <c r="D477" s="103" t="s">
        <v>69</v>
      </c>
      <c r="E477" s="145" t="s">
        <v>875</v>
      </c>
      <c r="F477" s="145" t="s">
        <v>876</v>
      </c>
      <c r="J477" s="146">
        <f>BK477</f>
        <v>0</v>
      </c>
      <c r="L477" s="102"/>
      <c r="M477" s="106"/>
      <c r="P477" s="107">
        <f>SUM(P478:P479)</f>
        <v>0</v>
      </c>
      <c r="R477" s="107">
        <f>SUM(R478:R479)</f>
        <v>0</v>
      </c>
      <c r="T477" s="108">
        <f>SUM(T478:T479)</f>
        <v>0</v>
      </c>
      <c r="AR477" s="103" t="s">
        <v>16</v>
      </c>
      <c r="AT477" s="109" t="s">
        <v>69</v>
      </c>
      <c r="AU477" s="109" t="s">
        <v>16</v>
      </c>
      <c r="AY477" s="103" t="s">
        <v>130</v>
      </c>
      <c r="BK477" s="110">
        <f>SUM(BK478:BK479)</f>
        <v>0</v>
      </c>
    </row>
    <row r="478" spans="2:65" s="1" customFormat="1" ht="21.75" customHeight="1">
      <c r="B478" s="111"/>
      <c r="C478" s="112" t="s">
        <v>627</v>
      </c>
      <c r="D478" s="112" t="s">
        <v>131</v>
      </c>
      <c r="E478" s="113" t="s">
        <v>1272</v>
      </c>
      <c r="F478" s="114" t="s">
        <v>1273</v>
      </c>
      <c r="G478" s="115" t="s">
        <v>295</v>
      </c>
      <c r="H478" s="116">
        <v>301.036</v>
      </c>
      <c r="I478" s="117"/>
      <c r="J478" s="117">
        <f>ROUND(I478*H478,2)</f>
        <v>0</v>
      </c>
      <c r="K478" s="114" t="s">
        <v>1579</v>
      </c>
      <c r="L478" s="28"/>
      <c r="M478" s="118" t="s">
        <v>1</v>
      </c>
      <c r="N478" s="119" t="s">
        <v>35</v>
      </c>
      <c r="O478" s="120">
        <v>0</v>
      </c>
      <c r="P478" s="120">
        <f>O478*H478</f>
        <v>0</v>
      </c>
      <c r="Q478" s="120">
        <v>0</v>
      </c>
      <c r="R478" s="120">
        <f>Q478*H478</f>
        <v>0</v>
      </c>
      <c r="S478" s="120">
        <v>0</v>
      </c>
      <c r="T478" s="121">
        <f>S478*H478</f>
        <v>0</v>
      </c>
      <c r="AR478" s="122" t="s">
        <v>147</v>
      </c>
      <c r="AT478" s="122" t="s">
        <v>131</v>
      </c>
      <c r="AU478" s="122" t="s">
        <v>77</v>
      </c>
      <c r="AY478" s="16" t="s">
        <v>130</v>
      </c>
      <c r="BE478" s="123">
        <f>IF(N478="základní",J478,0)</f>
        <v>0</v>
      </c>
      <c r="BF478" s="123">
        <f>IF(N478="snížená",J478,0)</f>
        <v>0</v>
      </c>
      <c r="BG478" s="123">
        <f>IF(N478="zákl. přenesená",J478,0)</f>
        <v>0</v>
      </c>
      <c r="BH478" s="123">
        <f>IF(N478="sníž. přenesená",J478,0)</f>
        <v>0</v>
      </c>
      <c r="BI478" s="123">
        <f>IF(N478="nulová",J478,0)</f>
        <v>0</v>
      </c>
      <c r="BJ478" s="16" t="s">
        <v>16</v>
      </c>
      <c r="BK478" s="123">
        <f>ROUND(I478*H478,2)</f>
        <v>0</v>
      </c>
      <c r="BL478" s="16" t="s">
        <v>147</v>
      </c>
      <c r="BM478" s="122" t="s">
        <v>1462</v>
      </c>
    </row>
    <row r="479" spans="2:65" s="1" customFormat="1">
      <c r="B479" s="28"/>
      <c r="D479" s="124" t="s">
        <v>137</v>
      </c>
      <c r="F479" s="125" t="s">
        <v>1273</v>
      </c>
      <c r="L479" s="28"/>
      <c r="M479" s="138"/>
      <c r="N479" s="139"/>
      <c r="O479" s="139"/>
      <c r="P479" s="139"/>
      <c r="Q479" s="139"/>
      <c r="R479" s="139"/>
      <c r="S479" s="139"/>
      <c r="T479" s="140"/>
      <c r="AT479" s="16" t="s">
        <v>137</v>
      </c>
      <c r="AU479" s="16" t="s">
        <v>77</v>
      </c>
    </row>
    <row r="480" spans="2:65" s="1" customFormat="1" ht="6.95" customHeight="1">
      <c r="B480" s="40"/>
      <c r="C480" s="41"/>
      <c r="D480" s="41"/>
      <c r="E480" s="41"/>
      <c r="F480" s="41"/>
      <c r="G480" s="41"/>
      <c r="H480" s="41"/>
      <c r="I480" s="41"/>
      <c r="J480" s="41"/>
      <c r="K480" s="41"/>
      <c r="L480" s="28"/>
    </row>
  </sheetData>
  <autoFilter ref="C133:K479" xr:uid="{00000000-0009-0000-0000-000004000000}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4"/>
  <sheetViews>
    <sheetView showGridLines="0" topLeftCell="A144" workbookViewId="0">
      <selection activeCell="I155" sqref="I15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5" t="s">
        <v>5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6" t="s">
        <v>96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hidden="1" customHeight="1">
      <c r="B4" s="19"/>
      <c r="D4" s="20" t="s">
        <v>102</v>
      </c>
      <c r="L4" s="19"/>
      <c r="M4" s="79" t="s">
        <v>9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12</v>
      </c>
      <c r="L6" s="19"/>
    </row>
    <row r="7" spans="2:46" ht="16.5" hidden="1" customHeight="1">
      <c r="B7" s="19"/>
      <c r="E7" s="350" t="str">
        <f>'Rekapitulace stavby'!K6</f>
        <v>Modernizace TT při ulici Obvodová</v>
      </c>
      <c r="F7" s="356"/>
      <c r="G7" s="356"/>
      <c r="H7" s="356"/>
      <c r="L7" s="19"/>
    </row>
    <row r="8" spans="2:46" ht="12.75" hidden="1">
      <c r="B8" s="19"/>
      <c r="D8" s="25" t="s">
        <v>103</v>
      </c>
      <c r="L8" s="19"/>
    </row>
    <row r="9" spans="2:46" ht="16.5" hidden="1" customHeight="1">
      <c r="B9" s="19"/>
      <c r="E9" s="350" t="s">
        <v>1570</v>
      </c>
      <c r="F9" s="335"/>
      <c r="G9" s="335"/>
      <c r="H9" s="335"/>
      <c r="L9" s="19"/>
    </row>
    <row r="10" spans="2:46" ht="12" hidden="1" customHeight="1">
      <c r="B10" s="19"/>
      <c r="D10" s="25" t="s">
        <v>104</v>
      </c>
      <c r="L10" s="19"/>
    </row>
    <row r="11" spans="2:46" s="1" customFormat="1" ht="16.5" hidden="1" customHeight="1">
      <c r="B11" s="28"/>
      <c r="E11" s="317"/>
      <c r="F11" s="351"/>
      <c r="G11" s="351"/>
      <c r="H11" s="351"/>
      <c r="L11" s="28"/>
    </row>
    <row r="12" spans="2:46" s="1" customFormat="1" ht="12" hidden="1" customHeight="1">
      <c r="B12" s="28"/>
      <c r="D12" s="25" t="s">
        <v>105</v>
      </c>
      <c r="L12" s="28"/>
    </row>
    <row r="13" spans="2:46" s="1" customFormat="1" ht="16.5" hidden="1" customHeight="1">
      <c r="B13" s="28"/>
      <c r="E13" s="309" t="s">
        <v>1463</v>
      </c>
      <c r="F13" s="351"/>
      <c r="G13" s="351"/>
      <c r="H13" s="351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2:46" s="1" customFormat="1" ht="12" hidden="1" customHeight="1">
      <c r="B16" s="28"/>
      <c r="D16" s="25" t="s">
        <v>17</v>
      </c>
      <c r="F16" s="23" t="s">
        <v>18</v>
      </c>
      <c r="I16" s="25" t="s">
        <v>19</v>
      </c>
      <c r="J16" s="48">
        <f>'Rekapitulace stavby'!AN8</f>
        <v>45270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">
        <v>1</v>
      </c>
      <c r="L18" s="28"/>
    </row>
    <row r="19" spans="2:12" s="1" customFormat="1" ht="18" hidden="1" customHeight="1">
      <c r="B19" s="28"/>
      <c r="E19" s="23" t="s">
        <v>107</v>
      </c>
      <c r="I19" s="25" t="s">
        <v>24</v>
      </c>
      <c r="J19" s="23" t="s">
        <v>1</v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25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334" t="str">
        <f>'Rekapitulace stavby'!E14</f>
        <v xml:space="preserve"> </v>
      </c>
      <c r="F22" s="334"/>
      <c r="G22" s="334"/>
      <c r="H22" s="334"/>
      <c r="I22" s="25" t="s">
        <v>24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27</v>
      </c>
      <c r="I24" s="25" t="s">
        <v>23</v>
      </c>
      <c r="J24" s="23" t="s">
        <v>1</v>
      </c>
      <c r="L24" s="28"/>
    </row>
    <row r="25" spans="2:12" s="1" customFormat="1" ht="18" hidden="1" customHeight="1">
      <c r="B25" s="28"/>
      <c r="E25" s="23"/>
      <c r="I25" s="25" t="s">
        <v>24</v>
      </c>
      <c r="J25" s="23" t="s">
        <v>1</v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28</v>
      </c>
      <c r="I27" s="25" t="s">
        <v>23</v>
      </c>
      <c r="J27" s="23" t="s">
        <v>1</v>
      </c>
      <c r="L27" s="28"/>
    </row>
    <row r="28" spans="2:12" s="1" customFormat="1" ht="18" hidden="1" customHeight="1">
      <c r="B28" s="28"/>
      <c r="E28" s="23"/>
      <c r="I28" s="25" t="s">
        <v>24</v>
      </c>
      <c r="J28" s="23" t="s">
        <v>1</v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29</v>
      </c>
      <c r="L30" s="28"/>
    </row>
    <row r="31" spans="2:12" s="6" customFormat="1" ht="16.5" hidden="1" customHeight="1">
      <c r="B31" s="80"/>
      <c r="E31" s="338" t="s">
        <v>1</v>
      </c>
      <c r="F31" s="338"/>
      <c r="G31" s="338"/>
      <c r="H31" s="338"/>
      <c r="L31" s="8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81" t="s">
        <v>30</v>
      </c>
      <c r="J34" s="59">
        <f>ROUND(J135,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32</v>
      </c>
      <c r="I36" s="31" t="s">
        <v>31</v>
      </c>
      <c r="J36" s="31" t="s">
        <v>33</v>
      </c>
      <c r="L36" s="28"/>
    </row>
    <row r="37" spans="2:12" s="1" customFormat="1" ht="14.45" hidden="1" customHeight="1">
      <c r="B37" s="28"/>
      <c r="D37" s="51" t="s">
        <v>34</v>
      </c>
      <c r="E37" s="25" t="s">
        <v>35</v>
      </c>
      <c r="F37" s="71">
        <f>ROUND((SUM(BE135:BE193)),  2)</f>
        <v>0</v>
      </c>
      <c r="I37" s="82"/>
      <c r="J37" s="71">
        <f>ROUND(((SUM(BE135:BE193))*I37),  2)</f>
        <v>0</v>
      </c>
      <c r="L37" s="28"/>
    </row>
    <row r="38" spans="2:12" s="1" customFormat="1" ht="14.45" hidden="1" customHeight="1">
      <c r="B38" s="28"/>
      <c r="E38" s="25" t="s">
        <v>36</v>
      </c>
      <c r="F38" s="71">
        <f>ROUND((SUM(BF135:BF193)),  2)</f>
        <v>0</v>
      </c>
      <c r="I38" s="82"/>
      <c r="J38" s="71">
        <f>ROUND(((SUM(BF135:BF193))*I38),  2)</f>
        <v>0</v>
      </c>
      <c r="L38" s="28"/>
    </row>
    <row r="39" spans="2:12" s="1" customFormat="1" ht="14.45" hidden="1" customHeight="1">
      <c r="B39" s="28"/>
      <c r="E39" s="25" t="s">
        <v>37</v>
      </c>
      <c r="F39" s="71">
        <f>ROUND((SUM(BG135:BG193)),  2)</f>
        <v>0</v>
      </c>
      <c r="I39" s="82"/>
      <c r="J39" s="71">
        <f>0</f>
        <v>0</v>
      </c>
      <c r="L39" s="28"/>
    </row>
    <row r="40" spans="2:12" s="1" customFormat="1" ht="14.45" hidden="1" customHeight="1">
      <c r="B40" s="28"/>
      <c r="E40" s="25" t="s">
        <v>38</v>
      </c>
      <c r="F40" s="71">
        <f>ROUND((SUM(BH135:BH193)),  2)</f>
        <v>0</v>
      </c>
      <c r="I40" s="82"/>
      <c r="J40" s="71">
        <f>0</f>
        <v>0</v>
      </c>
      <c r="L40" s="28"/>
    </row>
    <row r="41" spans="2:12" s="1" customFormat="1" ht="14.45" hidden="1" customHeight="1">
      <c r="B41" s="28"/>
      <c r="E41" s="25" t="s">
        <v>39</v>
      </c>
      <c r="F41" s="71">
        <f>ROUND((SUM(BI135:BI193)),  2)</f>
        <v>0</v>
      </c>
      <c r="I41" s="82"/>
      <c r="J41" s="71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83"/>
      <c r="D43" s="84" t="s">
        <v>40</v>
      </c>
      <c r="E43" s="53"/>
      <c r="F43" s="53"/>
      <c r="G43" s="85" t="s">
        <v>41</v>
      </c>
      <c r="H43" s="86" t="s">
        <v>42</v>
      </c>
      <c r="I43" s="53"/>
      <c r="J43" s="87">
        <f>SUM(J34:J41)</f>
        <v>0</v>
      </c>
      <c r="K43" s="8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45</v>
      </c>
      <c r="E61" s="30"/>
      <c r="F61" s="89" t="s">
        <v>46</v>
      </c>
      <c r="G61" s="39" t="s">
        <v>45</v>
      </c>
      <c r="H61" s="30"/>
      <c r="I61" s="30"/>
      <c r="J61" s="90" t="s">
        <v>46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45</v>
      </c>
      <c r="E76" s="30"/>
      <c r="F76" s="89" t="s">
        <v>46</v>
      </c>
      <c r="G76" s="39" t="s">
        <v>45</v>
      </c>
      <c r="H76" s="30"/>
      <c r="I76" s="30"/>
      <c r="J76" s="90" t="s">
        <v>46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108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12</v>
      </c>
      <c r="L84" s="28"/>
    </row>
    <row r="85" spans="2:12" s="1" customFormat="1" ht="16.5" customHeight="1">
      <c r="B85" s="28"/>
      <c r="E85" s="350" t="str">
        <f>E7</f>
        <v>Modernizace TT při ulici Obvodová</v>
      </c>
      <c r="F85" s="356"/>
      <c r="G85" s="356"/>
      <c r="H85" s="356"/>
      <c r="L85" s="28"/>
    </row>
    <row r="86" spans="2:12" ht="12" customHeight="1">
      <c r="B86" s="19"/>
      <c r="C86" s="25" t="s">
        <v>103</v>
      </c>
      <c r="L86" s="19"/>
    </row>
    <row r="87" spans="2:12" ht="16.5" customHeight="1">
      <c r="B87" s="19"/>
      <c r="E87" s="350" t="s">
        <v>1570</v>
      </c>
      <c r="F87" s="335"/>
      <c r="G87" s="335"/>
      <c r="H87" s="335"/>
      <c r="L87" s="19"/>
    </row>
    <row r="88" spans="2:12" ht="12" customHeight="1">
      <c r="B88" s="19"/>
      <c r="C88" s="25" t="s">
        <v>104</v>
      </c>
      <c r="L88" s="19"/>
    </row>
    <row r="89" spans="2:12" s="1" customFormat="1" ht="16.5" customHeight="1">
      <c r="B89" s="28"/>
      <c r="E89" s="317"/>
      <c r="F89" s="351"/>
      <c r="G89" s="351"/>
      <c r="H89" s="351"/>
      <c r="L89" s="28"/>
    </row>
    <row r="90" spans="2:12" s="1" customFormat="1" ht="12" customHeight="1">
      <c r="B90" s="28"/>
      <c r="C90" s="25" t="s">
        <v>105</v>
      </c>
      <c r="L90" s="28"/>
    </row>
    <row r="91" spans="2:12" s="1" customFormat="1" ht="16.5" customHeight="1">
      <c r="B91" s="28"/>
      <c r="E91" s="309" t="str">
        <f>E13</f>
        <v>SO 04 - SO 04 Přechod přes trať</v>
      </c>
      <c r="F91" s="351"/>
      <c r="G91" s="351"/>
      <c r="H91" s="351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17</v>
      </c>
      <c r="F93" s="23" t="str">
        <f>F16</f>
        <v xml:space="preserve"> </v>
      </c>
      <c r="I93" s="25" t="s">
        <v>19</v>
      </c>
      <c r="J93" s="48">
        <f>IF(J16="","",J16)</f>
        <v>45270</v>
      </c>
      <c r="L93" s="28"/>
    </row>
    <row r="94" spans="2:12" s="1" customFormat="1" ht="6.95" customHeight="1">
      <c r="B94" s="28"/>
      <c r="L94" s="28"/>
    </row>
    <row r="95" spans="2:12" s="1" customFormat="1" ht="25.7" customHeight="1">
      <c r="B95" s="28"/>
      <c r="C95" s="25" t="s">
        <v>22</v>
      </c>
      <c r="F95" s="23" t="str">
        <f>E19</f>
        <v>Dopravní podnik města Brna a. s.</v>
      </c>
      <c r="I95" s="25" t="s">
        <v>27</v>
      </c>
      <c r="J95" s="26"/>
      <c r="L95" s="28"/>
    </row>
    <row r="96" spans="2:12" s="1" customFormat="1" ht="25.7" customHeight="1">
      <c r="B96" s="28"/>
      <c r="C96" s="25" t="s">
        <v>1572</v>
      </c>
      <c r="F96" s="172" t="s">
        <v>1571</v>
      </c>
      <c r="I96" s="25" t="s">
        <v>28</v>
      </c>
      <c r="J96" s="26"/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91" t="s">
        <v>109</v>
      </c>
      <c r="D98" s="83"/>
      <c r="E98" s="83"/>
      <c r="F98" s="83"/>
      <c r="G98" s="83"/>
      <c r="H98" s="83"/>
      <c r="I98" s="83"/>
      <c r="J98" s="92" t="s">
        <v>110</v>
      </c>
      <c r="K98" s="83"/>
      <c r="L98" s="28"/>
    </row>
    <row r="99" spans="2:47" s="1" customFormat="1" ht="10.35" customHeight="1">
      <c r="B99" s="28"/>
      <c r="L99" s="28"/>
    </row>
    <row r="100" spans="2:47" s="13" customFormat="1" ht="22.9" customHeight="1">
      <c r="B100" s="147"/>
      <c r="C100" s="173" t="s">
        <v>111</v>
      </c>
      <c r="J100" s="180">
        <f>J135</f>
        <v>0</v>
      </c>
      <c r="L100" s="147"/>
      <c r="AU100" s="148" t="s">
        <v>112</v>
      </c>
    </row>
    <row r="101" spans="2:47" s="7" customFormat="1" ht="24.95" customHeight="1">
      <c r="B101" s="94"/>
      <c r="D101" s="95" t="s">
        <v>200</v>
      </c>
      <c r="E101" s="96"/>
      <c r="F101" s="96"/>
      <c r="G101" s="96"/>
      <c r="H101" s="96"/>
      <c r="I101" s="96"/>
      <c r="J101" s="97">
        <f>J136</f>
        <v>0</v>
      </c>
      <c r="L101" s="94"/>
    </row>
    <row r="102" spans="2:47" s="12" customFormat="1" ht="19.899999999999999" customHeight="1">
      <c r="B102" s="141"/>
      <c r="D102" s="142" t="s">
        <v>201</v>
      </c>
      <c r="E102" s="143"/>
      <c r="F102" s="143"/>
      <c r="G102" s="143"/>
      <c r="H102" s="143"/>
      <c r="I102" s="143"/>
      <c r="J102" s="144">
        <f>J137</f>
        <v>0</v>
      </c>
      <c r="L102" s="141"/>
    </row>
    <row r="103" spans="2:47" s="12" customFormat="1" ht="19.899999999999999" customHeight="1">
      <c r="B103" s="141"/>
      <c r="D103" s="142" t="s">
        <v>203</v>
      </c>
      <c r="E103" s="143"/>
      <c r="F103" s="143"/>
      <c r="G103" s="143"/>
      <c r="H103" s="143"/>
      <c r="I103" s="143"/>
      <c r="J103" s="144">
        <f>J153</f>
        <v>0</v>
      </c>
      <c r="L103" s="141"/>
    </row>
    <row r="104" spans="2:47" s="12" customFormat="1" ht="14.85" customHeight="1">
      <c r="B104" s="141"/>
      <c r="D104" s="142" t="s">
        <v>205</v>
      </c>
      <c r="E104" s="143"/>
      <c r="F104" s="143"/>
      <c r="G104" s="143"/>
      <c r="H104" s="143"/>
      <c r="I104" s="143"/>
      <c r="J104" s="144">
        <f>J154</f>
        <v>0</v>
      </c>
      <c r="L104" s="141"/>
    </row>
    <row r="105" spans="2:47" s="12" customFormat="1" ht="19.899999999999999" customHeight="1">
      <c r="B105" s="141"/>
      <c r="D105" s="142" t="s">
        <v>209</v>
      </c>
      <c r="E105" s="143"/>
      <c r="F105" s="143"/>
      <c r="G105" s="143"/>
      <c r="H105" s="143"/>
      <c r="I105" s="143"/>
      <c r="J105" s="144">
        <f>J159</f>
        <v>0</v>
      </c>
      <c r="L105" s="141"/>
    </row>
    <row r="106" spans="2:47" s="12" customFormat="1" ht="14.85" customHeight="1">
      <c r="B106" s="141"/>
      <c r="D106" s="142" t="s">
        <v>1464</v>
      </c>
      <c r="E106" s="143"/>
      <c r="F106" s="143"/>
      <c r="G106" s="143"/>
      <c r="H106" s="143"/>
      <c r="I106" s="143"/>
      <c r="J106" s="144">
        <f>J160</f>
        <v>0</v>
      </c>
      <c r="L106" s="141"/>
    </row>
    <row r="107" spans="2:47" s="12" customFormat="1" ht="14.85" customHeight="1">
      <c r="B107" s="141"/>
      <c r="D107" s="142" t="s">
        <v>212</v>
      </c>
      <c r="E107" s="143"/>
      <c r="F107" s="143"/>
      <c r="G107" s="143"/>
      <c r="H107" s="143"/>
      <c r="I107" s="143"/>
      <c r="J107" s="144">
        <f>J171</f>
        <v>0</v>
      </c>
      <c r="L107" s="141"/>
    </row>
    <row r="108" spans="2:47" s="12" customFormat="1" ht="19.899999999999999" customHeight="1">
      <c r="B108" s="141"/>
      <c r="D108" s="142" t="s">
        <v>214</v>
      </c>
      <c r="E108" s="143"/>
      <c r="F108" s="143"/>
      <c r="G108" s="143"/>
      <c r="H108" s="143"/>
      <c r="I108" s="143"/>
      <c r="J108" s="144">
        <f>J175</f>
        <v>0</v>
      </c>
      <c r="L108" s="141"/>
    </row>
    <row r="109" spans="2:47" s="12" customFormat="1" ht="19.899999999999999" customHeight="1">
      <c r="B109" s="141"/>
      <c r="D109" s="142" t="s">
        <v>215</v>
      </c>
      <c r="E109" s="143"/>
      <c r="F109" s="143"/>
      <c r="G109" s="143"/>
      <c r="H109" s="143"/>
      <c r="I109" s="143"/>
      <c r="J109" s="144">
        <f>J186</f>
        <v>0</v>
      </c>
      <c r="L109" s="141"/>
    </row>
    <row r="110" spans="2:47" s="7" customFormat="1" ht="24.95" customHeight="1">
      <c r="B110" s="94"/>
      <c r="D110" s="95" t="s">
        <v>1465</v>
      </c>
      <c r="E110" s="96"/>
      <c r="F110" s="96"/>
      <c r="G110" s="96"/>
      <c r="H110" s="96"/>
      <c r="I110" s="96"/>
      <c r="J110" s="97">
        <f>J189</f>
        <v>0</v>
      </c>
      <c r="L110" s="94"/>
    </row>
    <row r="111" spans="2:47" s="12" customFormat="1" ht="19.899999999999999" customHeight="1">
      <c r="B111" s="141"/>
      <c r="D111" s="142" t="s">
        <v>1466</v>
      </c>
      <c r="E111" s="143"/>
      <c r="F111" s="143"/>
      <c r="G111" s="143"/>
      <c r="H111" s="143"/>
      <c r="I111" s="143"/>
      <c r="J111" s="144">
        <f>J190</f>
        <v>0</v>
      </c>
      <c r="L111" s="141"/>
    </row>
    <row r="112" spans="2:47" s="1" customFormat="1" ht="21.75" customHeight="1">
      <c r="B112" s="28"/>
      <c r="L112" s="28"/>
    </row>
    <row r="113" spans="2:12" s="1" customFormat="1" ht="6.95" customHeight="1"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28"/>
    </row>
    <row r="117" spans="2:12" s="1" customFormat="1" ht="6.95" customHeight="1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28"/>
    </row>
    <row r="118" spans="2:12" s="1" customFormat="1" ht="24.95" customHeight="1">
      <c r="B118" s="28"/>
      <c r="C118" s="20" t="s">
        <v>114</v>
      </c>
      <c r="L118" s="28"/>
    </row>
    <row r="119" spans="2:12" s="1" customFormat="1" ht="6.95" customHeight="1">
      <c r="B119" s="28"/>
      <c r="L119" s="28"/>
    </row>
    <row r="120" spans="2:12" s="1" customFormat="1" ht="12" customHeight="1">
      <c r="B120" s="28"/>
      <c r="C120" s="25" t="s">
        <v>12</v>
      </c>
      <c r="L120" s="28"/>
    </row>
    <row r="121" spans="2:12" s="1" customFormat="1" ht="16.5" customHeight="1">
      <c r="B121" s="28"/>
      <c r="E121" s="350" t="str">
        <f>E7</f>
        <v>Modernizace TT při ulici Obvodová</v>
      </c>
      <c r="F121" s="356"/>
      <c r="G121" s="356"/>
      <c r="H121" s="356"/>
      <c r="L121" s="28"/>
    </row>
    <row r="122" spans="2:12" ht="12" customHeight="1">
      <c r="B122" s="19"/>
      <c r="C122" s="25" t="s">
        <v>103</v>
      </c>
      <c r="L122" s="19"/>
    </row>
    <row r="123" spans="2:12" ht="16.5" customHeight="1">
      <c r="B123" s="19"/>
      <c r="E123" s="350" t="s">
        <v>1578</v>
      </c>
      <c r="F123" s="335"/>
      <c r="G123" s="335"/>
      <c r="H123" s="335"/>
      <c r="L123" s="19"/>
    </row>
    <row r="124" spans="2:12" ht="12" customHeight="1">
      <c r="B124" s="19"/>
      <c r="C124" s="25" t="s">
        <v>104</v>
      </c>
      <c r="L124" s="19"/>
    </row>
    <row r="125" spans="2:12" s="1" customFormat="1" ht="16.5" customHeight="1">
      <c r="B125" s="28"/>
      <c r="E125" s="317"/>
      <c r="F125" s="351"/>
      <c r="G125" s="351"/>
      <c r="H125" s="351"/>
      <c r="L125" s="28"/>
    </row>
    <row r="126" spans="2:12" s="1" customFormat="1" ht="12" customHeight="1">
      <c r="B126" s="28"/>
      <c r="C126" s="25" t="s">
        <v>105</v>
      </c>
      <c r="L126" s="28"/>
    </row>
    <row r="127" spans="2:12" s="1" customFormat="1" ht="16.5" customHeight="1">
      <c r="B127" s="28"/>
      <c r="E127" s="309" t="str">
        <f>E13</f>
        <v>SO 04 - SO 04 Přechod přes trať</v>
      </c>
      <c r="F127" s="351"/>
      <c r="G127" s="351"/>
      <c r="H127" s="351"/>
      <c r="L127" s="28"/>
    </row>
    <row r="128" spans="2:12" s="1" customFormat="1" ht="6.95" customHeight="1">
      <c r="B128" s="28"/>
      <c r="L128" s="28"/>
    </row>
    <row r="129" spans="2:65" s="1" customFormat="1" ht="12" customHeight="1">
      <c r="B129" s="28"/>
      <c r="C129" s="25" t="s">
        <v>17</v>
      </c>
      <c r="F129" s="23" t="str">
        <f>F16</f>
        <v xml:space="preserve"> </v>
      </c>
      <c r="I129" s="25" t="s">
        <v>19</v>
      </c>
      <c r="J129" s="48">
        <f>IF(J16="","",J16)</f>
        <v>45270</v>
      </c>
      <c r="L129" s="28"/>
    </row>
    <row r="130" spans="2:65" s="1" customFormat="1" ht="6.95" customHeight="1">
      <c r="B130" s="28"/>
      <c r="L130" s="28"/>
    </row>
    <row r="131" spans="2:65" s="1" customFormat="1" ht="25.7" customHeight="1">
      <c r="B131" s="28"/>
      <c r="C131" s="25" t="s">
        <v>22</v>
      </c>
      <c r="F131" s="192" t="s">
        <v>1575</v>
      </c>
      <c r="I131" s="25" t="s">
        <v>27</v>
      </c>
      <c r="J131" s="26" t="s">
        <v>1573</v>
      </c>
      <c r="L131" s="28"/>
    </row>
    <row r="132" spans="2:65" s="1" customFormat="1" ht="25.7" customHeight="1">
      <c r="B132" s="28"/>
      <c r="C132" s="25" t="s">
        <v>25</v>
      </c>
      <c r="F132" s="172" t="s">
        <v>1571</v>
      </c>
      <c r="I132" s="25" t="s">
        <v>28</v>
      </c>
      <c r="J132" s="26"/>
      <c r="L132" s="28"/>
    </row>
    <row r="133" spans="2:65" s="1" customFormat="1" ht="10.35" customHeight="1">
      <c r="B133" s="28"/>
      <c r="L133" s="28"/>
    </row>
    <row r="134" spans="2:65" s="8" customFormat="1" ht="29.25" customHeight="1">
      <c r="B134" s="98"/>
      <c r="C134" s="99" t="s">
        <v>115</v>
      </c>
      <c r="D134" s="100" t="s">
        <v>55</v>
      </c>
      <c r="E134" s="100" t="s">
        <v>51</v>
      </c>
      <c r="F134" s="100" t="s">
        <v>52</v>
      </c>
      <c r="G134" s="100" t="s">
        <v>116</v>
      </c>
      <c r="H134" s="100" t="s">
        <v>117</v>
      </c>
      <c r="I134" s="100" t="s">
        <v>118</v>
      </c>
      <c r="J134" s="100" t="s">
        <v>110</v>
      </c>
      <c r="K134" s="101" t="s">
        <v>119</v>
      </c>
      <c r="L134" s="98"/>
      <c r="M134" s="55" t="s">
        <v>1</v>
      </c>
      <c r="N134" s="56" t="s">
        <v>34</v>
      </c>
      <c r="O134" s="56" t="s">
        <v>120</v>
      </c>
      <c r="P134" s="56" t="s">
        <v>121</v>
      </c>
      <c r="Q134" s="56" t="s">
        <v>122</v>
      </c>
      <c r="R134" s="56" t="s">
        <v>123</v>
      </c>
      <c r="S134" s="56" t="s">
        <v>124</v>
      </c>
      <c r="T134" s="57" t="s">
        <v>125</v>
      </c>
    </row>
    <row r="135" spans="2:65" s="13" customFormat="1" ht="22.9" customHeight="1">
      <c r="B135" s="147"/>
      <c r="C135" s="173" t="s">
        <v>126</v>
      </c>
      <c r="J135" s="174">
        <f>BK135</f>
        <v>0</v>
      </c>
      <c r="L135" s="147"/>
      <c r="M135" s="175"/>
      <c r="N135" s="176"/>
      <c r="O135" s="176"/>
      <c r="P135" s="177">
        <f>P136+P189</f>
        <v>0</v>
      </c>
      <c r="Q135" s="176"/>
      <c r="R135" s="177">
        <f>R136+R189</f>
        <v>15.4</v>
      </c>
      <c r="S135" s="176"/>
      <c r="T135" s="178">
        <f>T136+T189</f>
        <v>10.964480000000002</v>
      </c>
      <c r="AT135" s="148" t="s">
        <v>69</v>
      </c>
      <c r="AU135" s="148" t="s">
        <v>112</v>
      </c>
      <c r="BK135" s="179">
        <f>BK136+BK189</f>
        <v>0</v>
      </c>
    </row>
    <row r="136" spans="2:65" s="9" customFormat="1" ht="25.9" customHeight="1">
      <c r="B136" s="102"/>
      <c r="D136" s="103" t="s">
        <v>69</v>
      </c>
      <c r="E136" s="104" t="s">
        <v>216</v>
      </c>
      <c r="F136" s="104" t="s">
        <v>217</v>
      </c>
      <c r="J136" s="105">
        <f>BK136</f>
        <v>0</v>
      </c>
      <c r="L136" s="102"/>
      <c r="M136" s="106"/>
      <c r="P136" s="107">
        <f>P137+P153+P159+P175+P186</f>
        <v>0</v>
      </c>
      <c r="R136" s="107">
        <f>R137+R153+R159+R175+R186</f>
        <v>15.4</v>
      </c>
      <c r="T136" s="108">
        <f>T137+T153+T159+T175+T186</f>
        <v>10.904480000000001</v>
      </c>
      <c r="AR136" s="103" t="s">
        <v>16</v>
      </c>
      <c r="AT136" s="109" t="s">
        <v>69</v>
      </c>
      <c r="AU136" s="109" t="s">
        <v>70</v>
      </c>
      <c r="AY136" s="103" t="s">
        <v>130</v>
      </c>
      <c r="BK136" s="110">
        <f>BK137+BK153+BK159+BK175+BK186</f>
        <v>0</v>
      </c>
    </row>
    <row r="137" spans="2:65" s="9" customFormat="1" ht="22.9" customHeight="1">
      <c r="B137" s="102"/>
      <c r="D137" s="103" t="s">
        <v>69</v>
      </c>
      <c r="E137" s="145" t="s">
        <v>16</v>
      </c>
      <c r="F137" s="145" t="s">
        <v>218</v>
      </c>
      <c r="J137" s="146">
        <f>BK137</f>
        <v>0</v>
      </c>
      <c r="L137" s="102"/>
      <c r="M137" s="106"/>
      <c r="P137" s="107">
        <f>SUM(P138:P152)</f>
        <v>0</v>
      </c>
      <c r="R137" s="107">
        <f>SUM(R138:R152)</f>
        <v>0</v>
      </c>
      <c r="T137" s="108">
        <f>SUM(T138:T152)</f>
        <v>0</v>
      </c>
      <c r="AR137" s="103" t="s">
        <v>16</v>
      </c>
      <c r="AT137" s="109" t="s">
        <v>69</v>
      </c>
      <c r="AU137" s="109" t="s">
        <v>16</v>
      </c>
      <c r="AY137" s="103" t="s">
        <v>130</v>
      </c>
      <c r="BK137" s="110">
        <f>SUM(BK138:BK152)</f>
        <v>0</v>
      </c>
    </row>
    <row r="138" spans="2:65" s="1" customFormat="1" ht="24.2" customHeight="1">
      <c r="B138" s="111"/>
      <c r="C138" s="112" t="s">
        <v>16</v>
      </c>
      <c r="D138" s="112" t="s">
        <v>131</v>
      </c>
      <c r="E138" s="113" t="s">
        <v>238</v>
      </c>
      <c r="F138" s="114" t="s">
        <v>239</v>
      </c>
      <c r="G138" s="115" t="s">
        <v>234</v>
      </c>
      <c r="H138" s="116">
        <v>7.1870000000000003</v>
      </c>
      <c r="I138" s="117"/>
      <c r="J138" s="117">
        <f>ROUND(I138*H138,2)</f>
        <v>0</v>
      </c>
      <c r="K138" s="114" t="s">
        <v>1579</v>
      </c>
      <c r="L138" s="28"/>
      <c r="M138" s="118" t="s">
        <v>1</v>
      </c>
      <c r="N138" s="119" t="s">
        <v>35</v>
      </c>
      <c r="O138" s="120">
        <v>0</v>
      </c>
      <c r="P138" s="120">
        <f>O138*H138</f>
        <v>0</v>
      </c>
      <c r="Q138" s="120">
        <v>0</v>
      </c>
      <c r="R138" s="120">
        <f>Q138*H138</f>
        <v>0</v>
      </c>
      <c r="S138" s="120">
        <v>0</v>
      </c>
      <c r="T138" s="121">
        <f>S138*H138</f>
        <v>0</v>
      </c>
      <c r="AR138" s="122" t="s">
        <v>147</v>
      </c>
      <c r="AT138" s="122" t="s">
        <v>131</v>
      </c>
      <c r="AU138" s="122" t="s">
        <v>77</v>
      </c>
      <c r="AY138" s="16" t="s">
        <v>130</v>
      </c>
      <c r="BE138" s="123">
        <f>IF(N138="základní",J138,0)</f>
        <v>0</v>
      </c>
      <c r="BF138" s="123">
        <f>IF(N138="snížená",J138,0)</f>
        <v>0</v>
      </c>
      <c r="BG138" s="123">
        <f>IF(N138="zákl. přenesená",J138,0)</f>
        <v>0</v>
      </c>
      <c r="BH138" s="123">
        <f>IF(N138="sníž. přenesená",J138,0)</f>
        <v>0</v>
      </c>
      <c r="BI138" s="123">
        <f>IF(N138="nulová",J138,0)</f>
        <v>0</v>
      </c>
      <c r="BJ138" s="16" t="s">
        <v>16</v>
      </c>
      <c r="BK138" s="123">
        <f>ROUND(I138*H138,2)</f>
        <v>0</v>
      </c>
      <c r="BL138" s="16" t="s">
        <v>147</v>
      </c>
      <c r="BM138" s="122" t="s">
        <v>1467</v>
      </c>
    </row>
    <row r="139" spans="2:65" s="1" customFormat="1">
      <c r="B139" s="28"/>
      <c r="D139" s="124" t="s">
        <v>137</v>
      </c>
      <c r="F139" s="125" t="s">
        <v>239</v>
      </c>
      <c r="L139" s="28"/>
      <c r="M139" s="126"/>
      <c r="T139" s="52"/>
      <c r="AT139" s="16" t="s">
        <v>137</v>
      </c>
      <c r="AU139" s="16" t="s">
        <v>77</v>
      </c>
    </row>
    <row r="140" spans="2:65" s="10" customFormat="1">
      <c r="B140" s="127"/>
      <c r="D140" s="124" t="s">
        <v>138</v>
      </c>
      <c r="E140" s="128" t="s">
        <v>1</v>
      </c>
      <c r="F140" s="129" t="s">
        <v>1468</v>
      </c>
      <c r="H140" s="130">
        <v>7.1870000000000003</v>
      </c>
      <c r="L140" s="127"/>
      <c r="M140" s="131"/>
      <c r="T140" s="132"/>
      <c r="AT140" s="128" t="s">
        <v>138</v>
      </c>
      <c r="AU140" s="128" t="s">
        <v>77</v>
      </c>
      <c r="AV140" s="10" t="s">
        <v>77</v>
      </c>
      <c r="AW140" s="10" t="s">
        <v>26</v>
      </c>
      <c r="AX140" s="10" t="s">
        <v>16</v>
      </c>
      <c r="AY140" s="128" t="s">
        <v>130</v>
      </c>
    </row>
    <row r="141" spans="2:65" s="1" customFormat="1" ht="16.5" customHeight="1">
      <c r="B141" s="111"/>
      <c r="C141" s="112" t="s">
        <v>77</v>
      </c>
      <c r="D141" s="112" t="s">
        <v>131</v>
      </c>
      <c r="E141" s="113" t="s">
        <v>268</v>
      </c>
      <c r="F141" s="114" t="s">
        <v>269</v>
      </c>
      <c r="G141" s="115" t="s">
        <v>234</v>
      </c>
      <c r="H141" s="116">
        <v>7.1870000000000003</v>
      </c>
      <c r="I141" s="117"/>
      <c r="J141" s="117">
        <f>ROUND(I141*H141,2)</f>
        <v>0</v>
      </c>
      <c r="K141" s="114" t="s">
        <v>1579</v>
      </c>
      <c r="L141" s="28"/>
      <c r="M141" s="118" t="s">
        <v>1</v>
      </c>
      <c r="N141" s="119" t="s">
        <v>35</v>
      </c>
      <c r="O141" s="120">
        <v>0</v>
      </c>
      <c r="P141" s="120">
        <f>O141*H141</f>
        <v>0</v>
      </c>
      <c r="Q141" s="120">
        <v>0</v>
      </c>
      <c r="R141" s="120">
        <f>Q141*H141</f>
        <v>0</v>
      </c>
      <c r="S141" s="120">
        <v>0</v>
      </c>
      <c r="T141" s="121">
        <f>S141*H141</f>
        <v>0</v>
      </c>
      <c r="AR141" s="122" t="s">
        <v>147</v>
      </c>
      <c r="AT141" s="122" t="s">
        <v>131</v>
      </c>
      <c r="AU141" s="122" t="s">
        <v>77</v>
      </c>
      <c r="AY141" s="16" t="s">
        <v>130</v>
      </c>
      <c r="BE141" s="123">
        <f>IF(N141="základní",J141,0)</f>
        <v>0</v>
      </c>
      <c r="BF141" s="123">
        <f>IF(N141="snížená",J141,0)</f>
        <v>0</v>
      </c>
      <c r="BG141" s="123">
        <f>IF(N141="zákl. přenesená",J141,0)</f>
        <v>0</v>
      </c>
      <c r="BH141" s="123">
        <f>IF(N141="sníž. přenesená",J141,0)</f>
        <v>0</v>
      </c>
      <c r="BI141" s="123">
        <f>IF(N141="nulová",J141,0)</f>
        <v>0</v>
      </c>
      <c r="BJ141" s="16" t="s">
        <v>16</v>
      </c>
      <c r="BK141" s="123">
        <f>ROUND(I141*H141,2)</f>
        <v>0</v>
      </c>
      <c r="BL141" s="16" t="s">
        <v>147</v>
      </c>
      <c r="BM141" s="122" t="s">
        <v>1469</v>
      </c>
    </row>
    <row r="142" spans="2:65" s="1" customFormat="1">
      <c r="B142" s="28"/>
      <c r="D142" s="124" t="s">
        <v>137</v>
      </c>
      <c r="F142" s="125" t="s">
        <v>269</v>
      </c>
      <c r="L142" s="28"/>
      <c r="M142" s="126"/>
      <c r="T142" s="52"/>
      <c r="AT142" s="16" t="s">
        <v>137</v>
      </c>
      <c r="AU142" s="16" t="s">
        <v>77</v>
      </c>
    </row>
    <row r="143" spans="2:65" s="10" customFormat="1">
      <c r="B143" s="127"/>
      <c r="D143" s="124" t="s">
        <v>138</v>
      </c>
      <c r="E143" s="128" t="s">
        <v>1</v>
      </c>
      <c r="F143" s="129" t="s">
        <v>1468</v>
      </c>
      <c r="H143" s="130">
        <v>7.1870000000000003</v>
      </c>
      <c r="L143" s="127"/>
      <c r="M143" s="131"/>
      <c r="T143" s="132"/>
      <c r="AT143" s="128" t="s">
        <v>138</v>
      </c>
      <c r="AU143" s="128" t="s">
        <v>77</v>
      </c>
      <c r="AV143" s="10" t="s">
        <v>77</v>
      </c>
      <c r="AW143" s="10" t="s">
        <v>26</v>
      </c>
      <c r="AX143" s="10" t="s">
        <v>16</v>
      </c>
      <c r="AY143" s="128" t="s">
        <v>130</v>
      </c>
    </row>
    <row r="144" spans="2:65" s="1" customFormat="1" ht="24.2" customHeight="1">
      <c r="B144" s="111"/>
      <c r="C144" s="112" t="s">
        <v>83</v>
      </c>
      <c r="D144" s="112" t="s">
        <v>131</v>
      </c>
      <c r="E144" s="113" t="s">
        <v>275</v>
      </c>
      <c r="F144" s="114" t="s">
        <v>276</v>
      </c>
      <c r="G144" s="115" t="s">
        <v>234</v>
      </c>
      <c r="H144" s="116">
        <v>35.935000000000002</v>
      </c>
      <c r="I144" s="117"/>
      <c r="J144" s="117">
        <f>ROUND(I144*H144,2)</f>
        <v>0</v>
      </c>
      <c r="K144" s="114" t="s">
        <v>1579</v>
      </c>
      <c r="L144" s="28"/>
      <c r="M144" s="118" t="s">
        <v>1</v>
      </c>
      <c r="N144" s="119" t="s">
        <v>35</v>
      </c>
      <c r="O144" s="120">
        <v>0</v>
      </c>
      <c r="P144" s="120">
        <f>O144*H144</f>
        <v>0</v>
      </c>
      <c r="Q144" s="120">
        <v>0</v>
      </c>
      <c r="R144" s="120">
        <f>Q144*H144</f>
        <v>0</v>
      </c>
      <c r="S144" s="120">
        <v>0</v>
      </c>
      <c r="T144" s="121">
        <f>S144*H144</f>
        <v>0</v>
      </c>
      <c r="AR144" s="122" t="s">
        <v>147</v>
      </c>
      <c r="AT144" s="122" t="s">
        <v>131</v>
      </c>
      <c r="AU144" s="122" t="s">
        <v>77</v>
      </c>
      <c r="AY144" s="16" t="s">
        <v>130</v>
      </c>
      <c r="BE144" s="123">
        <f>IF(N144="základní",J144,0)</f>
        <v>0</v>
      </c>
      <c r="BF144" s="123">
        <f>IF(N144="snížená",J144,0)</f>
        <v>0</v>
      </c>
      <c r="BG144" s="123">
        <f>IF(N144="zákl. přenesená",J144,0)</f>
        <v>0</v>
      </c>
      <c r="BH144" s="123">
        <f>IF(N144="sníž. přenesená",J144,0)</f>
        <v>0</v>
      </c>
      <c r="BI144" s="123">
        <f>IF(N144="nulová",J144,0)</f>
        <v>0</v>
      </c>
      <c r="BJ144" s="16" t="s">
        <v>16</v>
      </c>
      <c r="BK144" s="123">
        <f>ROUND(I144*H144,2)</f>
        <v>0</v>
      </c>
      <c r="BL144" s="16" t="s">
        <v>147</v>
      </c>
      <c r="BM144" s="122" t="s">
        <v>1470</v>
      </c>
    </row>
    <row r="145" spans="2:65" s="1" customFormat="1">
      <c r="B145" s="28"/>
      <c r="D145" s="124" t="s">
        <v>137</v>
      </c>
      <c r="F145" s="125" t="s">
        <v>276</v>
      </c>
      <c r="L145" s="28"/>
      <c r="M145" s="126"/>
      <c r="T145" s="52"/>
      <c r="AT145" s="16" t="s">
        <v>137</v>
      </c>
      <c r="AU145" s="16" t="s">
        <v>77</v>
      </c>
    </row>
    <row r="146" spans="2:65" s="10" customFormat="1">
      <c r="B146" s="127"/>
      <c r="D146" s="124" t="s">
        <v>138</v>
      </c>
      <c r="E146" s="128" t="s">
        <v>1</v>
      </c>
      <c r="F146" s="129" t="s">
        <v>1471</v>
      </c>
      <c r="H146" s="130">
        <v>35.935000000000002</v>
      </c>
      <c r="L146" s="127"/>
      <c r="M146" s="131"/>
      <c r="T146" s="132"/>
      <c r="AT146" s="128" t="s">
        <v>138</v>
      </c>
      <c r="AU146" s="128" t="s">
        <v>77</v>
      </c>
      <c r="AV146" s="10" t="s">
        <v>77</v>
      </c>
      <c r="AW146" s="10" t="s">
        <v>26</v>
      </c>
      <c r="AX146" s="10" t="s">
        <v>16</v>
      </c>
      <c r="AY146" s="128" t="s">
        <v>130</v>
      </c>
    </row>
    <row r="147" spans="2:65" s="1" customFormat="1" ht="16.5" customHeight="1">
      <c r="B147" s="111"/>
      <c r="C147" s="112" t="s">
        <v>147</v>
      </c>
      <c r="D147" s="112" t="s">
        <v>131</v>
      </c>
      <c r="E147" s="113" t="s">
        <v>293</v>
      </c>
      <c r="F147" s="114" t="s">
        <v>294</v>
      </c>
      <c r="G147" s="115" t="s">
        <v>295</v>
      </c>
      <c r="H147" s="116">
        <v>12.936999999999999</v>
      </c>
      <c r="I147" s="117"/>
      <c r="J147" s="117">
        <f>ROUND(I147*H147,2)</f>
        <v>0</v>
      </c>
      <c r="K147" s="114" t="s">
        <v>1579</v>
      </c>
      <c r="L147" s="28"/>
      <c r="M147" s="118" t="s">
        <v>1</v>
      </c>
      <c r="N147" s="119" t="s">
        <v>35</v>
      </c>
      <c r="O147" s="120">
        <v>0</v>
      </c>
      <c r="P147" s="120">
        <f>O147*H147</f>
        <v>0</v>
      </c>
      <c r="Q147" s="120">
        <v>0</v>
      </c>
      <c r="R147" s="120">
        <f>Q147*H147</f>
        <v>0</v>
      </c>
      <c r="S147" s="120">
        <v>0</v>
      </c>
      <c r="T147" s="121">
        <f>S147*H147</f>
        <v>0</v>
      </c>
      <c r="AR147" s="122" t="s">
        <v>147</v>
      </c>
      <c r="AT147" s="122" t="s">
        <v>131</v>
      </c>
      <c r="AU147" s="122" t="s">
        <v>77</v>
      </c>
      <c r="AY147" s="16" t="s">
        <v>130</v>
      </c>
      <c r="BE147" s="123">
        <f>IF(N147="základní",J147,0)</f>
        <v>0</v>
      </c>
      <c r="BF147" s="123">
        <f>IF(N147="snížená",J147,0)</f>
        <v>0</v>
      </c>
      <c r="BG147" s="123">
        <f>IF(N147="zákl. přenesená",J147,0)</f>
        <v>0</v>
      </c>
      <c r="BH147" s="123">
        <f>IF(N147="sníž. přenesená",J147,0)</f>
        <v>0</v>
      </c>
      <c r="BI147" s="123">
        <f>IF(N147="nulová",J147,0)</f>
        <v>0</v>
      </c>
      <c r="BJ147" s="16" t="s">
        <v>16</v>
      </c>
      <c r="BK147" s="123">
        <f>ROUND(I147*H147,2)</f>
        <v>0</v>
      </c>
      <c r="BL147" s="16" t="s">
        <v>147</v>
      </c>
      <c r="BM147" s="122" t="s">
        <v>1472</v>
      </c>
    </row>
    <row r="148" spans="2:65" s="1" customFormat="1">
      <c r="B148" s="28"/>
      <c r="D148" s="124" t="s">
        <v>137</v>
      </c>
      <c r="F148" s="125" t="s">
        <v>294</v>
      </c>
      <c r="L148" s="28"/>
      <c r="M148" s="126"/>
      <c r="T148" s="52"/>
      <c r="AT148" s="16" t="s">
        <v>137</v>
      </c>
      <c r="AU148" s="16" t="s">
        <v>77</v>
      </c>
    </row>
    <row r="149" spans="2:65" s="10" customFormat="1">
      <c r="B149" s="127"/>
      <c r="D149" s="124" t="s">
        <v>138</v>
      </c>
      <c r="E149" s="128" t="s">
        <v>1</v>
      </c>
      <c r="F149" s="129" t="s">
        <v>1473</v>
      </c>
      <c r="H149" s="130">
        <v>12.936999999999999</v>
      </c>
      <c r="L149" s="127"/>
      <c r="M149" s="131"/>
      <c r="T149" s="132"/>
      <c r="AT149" s="128" t="s">
        <v>138</v>
      </c>
      <c r="AU149" s="128" t="s">
        <v>77</v>
      </c>
      <c r="AV149" s="10" t="s">
        <v>77</v>
      </c>
      <c r="AW149" s="10" t="s">
        <v>26</v>
      </c>
      <c r="AX149" s="10" t="s">
        <v>16</v>
      </c>
      <c r="AY149" s="128" t="s">
        <v>130</v>
      </c>
    </row>
    <row r="150" spans="2:65" s="1" customFormat="1" ht="16.5" customHeight="1">
      <c r="B150" s="111"/>
      <c r="C150" s="112" t="s">
        <v>129</v>
      </c>
      <c r="D150" s="112" t="s">
        <v>131</v>
      </c>
      <c r="E150" s="113" t="s">
        <v>298</v>
      </c>
      <c r="F150" s="114" t="s">
        <v>299</v>
      </c>
      <c r="G150" s="115" t="s">
        <v>234</v>
      </c>
      <c r="H150" s="116">
        <v>7.2869999999999999</v>
      </c>
      <c r="I150" s="117"/>
      <c r="J150" s="117">
        <f>ROUND(I150*H150,2)</f>
        <v>0</v>
      </c>
      <c r="K150" s="114" t="s">
        <v>1579</v>
      </c>
      <c r="L150" s="28"/>
      <c r="M150" s="118" t="s">
        <v>1</v>
      </c>
      <c r="N150" s="119" t="s">
        <v>35</v>
      </c>
      <c r="O150" s="120">
        <v>0</v>
      </c>
      <c r="P150" s="120">
        <f>O150*H150</f>
        <v>0</v>
      </c>
      <c r="Q150" s="120">
        <v>0</v>
      </c>
      <c r="R150" s="120">
        <f>Q150*H150</f>
        <v>0</v>
      </c>
      <c r="S150" s="120">
        <v>0</v>
      </c>
      <c r="T150" s="121">
        <f>S150*H150</f>
        <v>0</v>
      </c>
      <c r="AR150" s="122" t="s">
        <v>147</v>
      </c>
      <c r="AT150" s="122" t="s">
        <v>131</v>
      </c>
      <c r="AU150" s="122" t="s">
        <v>77</v>
      </c>
      <c r="AY150" s="16" t="s">
        <v>130</v>
      </c>
      <c r="BE150" s="123">
        <f>IF(N150="základní",J150,0)</f>
        <v>0</v>
      </c>
      <c r="BF150" s="123">
        <f>IF(N150="snížená",J150,0)</f>
        <v>0</v>
      </c>
      <c r="BG150" s="123">
        <f>IF(N150="zákl. přenesená",J150,0)</f>
        <v>0</v>
      </c>
      <c r="BH150" s="123">
        <f>IF(N150="sníž. přenesená",J150,0)</f>
        <v>0</v>
      </c>
      <c r="BI150" s="123">
        <f>IF(N150="nulová",J150,0)</f>
        <v>0</v>
      </c>
      <c r="BJ150" s="16" t="s">
        <v>16</v>
      </c>
      <c r="BK150" s="123">
        <f>ROUND(I150*H150,2)</f>
        <v>0</v>
      </c>
      <c r="BL150" s="16" t="s">
        <v>147</v>
      </c>
      <c r="BM150" s="122" t="s">
        <v>1474</v>
      </c>
    </row>
    <row r="151" spans="2:65" s="1" customFormat="1">
      <c r="B151" s="28"/>
      <c r="D151" s="124" t="s">
        <v>137</v>
      </c>
      <c r="F151" s="125" t="s">
        <v>299</v>
      </c>
      <c r="L151" s="28"/>
      <c r="M151" s="126"/>
      <c r="T151" s="52"/>
      <c r="AT151" s="16" t="s">
        <v>137</v>
      </c>
      <c r="AU151" s="16" t="s">
        <v>77</v>
      </c>
    </row>
    <row r="152" spans="2:65" s="10" customFormat="1">
      <c r="B152" s="127"/>
      <c r="D152" s="124" t="s">
        <v>138</v>
      </c>
      <c r="E152" s="128" t="s">
        <v>1</v>
      </c>
      <c r="F152" s="129" t="s">
        <v>1475</v>
      </c>
      <c r="H152" s="130">
        <v>7.2869999999999999</v>
      </c>
      <c r="L152" s="127"/>
      <c r="M152" s="131"/>
      <c r="T152" s="132"/>
      <c r="AT152" s="128" t="s">
        <v>138</v>
      </c>
      <c r="AU152" s="128" t="s">
        <v>77</v>
      </c>
      <c r="AV152" s="10" t="s">
        <v>77</v>
      </c>
      <c r="AW152" s="10" t="s">
        <v>26</v>
      </c>
      <c r="AX152" s="10" t="s">
        <v>16</v>
      </c>
      <c r="AY152" s="128" t="s">
        <v>130</v>
      </c>
    </row>
    <row r="153" spans="2:65" s="9" customFormat="1" ht="22.9" customHeight="1">
      <c r="B153" s="102"/>
      <c r="D153" s="103" t="s">
        <v>69</v>
      </c>
      <c r="E153" s="145" t="s">
        <v>129</v>
      </c>
      <c r="F153" s="145" t="s">
        <v>417</v>
      </c>
      <c r="J153" s="146">
        <f>BK153</f>
        <v>0</v>
      </c>
      <c r="L153" s="102"/>
      <c r="M153" s="106"/>
      <c r="P153" s="107">
        <f>P154</f>
        <v>0</v>
      </c>
      <c r="R153" s="107">
        <f>R154</f>
        <v>15.4</v>
      </c>
      <c r="T153" s="108">
        <f>T154</f>
        <v>0</v>
      </c>
      <c r="AR153" s="103" t="s">
        <v>16</v>
      </c>
      <c r="AT153" s="109" t="s">
        <v>69</v>
      </c>
      <c r="AU153" s="109" t="s">
        <v>16</v>
      </c>
      <c r="AY153" s="103" t="s">
        <v>130</v>
      </c>
      <c r="BK153" s="110">
        <f>BK154</f>
        <v>0</v>
      </c>
    </row>
    <row r="154" spans="2:65" s="9" customFormat="1" ht="20.85" customHeight="1">
      <c r="B154" s="102"/>
      <c r="D154" s="103" t="s">
        <v>69</v>
      </c>
      <c r="E154" s="145" t="s">
        <v>434</v>
      </c>
      <c r="F154" s="145" t="s">
        <v>435</v>
      </c>
      <c r="J154" s="146">
        <f>BK154</f>
        <v>0</v>
      </c>
      <c r="L154" s="102"/>
      <c r="M154" s="106"/>
      <c r="P154" s="107">
        <f>SUM(P155:P158)</f>
        <v>0</v>
      </c>
      <c r="R154" s="107">
        <f>SUM(R155:R158)</f>
        <v>15.4</v>
      </c>
      <c r="T154" s="108">
        <f>SUM(T155:T158)</f>
        <v>0</v>
      </c>
      <c r="AR154" s="103" t="s">
        <v>16</v>
      </c>
      <c r="AT154" s="109" t="s">
        <v>69</v>
      </c>
      <c r="AU154" s="109" t="s">
        <v>77</v>
      </c>
      <c r="AY154" s="103" t="s">
        <v>130</v>
      </c>
      <c r="BK154" s="110">
        <f>SUM(BK155:BK158)</f>
        <v>0</v>
      </c>
    </row>
    <row r="155" spans="2:65" s="1" customFormat="1" ht="16.5" customHeight="1">
      <c r="B155" s="111"/>
      <c r="C155" s="112" t="s">
        <v>158</v>
      </c>
      <c r="D155" s="112" t="s">
        <v>131</v>
      </c>
      <c r="E155" s="113" t="s">
        <v>471</v>
      </c>
      <c r="F155" s="114" t="s">
        <v>1476</v>
      </c>
      <c r="G155" s="115" t="s">
        <v>221</v>
      </c>
      <c r="H155" s="116">
        <v>38.5</v>
      </c>
      <c r="I155" s="117"/>
      <c r="J155" s="117">
        <f>ROUND(I155*H155,2)</f>
        <v>0</v>
      </c>
      <c r="K155" s="114" t="s">
        <v>1</v>
      </c>
      <c r="L155" s="28"/>
      <c r="M155" s="118" t="s">
        <v>1</v>
      </c>
      <c r="N155" s="119" t="s">
        <v>35</v>
      </c>
      <c r="O155" s="120">
        <v>0</v>
      </c>
      <c r="P155" s="120">
        <f>O155*H155</f>
        <v>0</v>
      </c>
      <c r="Q155" s="120">
        <v>0.4</v>
      </c>
      <c r="R155" s="120">
        <f>Q155*H155</f>
        <v>15.4</v>
      </c>
      <c r="S155" s="120">
        <v>0</v>
      </c>
      <c r="T155" s="121">
        <f>S155*H155</f>
        <v>0</v>
      </c>
      <c r="AR155" s="122" t="s">
        <v>147</v>
      </c>
      <c r="AT155" s="122" t="s">
        <v>131</v>
      </c>
      <c r="AU155" s="122" t="s">
        <v>83</v>
      </c>
      <c r="AY155" s="16" t="s">
        <v>130</v>
      </c>
      <c r="BE155" s="123">
        <f>IF(N155="základní",J155,0)</f>
        <v>0</v>
      </c>
      <c r="BF155" s="123">
        <f>IF(N155="snížená",J155,0)</f>
        <v>0</v>
      </c>
      <c r="BG155" s="123">
        <f>IF(N155="zákl. přenesená",J155,0)</f>
        <v>0</v>
      </c>
      <c r="BH155" s="123">
        <f>IF(N155="sníž. přenesená",J155,0)</f>
        <v>0</v>
      </c>
      <c r="BI155" s="123">
        <f>IF(N155="nulová",J155,0)</f>
        <v>0</v>
      </c>
      <c r="BJ155" s="16" t="s">
        <v>16</v>
      </c>
      <c r="BK155" s="123">
        <f>ROUND(I155*H155,2)</f>
        <v>0</v>
      </c>
      <c r="BL155" s="16" t="s">
        <v>147</v>
      </c>
      <c r="BM155" s="122" t="s">
        <v>1477</v>
      </c>
    </row>
    <row r="156" spans="2:65" s="1" customFormat="1">
      <c r="B156" s="28"/>
      <c r="D156" s="124" t="s">
        <v>137</v>
      </c>
      <c r="F156" s="125" t="s">
        <v>1476</v>
      </c>
      <c r="L156" s="28"/>
      <c r="M156" s="126"/>
      <c r="T156" s="52"/>
      <c r="AT156" s="16" t="s">
        <v>137</v>
      </c>
      <c r="AU156" s="16" t="s">
        <v>83</v>
      </c>
    </row>
    <row r="157" spans="2:65" s="11" customFormat="1">
      <c r="B157" s="133"/>
      <c r="D157" s="124" t="s">
        <v>138</v>
      </c>
      <c r="E157" s="134" t="s">
        <v>1</v>
      </c>
      <c r="F157" s="135" t="s">
        <v>1478</v>
      </c>
      <c r="H157" s="134" t="s">
        <v>1</v>
      </c>
      <c r="L157" s="133"/>
      <c r="M157" s="136"/>
      <c r="T157" s="137"/>
      <c r="AT157" s="134" t="s">
        <v>138</v>
      </c>
      <c r="AU157" s="134" t="s">
        <v>83</v>
      </c>
      <c r="AV157" s="11" t="s">
        <v>16</v>
      </c>
      <c r="AW157" s="11" t="s">
        <v>26</v>
      </c>
      <c r="AX157" s="11" t="s">
        <v>70</v>
      </c>
      <c r="AY157" s="134" t="s">
        <v>130</v>
      </c>
    </row>
    <row r="158" spans="2:65" s="10" customFormat="1">
      <c r="B158" s="127"/>
      <c r="D158" s="124" t="s">
        <v>138</v>
      </c>
      <c r="E158" s="128" t="s">
        <v>1</v>
      </c>
      <c r="F158" s="129" t="s">
        <v>1479</v>
      </c>
      <c r="H158" s="130">
        <v>38.5</v>
      </c>
      <c r="L158" s="127"/>
      <c r="M158" s="131"/>
      <c r="T158" s="132"/>
      <c r="AT158" s="128" t="s">
        <v>138</v>
      </c>
      <c r="AU158" s="128" t="s">
        <v>83</v>
      </c>
      <c r="AV158" s="10" t="s">
        <v>77</v>
      </c>
      <c r="AW158" s="10" t="s">
        <v>26</v>
      </c>
      <c r="AX158" s="10" t="s">
        <v>16</v>
      </c>
      <c r="AY158" s="128" t="s">
        <v>130</v>
      </c>
    </row>
    <row r="159" spans="2:65" s="9" customFormat="1" ht="22.9" customHeight="1">
      <c r="B159" s="102"/>
      <c r="D159" s="103" t="s">
        <v>69</v>
      </c>
      <c r="E159" s="145" t="s">
        <v>170</v>
      </c>
      <c r="F159" s="145" t="s">
        <v>649</v>
      </c>
      <c r="J159" s="146">
        <f>BK159</f>
        <v>0</v>
      </c>
      <c r="L159" s="102"/>
      <c r="M159" s="106"/>
      <c r="P159" s="107">
        <f>P160+P171</f>
        <v>0</v>
      </c>
      <c r="R159" s="107">
        <f>R160+R171</f>
        <v>0</v>
      </c>
      <c r="T159" s="108">
        <f>T160+T171</f>
        <v>10.904480000000001</v>
      </c>
      <c r="AR159" s="103" t="s">
        <v>16</v>
      </c>
      <c r="AT159" s="109" t="s">
        <v>69</v>
      </c>
      <c r="AU159" s="109" t="s">
        <v>16</v>
      </c>
      <c r="AY159" s="103" t="s">
        <v>130</v>
      </c>
      <c r="BK159" s="110">
        <f>BK160+BK171</f>
        <v>0</v>
      </c>
    </row>
    <row r="160" spans="2:65" s="9" customFormat="1" ht="20.85" customHeight="1">
      <c r="B160" s="102"/>
      <c r="D160" s="103" t="s">
        <v>69</v>
      </c>
      <c r="E160" s="145" t="s">
        <v>814</v>
      </c>
      <c r="F160" s="145" t="s">
        <v>1480</v>
      </c>
      <c r="J160" s="146">
        <f>BK160</f>
        <v>0</v>
      </c>
      <c r="L160" s="102"/>
      <c r="M160" s="106"/>
      <c r="P160" s="107">
        <f>SUM(P161:P170)</f>
        <v>0</v>
      </c>
      <c r="R160" s="107">
        <f>SUM(R161:R170)</f>
        <v>0</v>
      </c>
      <c r="T160" s="108">
        <f>SUM(T161:T170)</f>
        <v>10.904480000000001</v>
      </c>
      <c r="AR160" s="103" t="s">
        <v>16</v>
      </c>
      <c r="AT160" s="109" t="s">
        <v>69</v>
      </c>
      <c r="AU160" s="109" t="s">
        <v>77</v>
      </c>
      <c r="AY160" s="103" t="s">
        <v>130</v>
      </c>
      <c r="BK160" s="110">
        <f>SUM(BK161:BK170)</f>
        <v>0</v>
      </c>
    </row>
    <row r="161" spans="2:65" s="1" customFormat="1" ht="16.5" customHeight="1">
      <c r="B161" s="111"/>
      <c r="C161" s="112" t="s">
        <v>162</v>
      </c>
      <c r="D161" s="112" t="s">
        <v>131</v>
      </c>
      <c r="E161" s="113" t="s">
        <v>1481</v>
      </c>
      <c r="F161" s="114" t="s">
        <v>1482</v>
      </c>
      <c r="G161" s="115" t="s">
        <v>221</v>
      </c>
      <c r="H161" s="116">
        <v>11.682</v>
      </c>
      <c r="I161" s="117"/>
      <c r="J161" s="117">
        <f>ROUND(I161*H161,2)</f>
        <v>0</v>
      </c>
      <c r="K161" s="114" t="s">
        <v>1579</v>
      </c>
      <c r="L161" s="28"/>
      <c r="M161" s="118" t="s">
        <v>1</v>
      </c>
      <c r="N161" s="119" t="s">
        <v>35</v>
      </c>
      <c r="O161" s="120">
        <v>0</v>
      </c>
      <c r="P161" s="120">
        <f>O161*H161</f>
        <v>0</v>
      </c>
      <c r="Q161" s="120">
        <v>0</v>
      </c>
      <c r="R161" s="120">
        <f>Q161*H161</f>
        <v>0</v>
      </c>
      <c r="S161" s="120">
        <v>0.34</v>
      </c>
      <c r="T161" s="121">
        <f>S161*H161</f>
        <v>3.9718800000000005</v>
      </c>
      <c r="AR161" s="122" t="s">
        <v>147</v>
      </c>
      <c r="AT161" s="122" t="s">
        <v>131</v>
      </c>
      <c r="AU161" s="122" t="s">
        <v>83</v>
      </c>
      <c r="AY161" s="16" t="s">
        <v>130</v>
      </c>
      <c r="BE161" s="123">
        <f>IF(N161="základní",J161,0)</f>
        <v>0</v>
      </c>
      <c r="BF161" s="123">
        <f>IF(N161="snížená",J161,0)</f>
        <v>0</v>
      </c>
      <c r="BG161" s="123">
        <f>IF(N161="zákl. přenesená",J161,0)</f>
        <v>0</v>
      </c>
      <c r="BH161" s="123">
        <f>IF(N161="sníž. přenesená",J161,0)</f>
        <v>0</v>
      </c>
      <c r="BI161" s="123">
        <f>IF(N161="nulová",J161,0)</f>
        <v>0</v>
      </c>
      <c r="BJ161" s="16" t="s">
        <v>16</v>
      </c>
      <c r="BK161" s="123">
        <f>ROUND(I161*H161,2)</f>
        <v>0</v>
      </c>
      <c r="BL161" s="16" t="s">
        <v>147</v>
      </c>
      <c r="BM161" s="122" t="s">
        <v>1483</v>
      </c>
    </row>
    <row r="162" spans="2:65" s="1" customFormat="1">
      <c r="B162" s="28"/>
      <c r="D162" s="124" t="s">
        <v>137</v>
      </c>
      <c r="F162" s="125" t="s">
        <v>1482</v>
      </c>
      <c r="L162" s="28"/>
      <c r="M162" s="126"/>
      <c r="T162" s="52"/>
      <c r="AT162" s="16" t="s">
        <v>137</v>
      </c>
      <c r="AU162" s="16" t="s">
        <v>83</v>
      </c>
    </row>
    <row r="163" spans="2:65" s="10" customFormat="1">
      <c r="B163" s="127"/>
      <c r="D163" s="124" t="s">
        <v>138</v>
      </c>
      <c r="E163" s="128" t="s">
        <v>1</v>
      </c>
      <c r="F163" s="129" t="s">
        <v>1484</v>
      </c>
      <c r="H163" s="130">
        <v>11.682</v>
      </c>
      <c r="L163" s="127"/>
      <c r="M163" s="131"/>
      <c r="T163" s="132"/>
      <c r="AT163" s="128" t="s">
        <v>138</v>
      </c>
      <c r="AU163" s="128" t="s">
        <v>83</v>
      </c>
      <c r="AV163" s="10" t="s">
        <v>77</v>
      </c>
      <c r="AW163" s="10" t="s">
        <v>26</v>
      </c>
      <c r="AX163" s="10" t="s">
        <v>16</v>
      </c>
      <c r="AY163" s="128" t="s">
        <v>130</v>
      </c>
    </row>
    <row r="164" spans="2:65" s="1" customFormat="1" ht="16.5" customHeight="1">
      <c r="B164" s="111"/>
      <c r="C164" s="112" t="s">
        <v>166</v>
      </c>
      <c r="D164" s="112" t="s">
        <v>131</v>
      </c>
      <c r="E164" s="113" t="s">
        <v>1485</v>
      </c>
      <c r="F164" s="114" t="s">
        <v>1486</v>
      </c>
      <c r="G164" s="115" t="s">
        <v>221</v>
      </c>
      <c r="H164" s="116">
        <v>20.39</v>
      </c>
      <c r="I164" s="117"/>
      <c r="J164" s="117">
        <f>ROUND(I164*H164,2)</f>
        <v>0</v>
      </c>
      <c r="K164" s="114" t="s">
        <v>1579</v>
      </c>
      <c r="L164" s="28"/>
      <c r="M164" s="118" t="s">
        <v>1</v>
      </c>
      <c r="N164" s="119" t="s">
        <v>35</v>
      </c>
      <c r="O164" s="120">
        <v>0</v>
      </c>
      <c r="P164" s="120">
        <f>O164*H164</f>
        <v>0</v>
      </c>
      <c r="Q164" s="120">
        <v>0</v>
      </c>
      <c r="R164" s="120">
        <f>Q164*H164</f>
        <v>0</v>
      </c>
      <c r="S164" s="120">
        <v>0.34</v>
      </c>
      <c r="T164" s="121">
        <f>S164*H164</f>
        <v>6.9326000000000008</v>
      </c>
      <c r="AR164" s="122" t="s">
        <v>147</v>
      </c>
      <c r="AT164" s="122" t="s">
        <v>131</v>
      </c>
      <c r="AU164" s="122" t="s">
        <v>83</v>
      </c>
      <c r="AY164" s="16" t="s">
        <v>130</v>
      </c>
      <c r="BE164" s="123">
        <f>IF(N164="základní",J164,0)</f>
        <v>0</v>
      </c>
      <c r="BF164" s="123">
        <f>IF(N164="snížená",J164,0)</f>
        <v>0</v>
      </c>
      <c r="BG164" s="123">
        <f>IF(N164="zákl. přenesená",J164,0)</f>
        <v>0</v>
      </c>
      <c r="BH164" s="123">
        <f>IF(N164="sníž. přenesená",J164,0)</f>
        <v>0</v>
      </c>
      <c r="BI164" s="123">
        <f>IF(N164="nulová",J164,0)</f>
        <v>0</v>
      </c>
      <c r="BJ164" s="16" t="s">
        <v>16</v>
      </c>
      <c r="BK164" s="123">
        <f>ROUND(I164*H164,2)</f>
        <v>0</v>
      </c>
      <c r="BL164" s="16" t="s">
        <v>147</v>
      </c>
      <c r="BM164" s="122" t="s">
        <v>1487</v>
      </c>
    </row>
    <row r="165" spans="2:65" s="1" customFormat="1">
      <c r="B165" s="28"/>
      <c r="D165" s="124" t="s">
        <v>137</v>
      </c>
      <c r="F165" s="125" t="s">
        <v>1486</v>
      </c>
      <c r="L165" s="28"/>
      <c r="M165" s="126"/>
      <c r="T165" s="52"/>
      <c r="AT165" s="16" t="s">
        <v>137</v>
      </c>
      <c r="AU165" s="16" t="s">
        <v>83</v>
      </c>
    </row>
    <row r="166" spans="2:65" s="11" customFormat="1">
      <c r="B166" s="133"/>
      <c r="D166" s="124" t="s">
        <v>138</v>
      </c>
      <c r="E166" s="134" t="s">
        <v>1</v>
      </c>
      <c r="F166" s="135" t="s">
        <v>1488</v>
      </c>
      <c r="H166" s="134" t="s">
        <v>1</v>
      </c>
      <c r="L166" s="133"/>
      <c r="M166" s="136"/>
      <c r="T166" s="137"/>
      <c r="AT166" s="134" t="s">
        <v>138</v>
      </c>
      <c r="AU166" s="134" t="s">
        <v>83</v>
      </c>
      <c r="AV166" s="11" t="s">
        <v>16</v>
      </c>
      <c r="AW166" s="11" t="s">
        <v>26</v>
      </c>
      <c r="AX166" s="11" t="s">
        <v>70</v>
      </c>
      <c r="AY166" s="134" t="s">
        <v>130</v>
      </c>
    </row>
    <row r="167" spans="2:65" s="10" customFormat="1">
      <c r="B167" s="127"/>
      <c r="D167" s="124" t="s">
        <v>138</v>
      </c>
      <c r="E167" s="128" t="s">
        <v>1</v>
      </c>
      <c r="F167" s="129" t="s">
        <v>1489</v>
      </c>
      <c r="H167" s="130">
        <v>6</v>
      </c>
      <c r="L167" s="127"/>
      <c r="M167" s="131"/>
      <c r="T167" s="132"/>
      <c r="AT167" s="128" t="s">
        <v>138</v>
      </c>
      <c r="AU167" s="128" t="s">
        <v>83</v>
      </c>
      <c r="AV167" s="10" t="s">
        <v>77</v>
      </c>
      <c r="AW167" s="10" t="s">
        <v>26</v>
      </c>
      <c r="AX167" s="10" t="s">
        <v>70</v>
      </c>
      <c r="AY167" s="128" t="s">
        <v>130</v>
      </c>
    </row>
    <row r="168" spans="2:65" s="10" customFormat="1">
      <c r="B168" s="127"/>
      <c r="D168" s="124" t="s">
        <v>138</v>
      </c>
      <c r="E168" s="128" t="s">
        <v>1</v>
      </c>
      <c r="F168" s="129" t="s">
        <v>1490</v>
      </c>
      <c r="H168" s="130">
        <v>3</v>
      </c>
      <c r="L168" s="127"/>
      <c r="M168" s="131"/>
      <c r="T168" s="132"/>
      <c r="AT168" s="128" t="s">
        <v>138</v>
      </c>
      <c r="AU168" s="128" t="s">
        <v>83</v>
      </c>
      <c r="AV168" s="10" t="s">
        <v>77</v>
      </c>
      <c r="AW168" s="10" t="s">
        <v>26</v>
      </c>
      <c r="AX168" s="10" t="s">
        <v>70</v>
      </c>
      <c r="AY168" s="128" t="s">
        <v>130</v>
      </c>
    </row>
    <row r="169" spans="2:65" s="14" customFormat="1">
      <c r="B169" s="153"/>
      <c r="D169" s="124" t="s">
        <v>138</v>
      </c>
      <c r="E169" s="154" t="s">
        <v>1</v>
      </c>
      <c r="F169" s="155" t="s">
        <v>264</v>
      </c>
      <c r="H169" s="156">
        <v>9</v>
      </c>
      <c r="L169" s="153"/>
      <c r="M169" s="157"/>
      <c r="T169" s="158"/>
      <c r="AT169" s="154" t="s">
        <v>138</v>
      </c>
      <c r="AU169" s="154" t="s">
        <v>83</v>
      </c>
      <c r="AV169" s="14" t="s">
        <v>83</v>
      </c>
      <c r="AW169" s="14" t="s">
        <v>26</v>
      </c>
      <c r="AX169" s="14" t="s">
        <v>70</v>
      </c>
      <c r="AY169" s="154" t="s">
        <v>130</v>
      </c>
    </row>
    <row r="170" spans="2:65" s="10" customFormat="1">
      <c r="B170" s="127"/>
      <c r="D170" s="124" t="s">
        <v>138</v>
      </c>
      <c r="E170" s="128" t="s">
        <v>1</v>
      </c>
      <c r="F170" s="129" t="s">
        <v>1491</v>
      </c>
      <c r="H170" s="130">
        <v>20.39</v>
      </c>
      <c r="L170" s="127"/>
      <c r="M170" s="131"/>
      <c r="T170" s="132"/>
      <c r="AT170" s="128" t="s">
        <v>138</v>
      </c>
      <c r="AU170" s="128" t="s">
        <v>83</v>
      </c>
      <c r="AV170" s="10" t="s">
        <v>77</v>
      </c>
      <c r="AW170" s="10" t="s">
        <v>26</v>
      </c>
      <c r="AX170" s="10" t="s">
        <v>16</v>
      </c>
      <c r="AY170" s="128" t="s">
        <v>130</v>
      </c>
    </row>
    <row r="171" spans="2:65" s="9" customFormat="1" ht="20.85" customHeight="1">
      <c r="B171" s="102"/>
      <c r="D171" s="103" t="s">
        <v>69</v>
      </c>
      <c r="E171" s="145" t="s">
        <v>691</v>
      </c>
      <c r="F171" s="145" t="s">
        <v>692</v>
      </c>
      <c r="J171" s="146">
        <f>BK171</f>
        <v>0</v>
      </c>
      <c r="L171" s="102"/>
      <c r="M171" s="106"/>
      <c r="P171" s="107">
        <f>SUM(P172:P174)</f>
        <v>0</v>
      </c>
      <c r="R171" s="107">
        <f>SUM(R172:R174)</f>
        <v>0</v>
      </c>
      <c r="T171" s="108">
        <f>SUM(T172:T174)</f>
        <v>0</v>
      </c>
      <c r="AR171" s="103" t="s">
        <v>16</v>
      </c>
      <c r="AT171" s="109" t="s">
        <v>69</v>
      </c>
      <c r="AU171" s="109" t="s">
        <v>77</v>
      </c>
      <c r="AY171" s="103" t="s">
        <v>130</v>
      </c>
      <c r="BK171" s="110">
        <f>SUM(BK172:BK174)</f>
        <v>0</v>
      </c>
    </row>
    <row r="172" spans="2:65" s="1" customFormat="1" ht="16.5" customHeight="1">
      <c r="B172" s="111"/>
      <c r="C172" s="112" t="s">
        <v>170</v>
      </c>
      <c r="D172" s="112" t="s">
        <v>131</v>
      </c>
      <c r="E172" s="113" t="s">
        <v>1492</v>
      </c>
      <c r="F172" s="114" t="s">
        <v>1493</v>
      </c>
      <c r="G172" s="115" t="s">
        <v>295</v>
      </c>
      <c r="H172" s="116">
        <v>0.17699999999999999</v>
      </c>
      <c r="I172" s="117"/>
      <c r="J172" s="117">
        <f>ROUND(I172*H172,2)</f>
        <v>0</v>
      </c>
      <c r="K172" s="114" t="s">
        <v>1</v>
      </c>
      <c r="L172" s="28"/>
      <c r="M172" s="118" t="s">
        <v>1</v>
      </c>
      <c r="N172" s="119" t="s">
        <v>35</v>
      </c>
      <c r="O172" s="120">
        <v>0</v>
      </c>
      <c r="P172" s="120">
        <f>O172*H172</f>
        <v>0</v>
      </c>
      <c r="Q172" s="120">
        <v>0</v>
      </c>
      <c r="R172" s="120">
        <f>Q172*H172</f>
        <v>0</v>
      </c>
      <c r="S172" s="120">
        <v>0</v>
      </c>
      <c r="T172" s="121">
        <f>S172*H172</f>
        <v>0</v>
      </c>
      <c r="AR172" s="122" t="s">
        <v>147</v>
      </c>
      <c r="AT172" s="122" t="s">
        <v>131</v>
      </c>
      <c r="AU172" s="122" t="s">
        <v>83</v>
      </c>
      <c r="AY172" s="16" t="s">
        <v>130</v>
      </c>
      <c r="BE172" s="123">
        <f>IF(N172="základní",J172,0)</f>
        <v>0</v>
      </c>
      <c r="BF172" s="123">
        <f>IF(N172="snížená",J172,0)</f>
        <v>0</v>
      </c>
      <c r="BG172" s="123">
        <f>IF(N172="zákl. přenesená",J172,0)</f>
        <v>0</v>
      </c>
      <c r="BH172" s="123">
        <f>IF(N172="sníž. přenesená",J172,0)</f>
        <v>0</v>
      </c>
      <c r="BI172" s="123">
        <f>IF(N172="nulová",J172,0)</f>
        <v>0</v>
      </c>
      <c r="BJ172" s="16" t="s">
        <v>16</v>
      </c>
      <c r="BK172" s="123">
        <f>ROUND(I172*H172,2)</f>
        <v>0</v>
      </c>
      <c r="BL172" s="16" t="s">
        <v>147</v>
      </c>
      <c r="BM172" s="122" t="s">
        <v>1494</v>
      </c>
    </row>
    <row r="173" spans="2:65" s="1" customFormat="1">
      <c r="B173" s="28"/>
      <c r="D173" s="124" t="s">
        <v>137</v>
      </c>
      <c r="F173" s="125" t="s">
        <v>1493</v>
      </c>
      <c r="L173" s="28"/>
      <c r="M173" s="126"/>
      <c r="T173" s="52"/>
      <c r="AT173" s="16" t="s">
        <v>137</v>
      </c>
      <c r="AU173" s="16" t="s">
        <v>83</v>
      </c>
    </row>
    <row r="174" spans="2:65" s="10" customFormat="1">
      <c r="B174" s="127"/>
      <c r="D174" s="124" t="s">
        <v>138</v>
      </c>
      <c r="E174" s="128" t="s">
        <v>1</v>
      </c>
      <c r="F174" s="129" t="s">
        <v>1495</v>
      </c>
      <c r="H174" s="130">
        <v>0.17699999999999999</v>
      </c>
      <c r="L174" s="127"/>
      <c r="M174" s="131"/>
      <c r="T174" s="132"/>
      <c r="AT174" s="128" t="s">
        <v>138</v>
      </c>
      <c r="AU174" s="128" t="s">
        <v>83</v>
      </c>
      <c r="AV174" s="10" t="s">
        <v>77</v>
      </c>
      <c r="AW174" s="10" t="s">
        <v>26</v>
      </c>
      <c r="AX174" s="10" t="s">
        <v>16</v>
      </c>
      <c r="AY174" s="128" t="s">
        <v>130</v>
      </c>
    </row>
    <row r="175" spans="2:65" s="9" customFormat="1" ht="22.9" customHeight="1">
      <c r="B175" s="102"/>
      <c r="D175" s="103" t="s">
        <v>69</v>
      </c>
      <c r="E175" s="145" t="s">
        <v>808</v>
      </c>
      <c r="F175" s="145" t="s">
        <v>809</v>
      </c>
      <c r="J175" s="146">
        <f>BK175</f>
        <v>0</v>
      </c>
      <c r="L175" s="102"/>
      <c r="M175" s="106"/>
      <c r="P175" s="107">
        <f>SUM(P176:P185)</f>
        <v>0</v>
      </c>
      <c r="R175" s="107">
        <f>SUM(R176:R185)</f>
        <v>0</v>
      </c>
      <c r="T175" s="108">
        <f>SUM(T176:T185)</f>
        <v>0</v>
      </c>
      <c r="AR175" s="103" t="s">
        <v>16</v>
      </c>
      <c r="AT175" s="109" t="s">
        <v>69</v>
      </c>
      <c r="AU175" s="109" t="s">
        <v>16</v>
      </c>
      <c r="AY175" s="103" t="s">
        <v>130</v>
      </c>
      <c r="BK175" s="110">
        <f>SUM(BK176:BK185)</f>
        <v>0</v>
      </c>
    </row>
    <row r="176" spans="2:65" s="1" customFormat="1" ht="16.5" customHeight="1">
      <c r="B176" s="111"/>
      <c r="C176" s="112" t="s">
        <v>20</v>
      </c>
      <c r="D176" s="112" t="s">
        <v>131</v>
      </c>
      <c r="E176" s="113" t="s">
        <v>858</v>
      </c>
      <c r="F176" s="114" t="s">
        <v>859</v>
      </c>
      <c r="G176" s="115" t="s">
        <v>295</v>
      </c>
      <c r="H176" s="116">
        <v>11.586</v>
      </c>
      <c r="I176" s="117"/>
      <c r="J176" s="117">
        <f>ROUND(I176*H176,2)</f>
        <v>0</v>
      </c>
      <c r="K176" s="114" t="s">
        <v>1579</v>
      </c>
      <c r="L176" s="28"/>
      <c r="M176" s="118" t="s">
        <v>1</v>
      </c>
      <c r="N176" s="119" t="s">
        <v>35</v>
      </c>
      <c r="O176" s="120">
        <v>0</v>
      </c>
      <c r="P176" s="120">
        <f>O176*H176</f>
        <v>0</v>
      </c>
      <c r="Q176" s="120">
        <v>0</v>
      </c>
      <c r="R176" s="120">
        <f>Q176*H176</f>
        <v>0</v>
      </c>
      <c r="S176" s="120">
        <v>0</v>
      </c>
      <c r="T176" s="121">
        <f>S176*H176</f>
        <v>0</v>
      </c>
      <c r="AR176" s="122" t="s">
        <v>147</v>
      </c>
      <c r="AT176" s="122" t="s">
        <v>131</v>
      </c>
      <c r="AU176" s="122" t="s">
        <v>77</v>
      </c>
      <c r="AY176" s="16" t="s">
        <v>130</v>
      </c>
      <c r="BE176" s="123">
        <f>IF(N176="základní",J176,0)</f>
        <v>0</v>
      </c>
      <c r="BF176" s="123">
        <f>IF(N176="snížená",J176,0)</f>
        <v>0</v>
      </c>
      <c r="BG176" s="123">
        <f>IF(N176="zákl. přenesená",J176,0)</f>
        <v>0</v>
      </c>
      <c r="BH176" s="123">
        <f>IF(N176="sníž. přenesená",J176,0)</f>
        <v>0</v>
      </c>
      <c r="BI176" s="123">
        <f>IF(N176="nulová",J176,0)</f>
        <v>0</v>
      </c>
      <c r="BJ176" s="16" t="s">
        <v>16</v>
      </c>
      <c r="BK176" s="123">
        <f>ROUND(I176*H176,2)</f>
        <v>0</v>
      </c>
      <c r="BL176" s="16" t="s">
        <v>147</v>
      </c>
      <c r="BM176" s="122" t="s">
        <v>1496</v>
      </c>
    </row>
    <row r="177" spans="2:65" s="1" customFormat="1">
      <c r="B177" s="28"/>
      <c r="D177" s="124" t="s">
        <v>137</v>
      </c>
      <c r="F177" s="125" t="s">
        <v>859</v>
      </c>
      <c r="L177" s="28"/>
      <c r="M177" s="126"/>
      <c r="T177" s="52"/>
      <c r="AT177" s="16" t="s">
        <v>137</v>
      </c>
      <c r="AU177" s="16" t="s">
        <v>77</v>
      </c>
    </row>
    <row r="178" spans="2:65" s="10" customFormat="1">
      <c r="B178" s="127"/>
      <c r="D178" s="124" t="s">
        <v>138</v>
      </c>
      <c r="E178" s="128" t="s">
        <v>1</v>
      </c>
      <c r="F178" s="129" t="s">
        <v>1497</v>
      </c>
      <c r="H178" s="130">
        <v>7.5060000000000002</v>
      </c>
      <c r="L178" s="127"/>
      <c r="M178" s="131"/>
      <c r="T178" s="132"/>
      <c r="AT178" s="128" t="s">
        <v>138</v>
      </c>
      <c r="AU178" s="128" t="s">
        <v>77</v>
      </c>
      <c r="AV178" s="10" t="s">
        <v>77</v>
      </c>
      <c r="AW178" s="10" t="s">
        <v>26</v>
      </c>
      <c r="AX178" s="10" t="s">
        <v>70</v>
      </c>
      <c r="AY178" s="128" t="s">
        <v>130</v>
      </c>
    </row>
    <row r="179" spans="2:65" s="10" customFormat="1">
      <c r="B179" s="127"/>
      <c r="D179" s="124" t="s">
        <v>138</v>
      </c>
      <c r="E179" s="128" t="s">
        <v>1</v>
      </c>
      <c r="F179" s="129" t="s">
        <v>1498</v>
      </c>
      <c r="H179" s="130">
        <v>4.08</v>
      </c>
      <c r="L179" s="127"/>
      <c r="M179" s="131"/>
      <c r="T179" s="132"/>
      <c r="AT179" s="128" t="s">
        <v>138</v>
      </c>
      <c r="AU179" s="128" t="s">
        <v>77</v>
      </c>
      <c r="AV179" s="10" t="s">
        <v>77</v>
      </c>
      <c r="AW179" s="10" t="s">
        <v>26</v>
      </c>
      <c r="AX179" s="10" t="s">
        <v>70</v>
      </c>
      <c r="AY179" s="128" t="s">
        <v>130</v>
      </c>
    </row>
    <row r="180" spans="2:65" s="13" customFormat="1">
      <c r="B180" s="147"/>
      <c r="D180" s="124" t="s">
        <v>138</v>
      </c>
      <c r="E180" s="148" t="s">
        <v>1</v>
      </c>
      <c r="F180" s="149" t="s">
        <v>227</v>
      </c>
      <c r="H180" s="150">
        <v>11.586</v>
      </c>
      <c r="L180" s="147"/>
      <c r="M180" s="151"/>
      <c r="T180" s="152"/>
      <c r="AT180" s="148" t="s">
        <v>138</v>
      </c>
      <c r="AU180" s="148" t="s">
        <v>77</v>
      </c>
      <c r="AV180" s="13" t="s">
        <v>147</v>
      </c>
      <c r="AW180" s="13" t="s">
        <v>26</v>
      </c>
      <c r="AX180" s="13" t="s">
        <v>16</v>
      </c>
      <c r="AY180" s="148" t="s">
        <v>130</v>
      </c>
    </row>
    <row r="181" spans="2:65" s="1" customFormat="1" ht="16.5" customHeight="1">
      <c r="B181" s="111"/>
      <c r="C181" s="112" t="s">
        <v>177</v>
      </c>
      <c r="D181" s="112" t="s">
        <v>131</v>
      </c>
      <c r="E181" s="113" t="s">
        <v>1499</v>
      </c>
      <c r="F181" s="114" t="s">
        <v>1500</v>
      </c>
      <c r="G181" s="115" t="s">
        <v>295</v>
      </c>
      <c r="H181" s="116">
        <v>115.86</v>
      </c>
      <c r="I181" s="117"/>
      <c r="J181" s="117">
        <f>ROUND(I181*H181,2)</f>
        <v>0</v>
      </c>
      <c r="K181" s="114" t="s">
        <v>1579</v>
      </c>
      <c r="L181" s="28"/>
      <c r="M181" s="118" t="s">
        <v>1</v>
      </c>
      <c r="N181" s="119" t="s">
        <v>35</v>
      </c>
      <c r="O181" s="120">
        <v>0</v>
      </c>
      <c r="P181" s="120">
        <f>O181*H181</f>
        <v>0</v>
      </c>
      <c r="Q181" s="120">
        <v>0</v>
      </c>
      <c r="R181" s="120">
        <f>Q181*H181</f>
        <v>0</v>
      </c>
      <c r="S181" s="120">
        <v>0</v>
      </c>
      <c r="T181" s="121">
        <f>S181*H181</f>
        <v>0</v>
      </c>
      <c r="AR181" s="122" t="s">
        <v>147</v>
      </c>
      <c r="AT181" s="122" t="s">
        <v>131</v>
      </c>
      <c r="AU181" s="122" t="s">
        <v>77</v>
      </c>
      <c r="AY181" s="16" t="s">
        <v>130</v>
      </c>
      <c r="BE181" s="123">
        <f>IF(N181="základní",J181,0)</f>
        <v>0</v>
      </c>
      <c r="BF181" s="123">
        <f>IF(N181="snížená",J181,0)</f>
        <v>0</v>
      </c>
      <c r="BG181" s="123">
        <f>IF(N181="zákl. přenesená",J181,0)</f>
        <v>0</v>
      </c>
      <c r="BH181" s="123">
        <f>IF(N181="sníž. přenesená",J181,0)</f>
        <v>0</v>
      </c>
      <c r="BI181" s="123">
        <f>IF(N181="nulová",J181,0)</f>
        <v>0</v>
      </c>
      <c r="BJ181" s="16" t="s">
        <v>16</v>
      </c>
      <c r="BK181" s="123">
        <f>ROUND(I181*H181,2)</f>
        <v>0</v>
      </c>
      <c r="BL181" s="16" t="s">
        <v>147</v>
      </c>
      <c r="BM181" s="122" t="s">
        <v>1501</v>
      </c>
    </row>
    <row r="182" spans="2:65" s="1" customFormat="1">
      <c r="B182" s="28"/>
      <c r="D182" s="124" t="s">
        <v>137</v>
      </c>
      <c r="F182" s="125" t="s">
        <v>1500</v>
      </c>
      <c r="L182" s="28"/>
      <c r="M182" s="126"/>
      <c r="T182" s="52"/>
      <c r="AT182" s="16" t="s">
        <v>137</v>
      </c>
      <c r="AU182" s="16" t="s">
        <v>77</v>
      </c>
    </row>
    <row r="183" spans="2:65" s="10" customFormat="1">
      <c r="B183" s="127"/>
      <c r="D183" s="124" t="s">
        <v>138</v>
      </c>
      <c r="E183" s="128" t="s">
        <v>1</v>
      </c>
      <c r="F183" s="129" t="s">
        <v>1502</v>
      </c>
      <c r="H183" s="130">
        <v>115.86</v>
      </c>
      <c r="L183" s="127"/>
      <c r="M183" s="131"/>
      <c r="T183" s="132"/>
      <c r="AT183" s="128" t="s">
        <v>138</v>
      </c>
      <c r="AU183" s="128" t="s">
        <v>77</v>
      </c>
      <c r="AV183" s="10" t="s">
        <v>77</v>
      </c>
      <c r="AW183" s="10" t="s">
        <v>26</v>
      </c>
      <c r="AX183" s="10" t="s">
        <v>16</v>
      </c>
      <c r="AY183" s="128" t="s">
        <v>130</v>
      </c>
    </row>
    <row r="184" spans="2:65" s="1" customFormat="1" ht="21.75" customHeight="1">
      <c r="B184" s="111"/>
      <c r="C184" s="112" t="s">
        <v>180</v>
      </c>
      <c r="D184" s="112" t="s">
        <v>131</v>
      </c>
      <c r="E184" s="113" t="s">
        <v>849</v>
      </c>
      <c r="F184" s="114" t="s">
        <v>850</v>
      </c>
      <c r="G184" s="115" t="s">
        <v>295</v>
      </c>
      <c r="H184" s="116">
        <v>11.586</v>
      </c>
      <c r="I184" s="117"/>
      <c r="J184" s="117">
        <f>ROUND(I184*H184,2)</f>
        <v>0</v>
      </c>
      <c r="K184" s="114" t="s">
        <v>1579</v>
      </c>
      <c r="L184" s="28"/>
      <c r="M184" s="118" t="s">
        <v>1</v>
      </c>
      <c r="N184" s="119" t="s">
        <v>35</v>
      </c>
      <c r="O184" s="120">
        <v>0</v>
      </c>
      <c r="P184" s="120">
        <f>O184*H184</f>
        <v>0</v>
      </c>
      <c r="Q184" s="120">
        <v>0</v>
      </c>
      <c r="R184" s="120">
        <f>Q184*H184</f>
        <v>0</v>
      </c>
      <c r="S184" s="120">
        <v>0</v>
      </c>
      <c r="T184" s="121">
        <f>S184*H184</f>
        <v>0</v>
      </c>
      <c r="AR184" s="122" t="s">
        <v>147</v>
      </c>
      <c r="AT184" s="122" t="s">
        <v>131</v>
      </c>
      <c r="AU184" s="122" t="s">
        <v>77</v>
      </c>
      <c r="AY184" s="16" t="s">
        <v>130</v>
      </c>
      <c r="BE184" s="123">
        <f>IF(N184="základní",J184,0)</f>
        <v>0</v>
      </c>
      <c r="BF184" s="123">
        <f>IF(N184="snížená",J184,0)</f>
        <v>0</v>
      </c>
      <c r="BG184" s="123">
        <f>IF(N184="zákl. přenesená",J184,0)</f>
        <v>0</v>
      </c>
      <c r="BH184" s="123">
        <f>IF(N184="sníž. přenesená",J184,0)</f>
        <v>0</v>
      </c>
      <c r="BI184" s="123">
        <f>IF(N184="nulová",J184,0)</f>
        <v>0</v>
      </c>
      <c r="BJ184" s="16" t="s">
        <v>16</v>
      </c>
      <c r="BK184" s="123">
        <f>ROUND(I184*H184,2)</f>
        <v>0</v>
      </c>
      <c r="BL184" s="16" t="s">
        <v>147</v>
      </c>
      <c r="BM184" s="122" t="s">
        <v>1503</v>
      </c>
    </row>
    <row r="185" spans="2:65" s="1" customFormat="1">
      <c r="B185" s="28"/>
      <c r="D185" s="124" t="s">
        <v>137</v>
      </c>
      <c r="F185" s="125" t="s">
        <v>850</v>
      </c>
      <c r="L185" s="28"/>
      <c r="M185" s="126"/>
      <c r="T185" s="52"/>
      <c r="AT185" s="16" t="s">
        <v>137</v>
      </c>
      <c r="AU185" s="16" t="s">
        <v>77</v>
      </c>
    </row>
    <row r="186" spans="2:65" s="9" customFormat="1" ht="22.9" customHeight="1">
      <c r="B186" s="102"/>
      <c r="D186" s="103" t="s">
        <v>69</v>
      </c>
      <c r="E186" s="145" t="s">
        <v>875</v>
      </c>
      <c r="F186" s="145" t="s">
        <v>876</v>
      </c>
      <c r="J186" s="146">
        <f>BK186</f>
        <v>0</v>
      </c>
      <c r="L186" s="102"/>
      <c r="M186" s="106"/>
      <c r="P186" s="107">
        <f>SUM(P187:P188)</f>
        <v>0</v>
      </c>
      <c r="R186" s="107">
        <f>SUM(R187:R188)</f>
        <v>0</v>
      </c>
      <c r="T186" s="108">
        <f>SUM(T187:T188)</f>
        <v>0</v>
      </c>
      <c r="AR186" s="103" t="s">
        <v>16</v>
      </c>
      <c r="AT186" s="109" t="s">
        <v>69</v>
      </c>
      <c r="AU186" s="109" t="s">
        <v>16</v>
      </c>
      <c r="AY186" s="103" t="s">
        <v>130</v>
      </c>
      <c r="BK186" s="110">
        <f>SUM(BK187:BK188)</f>
        <v>0</v>
      </c>
    </row>
    <row r="187" spans="2:65" s="1" customFormat="1" ht="16.5" customHeight="1">
      <c r="B187" s="111"/>
      <c r="C187" s="112" t="s">
        <v>183</v>
      </c>
      <c r="D187" s="112" t="s">
        <v>131</v>
      </c>
      <c r="E187" s="113" t="s">
        <v>878</v>
      </c>
      <c r="F187" s="114" t="s">
        <v>879</v>
      </c>
      <c r="G187" s="115" t="s">
        <v>295</v>
      </c>
      <c r="H187" s="116">
        <v>15.4</v>
      </c>
      <c r="I187" s="117"/>
      <c r="J187" s="117">
        <f>ROUND(I187*H187,2)</f>
        <v>0</v>
      </c>
      <c r="K187" s="114" t="s">
        <v>1579</v>
      </c>
      <c r="L187" s="28"/>
      <c r="M187" s="118" t="s">
        <v>1</v>
      </c>
      <c r="N187" s="119" t="s">
        <v>35</v>
      </c>
      <c r="O187" s="120">
        <v>0</v>
      </c>
      <c r="P187" s="120">
        <f>O187*H187</f>
        <v>0</v>
      </c>
      <c r="Q187" s="120">
        <v>0</v>
      </c>
      <c r="R187" s="120">
        <f>Q187*H187</f>
        <v>0</v>
      </c>
      <c r="S187" s="120">
        <v>0</v>
      </c>
      <c r="T187" s="121">
        <f>S187*H187</f>
        <v>0</v>
      </c>
      <c r="AR187" s="122" t="s">
        <v>147</v>
      </c>
      <c r="AT187" s="122" t="s">
        <v>131</v>
      </c>
      <c r="AU187" s="122" t="s">
        <v>77</v>
      </c>
      <c r="AY187" s="16" t="s">
        <v>130</v>
      </c>
      <c r="BE187" s="123">
        <f>IF(N187="základní",J187,0)</f>
        <v>0</v>
      </c>
      <c r="BF187" s="123">
        <f>IF(N187="snížená",J187,0)</f>
        <v>0</v>
      </c>
      <c r="BG187" s="123">
        <f>IF(N187="zákl. přenesená",J187,0)</f>
        <v>0</v>
      </c>
      <c r="BH187" s="123">
        <f>IF(N187="sníž. přenesená",J187,0)</f>
        <v>0</v>
      </c>
      <c r="BI187" s="123">
        <f>IF(N187="nulová",J187,0)</f>
        <v>0</v>
      </c>
      <c r="BJ187" s="16" t="s">
        <v>16</v>
      </c>
      <c r="BK187" s="123">
        <f>ROUND(I187*H187,2)</f>
        <v>0</v>
      </c>
      <c r="BL187" s="16" t="s">
        <v>147</v>
      </c>
      <c r="BM187" s="122" t="s">
        <v>1504</v>
      </c>
    </row>
    <row r="188" spans="2:65" s="1" customFormat="1">
      <c r="B188" s="28"/>
      <c r="D188" s="124" t="s">
        <v>137</v>
      </c>
      <c r="F188" s="125" t="s">
        <v>879</v>
      </c>
      <c r="L188" s="28"/>
      <c r="M188" s="126"/>
      <c r="T188" s="52"/>
      <c r="AT188" s="16" t="s">
        <v>137</v>
      </c>
      <c r="AU188" s="16" t="s">
        <v>77</v>
      </c>
    </row>
    <row r="189" spans="2:65" s="9" customFormat="1" ht="25.9" customHeight="1">
      <c r="B189" s="102"/>
      <c r="D189" s="103" t="s">
        <v>69</v>
      </c>
      <c r="E189" s="104" t="s">
        <v>1505</v>
      </c>
      <c r="F189" s="104" t="s">
        <v>1506</v>
      </c>
      <c r="J189" s="105">
        <f>BK189</f>
        <v>0</v>
      </c>
      <c r="L189" s="102"/>
      <c r="M189" s="106"/>
      <c r="P189" s="107">
        <f>P190</f>
        <v>0</v>
      </c>
      <c r="R189" s="107">
        <f>R190</f>
        <v>0</v>
      </c>
      <c r="T189" s="108">
        <f>T190</f>
        <v>0.06</v>
      </c>
      <c r="AR189" s="103" t="s">
        <v>77</v>
      </c>
      <c r="AT189" s="109" t="s">
        <v>69</v>
      </c>
      <c r="AU189" s="109" t="s">
        <v>70</v>
      </c>
      <c r="AY189" s="103" t="s">
        <v>130</v>
      </c>
      <c r="BK189" s="110">
        <f>BK190</f>
        <v>0</v>
      </c>
    </row>
    <row r="190" spans="2:65" s="9" customFormat="1" ht="22.9" customHeight="1">
      <c r="B190" s="102"/>
      <c r="D190" s="103" t="s">
        <v>69</v>
      </c>
      <c r="E190" s="145" t="s">
        <v>1507</v>
      </c>
      <c r="F190" s="145" t="s">
        <v>1508</v>
      </c>
      <c r="J190" s="146">
        <f>BK190</f>
        <v>0</v>
      </c>
      <c r="L190" s="102"/>
      <c r="M190" s="106"/>
      <c r="P190" s="107">
        <f>SUM(P191:P193)</f>
        <v>0</v>
      </c>
      <c r="R190" s="107">
        <f>SUM(R191:R193)</f>
        <v>0</v>
      </c>
      <c r="T190" s="108">
        <f>SUM(T191:T193)</f>
        <v>0.06</v>
      </c>
      <c r="AR190" s="103" t="s">
        <v>77</v>
      </c>
      <c r="AT190" s="109" t="s">
        <v>69</v>
      </c>
      <c r="AU190" s="109" t="s">
        <v>16</v>
      </c>
      <c r="AY190" s="103" t="s">
        <v>130</v>
      </c>
      <c r="BK190" s="110">
        <f>SUM(BK191:BK193)</f>
        <v>0</v>
      </c>
    </row>
    <row r="191" spans="2:65" s="1" customFormat="1" ht="16.5" customHeight="1">
      <c r="B191" s="111"/>
      <c r="C191" s="112" t="s">
        <v>187</v>
      </c>
      <c r="D191" s="112" t="s">
        <v>131</v>
      </c>
      <c r="E191" s="113" t="s">
        <v>1509</v>
      </c>
      <c r="F191" s="114" t="s">
        <v>1510</v>
      </c>
      <c r="G191" s="115" t="s">
        <v>332</v>
      </c>
      <c r="H191" s="116">
        <v>60</v>
      </c>
      <c r="I191" s="117"/>
      <c r="J191" s="117">
        <f>ROUND(I191*H191,2)</f>
        <v>0</v>
      </c>
      <c r="K191" s="114" t="s">
        <v>1579</v>
      </c>
      <c r="L191" s="28"/>
      <c r="M191" s="118" t="s">
        <v>1</v>
      </c>
      <c r="N191" s="119" t="s">
        <v>35</v>
      </c>
      <c r="O191" s="120">
        <v>0</v>
      </c>
      <c r="P191" s="120">
        <f>O191*H191</f>
        <v>0</v>
      </c>
      <c r="Q191" s="120">
        <v>0</v>
      </c>
      <c r="R191" s="120">
        <f>Q191*H191</f>
        <v>0</v>
      </c>
      <c r="S191" s="120">
        <v>1E-3</v>
      </c>
      <c r="T191" s="121">
        <f>S191*H191</f>
        <v>0.06</v>
      </c>
      <c r="AR191" s="122" t="s">
        <v>193</v>
      </c>
      <c r="AT191" s="122" t="s">
        <v>131</v>
      </c>
      <c r="AU191" s="122" t="s">
        <v>77</v>
      </c>
      <c r="AY191" s="16" t="s">
        <v>130</v>
      </c>
      <c r="BE191" s="123">
        <f>IF(N191="základní",J191,0)</f>
        <v>0</v>
      </c>
      <c r="BF191" s="123">
        <f>IF(N191="snížená",J191,0)</f>
        <v>0</v>
      </c>
      <c r="BG191" s="123">
        <f>IF(N191="zákl. přenesená",J191,0)</f>
        <v>0</v>
      </c>
      <c r="BH191" s="123">
        <f>IF(N191="sníž. přenesená",J191,0)</f>
        <v>0</v>
      </c>
      <c r="BI191" s="123">
        <f>IF(N191="nulová",J191,0)</f>
        <v>0</v>
      </c>
      <c r="BJ191" s="16" t="s">
        <v>16</v>
      </c>
      <c r="BK191" s="123">
        <f>ROUND(I191*H191,2)</f>
        <v>0</v>
      </c>
      <c r="BL191" s="16" t="s">
        <v>193</v>
      </c>
      <c r="BM191" s="122" t="s">
        <v>1511</v>
      </c>
    </row>
    <row r="192" spans="2:65" s="1" customFormat="1">
      <c r="B192" s="28"/>
      <c r="D192" s="124" t="s">
        <v>137</v>
      </c>
      <c r="F192" s="125" t="s">
        <v>1510</v>
      </c>
      <c r="L192" s="28"/>
      <c r="M192" s="126"/>
      <c r="T192" s="52"/>
      <c r="AT192" s="16" t="s">
        <v>137</v>
      </c>
      <c r="AU192" s="16" t="s">
        <v>77</v>
      </c>
    </row>
    <row r="193" spans="2:51" s="10" customFormat="1">
      <c r="B193" s="127"/>
      <c r="D193" s="124" t="s">
        <v>138</v>
      </c>
      <c r="E193" s="128" t="s">
        <v>1</v>
      </c>
      <c r="F193" s="129" t="s">
        <v>1512</v>
      </c>
      <c r="H193" s="130">
        <v>60</v>
      </c>
      <c r="L193" s="127"/>
      <c r="M193" s="168"/>
      <c r="N193" s="169"/>
      <c r="O193" s="169"/>
      <c r="P193" s="169"/>
      <c r="Q193" s="169"/>
      <c r="R193" s="169"/>
      <c r="S193" s="169"/>
      <c r="T193" s="170"/>
      <c r="AT193" s="128" t="s">
        <v>138</v>
      </c>
      <c r="AU193" s="128" t="s">
        <v>77</v>
      </c>
      <c r="AV193" s="10" t="s">
        <v>77</v>
      </c>
      <c r="AW193" s="10" t="s">
        <v>26</v>
      </c>
      <c r="AX193" s="10" t="s">
        <v>16</v>
      </c>
      <c r="AY193" s="128" t="s">
        <v>130</v>
      </c>
    </row>
    <row r="194" spans="2:51" s="1" customFormat="1" ht="6.95" customHeight="1">
      <c r="B194" s="40"/>
      <c r="C194" s="41"/>
      <c r="D194" s="41"/>
      <c r="E194" s="41"/>
      <c r="F194" s="41"/>
      <c r="G194" s="41"/>
      <c r="H194" s="41"/>
      <c r="I194" s="41"/>
      <c r="J194" s="41"/>
      <c r="K194" s="41"/>
      <c r="L194" s="28"/>
    </row>
  </sheetData>
  <autoFilter ref="C134:K193" xr:uid="{00000000-0009-0000-0000-000005000000}"/>
  <mergeCells count="15">
    <mergeCell ref="E121:H121"/>
    <mergeCell ref="E125:H125"/>
    <mergeCell ref="E123:H123"/>
    <mergeCell ref="E127:H12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21"/>
  <sheetViews>
    <sheetView showGridLines="0" topLeftCell="A111" workbookViewId="0">
      <selection activeCell="A3" sqref="A3:XFD8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45" t="s">
        <v>5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6" t="s">
        <v>99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hidden="1" customHeight="1">
      <c r="B4" s="19"/>
      <c r="D4" s="20" t="s">
        <v>102</v>
      </c>
      <c r="L4" s="19"/>
      <c r="M4" s="79" t="s">
        <v>9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12</v>
      </c>
      <c r="L6" s="19"/>
    </row>
    <row r="7" spans="2:46" ht="16.5" hidden="1" customHeight="1">
      <c r="B7" s="19"/>
      <c r="E7" s="350" t="str">
        <f>'Rekapitulace stavby'!K6</f>
        <v>Modernizace TT při ulici Obvodová</v>
      </c>
      <c r="F7" s="356"/>
      <c r="G7" s="356"/>
      <c r="H7" s="356"/>
      <c r="L7" s="19"/>
    </row>
    <row r="8" spans="2:46" ht="12.75" hidden="1">
      <c r="B8" s="19"/>
      <c r="D8" s="25" t="s">
        <v>103</v>
      </c>
      <c r="L8" s="19"/>
    </row>
    <row r="9" spans="2:46" ht="16.5" hidden="1" customHeight="1">
      <c r="B9" s="19"/>
      <c r="E9" s="350" t="s">
        <v>1570</v>
      </c>
      <c r="F9" s="335"/>
      <c r="G9" s="335"/>
      <c r="H9" s="335"/>
      <c r="L9" s="19"/>
    </row>
    <row r="10" spans="2:46" ht="12" hidden="1" customHeight="1">
      <c r="B10" s="19"/>
      <c r="D10" s="25" t="s">
        <v>104</v>
      </c>
      <c r="L10" s="19"/>
    </row>
    <row r="11" spans="2:46" s="1" customFormat="1" ht="16.5" hidden="1" customHeight="1">
      <c r="B11" s="28"/>
      <c r="E11" s="317"/>
      <c r="F11" s="351"/>
      <c r="G11" s="351"/>
      <c r="H11" s="351"/>
      <c r="L11" s="28"/>
    </row>
    <row r="12" spans="2:46" s="1" customFormat="1" ht="12" hidden="1" customHeight="1">
      <c r="B12" s="28"/>
      <c r="D12" s="25" t="s">
        <v>105</v>
      </c>
      <c r="L12" s="28"/>
    </row>
    <row r="13" spans="2:46" s="1" customFormat="1" ht="16.5" hidden="1" customHeight="1">
      <c r="B13" s="28"/>
      <c r="E13" s="309" t="s">
        <v>1513</v>
      </c>
      <c r="F13" s="351"/>
      <c r="G13" s="351"/>
      <c r="H13" s="351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2:46" s="1" customFormat="1" ht="12" hidden="1" customHeight="1">
      <c r="B16" s="28"/>
      <c r="D16" s="25" t="s">
        <v>17</v>
      </c>
      <c r="F16" s="23" t="s">
        <v>18</v>
      </c>
      <c r="I16" s="25" t="s">
        <v>19</v>
      </c>
      <c r="J16" s="48">
        <f>'Rekapitulace stavby'!AN8</f>
        <v>45270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">
        <v>1</v>
      </c>
      <c r="L18" s="28"/>
    </row>
    <row r="19" spans="2:12" s="1" customFormat="1" ht="18" hidden="1" customHeight="1">
      <c r="B19" s="28"/>
      <c r="E19" s="23" t="s">
        <v>107</v>
      </c>
      <c r="I19" s="25" t="s">
        <v>24</v>
      </c>
      <c r="J19" s="23" t="s">
        <v>1</v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25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334" t="str">
        <f>'Rekapitulace stavby'!E14</f>
        <v xml:space="preserve"> </v>
      </c>
      <c r="F22" s="334"/>
      <c r="G22" s="334"/>
      <c r="H22" s="334"/>
      <c r="I22" s="25" t="s">
        <v>24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27</v>
      </c>
      <c r="I24" s="25" t="s">
        <v>23</v>
      </c>
      <c r="J24" s="23" t="s">
        <v>1</v>
      </c>
      <c r="L24" s="28"/>
    </row>
    <row r="25" spans="2:12" s="1" customFormat="1" ht="18" hidden="1" customHeight="1">
      <c r="B25" s="28"/>
      <c r="E25" s="23"/>
      <c r="I25" s="25" t="s">
        <v>24</v>
      </c>
      <c r="J25" s="23" t="s">
        <v>1</v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28</v>
      </c>
      <c r="I27" s="25" t="s">
        <v>23</v>
      </c>
      <c r="J27" s="23" t="s">
        <v>1</v>
      </c>
      <c r="L27" s="28"/>
    </row>
    <row r="28" spans="2:12" s="1" customFormat="1" ht="18" hidden="1" customHeight="1">
      <c r="B28" s="28"/>
      <c r="E28" s="23"/>
      <c r="I28" s="25" t="s">
        <v>24</v>
      </c>
      <c r="J28" s="23" t="s">
        <v>1</v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29</v>
      </c>
      <c r="L30" s="28"/>
    </row>
    <row r="31" spans="2:12" s="6" customFormat="1" ht="16.5" hidden="1" customHeight="1">
      <c r="B31" s="80"/>
      <c r="E31" s="338" t="s">
        <v>1</v>
      </c>
      <c r="F31" s="338"/>
      <c r="G31" s="338"/>
      <c r="H31" s="338"/>
      <c r="L31" s="8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81" t="s">
        <v>30</v>
      </c>
      <c r="J34" s="59">
        <f>ROUND(J133,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32</v>
      </c>
      <c r="I36" s="31" t="s">
        <v>31</v>
      </c>
      <c r="J36" s="31" t="s">
        <v>33</v>
      </c>
      <c r="L36" s="28"/>
    </row>
    <row r="37" spans="2:12" s="1" customFormat="1" ht="14.45" hidden="1" customHeight="1">
      <c r="B37" s="28"/>
      <c r="D37" s="51" t="s">
        <v>34</v>
      </c>
      <c r="E37" s="25" t="s">
        <v>35</v>
      </c>
      <c r="F37" s="71">
        <f>ROUND((SUM(BE133:BE220)),  2)</f>
        <v>0</v>
      </c>
      <c r="I37" s="82"/>
      <c r="J37" s="71">
        <f>ROUND(((SUM(BE133:BE220))*I37),  2)</f>
        <v>0</v>
      </c>
      <c r="L37" s="28"/>
    </row>
    <row r="38" spans="2:12" s="1" customFormat="1" ht="14.45" hidden="1" customHeight="1">
      <c r="B38" s="28"/>
      <c r="E38" s="25" t="s">
        <v>36</v>
      </c>
      <c r="F38" s="71">
        <f>ROUND((SUM(BF133:BF220)),  2)</f>
        <v>0</v>
      </c>
      <c r="I38" s="82"/>
      <c r="J38" s="71">
        <f>ROUND(((SUM(BF133:BF220))*I38),  2)</f>
        <v>0</v>
      </c>
      <c r="L38" s="28"/>
    </row>
    <row r="39" spans="2:12" s="1" customFormat="1" ht="14.45" hidden="1" customHeight="1">
      <c r="B39" s="28"/>
      <c r="E39" s="25" t="s">
        <v>37</v>
      </c>
      <c r="F39" s="71">
        <f>ROUND((SUM(BG133:BG220)),  2)</f>
        <v>0</v>
      </c>
      <c r="I39" s="82"/>
      <c r="J39" s="71">
        <f>0</f>
        <v>0</v>
      </c>
      <c r="L39" s="28"/>
    </row>
    <row r="40" spans="2:12" s="1" customFormat="1" ht="14.45" hidden="1" customHeight="1">
      <c r="B40" s="28"/>
      <c r="E40" s="25" t="s">
        <v>38</v>
      </c>
      <c r="F40" s="71">
        <f>ROUND((SUM(BH133:BH220)),  2)</f>
        <v>0</v>
      </c>
      <c r="I40" s="82"/>
      <c r="J40" s="71">
        <f>0</f>
        <v>0</v>
      </c>
      <c r="L40" s="28"/>
    </row>
    <row r="41" spans="2:12" s="1" customFormat="1" ht="14.45" hidden="1" customHeight="1">
      <c r="B41" s="28"/>
      <c r="E41" s="25" t="s">
        <v>39</v>
      </c>
      <c r="F41" s="71">
        <f>ROUND((SUM(BI133:BI220)),  2)</f>
        <v>0</v>
      </c>
      <c r="I41" s="82"/>
      <c r="J41" s="71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83"/>
      <c r="D43" s="84" t="s">
        <v>40</v>
      </c>
      <c r="E43" s="53"/>
      <c r="F43" s="53"/>
      <c r="G43" s="85" t="s">
        <v>41</v>
      </c>
      <c r="H43" s="86" t="s">
        <v>42</v>
      </c>
      <c r="I43" s="53"/>
      <c r="J43" s="87">
        <f>SUM(J34:J41)</f>
        <v>0</v>
      </c>
      <c r="K43" s="8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45</v>
      </c>
      <c r="E61" s="30"/>
      <c r="F61" s="89" t="s">
        <v>46</v>
      </c>
      <c r="G61" s="39" t="s">
        <v>45</v>
      </c>
      <c r="H61" s="30"/>
      <c r="I61" s="30"/>
      <c r="J61" s="90" t="s">
        <v>46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45</v>
      </c>
      <c r="E76" s="30"/>
      <c r="F76" s="89" t="s">
        <v>46</v>
      </c>
      <c r="G76" s="39" t="s">
        <v>45</v>
      </c>
      <c r="H76" s="30"/>
      <c r="I76" s="30"/>
      <c r="J76" s="90" t="s">
        <v>46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108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12</v>
      </c>
      <c r="L84" s="28"/>
    </row>
    <row r="85" spans="2:12" s="1" customFormat="1" ht="16.5" customHeight="1">
      <c r="B85" s="28"/>
      <c r="E85" s="350" t="str">
        <f>E7</f>
        <v>Modernizace TT při ulici Obvodová</v>
      </c>
      <c r="F85" s="356"/>
      <c r="G85" s="356"/>
      <c r="H85" s="356"/>
      <c r="L85" s="28"/>
    </row>
    <row r="86" spans="2:12" ht="12" customHeight="1">
      <c r="B86" s="19"/>
      <c r="C86" s="25" t="s">
        <v>103</v>
      </c>
      <c r="L86" s="19"/>
    </row>
    <row r="87" spans="2:12" ht="16.5" customHeight="1">
      <c r="B87" s="19"/>
      <c r="E87" s="350" t="s">
        <v>1570</v>
      </c>
      <c r="F87" s="335"/>
      <c r="G87" s="335"/>
      <c r="H87" s="335"/>
      <c r="L87" s="19"/>
    </row>
    <row r="88" spans="2:12" ht="12" customHeight="1">
      <c r="B88" s="19"/>
      <c r="C88" s="25" t="s">
        <v>104</v>
      </c>
      <c r="L88" s="19"/>
    </row>
    <row r="89" spans="2:12" s="1" customFormat="1" ht="16.5" customHeight="1">
      <c r="B89" s="28"/>
      <c r="E89" s="317"/>
      <c r="F89" s="351"/>
      <c r="G89" s="351"/>
      <c r="H89" s="351"/>
      <c r="L89" s="28"/>
    </row>
    <row r="90" spans="2:12" s="1" customFormat="1" ht="12" customHeight="1">
      <c r="B90" s="28"/>
      <c r="C90" s="25" t="s">
        <v>105</v>
      </c>
      <c r="L90" s="28"/>
    </row>
    <row r="91" spans="2:12" s="1" customFormat="1" ht="16.5" customHeight="1">
      <c r="B91" s="28"/>
      <c r="E91" s="309" t="str">
        <f>E13</f>
        <v>SO 05 - SO 05 Nakolejovací plocha</v>
      </c>
      <c r="F91" s="351"/>
      <c r="G91" s="351"/>
      <c r="H91" s="351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17</v>
      </c>
      <c r="F93" s="23" t="str">
        <f>F16</f>
        <v xml:space="preserve"> </v>
      </c>
      <c r="I93" s="25" t="s">
        <v>19</v>
      </c>
      <c r="J93" s="48">
        <f>IF(J16="","",J16)</f>
        <v>45270</v>
      </c>
      <c r="L93" s="28"/>
    </row>
    <row r="94" spans="2:12" s="1" customFormat="1" ht="6.95" customHeight="1">
      <c r="B94" s="28"/>
      <c r="L94" s="28"/>
    </row>
    <row r="95" spans="2:12" s="1" customFormat="1" ht="25.7" customHeight="1">
      <c r="B95" s="28"/>
      <c r="C95" s="25" t="s">
        <v>22</v>
      </c>
      <c r="F95" s="192" t="s">
        <v>1575</v>
      </c>
      <c r="I95" s="25" t="s">
        <v>27</v>
      </c>
      <c r="J95" s="26" t="s">
        <v>1573</v>
      </c>
      <c r="L95" s="28"/>
    </row>
    <row r="96" spans="2:12" s="1" customFormat="1" ht="25.7" customHeight="1">
      <c r="B96" s="28"/>
      <c r="C96" s="25" t="s">
        <v>1572</v>
      </c>
      <c r="F96" s="172" t="s">
        <v>1571</v>
      </c>
      <c r="I96" s="25" t="s">
        <v>28</v>
      </c>
      <c r="J96" s="26"/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91" t="s">
        <v>109</v>
      </c>
      <c r="D98" s="83"/>
      <c r="E98" s="83"/>
      <c r="F98" s="83"/>
      <c r="G98" s="83"/>
      <c r="H98" s="83"/>
      <c r="I98" s="83"/>
      <c r="J98" s="92" t="s">
        <v>110</v>
      </c>
      <c r="K98" s="83"/>
      <c r="L98" s="28"/>
    </row>
    <row r="99" spans="2:47" s="1" customFormat="1" ht="10.35" customHeight="1">
      <c r="B99" s="28"/>
      <c r="L99" s="28"/>
    </row>
    <row r="100" spans="2:47" s="13" customFormat="1" ht="22.9" customHeight="1">
      <c r="B100" s="147"/>
      <c r="C100" s="173" t="s">
        <v>111</v>
      </c>
      <c r="J100" s="180">
        <f>J133</f>
        <v>0</v>
      </c>
      <c r="L100" s="147"/>
      <c r="AU100" s="148" t="s">
        <v>112</v>
      </c>
    </row>
    <row r="101" spans="2:47" s="7" customFormat="1" ht="24.95" customHeight="1">
      <c r="B101" s="94"/>
      <c r="D101" s="95" t="s">
        <v>200</v>
      </c>
      <c r="E101" s="96"/>
      <c r="F101" s="96"/>
      <c r="G101" s="96"/>
      <c r="H101" s="96"/>
      <c r="I101" s="96"/>
      <c r="J101" s="97">
        <f>J134</f>
        <v>0</v>
      </c>
      <c r="L101" s="94"/>
    </row>
    <row r="102" spans="2:47" s="12" customFormat="1" ht="19.899999999999999" customHeight="1">
      <c r="B102" s="141"/>
      <c r="D102" s="142" t="s">
        <v>201</v>
      </c>
      <c r="E102" s="143"/>
      <c r="F102" s="143"/>
      <c r="G102" s="143"/>
      <c r="H102" s="143"/>
      <c r="I102" s="143"/>
      <c r="J102" s="144">
        <f>J135</f>
        <v>0</v>
      </c>
      <c r="L102" s="141"/>
    </row>
    <row r="103" spans="2:47" s="12" customFormat="1" ht="19.899999999999999" customHeight="1">
      <c r="B103" s="141"/>
      <c r="D103" s="142" t="s">
        <v>203</v>
      </c>
      <c r="E103" s="143"/>
      <c r="F103" s="143"/>
      <c r="G103" s="143"/>
      <c r="H103" s="143"/>
      <c r="I103" s="143"/>
      <c r="J103" s="144">
        <f>J166</f>
        <v>0</v>
      </c>
      <c r="L103" s="141"/>
    </row>
    <row r="104" spans="2:47" s="12" customFormat="1" ht="14.85" customHeight="1">
      <c r="B104" s="141"/>
      <c r="D104" s="142" t="s">
        <v>204</v>
      </c>
      <c r="E104" s="143"/>
      <c r="F104" s="143"/>
      <c r="G104" s="143"/>
      <c r="H104" s="143"/>
      <c r="I104" s="143"/>
      <c r="J104" s="144">
        <f>J167</f>
        <v>0</v>
      </c>
      <c r="L104" s="141"/>
    </row>
    <row r="105" spans="2:47" s="12" customFormat="1" ht="14.85" customHeight="1">
      <c r="B105" s="141"/>
      <c r="D105" s="142" t="s">
        <v>205</v>
      </c>
      <c r="E105" s="143"/>
      <c r="F105" s="143"/>
      <c r="G105" s="143"/>
      <c r="H105" s="143"/>
      <c r="I105" s="143"/>
      <c r="J105" s="144">
        <f>J177</f>
        <v>0</v>
      </c>
      <c r="L105" s="141"/>
    </row>
    <row r="106" spans="2:47" s="12" customFormat="1" ht="19.899999999999999" customHeight="1">
      <c r="B106" s="141"/>
      <c r="D106" s="142" t="s">
        <v>209</v>
      </c>
      <c r="E106" s="143"/>
      <c r="F106" s="143"/>
      <c r="G106" s="143"/>
      <c r="H106" s="143"/>
      <c r="I106" s="143"/>
      <c r="J106" s="144">
        <f>J182</f>
        <v>0</v>
      </c>
      <c r="L106" s="141"/>
    </row>
    <row r="107" spans="2:47" s="12" customFormat="1" ht="14.85" customHeight="1">
      <c r="B107" s="141"/>
      <c r="D107" s="142" t="s">
        <v>1464</v>
      </c>
      <c r="E107" s="143"/>
      <c r="F107" s="143"/>
      <c r="G107" s="143"/>
      <c r="H107" s="143"/>
      <c r="I107" s="143"/>
      <c r="J107" s="144">
        <f>J183</f>
        <v>0</v>
      </c>
      <c r="L107" s="141"/>
    </row>
    <row r="108" spans="2:47" s="12" customFormat="1" ht="19.899999999999999" customHeight="1">
      <c r="B108" s="141"/>
      <c r="D108" s="142" t="s">
        <v>214</v>
      </c>
      <c r="E108" s="143"/>
      <c r="F108" s="143"/>
      <c r="G108" s="143"/>
      <c r="H108" s="143"/>
      <c r="I108" s="143"/>
      <c r="J108" s="144">
        <f>J195</f>
        <v>0</v>
      </c>
      <c r="L108" s="141"/>
    </row>
    <row r="109" spans="2:47" s="12" customFormat="1" ht="19.899999999999999" customHeight="1">
      <c r="B109" s="141"/>
      <c r="D109" s="142" t="s">
        <v>215</v>
      </c>
      <c r="E109" s="143"/>
      <c r="F109" s="143"/>
      <c r="G109" s="143"/>
      <c r="H109" s="143"/>
      <c r="I109" s="143"/>
      <c r="J109" s="144">
        <f>J218</f>
        <v>0</v>
      </c>
      <c r="L109" s="141"/>
    </row>
    <row r="110" spans="2:47" s="1" customFormat="1" ht="21.75" customHeight="1">
      <c r="B110" s="28"/>
      <c r="L110" s="28"/>
    </row>
    <row r="111" spans="2:47" s="1" customFormat="1" ht="6.95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28"/>
    </row>
    <row r="115" spans="2:12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28"/>
    </row>
    <row r="116" spans="2:12" s="1" customFormat="1" ht="24.95" customHeight="1">
      <c r="B116" s="28"/>
      <c r="C116" s="20" t="s">
        <v>114</v>
      </c>
      <c r="L116" s="28"/>
    </row>
    <row r="117" spans="2:12" s="1" customFormat="1" ht="6.95" customHeight="1">
      <c r="B117" s="28"/>
      <c r="L117" s="28"/>
    </row>
    <row r="118" spans="2:12" s="1" customFormat="1" ht="12" customHeight="1">
      <c r="B118" s="28"/>
      <c r="C118" s="25" t="s">
        <v>12</v>
      </c>
      <c r="L118" s="28"/>
    </row>
    <row r="119" spans="2:12" s="1" customFormat="1" ht="16.5" customHeight="1">
      <c r="B119" s="28"/>
      <c r="E119" s="350" t="str">
        <f>E7</f>
        <v>Modernizace TT při ulici Obvodová</v>
      </c>
      <c r="F119" s="356"/>
      <c r="G119" s="356"/>
      <c r="H119" s="356"/>
      <c r="L119" s="28"/>
    </row>
    <row r="120" spans="2:12" ht="12" customHeight="1">
      <c r="B120" s="19"/>
      <c r="C120" s="25" t="s">
        <v>103</v>
      </c>
      <c r="L120" s="19"/>
    </row>
    <row r="121" spans="2:12" ht="16.5" customHeight="1">
      <c r="B121" s="19"/>
      <c r="E121" s="350" t="s">
        <v>1578</v>
      </c>
      <c r="F121" s="335"/>
      <c r="G121" s="335"/>
      <c r="H121" s="335"/>
      <c r="L121" s="19"/>
    </row>
    <row r="122" spans="2:12" ht="12" customHeight="1">
      <c r="B122" s="19"/>
      <c r="C122" s="25" t="s">
        <v>104</v>
      </c>
      <c r="L122" s="19"/>
    </row>
    <row r="123" spans="2:12" s="1" customFormat="1" ht="16.5" customHeight="1">
      <c r="B123" s="28"/>
      <c r="E123" s="317"/>
      <c r="F123" s="351"/>
      <c r="G123" s="351"/>
      <c r="H123" s="351"/>
      <c r="L123" s="28"/>
    </row>
    <row r="124" spans="2:12" s="1" customFormat="1" ht="12" customHeight="1">
      <c r="B124" s="28"/>
      <c r="C124" s="25" t="s">
        <v>105</v>
      </c>
      <c r="L124" s="28"/>
    </row>
    <row r="125" spans="2:12" s="1" customFormat="1" ht="16.5" customHeight="1">
      <c r="B125" s="28"/>
      <c r="E125" s="309" t="str">
        <f>E13</f>
        <v>SO 05 - SO 05 Nakolejovací plocha</v>
      </c>
      <c r="F125" s="351"/>
      <c r="G125" s="351"/>
      <c r="H125" s="351"/>
      <c r="L125" s="28"/>
    </row>
    <row r="126" spans="2:12" s="1" customFormat="1" ht="6.95" customHeight="1">
      <c r="B126" s="28"/>
      <c r="L126" s="28"/>
    </row>
    <row r="127" spans="2:12" s="1" customFormat="1" ht="12" customHeight="1">
      <c r="B127" s="28"/>
      <c r="C127" s="25" t="s">
        <v>17</v>
      </c>
      <c r="F127" s="23" t="str">
        <f>F16</f>
        <v xml:space="preserve"> </v>
      </c>
      <c r="I127" s="25" t="s">
        <v>19</v>
      </c>
      <c r="J127" s="48">
        <f>IF(J16="","",J16)</f>
        <v>45270</v>
      </c>
      <c r="L127" s="28"/>
    </row>
    <row r="128" spans="2:12" s="1" customFormat="1" ht="6.95" customHeight="1">
      <c r="B128" s="28"/>
      <c r="L128" s="28"/>
    </row>
    <row r="129" spans="2:65" s="1" customFormat="1" ht="25.7" customHeight="1">
      <c r="B129" s="28"/>
      <c r="C129" s="25" t="s">
        <v>22</v>
      </c>
      <c r="F129" s="23" t="str">
        <f>E19</f>
        <v>Dopravní podnik města Brna a. s.</v>
      </c>
      <c r="I129" s="25" t="s">
        <v>27</v>
      </c>
      <c r="J129" s="26"/>
      <c r="L129" s="28"/>
    </row>
    <row r="130" spans="2:65" s="1" customFormat="1" ht="25.7" customHeight="1">
      <c r="B130" s="28"/>
      <c r="C130" s="25" t="s">
        <v>25</v>
      </c>
      <c r="F130" s="23" t="str">
        <f>IF(E22="","",E22)</f>
        <v xml:space="preserve"> </v>
      </c>
      <c r="I130" s="25" t="s">
        <v>28</v>
      </c>
      <c r="J130" s="26"/>
      <c r="L130" s="28"/>
    </row>
    <row r="131" spans="2:65" s="1" customFormat="1" ht="10.35" customHeight="1">
      <c r="B131" s="28"/>
      <c r="L131" s="28"/>
    </row>
    <row r="132" spans="2:65" s="8" customFormat="1" ht="29.25" customHeight="1">
      <c r="B132" s="98"/>
      <c r="C132" s="99" t="s">
        <v>115</v>
      </c>
      <c r="D132" s="100" t="s">
        <v>55</v>
      </c>
      <c r="E132" s="100" t="s">
        <v>51</v>
      </c>
      <c r="F132" s="100" t="s">
        <v>52</v>
      </c>
      <c r="G132" s="100" t="s">
        <v>116</v>
      </c>
      <c r="H132" s="100" t="s">
        <v>117</v>
      </c>
      <c r="I132" s="100" t="s">
        <v>118</v>
      </c>
      <c r="J132" s="100" t="s">
        <v>110</v>
      </c>
      <c r="K132" s="101" t="s">
        <v>119</v>
      </c>
      <c r="L132" s="98"/>
      <c r="M132" s="55" t="s">
        <v>1</v>
      </c>
      <c r="N132" s="56" t="s">
        <v>34</v>
      </c>
      <c r="O132" s="56" t="s">
        <v>120</v>
      </c>
      <c r="P132" s="56" t="s">
        <v>121</v>
      </c>
      <c r="Q132" s="56" t="s">
        <v>122</v>
      </c>
      <c r="R132" s="56" t="s">
        <v>123</v>
      </c>
      <c r="S132" s="56" t="s">
        <v>124</v>
      </c>
      <c r="T132" s="57" t="s">
        <v>125</v>
      </c>
    </row>
    <row r="133" spans="2:65" s="13" customFormat="1" ht="22.9" customHeight="1">
      <c r="B133" s="147"/>
      <c r="C133" s="173" t="s">
        <v>126</v>
      </c>
      <c r="J133" s="174">
        <f>BK133</f>
        <v>0</v>
      </c>
      <c r="L133" s="147"/>
      <c r="M133" s="175"/>
      <c r="N133" s="176"/>
      <c r="O133" s="176"/>
      <c r="P133" s="177">
        <f>P134</f>
        <v>3.4685000000000001E-2</v>
      </c>
      <c r="Q133" s="176"/>
      <c r="R133" s="177">
        <f>R134</f>
        <v>1.9463239999999999</v>
      </c>
      <c r="S133" s="176"/>
      <c r="T133" s="178">
        <f>T134</f>
        <v>34.011896000000007</v>
      </c>
      <c r="AT133" s="148" t="s">
        <v>69</v>
      </c>
      <c r="AU133" s="148" t="s">
        <v>112</v>
      </c>
      <c r="BK133" s="179">
        <f>BK134</f>
        <v>0</v>
      </c>
    </row>
    <row r="134" spans="2:65" s="9" customFormat="1" ht="25.9" customHeight="1">
      <c r="B134" s="102"/>
      <c r="D134" s="103" t="s">
        <v>69</v>
      </c>
      <c r="E134" s="104" t="s">
        <v>216</v>
      </c>
      <c r="F134" s="104" t="s">
        <v>217</v>
      </c>
      <c r="J134" s="105">
        <f>BK134</f>
        <v>0</v>
      </c>
      <c r="L134" s="102"/>
      <c r="M134" s="106"/>
      <c r="P134" s="107">
        <f>P135+P166+P182+P195+P218</f>
        <v>3.4685000000000001E-2</v>
      </c>
      <c r="R134" s="107">
        <f>R135+R166+R182+R195+R218</f>
        <v>1.9463239999999999</v>
      </c>
      <c r="T134" s="108">
        <f>T135+T166+T182+T195+T218</f>
        <v>34.011896000000007</v>
      </c>
      <c r="AR134" s="103" t="s">
        <v>16</v>
      </c>
      <c r="AT134" s="109" t="s">
        <v>69</v>
      </c>
      <c r="AU134" s="109" t="s">
        <v>70</v>
      </c>
      <c r="AY134" s="103" t="s">
        <v>130</v>
      </c>
      <c r="BK134" s="110">
        <f>BK135+BK166+BK182+BK195+BK218</f>
        <v>0</v>
      </c>
    </row>
    <row r="135" spans="2:65" s="9" customFormat="1" ht="22.9" customHeight="1">
      <c r="B135" s="102"/>
      <c r="D135" s="103" t="s">
        <v>69</v>
      </c>
      <c r="E135" s="145" t="s">
        <v>16</v>
      </c>
      <c r="F135" s="145" t="s">
        <v>218</v>
      </c>
      <c r="J135" s="146">
        <f>BK135</f>
        <v>0</v>
      </c>
      <c r="L135" s="102"/>
      <c r="M135" s="106"/>
      <c r="P135" s="107">
        <f>SUM(P136:P165)</f>
        <v>0</v>
      </c>
      <c r="R135" s="107">
        <f>SUM(R136:R165)</f>
        <v>0</v>
      </c>
      <c r="T135" s="108">
        <f>SUM(T136:T165)</f>
        <v>12.888376000000001</v>
      </c>
      <c r="AR135" s="103" t="s">
        <v>16</v>
      </c>
      <c r="AT135" s="109" t="s">
        <v>69</v>
      </c>
      <c r="AU135" s="109" t="s">
        <v>16</v>
      </c>
      <c r="AY135" s="103" t="s">
        <v>130</v>
      </c>
      <c r="BK135" s="110">
        <f>SUM(BK136:BK165)</f>
        <v>0</v>
      </c>
    </row>
    <row r="136" spans="2:65" s="1" customFormat="1" ht="16.5" customHeight="1">
      <c r="B136" s="111"/>
      <c r="C136" s="112" t="s">
        <v>16</v>
      </c>
      <c r="D136" s="112" t="s">
        <v>131</v>
      </c>
      <c r="E136" s="113" t="s">
        <v>1514</v>
      </c>
      <c r="F136" s="114" t="s">
        <v>1515</v>
      </c>
      <c r="G136" s="115" t="s">
        <v>221</v>
      </c>
      <c r="H136" s="116">
        <v>40.786000000000001</v>
      </c>
      <c r="I136" s="117"/>
      <c r="J136" s="117">
        <f>ROUND(I136*H136,2)</f>
        <v>0</v>
      </c>
      <c r="K136" s="114" t="s">
        <v>1579</v>
      </c>
      <c r="L136" s="28"/>
      <c r="M136" s="118" t="s">
        <v>1</v>
      </c>
      <c r="N136" s="119" t="s">
        <v>35</v>
      </c>
      <c r="O136" s="120">
        <v>0</v>
      </c>
      <c r="P136" s="120">
        <f>O136*H136</f>
        <v>0</v>
      </c>
      <c r="Q136" s="120">
        <v>0</v>
      </c>
      <c r="R136" s="120">
        <f>Q136*H136</f>
        <v>0</v>
      </c>
      <c r="S136" s="120">
        <v>0.316</v>
      </c>
      <c r="T136" s="121">
        <f>S136*H136</f>
        <v>12.888376000000001</v>
      </c>
      <c r="AR136" s="122" t="s">
        <v>147</v>
      </c>
      <c r="AT136" s="122" t="s">
        <v>131</v>
      </c>
      <c r="AU136" s="122" t="s">
        <v>77</v>
      </c>
      <c r="AY136" s="16" t="s">
        <v>130</v>
      </c>
      <c r="BE136" s="123">
        <f>IF(N136="základní",J136,0)</f>
        <v>0</v>
      </c>
      <c r="BF136" s="123">
        <f>IF(N136="snížená",J136,0)</f>
        <v>0</v>
      </c>
      <c r="BG136" s="123">
        <f>IF(N136="zákl. přenesená",J136,0)</f>
        <v>0</v>
      </c>
      <c r="BH136" s="123">
        <f>IF(N136="sníž. přenesená",J136,0)</f>
        <v>0</v>
      </c>
      <c r="BI136" s="123">
        <f>IF(N136="nulová",J136,0)</f>
        <v>0</v>
      </c>
      <c r="BJ136" s="16" t="s">
        <v>16</v>
      </c>
      <c r="BK136" s="123">
        <f>ROUND(I136*H136,2)</f>
        <v>0</v>
      </c>
      <c r="BL136" s="16" t="s">
        <v>147</v>
      </c>
      <c r="BM136" s="122" t="s">
        <v>1516</v>
      </c>
    </row>
    <row r="137" spans="2:65" s="1" customFormat="1">
      <c r="B137" s="28"/>
      <c r="D137" s="124" t="s">
        <v>137</v>
      </c>
      <c r="F137" s="125" t="s">
        <v>1515</v>
      </c>
      <c r="L137" s="28"/>
      <c r="M137" s="126"/>
      <c r="T137" s="52"/>
      <c r="AT137" s="16" t="s">
        <v>137</v>
      </c>
      <c r="AU137" s="16" t="s">
        <v>77</v>
      </c>
    </row>
    <row r="138" spans="2:65" s="10" customFormat="1">
      <c r="B138" s="127"/>
      <c r="D138" s="124" t="s">
        <v>138</v>
      </c>
      <c r="E138" s="128" t="s">
        <v>1</v>
      </c>
      <c r="F138" s="129" t="s">
        <v>1517</v>
      </c>
      <c r="H138" s="130">
        <v>40.786000000000001</v>
      </c>
      <c r="L138" s="127"/>
      <c r="M138" s="131"/>
      <c r="T138" s="132"/>
      <c r="AT138" s="128" t="s">
        <v>138</v>
      </c>
      <c r="AU138" s="128" t="s">
        <v>77</v>
      </c>
      <c r="AV138" s="10" t="s">
        <v>77</v>
      </c>
      <c r="AW138" s="10" t="s">
        <v>26</v>
      </c>
      <c r="AX138" s="10" t="s">
        <v>16</v>
      </c>
      <c r="AY138" s="128" t="s">
        <v>130</v>
      </c>
    </row>
    <row r="139" spans="2:65" s="1" customFormat="1" ht="24.2" customHeight="1">
      <c r="B139" s="111"/>
      <c r="C139" s="112" t="s">
        <v>77</v>
      </c>
      <c r="D139" s="112" t="s">
        <v>131</v>
      </c>
      <c r="E139" s="113" t="s">
        <v>238</v>
      </c>
      <c r="F139" s="114" t="s">
        <v>239</v>
      </c>
      <c r="G139" s="115" t="s">
        <v>234</v>
      </c>
      <c r="H139" s="116">
        <v>47.670999999999999</v>
      </c>
      <c r="I139" s="117"/>
      <c r="J139" s="117">
        <f>ROUND(I139*H139,2)</f>
        <v>0</v>
      </c>
      <c r="K139" s="114" t="s">
        <v>1579</v>
      </c>
      <c r="L139" s="28"/>
      <c r="M139" s="118" t="s">
        <v>1</v>
      </c>
      <c r="N139" s="119" t="s">
        <v>35</v>
      </c>
      <c r="O139" s="120">
        <v>0</v>
      </c>
      <c r="P139" s="120">
        <f>O139*H139</f>
        <v>0</v>
      </c>
      <c r="Q139" s="120">
        <v>0</v>
      </c>
      <c r="R139" s="120">
        <f>Q139*H139</f>
        <v>0</v>
      </c>
      <c r="S139" s="120">
        <v>0</v>
      </c>
      <c r="T139" s="121">
        <f>S139*H139</f>
        <v>0</v>
      </c>
      <c r="AR139" s="122" t="s">
        <v>147</v>
      </c>
      <c r="AT139" s="122" t="s">
        <v>131</v>
      </c>
      <c r="AU139" s="122" t="s">
        <v>77</v>
      </c>
      <c r="AY139" s="16" t="s">
        <v>130</v>
      </c>
      <c r="BE139" s="123">
        <f>IF(N139="základní",J139,0)</f>
        <v>0</v>
      </c>
      <c r="BF139" s="123">
        <f>IF(N139="snížená",J139,0)</f>
        <v>0</v>
      </c>
      <c r="BG139" s="123">
        <f>IF(N139="zákl. přenesená",J139,0)</f>
        <v>0</v>
      </c>
      <c r="BH139" s="123">
        <f>IF(N139="sníž. přenesená",J139,0)</f>
        <v>0</v>
      </c>
      <c r="BI139" s="123">
        <f>IF(N139="nulová",J139,0)</f>
        <v>0</v>
      </c>
      <c r="BJ139" s="16" t="s">
        <v>16</v>
      </c>
      <c r="BK139" s="123">
        <f>ROUND(I139*H139,2)</f>
        <v>0</v>
      </c>
      <c r="BL139" s="16" t="s">
        <v>147</v>
      </c>
      <c r="BM139" s="122" t="s">
        <v>1518</v>
      </c>
    </row>
    <row r="140" spans="2:65" s="1" customFormat="1">
      <c r="B140" s="28"/>
      <c r="D140" s="124" t="s">
        <v>137</v>
      </c>
      <c r="F140" s="125" t="s">
        <v>239</v>
      </c>
      <c r="L140" s="28"/>
      <c r="M140" s="126"/>
      <c r="T140" s="52"/>
      <c r="AT140" s="16" t="s">
        <v>137</v>
      </c>
      <c r="AU140" s="16" t="s">
        <v>77</v>
      </c>
    </row>
    <row r="141" spans="2:65" s="11" customFormat="1">
      <c r="B141" s="133"/>
      <c r="D141" s="124" t="s">
        <v>138</v>
      </c>
      <c r="E141" s="134" t="s">
        <v>1</v>
      </c>
      <c r="F141" s="135" t="s">
        <v>1519</v>
      </c>
      <c r="H141" s="134" t="s">
        <v>1</v>
      </c>
      <c r="L141" s="133"/>
      <c r="M141" s="136"/>
      <c r="T141" s="137"/>
      <c r="AT141" s="134" t="s">
        <v>138</v>
      </c>
      <c r="AU141" s="134" t="s">
        <v>77</v>
      </c>
      <c r="AV141" s="11" t="s">
        <v>16</v>
      </c>
      <c r="AW141" s="11" t="s">
        <v>26</v>
      </c>
      <c r="AX141" s="11" t="s">
        <v>70</v>
      </c>
      <c r="AY141" s="134" t="s">
        <v>130</v>
      </c>
    </row>
    <row r="142" spans="2:65" s="11" customFormat="1">
      <c r="B142" s="133"/>
      <c r="D142" s="124" t="s">
        <v>138</v>
      </c>
      <c r="E142" s="134" t="s">
        <v>1</v>
      </c>
      <c r="F142" s="135" t="s">
        <v>1520</v>
      </c>
      <c r="H142" s="134" t="s">
        <v>1</v>
      </c>
      <c r="L142" s="133"/>
      <c r="M142" s="136"/>
      <c r="T142" s="137"/>
      <c r="AT142" s="134" t="s">
        <v>138</v>
      </c>
      <c r="AU142" s="134" t="s">
        <v>77</v>
      </c>
      <c r="AV142" s="11" t="s">
        <v>16</v>
      </c>
      <c r="AW142" s="11" t="s">
        <v>26</v>
      </c>
      <c r="AX142" s="11" t="s">
        <v>70</v>
      </c>
      <c r="AY142" s="134" t="s">
        <v>130</v>
      </c>
    </row>
    <row r="143" spans="2:65" s="10" customFormat="1">
      <c r="B143" s="127"/>
      <c r="D143" s="124" t="s">
        <v>138</v>
      </c>
      <c r="E143" s="128" t="s">
        <v>1</v>
      </c>
      <c r="F143" s="129" t="s">
        <v>1521</v>
      </c>
      <c r="H143" s="130">
        <v>24.905999999999999</v>
      </c>
      <c r="L143" s="127"/>
      <c r="M143" s="131"/>
      <c r="T143" s="132"/>
      <c r="AT143" s="128" t="s">
        <v>138</v>
      </c>
      <c r="AU143" s="128" t="s">
        <v>77</v>
      </c>
      <c r="AV143" s="10" t="s">
        <v>77</v>
      </c>
      <c r="AW143" s="10" t="s">
        <v>26</v>
      </c>
      <c r="AX143" s="10" t="s">
        <v>70</v>
      </c>
      <c r="AY143" s="128" t="s">
        <v>130</v>
      </c>
    </row>
    <row r="144" spans="2:65" s="10" customFormat="1">
      <c r="B144" s="127"/>
      <c r="D144" s="124" t="s">
        <v>138</v>
      </c>
      <c r="E144" s="128" t="s">
        <v>1</v>
      </c>
      <c r="F144" s="129" t="s">
        <v>1522</v>
      </c>
      <c r="H144" s="130">
        <v>2.0720000000000001</v>
      </c>
      <c r="L144" s="127"/>
      <c r="M144" s="131"/>
      <c r="T144" s="132"/>
      <c r="AT144" s="128" t="s">
        <v>138</v>
      </c>
      <c r="AU144" s="128" t="s">
        <v>77</v>
      </c>
      <c r="AV144" s="10" t="s">
        <v>77</v>
      </c>
      <c r="AW144" s="10" t="s">
        <v>26</v>
      </c>
      <c r="AX144" s="10" t="s">
        <v>70</v>
      </c>
      <c r="AY144" s="128" t="s">
        <v>130</v>
      </c>
    </row>
    <row r="145" spans="2:65" s="11" customFormat="1">
      <c r="B145" s="133"/>
      <c r="D145" s="124" t="s">
        <v>138</v>
      </c>
      <c r="E145" s="134" t="s">
        <v>1</v>
      </c>
      <c r="F145" s="135" t="s">
        <v>1523</v>
      </c>
      <c r="H145" s="134" t="s">
        <v>1</v>
      </c>
      <c r="L145" s="133"/>
      <c r="M145" s="136"/>
      <c r="T145" s="137"/>
      <c r="AT145" s="134" t="s">
        <v>138</v>
      </c>
      <c r="AU145" s="134" t="s">
        <v>77</v>
      </c>
      <c r="AV145" s="11" t="s">
        <v>16</v>
      </c>
      <c r="AW145" s="11" t="s">
        <v>26</v>
      </c>
      <c r="AX145" s="11" t="s">
        <v>70</v>
      </c>
      <c r="AY145" s="134" t="s">
        <v>130</v>
      </c>
    </row>
    <row r="146" spans="2:65" s="10" customFormat="1">
      <c r="B146" s="127"/>
      <c r="D146" s="124" t="s">
        <v>138</v>
      </c>
      <c r="E146" s="128" t="s">
        <v>1</v>
      </c>
      <c r="F146" s="129" t="s">
        <v>1524</v>
      </c>
      <c r="H146" s="130">
        <v>20.693000000000001</v>
      </c>
      <c r="L146" s="127"/>
      <c r="M146" s="131"/>
      <c r="T146" s="132"/>
      <c r="AT146" s="128" t="s">
        <v>138</v>
      </c>
      <c r="AU146" s="128" t="s">
        <v>77</v>
      </c>
      <c r="AV146" s="10" t="s">
        <v>77</v>
      </c>
      <c r="AW146" s="10" t="s">
        <v>26</v>
      </c>
      <c r="AX146" s="10" t="s">
        <v>70</v>
      </c>
      <c r="AY146" s="128" t="s">
        <v>130</v>
      </c>
    </row>
    <row r="147" spans="2:65" s="13" customFormat="1">
      <c r="B147" s="147"/>
      <c r="D147" s="124" t="s">
        <v>138</v>
      </c>
      <c r="E147" s="148" t="s">
        <v>1</v>
      </c>
      <c r="F147" s="149" t="s">
        <v>227</v>
      </c>
      <c r="H147" s="150">
        <v>47.670999999999999</v>
      </c>
      <c r="L147" s="147"/>
      <c r="M147" s="151"/>
      <c r="T147" s="152"/>
      <c r="AT147" s="148" t="s">
        <v>138</v>
      </c>
      <c r="AU147" s="148" t="s">
        <v>77</v>
      </c>
      <c r="AV147" s="13" t="s">
        <v>147</v>
      </c>
      <c r="AW147" s="13" t="s">
        <v>26</v>
      </c>
      <c r="AX147" s="13" t="s">
        <v>16</v>
      </c>
      <c r="AY147" s="148" t="s">
        <v>130</v>
      </c>
    </row>
    <row r="148" spans="2:65" s="1" customFormat="1" ht="16.5" customHeight="1">
      <c r="B148" s="111"/>
      <c r="C148" s="112" t="s">
        <v>83</v>
      </c>
      <c r="D148" s="112" t="s">
        <v>131</v>
      </c>
      <c r="E148" s="113" t="s">
        <v>268</v>
      </c>
      <c r="F148" s="114" t="s">
        <v>269</v>
      </c>
      <c r="G148" s="115" t="s">
        <v>234</v>
      </c>
      <c r="H148" s="116">
        <v>47.670999999999999</v>
      </c>
      <c r="I148" s="117"/>
      <c r="J148" s="117">
        <f>ROUND(I148*H148,2)</f>
        <v>0</v>
      </c>
      <c r="K148" s="114" t="s">
        <v>1579</v>
      </c>
      <c r="L148" s="28"/>
      <c r="M148" s="118" t="s">
        <v>1</v>
      </c>
      <c r="N148" s="119" t="s">
        <v>35</v>
      </c>
      <c r="O148" s="120">
        <v>0</v>
      </c>
      <c r="P148" s="120">
        <f>O148*H148</f>
        <v>0</v>
      </c>
      <c r="Q148" s="120">
        <v>0</v>
      </c>
      <c r="R148" s="120">
        <f>Q148*H148</f>
        <v>0</v>
      </c>
      <c r="S148" s="120">
        <v>0</v>
      </c>
      <c r="T148" s="121">
        <f>S148*H148</f>
        <v>0</v>
      </c>
      <c r="AR148" s="122" t="s">
        <v>147</v>
      </c>
      <c r="AT148" s="122" t="s">
        <v>131</v>
      </c>
      <c r="AU148" s="122" t="s">
        <v>77</v>
      </c>
      <c r="AY148" s="16" t="s">
        <v>130</v>
      </c>
      <c r="BE148" s="123">
        <f>IF(N148="základní",J148,0)</f>
        <v>0</v>
      </c>
      <c r="BF148" s="123">
        <f>IF(N148="snížená",J148,0)</f>
        <v>0</v>
      </c>
      <c r="BG148" s="123">
        <f>IF(N148="zákl. přenesená",J148,0)</f>
        <v>0</v>
      </c>
      <c r="BH148" s="123">
        <f>IF(N148="sníž. přenesená",J148,0)</f>
        <v>0</v>
      </c>
      <c r="BI148" s="123">
        <f>IF(N148="nulová",J148,0)</f>
        <v>0</v>
      </c>
      <c r="BJ148" s="16" t="s">
        <v>16</v>
      </c>
      <c r="BK148" s="123">
        <f>ROUND(I148*H148,2)</f>
        <v>0</v>
      </c>
      <c r="BL148" s="16" t="s">
        <v>147</v>
      </c>
      <c r="BM148" s="122" t="s">
        <v>1525</v>
      </c>
    </row>
    <row r="149" spans="2:65" s="1" customFormat="1">
      <c r="B149" s="28"/>
      <c r="D149" s="124" t="s">
        <v>137</v>
      </c>
      <c r="F149" s="125" t="s">
        <v>269</v>
      </c>
      <c r="L149" s="28"/>
      <c r="M149" s="126"/>
      <c r="T149" s="52"/>
      <c r="AT149" s="16" t="s">
        <v>137</v>
      </c>
      <c r="AU149" s="16" t="s">
        <v>77</v>
      </c>
    </row>
    <row r="150" spans="2:65" s="11" customFormat="1">
      <c r="B150" s="133"/>
      <c r="D150" s="124" t="s">
        <v>138</v>
      </c>
      <c r="E150" s="134" t="s">
        <v>1</v>
      </c>
      <c r="F150" s="135" t="s">
        <v>1519</v>
      </c>
      <c r="H150" s="134" t="s">
        <v>1</v>
      </c>
      <c r="L150" s="133"/>
      <c r="M150" s="136"/>
      <c r="T150" s="137"/>
      <c r="AT150" s="134" t="s">
        <v>138</v>
      </c>
      <c r="AU150" s="134" t="s">
        <v>77</v>
      </c>
      <c r="AV150" s="11" t="s">
        <v>16</v>
      </c>
      <c r="AW150" s="11" t="s">
        <v>26</v>
      </c>
      <c r="AX150" s="11" t="s">
        <v>70</v>
      </c>
      <c r="AY150" s="134" t="s">
        <v>130</v>
      </c>
    </row>
    <row r="151" spans="2:65" s="11" customFormat="1">
      <c r="B151" s="133"/>
      <c r="D151" s="124" t="s">
        <v>138</v>
      </c>
      <c r="E151" s="134" t="s">
        <v>1</v>
      </c>
      <c r="F151" s="135" t="s">
        <v>1520</v>
      </c>
      <c r="H151" s="134" t="s">
        <v>1</v>
      </c>
      <c r="L151" s="133"/>
      <c r="M151" s="136"/>
      <c r="T151" s="137"/>
      <c r="AT151" s="134" t="s">
        <v>138</v>
      </c>
      <c r="AU151" s="134" t="s">
        <v>77</v>
      </c>
      <c r="AV151" s="11" t="s">
        <v>16</v>
      </c>
      <c r="AW151" s="11" t="s">
        <v>26</v>
      </c>
      <c r="AX151" s="11" t="s">
        <v>70</v>
      </c>
      <c r="AY151" s="134" t="s">
        <v>130</v>
      </c>
    </row>
    <row r="152" spans="2:65" s="10" customFormat="1">
      <c r="B152" s="127"/>
      <c r="D152" s="124" t="s">
        <v>138</v>
      </c>
      <c r="E152" s="128" t="s">
        <v>1</v>
      </c>
      <c r="F152" s="129" t="s">
        <v>1521</v>
      </c>
      <c r="H152" s="130">
        <v>24.905999999999999</v>
      </c>
      <c r="L152" s="127"/>
      <c r="M152" s="131"/>
      <c r="T152" s="132"/>
      <c r="AT152" s="128" t="s">
        <v>138</v>
      </c>
      <c r="AU152" s="128" t="s">
        <v>77</v>
      </c>
      <c r="AV152" s="10" t="s">
        <v>77</v>
      </c>
      <c r="AW152" s="10" t="s">
        <v>26</v>
      </c>
      <c r="AX152" s="10" t="s">
        <v>70</v>
      </c>
      <c r="AY152" s="128" t="s">
        <v>130</v>
      </c>
    </row>
    <row r="153" spans="2:65" s="10" customFormat="1">
      <c r="B153" s="127"/>
      <c r="D153" s="124" t="s">
        <v>138</v>
      </c>
      <c r="E153" s="128" t="s">
        <v>1</v>
      </c>
      <c r="F153" s="129" t="s">
        <v>1522</v>
      </c>
      <c r="H153" s="130">
        <v>2.0720000000000001</v>
      </c>
      <c r="L153" s="127"/>
      <c r="M153" s="131"/>
      <c r="T153" s="132"/>
      <c r="AT153" s="128" t="s">
        <v>138</v>
      </c>
      <c r="AU153" s="128" t="s">
        <v>77</v>
      </c>
      <c r="AV153" s="10" t="s">
        <v>77</v>
      </c>
      <c r="AW153" s="10" t="s">
        <v>26</v>
      </c>
      <c r="AX153" s="10" t="s">
        <v>70</v>
      </c>
      <c r="AY153" s="128" t="s">
        <v>130</v>
      </c>
    </row>
    <row r="154" spans="2:65" s="11" customFormat="1">
      <c r="B154" s="133"/>
      <c r="D154" s="124" t="s">
        <v>138</v>
      </c>
      <c r="E154" s="134" t="s">
        <v>1</v>
      </c>
      <c r="F154" s="135" t="s">
        <v>1523</v>
      </c>
      <c r="H154" s="134" t="s">
        <v>1</v>
      </c>
      <c r="L154" s="133"/>
      <c r="M154" s="136"/>
      <c r="T154" s="137"/>
      <c r="AT154" s="134" t="s">
        <v>138</v>
      </c>
      <c r="AU154" s="134" t="s">
        <v>77</v>
      </c>
      <c r="AV154" s="11" t="s">
        <v>16</v>
      </c>
      <c r="AW154" s="11" t="s">
        <v>26</v>
      </c>
      <c r="AX154" s="11" t="s">
        <v>70</v>
      </c>
      <c r="AY154" s="134" t="s">
        <v>130</v>
      </c>
    </row>
    <row r="155" spans="2:65" s="10" customFormat="1">
      <c r="B155" s="127"/>
      <c r="D155" s="124" t="s">
        <v>138</v>
      </c>
      <c r="E155" s="128" t="s">
        <v>1</v>
      </c>
      <c r="F155" s="129" t="s">
        <v>1524</v>
      </c>
      <c r="H155" s="130">
        <v>20.693000000000001</v>
      </c>
      <c r="L155" s="127"/>
      <c r="M155" s="131"/>
      <c r="T155" s="132"/>
      <c r="AT155" s="128" t="s">
        <v>138</v>
      </c>
      <c r="AU155" s="128" t="s">
        <v>77</v>
      </c>
      <c r="AV155" s="10" t="s">
        <v>77</v>
      </c>
      <c r="AW155" s="10" t="s">
        <v>26</v>
      </c>
      <c r="AX155" s="10" t="s">
        <v>70</v>
      </c>
      <c r="AY155" s="128" t="s">
        <v>130</v>
      </c>
    </row>
    <row r="156" spans="2:65" s="13" customFormat="1">
      <c r="B156" s="147"/>
      <c r="D156" s="124" t="s">
        <v>138</v>
      </c>
      <c r="E156" s="148" t="s">
        <v>1</v>
      </c>
      <c r="F156" s="149" t="s">
        <v>227</v>
      </c>
      <c r="H156" s="150">
        <v>47.670999999999999</v>
      </c>
      <c r="L156" s="147"/>
      <c r="M156" s="151"/>
      <c r="T156" s="152"/>
      <c r="AT156" s="148" t="s">
        <v>138</v>
      </c>
      <c r="AU156" s="148" t="s">
        <v>77</v>
      </c>
      <c r="AV156" s="13" t="s">
        <v>147</v>
      </c>
      <c r="AW156" s="13" t="s">
        <v>26</v>
      </c>
      <c r="AX156" s="13" t="s">
        <v>16</v>
      </c>
      <c r="AY156" s="148" t="s">
        <v>130</v>
      </c>
    </row>
    <row r="157" spans="2:65" s="1" customFormat="1" ht="24.2" customHeight="1">
      <c r="B157" s="111"/>
      <c r="C157" s="112" t="s">
        <v>147</v>
      </c>
      <c r="D157" s="112" t="s">
        <v>131</v>
      </c>
      <c r="E157" s="113" t="s">
        <v>275</v>
      </c>
      <c r="F157" s="114" t="s">
        <v>276</v>
      </c>
      <c r="G157" s="115" t="s">
        <v>234</v>
      </c>
      <c r="H157" s="116">
        <v>238.35499999999999</v>
      </c>
      <c r="I157" s="117"/>
      <c r="J157" s="117">
        <f>ROUND(I157*H157,2)</f>
        <v>0</v>
      </c>
      <c r="K157" s="114" t="s">
        <v>1579</v>
      </c>
      <c r="L157" s="28"/>
      <c r="M157" s="118" t="s">
        <v>1</v>
      </c>
      <c r="N157" s="119" t="s">
        <v>35</v>
      </c>
      <c r="O157" s="120">
        <v>0</v>
      </c>
      <c r="P157" s="120">
        <f>O157*H157</f>
        <v>0</v>
      </c>
      <c r="Q157" s="120">
        <v>0</v>
      </c>
      <c r="R157" s="120">
        <f>Q157*H157</f>
        <v>0</v>
      </c>
      <c r="S157" s="120">
        <v>0</v>
      </c>
      <c r="T157" s="121">
        <f>S157*H157</f>
        <v>0</v>
      </c>
      <c r="AR157" s="122" t="s">
        <v>147</v>
      </c>
      <c r="AT157" s="122" t="s">
        <v>131</v>
      </c>
      <c r="AU157" s="122" t="s">
        <v>77</v>
      </c>
      <c r="AY157" s="16" t="s">
        <v>130</v>
      </c>
      <c r="BE157" s="123">
        <f>IF(N157="základní",J157,0)</f>
        <v>0</v>
      </c>
      <c r="BF157" s="123">
        <f>IF(N157="snížená",J157,0)</f>
        <v>0</v>
      </c>
      <c r="BG157" s="123">
        <f>IF(N157="zákl. přenesená",J157,0)</f>
        <v>0</v>
      </c>
      <c r="BH157" s="123">
        <f>IF(N157="sníž. přenesená",J157,0)</f>
        <v>0</v>
      </c>
      <c r="BI157" s="123">
        <f>IF(N157="nulová",J157,0)</f>
        <v>0</v>
      </c>
      <c r="BJ157" s="16" t="s">
        <v>16</v>
      </c>
      <c r="BK157" s="123">
        <f>ROUND(I157*H157,2)</f>
        <v>0</v>
      </c>
      <c r="BL157" s="16" t="s">
        <v>147</v>
      </c>
      <c r="BM157" s="122" t="s">
        <v>1526</v>
      </c>
    </row>
    <row r="158" spans="2:65" s="1" customFormat="1">
      <c r="B158" s="28"/>
      <c r="D158" s="124" t="s">
        <v>137</v>
      </c>
      <c r="F158" s="125" t="s">
        <v>276</v>
      </c>
      <c r="L158" s="28"/>
      <c r="M158" s="126"/>
      <c r="T158" s="52"/>
      <c r="AT158" s="16" t="s">
        <v>137</v>
      </c>
      <c r="AU158" s="16" t="s">
        <v>77</v>
      </c>
    </row>
    <row r="159" spans="2:65" s="10" customFormat="1">
      <c r="B159" s="127"/>
      <c r="D159" s="124" t="s">
        <v>138</v>
      </c>
      <c r="E159" s="128" t="s">
        <v>1</v>
      </c>
      <c r="F159" s="129" t="s">
        <v>1527</v>
      </c>
      <c r="H159" s="130">
        <v>238.35499999999999</v>
      </c>
      <c r="L159" s="127"/>
      <c r="M159" s="131"/>
      <c r="T159" s="132"/>
      <c r="AT159" s="128" t="s">
        <v>138</v>
      </c>
      <c r="AU159" s="128" t="s">
        <v>77</v>
      </c>
      <c r="AV159" s="10" t="s">
        <v>77</v>
      </c>
      <c r="AW159" s="10" t="s">
        <v>26</v>
      </c>
      <c r="AX159" s="10" t="s">
        <v>16</v>
      </c>
      <c r="AY159" s="128" t="s">
        <v>130</v>
      </c>
    </row>
    <row r="160" spans="2:65" s="1" customFormat="1" ht="16.5" customHeight="1">
      <c r="B160" s="111"/>
      <c r="C160" s="112" t="s">
        <v>129</v>
      </c>
      <c r="D160" s="112" t="s">
        <v>131</v>
      </c>
      <c r="E160" s="113" t="s">
        <v>293</v>
      </c>
      <c r="F160" s="114" t="s">
        <v>294</v>
      </c>
      <c r="G160" s="115" t="s">
        <v>295</v>
      </c>
      <c r="H160" s="116">
        <v>85.808000000000007</v>
      </c>
      <c r="I160" s="117"/>
      <c r="J160" s="117">
        <f>ROUND(I160*H160,2)</f>
        <v>0</v>
      </c>
      <c r="K160" s="114" t="s">
        <v>1579</v>
      </c>
      <c r="L160" s="28"/>
      <c r="M160" s="118" t="s">
        <v>1</v>
      </c>
      <c r="N160" s="119" t="s">
        <v>35</v>
      </c>
      <c r="O160" s="120">
        <v>0</v>
      </c>
      <c r="P160" s="120">
        <f>O160*H160</f>
        <v>0</v>
      </c>
      <c r="Q160" s="120">
        <v>0</v>
      </c>
      <c r="R160" s="120">
        <f>Q160*H160</f>
        <v>0</v>
      </c>
      <c r="S160" s="120">
        <v>0</v>
      </c>
      <c r="T160" s="121">
        <f>S160*H160</f>
        <v>0</v>
      </c>
      <c r="AR160" s="122" t="s">
        <v>147</v>
      </c>
      <c r="AT160" s="122" t="s">
        <v>131</v>
      </c>
      <c r="AU160" s="122" t="s">
        <v>77</v>
      </c>
      <c r="AY160" s="16" t="s">
        <v>130</v>
      </c>
      <c r="BE160" s="123">
        <f>IF(N160="základní",J160,0)</f>
        <v>0</v>
      </c>
      <c r="BF160" s="123">
        <f>IF(N160="snížená",J160,0)</f>
        <v>0</v>
      </c>
      <c r="BG160" s="123">
        <f>IF(N160="zákl. přenesená",J160,0)</f>
        <v>0</v>
      </c>
      <c r="BH160" s="123">
        <f>IF(N160="sníž. přenesená",J160,0)</f>
        <v>0</v>
      </c>
      <c r="BI160" s="123">
        <f>IF(N160="nulová",J160,0)</f>
        <v>0</v>
      </c>
      <c r="BJ160" s="16" t="s">
        <v>16</v>
      </c>
      <c r="BK160" s="123">
        <f>ROUND(I160*H160,2)</f>
        <v>0</v>
      </c>
      <c r="BL160" s="16" t="s">
        <v>147</v>
      </c>
      <c r="BM160" s="122" t="s">
        <v>1528</v>
      </c>
    </row>
    <row r="161" spans="2:65" s="1" customFormat="1">
      <c r="B161" s="28"/>
      <c r="D161" s="124" t="s">
        <v>137</v>
      </c>
      <c r="F161" s="125" t="s">
        <v>294</v>
      </c>
      <c r="L161" s="28"/>
      <c r="M161" s="126"/>
      <c r="T161" s="52"/>
      <c r="AT161" s="16" t="s">
        <v>137</v>
      </c>
      <c r="AU161" s="16" t="s">
        <v>77</v>
      </c>
    </row>
    <row r="162" spans="2:65" s="10" customFormat="1">
      <c r="B162" s="127"/>
      <c r="D162" s="124" t="s">
        <v>138</v>
      </c>
      <c r="E162" s="128" t="s">
        <v>1</v>
      </c>
      <c r="F162" s="129" t="s">
        <v>1529</v>
      </c>
      <c r="H162" s="130">
        <v>85.808000000000007</v>
      </c>
      <c r="L162" s="127"/>
      <c r="M162" s="131"/>
      <c r="T162" s="132"/>
      <c r="AT162" s="128" t="s">
        <v>138</v>
      </c>
      <c r="AU162" s="128" t="s">
        <v>77</v>
      </c>
      <c r="AV162" s="10" t="s">
        <v>77</v>
      </c>
      <c r="AW162" s="10" t="s">
        <v>26</v>
      </c>
      <c r="AX162" s="10" t="s">
        <v>16</v>
      </c>
      <c r="AY162" s="128" t="s">
        <v>130</v>
      </c>
    </row>
    <row r="163" spans="2:65" s="1" customFormat="1" ht="16.5" customHeight="1">
      <c r="B163" s="111"/>
      <c r="C163" s="112" t="s">
        <v>158</v>
      </c>
      <c r="D163" s="112" t="s">
        <v>131</v>
      </c>
      <c r="E163" s="113" t="s">
        <v>298</v>
      </c>
      <c r="F163" s="114" t="s">
        <v>299</v>
      </c>
      <c r="G163" s="115" t="s">
        <v>234</v>
      </c>
      <c r="H163" s="116">
        <v>47.670999999999999</v>
      </c>
      <c r="I163" s="117"/>
      <c r="J163" s="117">
        <f>ROUND(I163*H163,2)</f>
        <v>0</v>
      </c>
      <c r="K163" s="114" t="s">
        <v>1579</v>
      </c>
      <c r="L163" s="28"/>
      <c r="M163" s="118" t="s">
        <v>1</v>
      </c>
      <c r="N163" s="119" t="s">
        <v>35</v>
      </c>
      <c r="O163" s="120">
        <v>0</v>
      </c>
      <c r="P163" s="120">
        <f>O163*H163</f>
        <v>0</v>
      </c>
      <c r="Q163" s="120">
        <v>0</v>
      </c>
      <c r="R163" s="120">
        <f>Q163*H163</f>
        <v>0</v>
      </c>
      <c r="S163" s="120">
        <v>0</v>
      </c>
      <c r="T163" s="121">
        <f>S163*H163</f>
        <v>0</v>
      </c>
      <c r="AR163" s="122" t="s">
        <v>147</v>
      </c>
      <c r="AT163" s="122" t="s">
        <v>131</v>
      </c>
      <c r="AU163" s="122" t="s">
        <v>77</v>
      </c>
      <c r="AY163" s="16" t="s">
        <v>130</v>
      </c>
      <c r="BE163" s="123">
        <f>IF(N163="základní",J163,0)</f>
        <v>0</v>
      </c>
      <c r="BF163" s="123">
        <f>IF(N163="snížená",J163,0)</f>
        <v>0</v>
      </c>
      <c r="BG163" s="123">
        <f>IF(N163="zákl. přenesená",J163,0)</f>
        <v>0</v>
      </c>
      <c r="BH163" s="123">
        <f>IF(N163="sníž. přenesená",J163,0)</f>
        <v>0</v>
      </c>
      <c r="BI163" s="123">
        <f>IF(N163="nulová",J163,0)</f>
        <v>0</v>
      </c>
      <c r="BJ163" s="16" t="s">
        <v>16</v>
      </c>
      <c r="BK163" s="123">
        <f>ROUND(I163*H163,2)</f>
        <v>0</v>
      </c>
      <c r="BL163" s="16" t="s">
        <v>147</v>
      </c>
      <c r="BM163" s="122" t="s">
        <v>1530</v>
      </c>
    </row>
    <row r="164" spans="2:65" s="1" customFormat="1">
      <c r="B164" s="28"/>
      <c r="D164" s="124" t="s">
        <v>137</v>
      </c>
      <c r="F164" s="125" t="s">
        <v>299</v>
      </c>
      <c r="L164" s="28"/>
      <c r="M164" s="126"/>
      <c r="T164" s="52"/>
      <c r="AT164" s="16" t="s">
        <v>137</v>
      </c>
      <c r="AU164" s="16" t="s">
        <v>77</v>
      </c>
    </row>
    <row r="165" spans="2:65" s="10" customFormat="1">
      <c r="B165" s="127"/>
      <c r="D165" s="124" t="s">
        <v>138</v>
      </c>
      <c r="E165" s="128" t="s">
        <v>1</v>
      </c>
      <c r="F165" s="129" t="s">
        <v>1531</v>
      </c>
      <c r="H165" s="130">
        <v>47.670999999999999</v>
      </c>
      <c r="L165" s="127"/>
      <c r="M165" s="131"/>
      <c r="T165" s="132"/>
      <c r="AT165" s="128" t="s">
        <v>138</v>
      </c>
      <c r="AU165" s="128" t="s">
        <v>77</v>
      </c>
      <c r="AV165" s="10" t="s">
        <v>77</v>
      </c>
      <c r="AW165" s="10" t="s">
        <v>26</v>
      </c>
      <c r="AX165" s="10" t="s">
        <v>16</v>
      </c>
      <c r="AY165" s="128" t="s">
        <v>130</v>
      </c>
    </row>
    <row r="166" spans="2:65" s="9" customFormat="1" ht="22.9" customHeight="1">
      <c r="B166" s="102"/>
      <c r="D166" s="103" t="s">
        <v>69</v>
      </c>
      <c r="E166" s="145" t="s">
        <v>129</v>
      </c>
      <c r="F166" s="145" t="s">
        <v>417</v>
      </c>
      <c r="J166" s="146">
        <f>BK166</f>
        <v>0</v>
      </c>
      <c r="L166" s="102"/>
      <c r="M166" s="106"/>
      <c r="P166" s="107">
        <f>P167+P177</f>
        <v>3.4685000000000001E-2</v>
      </c>
      <c r="R166" s="107">
        <f>R167+R177</f>
        <v>1.9463239999999999</v>
      </c>
      <c r="T166" s="108">
        <f>T167+T177</f>
        <v>0</v>
      </c>
      <c r="AR166" s="103" t="s">
        <v>16</v>
      </c>
      <c r="AT166" s="109" t="s">
        <v>69</v>
      </c>
      <c r="AU166" s="109" t="s">
        <v>16</v>
      </c>
      <c r="AY166" s="103" t="s">
        <v>130</v>
      </c>
      <c r="BK166" s="110">
        <f>BK167+BK177</f>
        <v>0</v>
      </c>
    </row>
    <row r="167" spans="2:65" s="9" customFormat="1" ht="20.85" customHeight="1">
      <c r="B167" s="102"/>
      <c r="D167" s="103" t="s">
        <v>69</v>
      </c>
      <c r="E167" s="145" t="s">
        <v>418</v>
      </c>
      <c r="F167" s="145" t="s">
        <v>419</v>
      </c>
      <c r="J167" s="146">
        <f>BK167</f>
        <v>0</v>
      </c>
      <c r="L167" s="102"/>
      <c r="M167" s="106"/>
      <c r="P167" s="107">
        <f>SUM(P168:P176)</f>
        <v>3.4685000000000001E-2</v>
      </c>
      <c r="R167" s="107">
        <f>SUM(R168:R176)</f>
        <v>1.9463239999999999</v>
      </c>
      <c r="T167" s="108">
        <f>SUM(T168:T176)</f>
        <v>0</v>
      </c>
      <c r="AR167" s="103" t="s">
        <v>16</v>
      </c>
      <c r="AT167" s="109" t="s">
        <v>69</v>
      </c>
      <c r="AU167" s="109" t="s">
        <v>77</v>
      </c>
      <c r="AY167" s="103" t="s">
        <v>130</v>
      </c>
      <c r="BK167" s="110">
        <f>SUM(BK168:BK176)</f>
        <v>0</v>
      </c>
    </row>
    <row r="168" spans="2:65" s="1" customFormat="1" ht="16.5" customHeight="1">
      <c r="B168" s="111"/>
      <c r="C168" s="112" t="s">
        <v>162</v>
      </c>
      <c r="D168" s="112" t="s">
        <v>131</v>
      </c>
      <c r="E168" s="113" t="s">
        <v>429</v>
      </c>
      <c r="F168" s="114" t="s">
        <v>430</v>
      </c>
      <c r="G168" s="115" t="s">
        <v>234</v>
      </c>
      <c r="H168" s="116">
        <v>0.99099999999999999</v>
      </c>
      <c r="I168" s="117"/>
      <c r="J168" s="117">
        <f>ROUND(I168*H168,2)</f>
        <v>0</v>
      </c>
      <c r="K168" s="114" t="s">
        <v>423</v>
      </c>
      <c r="L168" s="28"/>
      <c r="M168" s="118" t="s">
        <v>1</v>
      </c>
      <c r="N168" s="119" t="s">
        <v>35</v>
      </c>
      <c r="O168" s="120">
        <v>3.5000000000000003E-2</v>
      </c>
      <c r="P168" s="120">
        <f>O168*H168</f>
        <v>3.4685000000000001E-2</v>
      </c>
      <c r="Q168" s="120">
        <v>1.964</v>
      </c>
      <c r="R168" s="120">
        <f>Q168*H168</f>
        <v>1.9463239999999999</v>
      </c>
      <c r="S168" s="120">
        <v>0</v>
      </c>
      <c r="T168" s="121">
        <f>S168*H168</f>
        <v>0</v>
      </c>
      <c r="AR168" s="122" t="s">
        <v>147</v>
      </c>
      <c r="AT168" s="122" t="s">
        <v>131</v>
      </c>
      <c r="AU168" s="122" t="s">
        <v>83</v>
      </c>
      <c r="AY168" s="16" t="s">
        <v>130</v>
      </c>
      <c r="BE168" s="123">
        <f>IF(N168="základní",J168,0)</f>
        <v>0</v>
      </c>
      <c r="BF168" s="123">
        <f>IF(N168="snížená",J168,0)</f>
        <v>0</v>
      </c>
      <c r="BG168" s="123">
        <f>IF(N168="zákl. přenesená",J168,0)</f>
        <v>0</v>
      </c>
      <c r="BH168" s="123">
        <f>IF(N168="sníž. přenesená",J168,0)</f>
        <v>0</v>
      </c>
      <c r="BI168" s="123">
        <f>IF(N168="nulová",J168,0)</f>
        <v>0</v>
      </c>
      <c r="BJ168" s="16" t="s">
        <v>16</v>
      </c>
      <c r="BK168" s="123">
        <f>ROUND(I168*H168,2)</f>
        <v>0</v>
      </c>
      <c r="BL168" s="16" t="s">
        <v>147</v>
      </c>
      <c r="BM168" s="122" t="s">
        <v>1532</v>
      </c>
    </row>
    <row r="169" spans="2:65" s="1" customFormat="1">
      <c r="B169" s="28"/>
      <c r="D169" s="124" t="s">
        <v>137</v>
      </c>
      <c r="F169" s="125" t="s">
        <v>432</v>
      </c>
      <c r="L169" s="28"/>
      <c r="M169" s="126"/>
      <c r="T169" s="52"/>
      <c r="AT169" s="16" t="s">
        <v>137</v>
      </c>
      <c r="AU169" s="16" t="s">
        <v>83</v>
      </c>
    </row>
    <row r="170" spans="2:65" s="11" customFormat="1">
      <c r="B170" s="133"/>
      <c r="D170" s="124" t="s">
        <v>138</v>
      </c>
      <c r="E170" s="134" t="s">
        <v>1</v>
      </c>
      <c r="F170" s="135" t="s">
        <v>1533</v>
      </c>
      <c r="H170" s="134" t="s">
        <v>1</v>
      </c>
      <c r="L170" s="133"/>
      <c r="M170" s="136"/>
      <c r="T170" s="137"/>
      <c r="AT170" s="134" t="s">
        <v>138</v>
      </c>
      <c r="AU170" s="134" t="s">
        <v>83</v>
      </c>
      <c r="AV170" s="11" t="s">
        <v>16</v>
      </c>
      <c r="AW170" s="11" t="s">
        <v>26</v>
      </c>
      <c r="AX170" s="11" t="s">
        <v>70</v>
      </c>
      <c r="AY170" s="134" t="s">
        <v>130</v>
      </c>
    </row>
    <row r="171" spans="2:65" s="11" customFormat="1">
      <c r="B171" s="133"/>
      <c r="D171" s="124" t="s">
        <v>138</v>
      </c>
      <c r="E171" s="134" t="s">
        <v>1</v>
      </c>
      <c r="F171" s="135" t="s">
        <v>1534</v>
      </c>
      <c r="H171" s="134" t="s">
        <v>1</v>
      </c>
      <c r="L171" s="133"/>
      <c r="M171" s="136"/>
      <c r="T171" s="137"/>
      <c r="AT171" s="134" t="s">
        <v>138</v>
      </c>
      <c r="AU171" s="134" t="s">
        <v>83</v>
      </c>
      <c r="AV171" s="11" t="s">
        <v>16</v>
      </c>
      <c r="AW171" s="11" t="s">
        <v>26</v>
      </c>
      <c r="AX171" s="11" t="s">
        <v>70</v>
      </c>
      <c r="AY171" s="134" t="s">
        <v>130</v>
      </c>
    </row>
    <row r="172" spans="2:65" s="10" customFormat="1">
      <c r="B172" s="127"/>
      <c r="D172" s="124" t="s">
        <v>138</v>
      </c>
      <c r="E172" s="128" t="s">
        <v>1</v>
      </c>
      <c r="F172" s="129" t="s">
        <v>1535</v>
      </c>
      <c r="H172" s="130">
        <v>3.0059999999999998</v>
      </c>
      <c r="L172" s="127"/>
      <c r="M172" s="131"/>
      <c r="T172" s="132"/>
      <c r="AT172" s="128" t="s">
        <v>138</v>
      </c>
      <c r="AU172" s="128" t="s">
        <v>83</v>
      </c>
      <c r="AV172" s="10" t="s">
        <v>77</v>
      </c>
      <c r="AW172" s="10" t="s">
        <v>26</v>
      </c>
      <c r="AX172" s="10" t="s">
        <v>70</v>
      </c>
      <c r="AY172" s="128" t="s">
        <v>130</v>
      </c>
    </row>
    <row r="173" spans="2:65" s="11" customFormat="1">
      <c r="B173" s="133"/>
      <c r="D173" s="124" t="s">
        <v>138</v>
      </c>
      <c r="E173" s="134" t="s">
        <v>1</v>
      </c>
      <c r="F173" s="135" t="s">
        <v>1536</v>
      </c>
      <c r="H173" s="134" t="s">
        <v>1</v>
      </c>
      <c r="L173" s="133"/>
      <c r="M173" s="136"/>
      <c r="T173" s="137"/>
      <c r="AT173" s="134" t="s">
        <v>138</v>
      </c>
      <c r="AU173" s="134" t="s">
        <v>83</v>
      </c>
      <c r="AV173" s="11" t="s">
        <v>16</v>
      </c>
      <c r="AW173" s="11" t="s">
        <v>26</v>
      </c>
      <c r="AX173" s="11" t="s">
        <v>70</v>
      </c>
      <c r="AY173" s="134" t="s">
        <v>130</v>
      </c>
    </row>
    <row r="174" spans="2:65" s="10" customFormat="1">
      <c r="B174" s="127"/>
      <c r="D174" s="124" t="s">
        <v>138</v>
      </c>
      <c r="E174" s="128" t="s">
        <v>1</v>
      </c>
      <c r="F174" s="129" t="s">
        <v>1537</v>
      </c>
      <c r="H174" s="130">
        <v>3.5990000000000002</v>
      </c>
      <c r="L174" s="127"/>
      <c r="M174" s="131"/>
      <c r="T174" s="132"/>
      <c r="AT174" s="128" t="s">
        <v>138</v>
      </c>
      <c r="AU174" s="128" t="s">
        <v>83</v>
      </c>
      <c r="AV174" s="10" t="s">
        <v>77</v>
      </c>
      <c r="AW174" s="10" t="s">
        <v>26</v>
      </c>
      <c r="AX174" s="10" t="s">
        <v>70</v>
      </c>
      <c r="AY174" s="128" t="s">
        <v>130</v>
      </c>
    </row>
    <row r="175" spans="2:65" s="14" customFormat="1">
      <c r="B175" s="153"/>
      <c r="D175" s="124" t="s">
        <v>138</v>
      </c>
      <c r="E175" s="154" t="s">
        <v>1</v>
      </c>
      <c r="F175" s="155" t="s">
        <v>264</v>
      </c>
      <c r="H175" s="156">
        <v>6.6050000000000004</v>
      </c>
      <c r="L175" s="153"/>
      <c r="M175" s="157"/>
      <c r="T175" s="158"/>
      <c r="AT175" s="154" t="s">
        <v>138</v>
      </c>
      <c r="AU175" s="154" t="s">
        <v>83</v>
      </c>
      <c r="AV175" s="14" t="s">
        <v>83</v>
      </c>
      <c r="AW175" s="14" t="s">
        <v>26</v>
      </c>
      <c r="AX175" s="14" t="s">
        <v>70</v>
      </c>
      <c r="AY175" s="154" t="s">
        <v>130</v>
      </c>
    </row>
    <row r="176" spans="2:65" s="10" customFormat="1">
      <c r="B176" s="127"/>
      <c r="D176" s="124" t="s">
        <v>138</v>
      </c>
      <c r="E176" s="128" t="s">
        <v>1</v>
      </c>
      <c r="F176" s="129" t="s">
        <v>1538</v>
      </c>
      <c r="H176" s="130">
        <v>0.99099999999999999</v>
      </c>
      <c r="L176" s="127"/>
      <c r="M176" s="131"/>
      <c r="T176" s="132"/>
      <c r="AT176" s="128" t="s">
        <v>138</v>
      </c>
      <c r="AU176" s="128" t="s">
        <v>83</v>
      </c>
      <c r="AV176" s="10" t="s">
        <v>77</v>
      </c>
      <c r="AW176" s="10" t="s">
        <v>26</v>
      </c>
      <c r="AX176" s="10" t="s">
        <v>16</v>
      </c>
      <c r="AY176" s="128" t="s">
        <v>130</v>
      </c>
    </row>
    <row r="177" spans="2:65" s="9" customFormat="1" ht="20.85" customHeight="1">
      <c r="B177" s="102"/>
      <c r="D177" s="103" t="s">
        <v>69</v>
      </c>
      <c r="E177" s="145" t="s">
        <v>434</v>
      </c>
      <c r="F177" s="145" t="s">
        <v>435</v>
      </c>
      <c r="J177" s="146">
        <f>BK177</f>
        <v>0</v>
      </c>
      <c r="L177" s="102"/>
      <c r="M177" s="106"/>
      <c r="P177" s="107">
        <f>SUM(P178:P181)</f>
        <v>0</v>
      </c>
      <c r="R177" s="107">
        <f>SUM(R178:R181)</f>
        <v>0</v>
      </c>
      <c r="T177" s="108">
        <f>SUM(T178:T181)</f>
        <v>0</v>
      </c>
      <c r="AR177" s="103" t="s">
        <v>16</v>
      </c>
      <c r="AT177" s="109" t="s">
        <v>69</v>
      </c>
      <c r="AU177" s="109" t="s">
        <v>77</v>
      </c>
      <c r="AY177" s="103" t="s">
        <v>130</v>
      </c>
      <c r="BK177" s="110">
        <f>SUM(BK178:BK181)</f>
        <v>0</v>
      </c>
    </row>
    <row r="178" spans="2:65" s="1" customFormat="1" ht="16.5" customHeight="1">
      <c r="B178" s="111"/>
      <c r="C178" s="112" t="s">
        <v>166</v>
      </c>
      <c r="D178" s="112" t="s">
        <v>131</v>
      </c>
      <c r="E178" s="113" t="s">
        <v>1539</v>
      </c>
      <c r="F178" s="114" t="s">
        <v>1540</v>
      </c>
      <c r="G178" s="115" t="s">
        <v>455</v>
      </c>
      <c r="H178" s="116">
        <v>1</v>
      </c>
      <c r="I178" s="117"/>
      <c r="J178" s="117">
        <f>ROUND(I178*H178,2)</f>
        <v>0</v>
      </c>
      <c r="K178" s="114" t="s">
        <v>1</v>
      </c>
      <c r="L178" s="28"/>
      <c r="M178" s="118" t="s">
        <v>1</v>
      </c>
      <c r="N178" s="119" t="s">
        <v>35</v>
      </c>
      <c r="O178" s="120">
        <v>0</v>
      </c>
      <c r="P178" s="120">
        <f>O178*H178</f>
        <v>0</v>
      </c>
      <c r="Q178" s="120">
        <v>0</v>
      </c>
      <c r="R178" s="120">
        <f>Q178*H178</f>
        <v>0</v>
      </c>
      <c r="S178" s="120">
        <v>0</v>
      </c>
      <c r="T178" s="121">
        <f>S178*H178</f>
        <v>0</v>
      </c>
      <c r="AR178" s="122" t="s">
        <v>147</v>
      </c>
      <c r="AT178" s="122" t="s">
        <v>131</v>
      </c>
      <c r="AU178" s="122" t="s">
        <v>83</v>
      </c>
      <c r="AY178" s="16" t="s">
        <v>130</v>
      </c>
      <c r="BE178" s="123">
        <f>IF(N178="základní",J178,0)</f>
        <v>0</v>
      </c>
      <c r="BF178" s="123">
        <f>IF(N178="snížená",J178,0)</f>
        <v>0</v>
      </c>
      <c r="BG178" s="123">
        <f>IF(N178="zákl. přenesená",J178,0)</f>
        <v>0</v>
      </c>
      <c r="BH178" s="123">
        <f>IF(N178="sníž. přenesená",J178,0)</f>
        <v>0</v>
      </c>
      <c r="BI178" s="123">
        <f>IF(N178="nulová",J178,0)</f>
        <v>0</v>
      </c>
      <c r="BJ178" s="16" t="s">
        <v>16</v>
      </c>
      <c r="BK178" s="123">
        <f>ROUND(I178*H178,2)</f>
        <v>0</v>
      </c>
      <c r="BL178" s="16" t="s">
        <v>147</v>
      </c>
      <c r="BM178" s="122" t="s">
        <v>1541</v>
      </c>
    </row>
    <row r="179" spans="2:65" s="1" customFormat="1">
      <c r="B179" s="28"/>
      <c r="D179" s="124" t="s">
        <v>137</v>
      </c>
      <c r="F179" s="125" t="s">
        <v>1540</v>
      </c>
      <c r="L179" s="28"/>
      <c r="M179" s="126"/>
      <c r="T179" s="52"/>
      <c r="AT179" s="16" t="s">
        <v>137</v>
      </c>
      <c r="AU179" s="16" t="s">
        <v>83</v>
      </c>
    </row>
    <row r="180" spans="2:65" s="11" customFormat="1">
      <c r="B180" s="133"/>
      <c r="D180" s="124" t="s">
        <v>138</v>
      </c>
      <c r="E180" s="134" t="s">
        <v>1</v>
      </c>
      <c r="F180" s="135" t="s">
        <v>1542</v>
      </c>
      <c r="H180" s="134" t="s">
        <v>1</v>
      </c>
      <c r="L180" s="133"/>
      <c r="M180" s="136"/>
      <c r="T180" s="137"/>
      <c r="AT180" s="134" t="s">
        <v>138</v>
      </c>
      <c r="AU180" s="134" t="s">
        <v>83</v>
      </c>
      <c r="AV180" s="11" t="s">
        <v>16</v>
      </c>
      <c r="AW180" s="11" t="s">
        <v>26</v>
      </c>
      <c r="AX180" s="11" t="s">
        <v>70</v>
      </c>
      <c r="AY180" s="134" t="s">
        <v>130</v>
      </c>
    </row>
    <row r="181" spans="2:65" s="10" customFormat="1">
      <c r="B181" s="127"/>
      <c r="D181" s="124" t="s">
        <v>138</v>
      </c>
      <c r="E181" s="128" t="s">
        <v>1</v>
      </c>
      <c r="F181" s="129" t="s">
        <v>1543</v>
      </c>
      <c r="H181" s="130">
        <v>1</v>
      </c>
      <c r="L181" s="127"/>
      <c r="M181" s="131"/>
      <c r="T181" s="132"/>
      <c r="AT181" s="128" t="s">
        <v>138</v>
      </c>
      <c r="AU181" s="128" t="s">
        <v>83</v>
      </c>
      <c r="AV181" s="10" t="s">
        <v>77</v>
      </c>
      <c r="AW181" s="10" t="s">
        <v>26</v>
      </c>
      <c r="AX181" s="10" t="s">
        <v>16</v>
      </c>
      <c r="AY181" s="128" t="s">
        <v>130</v>
      </c>
    </row>
    <row r="182" spans="2:65" s="9" customFormat="1" ht="22.9" customHeight="1">
      <c r="B182" s="102"/>
      <c r="D182" s="103" t="s">
        <v>69</v>
      </c>
      <c r="E182" s="145" t="s">
        <v>170</v>
      </c>
      <c r="F182" s="145" t="s">
        <v>649</v>
      </c>
      <c r="J182" s="146">
        <f>BK182</f>
        <v>0</v>
      </c>
      <c r="L182" s="102"/>
      <c r="M182" s="106"/>
      <c r="P182" s="107">
        <f>P183</f>
        <v>0</v>
      </c>
      <c r="R182" s="107">
        <f>R183</f>
        <v>0</v>
      </c>
      <c r="T182" s="108">
        <f>T183</f>
        <v>21.123520000000003</v>
      </c>
      <c r="AR182" s="103" t="s">
        <v>16</v>
      </c>
      <c r="AT182" s="109" t="s">
        <v>69</v>
      </c>
      <c r="AU182" s="109" t="s">
        <v>16</v>
      </c>
      <c r="AY182" s="103" t="s">
        <v>130</v>
      </c>
      <c r="BK182" s="110">
        <f>BK183</f>
        <v>0</v>
      </c>
    </row>
    <row r="183" spans="2:65" s="9" customFormat="1" ht="20.85" customHeight="1">
      <c r="B183" s="102"/>
      <c r="D183" s="103" t="s">
        <v>69</v>
      </c>
      <c r="E183" s="145" t="s">
        <v>814</v>
      </c>
      <c r="F183" s="145" t="s">
        <v>1480</v>
      </c>
      <c r="J183" s="146">
        <f>BK183</f>
        <v>0</v>
      </c>
      <c r="L183" s="102"/>
      <c r="M183" s="106"/>
      <c r="P183" s="107">
        <f>SUM(P184:P194)</f>
        <v>0</v>
      </c>
      <c r="R183" s="107">
        <f>SUM(R184:R194)</f>
        <v>0</v>
      </c>
      <c r="T183" s="108">
        <f>SUM(T184:T194)</f>
        <v>21.123520000000003</v>
      </c>
      <c r="AR183" s="103" t="s">
        <v>16</v>
      </c>
      <c r="AT183" s="109" t="s">
        <v>69</v>
      </c>
      <c r="AU183" s="109" t="s">
        <v>77</v>
      </c>
      <c r="AY183" s="103" t="s">
        <v>130</v>
      </c>
      <c r="BK183" s="110">
        <f>SUM(BK184:BK194)</f>
        <v>0</v>
      </c>
    </row>
    <row r="184" spans="2:65" s="1" customFormat="1" ht="16.5" customHeight="1">
      <c r="B184" s="111"/>
      <c r="C184" s="112" t="s">
        <v>170</v>
      </c>
      <c r="D184" s="112" t="s">
        <v>131</v>
      </c>
      <c r="E184" s="113" t="s">
        <v>1481</v>
      </c>
      <c r="F184" s="114" t="s">
        <v>1482</v>
      </c>
      <c r="G184" s="115" t="s">
        <v>221</v>
      </c>
      <c r="H184" s="116">
        <v>62.128</v>
      </c>
      <c r="I184" s="117"/>
      <c r="J184" s="117">
        <f>ROUND(I184*H184,2)</f>
        <v>0</v>
      </c>
      <c r="K184" s="114" t="s">
        <v>1579</v>
      </c>
      <c r="L184" s="28"/>
      <c r="M184" s="118" t="s">
        <v>1</v>
      </c>
      <c r="N184" s="119" t="s">
        <v>35</v>
      </c>
      <c r="O184" s="120">
        <v>0</v>
      </c>
      <c r="P184" s="120">
        <f>O184*H184</f>
        <v>0</v>
      </c>
      <c r="Q184" s="120">
        <v>0</v>
      </c>
      <c r="R184" s="120">
        <f>Q184*H184</f>
        <v>0</v>
      </c>
      <c r="S184" s="120">
        <v>0.34</v>
      </c>
      <c r="T184" s="121">
        <f>S184*H184</f>
        <v>21.123520000000003</v>
      </c>
      <c r="AR184" s="122" t="s">
        <v>147</v>
      </c>
      <c r="AT184" s="122" t="s">
        <v>131</v>
      </c>
      <c r="AU184" s="122" t="s">
        <v>83</v>
      </c>
      <c r="AY184" s="16" t="s">
        <v>130</v>
      </c>
      <c r="BE184" s="123">
        <f>IF(N184="základní",J184,0)</f>
        <v>0</v>
      </c>
      <c r="BF184" s="123">
        <f>IF(N184="snížená",J184,0)</f>
        <v>0</v>
      </c>
      <c r="BG184" s="123">
        <f>IF(N184="zákl. přenesená",J184,0)</f>
        <v>0</v>
      </c>
      <c r="BH184" s="123">
        <f>IF(N184="sníž. přenesená",J184,0)</f>
        <v>0</v>
      </c>
      <c r="BI184" s="123">
        <f>IF(N184="nulová",J184,0)</f>
        <v>0</v>
      </c>
      <c r="BJ184" s="16" t="s">
        <v>16</v>
      </c>
      <c r="BK184" s="123">
        <f>ROUND(I184*H184,2)</f>
        <v>0</v>
      </c>
      <c r="BL184" s="16" t="s">
        <v>147</v>
      </c>
      <c r="BM184" s="122" t="s">
        <v>1544</v>
      </c>
    </row>
    <row r="185" spans="2:65" s="1" customFormat="1">
      <c r="B185" s="28"/>
      <c r="D185" s="124" t="s">
        <v>137</v>
      </c>
      <c r="F185" s="125" t="s">
        <v>1482</v>
      </c>
      <c r="L185" s="28"/>
      <c r="M185" s="126"/>
      <c r="T185" s="52"/>
      <c r="AT185" s="16" t="s">
        <v>137</v>
      </c>
      <c r="AU185" s="16" t="s">
        <v>83</v>
      </c>
    </row>
    <row r="186" spans="2:65" s="11" customFormat="1">
      <c r="B186" s="133"/>
      <c r="D186" s="124" t="s">
        <v>138</v>
      </c>
      <c r="E186" s="134" t="s">
        <v>1</v>
      </c>
      <c r="F186" s="135" t="s">
        <v>1545</v>
      </c>
      <c r="H186" s="134" t="s">
        <v>1</v>
      </c>
      <c r="L186" s="133"/>
      <c r="M186" s="136"/>
      <c r="T186" s="137"/>
      <c r="AT186" s="134" t="s">
        <v>138</v>
      </c>
      <c r="AU186" s="134" t="s">
        <v>83</v>
      </c>
      <c r="AV186" s="11" t="s">
        <v>16</v>
      </c>
      <c r="AW186" s="11" t="s">
        <v>26</v>
      </c>
      <c r="AX186" s="11" t="s">
        <v>70</v>
      </c>
      <c r="AY186" s="134" t="s">
        <v>130</v>
      </c>
    </row>
    <row r="187" spans="2:65" s="10" customFormat="1">
      <c r="B187" s="127"/>
      <c r="D187" s="124" t="s">
        <v>138</v>
      </c>
      <c r="E187" s="128" t="s">
        <v>1</v>
      </c>
      <c r="F187" s="129" t="s">
        <v>1546</v>
      </c>
      <c r="H187" s="130">
        <v>8.7620000000000005</v>
      </c>
      <c r="L187" s="127"/>
      <c r="M187" s="131"/>
      <c r="T187" s="132"/>
      <c r="AT187" s="128" t="s">
        <v>138</v>
      </c>
      <c r="AU187" s="128" t="s">
        <v>83</v>
      </c>
      <c r="AV187" s="10" t="s">
        <v>77</v>
      </c>
      <c r="AW187" s="10" t="s">
        <v>26</v>
      </c>
      <c r="AX187" s="10" t="s">
        <v>70</v>
      </c>
      <c r="AY187" s="128" t="s">
        <v>130</v>
      </c>
    </row>
    <row r="188" spans="2:65" s="10" customFormat="1">
      <c r="B188" s="127"/>
      <c r="D188" s="124" t="s">
        <v>138</v>
      </c>
      <c r="E188" s="128" t="s">
        <v>1</v>
      </c>
      <c r="F188" s="129" t="s">
        <v>1547</v>
      </c>
      <c r="H188" s="130">
        <v>8.7620000000000005</v>
      </c>
      <c r="L188" s="127"/>
      <c r="M188" s="131"/>
      <c r="T188" s="132"/>
      <c r="AT188" s="128" t="s">
        <v>138</v>
      </c>
      <c r="AU188" s="128" t="s">
        <v>83</v>
      </c>
      <c r="AV188" s="10" t="s">
        <v>77</v>
      </c>
      <c r="AW188" s="10" t="s">
        <v>26</v>
      </c>
      <c r="AX188" s="10" t="s">
        <v>70</v>
      </c>
      <c r="AY188" s="128" t="s">
        <v>130</v>
      </c>
    </row>
    <row r="189" spans="2:65" s="14" customFormat="1">
      <c r="B189" s="153"/>
      <c r="D189" s="124" t="s">
        <v>138</v>
      </c>
      <c r="E189" s="154" t="s">
        <v>1</v>
      </c>
      <c r="F189" s="155" t="s">
        <v>264</v>
      </c>
      <c r="H189" s="156">
        <v>17.524000000000001</v>
      </c>
      <c r="L189" s="153"/>
      <c r="M189" s="157"/>
      <c r="T189" s="158"/>
      <c r="AT189" s="154" t="s">
        <v>138</v>
      </c>
      <c r="AU189" s="154" t="s">
        <v>83</v>
      </c>
      <c r="AV189" s="14" t="s">
        <v>83</v>
      </c>
      <c r="AW189" s="14" t="s">
        <v>26</v>
      </c>
      <c r="AX189" s="14" t="s">
        <v>70</v>
      </c>
      <c r="AY189" s="154" t="s">
        <v>130</v>
      </c>
    </row>
    <row r="190" spans="2:65" s="11" customFormat="1">
      <c r="B190" s="133"/>
      <c r="D190" s="124" t="s">
        <v>138</v>
      </c>
      <c r="E190" s="134" t="s">
        <v>1</v>
      </c>
      <c r="F190" s="135" t="s">
        <v>1548</v>
      </c>
      <c r="H190" s="134" t="s">
        <v>1</v>
      </c>
      <c r="L190" s="133"/>
      <c r="M190" s="136"/>
      <c r="T190" s="137"/>
      <c r="AT190" s="134" t="s">
        <v>138</v>
      </c>
      <c r="AU190" s="134" t="s">
        <v>83</v>
      </c>
      <c r="AV190" s="11" t="s">
        <v>16</v>
      </c>
      <c r="AW190" s="11" t="s">
        <v>26</v>
      </c>
      <c r="AX190" s="11" t="s">
        <v>70</v>
      </c>
      <c r="AY190" s="134" t="s">
        <v>130</v>
      </c>
    </row>
    <row r="191" spans="2:65" s="10" customFormat="1">
      <c r="B191" s="127"/>
      <c r="D191" s="124" t="s">
        <v>138</v>
      </c>
      <c r="E191" s="128" t="s">
        <v>1</v>
      </c>
      <c r="F191" s="129" t="s">
        <v>1549</v>
      </c>
      <c r="H191" s="130">
        <v>22.302</v>
      </c>
      <c r="L191" s="127"/>
      <c r="M191" s="131"/>
      <c r="T191" s="132"/>
      <c r="AT191" s="128" t="s">
        <v>138</v>
      </c>
      <c r="AU191" s="128" t="s">
        <v>83</v>
      </c>
      <c r="AV191" s="10" t="s">
        <v>77</v>
      </c>
      <c r="AW191" s="10" t="s">
        <v>26</v>
      </c>
      <c r="AX191" s="10" t="s">
        <v>70</v>
      </c>
      <c r="AY191" s="128" t="s">
        <v>130</v>
      </c>
    </row>
    <row r="192" spans="2:65" s="10" customFormat="1">
      <c r="B192" s="127"/>
      <c r="D192" s="124" t="s">
        <v>138</v>
      </c>
      <c r="E192" s="128" t="s">
        <v>1</v>
      </c>
      <c r="F192" s="129" t="s">
        <v>1550</v>
      </c>
      <c r="H192" s="130">
        <v>22.302</v>
      </c>
      <c r="L192" s="127"/>
      <c r="M192" s="131"/>
      <c r="T192" s="132"/>
      <c r="AT192" s="128" t="s">
        <v>138</v>
      </c>
      <c r="AU192" s="128" t="s">
        <v>83</v>
      </c>
      <c r="AV192" s="10" t="s">
        <v>77</v>
      </c>
      <c r="AW192" s="10" t="s">
        <v>26</v>
      </c>
      <c r="AX192" s="10" t="s">
        <v>70</v>
      </c>
      <c r="AY192" s="128" t="s">
        <v>130</v>
      </c>
    </row>
    <row r="193" spans="2:65" s="14" customFormat="1">
      <c r="B193" s="153"/>
      <c r="D193" s="124" t="s">
        <v>138</v>
      </c>
      <c r="E193" s="154" t="s">
        <v>1</v>
      </c>
      <c r="F193" s="155" t="s">
        <v>264</v>
      </c>
      <c r="H193" s="156">
        <v>44.603999999999999</v>
      </c>
      <c r="L193" s="153"/>
      <c r="M193" s="157"/>
      <c r="T193" s="158"/>
      <c r="AT193" s="154" t="s">
        <v>138</v>
      </c>
      <c r="AU193" s="154" t="s">
        <v>83</v>
      </c>
      <c r="AV193" s="14" t="s">
        <v>83</v>
      </c>
      <c r="AW193" s="14" t="s">
        <v>26</v>
      </c>
      <c r="AX193" s="14" t="s">
        <v>70</v>
      </c>
      <c r="AY193" s="154" t="s">
        <v>130</v>
      </c>
    </row>
    <row r="194" spans="2:65" s="13" customFormat="1">
      <c r="B194" s="147"/>
      <c r="D194" s="124" t="s">
        <v>138</v>
      </c>
      <c r="E194" s="148" t="s">
        <v>1</v>
      </c>
      <c r="F194" s="149" t="s">
        <v>227</v>
      </c>
      <c r="H194" s="150">
        <v>62.128</v>
      </c>
      <c r="L194" s="147"/>
      <c r="M194" s="151"/>
      <c r="T194" s="152"/>
      <c r="AT194" s="148" t="s">
        <v>138</v>
      </c>
      <c r="AU194" s="148" t="s">
        <v>83</v>
      </c>
      <c r="AV194" s="13" t="s">
        <v>147</v>
      </c>
      <c r="AW194" s="13" t="s">
        <v>26</v>
      </c>
      <c r="AX194" s="13" t="s">
        <v>16</v>
      </c>
      <c r="AY194" s="148" t="s">
        <v>130</v>
      </c>
    </row>
    <row r="195" spans="2:65" s="9" customFormat="1" ht="22.9" customHeight="1">
      <c r="B195" s="102"/>
      <c r="D195" s="103" t="s">
        <v>69</v>
      </c>
      <c r="E195" s="145" t="s">
        <v>808</v>
      </c>
      <c r="F195" s="145" t="s">
        <v>809</v>
      </c>
      <c r="J195" s="146">
        <f>BK195</f>
        <v>0</v>
      </c>
      <c r="L195" s="102"/>
      <c r="M195" s="106"/>
      <c r="P195" s="107">
        <f>SUM(P196:P217)</f>
        <v>0</v>
      </c>
      <c r="R195" s="107">
        <f>SUM(R196:R217)</f>
        <v>0</v>
      </c>
      <c r="T195" s="108">
        <f>SUM(T196:T217)</f>
        <v>0</v>
      </c>
      <c r="AR195" s="103" t="s">
        <v>16</v>
      </c>
      <c r="AT195" s="109" t="s">
        <v>69</v>
      </c>
      <c r="AU195" s="109" t="s">
        <v>16</v>
      </c>
      <c r="AY195" s="103" t="s">
        <v>130</v>
      </c>
      <c r="BK195" s="110">
        <f>SUM(BK196:BK217)</f>
        <v>0</v>
      </c>
    </row>
    <row r="196" spans="2:65" s="1" customFormat="1" ht="16.5" customHeight="1">
      <c r="B196" s="111"/>
      <c r="C196" s="112" t="s">
        <v>20</v>
      </c>
      <c r="D196" s="112" t="s">
        <v>131</v>
      </c>
      <c r="E196" s="113" t="s">
        <v>702</v>
      </c>
      <c r="F196" s="114" t="s">
        <v>703</v>
      </c>
      <c r="G196" s="115" t="s">
        <v>295</v>
      </c>
      <c r="H196" s="116">
        <v>12.848000000000001</v>
      </c>
      <c r="I196" s="117"/>
      <c r="J196" s="117">
        <f>ROUND(I196*H196,2)</f>
        <v>0</v>
      </c>
      <c r="K196" s="114" t="s">
        <v>1579</v>
      </c>
      <c r="L196" s="28"/>
      <c r="M196" s="118" t="s">
        <v>1</v>
      </c>
      <c r="N196" s="119" t="s">
        <v>35</v>
      </c>
      <c r="O196" s="120">
        <v>0</v>
      </c>
      <c r="P196" s="120">
        <f>O196*H196</f>
        <v>0</v>
      </c>
      <c r="Q196" s="120">
        <v>0</v>
      </c>
      <c r="R196" s="120">
        <f>Q196*H196</f>
        <v>0</v>
      </c>
      <c r="S196" s="120">
        <v>0</v>
      </c>
      <c r="T196" s="121">
        <f>S196*H196</f>
        <v>0</v>
      </c>
      <c r="AR196" s="122" t="s">
        <v>147</v>
      </c>
      <c r="AT196" s="122" t="s">
        <v>131</v>
      </c>
      <c r="AU196" s="122" t="s">
        <v>77</v>
      </c>
      <c r="AY196" s="16" t="s">
        <v>130</v>
      </c>
      <c r="BE196" s="123">
        <f>IF(N196="základní",J196,0)</f>
        <v>0</v>
      </c>
      <c r="BF196" s="123">
        <f>IF(N196="snížená",J196,0)</f>
        <v>0</v>
      </c>
      <c r="BG196" s="123">
        <f>IF(N196="zákl. přenesená",J196,0)</f>
        <v>0</v>
      </c>
      <c r="BH196" s="123">
        <f>IF(N196="sníž. přenesená",J196,0)</f>
        <v>0</v>
      </c>
      <c r="BI196" s="123">
        <f>IF(N196="nulová",J196,0)</f>
        <v>0</v>
      </c>
      <c r="BJ196" s="16" t="s">
        <v>16</v>
      </c>
      <c r="BK196" s="123">
        <f>ROUND(I196*H196,2)</f>
        <v>0</v>
      </c>
      <c r="BL196" s="16" t="s">
        <v>147</v>
      </c>
      <c r="BM196" s="122" t="s">
        <v>1551</v>
      </c>
    </row>
    <row r="197" spans="2:65" s="1" customFormat="1">
      <c r="B197" s="28"/>
      <c r="D197" s="124" t="s">
        <v>137</v>
      </c>
      <c r="F197" s="125" t="s">
        <v>703</v>
      </c>
      <c r="L197" s="28"/>
      <c r="M197" s="126"/>
      <c r="T197" s="52"/>
      <c r="AT197" s="16" t="s">
        <v>137</v>
      </c>
      <c r="AU197" s="16" t="s">
        <v>77</v>
      </c>
    </row>
    <row r="198" spans="2:65" s="10" customFormat="1">
      <c r="B198" s="127"/>
      <c r="D198" s="124" t="s">
        <v>138</v>
      </c>
      <c r="E198" s="128" t="s">
        <v>1</v>
      </c>
      <c r="F198" s="129" t="s">
        <v>1552</v>
      </c>
      <c r="H198" s="130">
        <v>12.848000000000001</v>
      </c>
      <c r="L198" s="127"/>
      <c r="M198" s="131"/>
      <c r="T198" s="132"/>
      <c r="AT198" s="128" t="s">
        <v>138</v>
      </c>
      <c r="AU198" s="128" t="s">
        <v>77</v>
      </c>
      <c r="AV198" s="10" t="s">
        <v>77</v>
      </c>
      <c r="AW198" s="10" t="s">
        <v>26</v>
      </c>
      <c r="AX198" s="10" t="s">
        <v>16</v>
      </c>
      <c r="AY198" s="128" t="s">
        <v>130</v>
      </c>
    </row>
    <row r="199" spans="2:65" s="1" customFormat="1" ht="16.5" customHeight="1">
      <c r="B199" s="111"/>
      <c r="C199" s="112" t="s">
        <v>177</v>
      </c>
      <c r="D199" s="112" t="s">
        <v>131</v>
      </c>
      <c r="E199" s="113" t="s">
        <v>825</v>
      </c>
      <c r="F199" s="114" t="s">
        <v>826</v>
      </c>
      <c r="G199" s="115" t="s">
        <v>295</v>
      </c>
      <c r="H199" s="116">
        <v>179.87200000000001</v>
      </c>
      <c r="I199" s="117"/>
      <c r="J199" s="117">
        <f>ROUND(I199*H199,2)</f>
        <v>0</v>
      </c>
      <c r="K199" s="114" t="s">
        <v>1579</v>
      </c>
      <c r="L199" s="28"/>
      <c r="M199" s="118" t="s">
        <v>1</v>
      </c>
      <c r="N199" s="119" t="s">
        <v>35</v>
      </c>
      <c r="O199" s="120">
        <v>0</v>
      </c>
      <c r="P199" s="120">
        <f>O199*H199</f>
        <v>0</v>
      </c>
      <c r="Q199" s="120">
        <v>0</v>
      </c>
      <c r="R199" s="120">
        <f>Q199*H199</f>
        <v>0</v>
      </c>
      <c r="S199" s="120">
        <v>0</v>
      </c>
      <c r="T199" s="121">
        <f>S199*H199</f>
        <v>0</v>
      </c>
      <c r="AR199" s="122" t="s">
        <v>147</v>
      </c>
      <c r="AT199" s="122" t="s">
        <v>131</v>
      </c>
      <c r="AU199" s="122" t="s">
        <v>77</v>
      </c>
      <c r="AY199" s="16" t="s">
        <v>130</v>
      </c>
      <c r="BE199" s="123">
        <f>IF(N199="základní",J199,0)</f>
        <v>0</v>
      </c>
      <c r="BF199" s="123">
        <f>IF(N199="snížená",J199,0)</f>
        <v>0</v>
      </c>
      <c r="BG199" s="123">
        <f>IF(N199="zákl. přenesená",J199,0)</f>
        <v>0</v>
      </c>
      <c r="BH199" s="123">
        <f>IF(N199="sníž. přenesená",J199,0)</f>
        <v>0</v>
      </c>
      <c r="BI199" s="123">
        <f>IF(N199="nulová",J199,0)</f>
        <v>0</v>
      </c>
      <c r="BJ199" s="16" t="s">
        <v>16</v>
      </c>
      <c r="BK199" s="123">
        <f>ROUND(I199*H199,2)</f>
        <v>0</v>
      </c>
      <c r="BL199" s="16" t="s">
        <v>147</v>
      </c>
      <c r="BM199" s="122" t="s">
        <v>1553</v>
      </c>
    </row>
    <row r="200" spans="2:65" s="1" customFormat="1">
      <c r="B200" s="28"/>
      <c r="D200" s="124" t="s">
        <v>137</v>
      </c>
      <c r="F200" s="125" t="s">
        <v>826</v>
      </c>
      <c r="L200" s="28"/>
      <c r="M200" s="126"/>
      <c r="T200" s="52"/>
      <c r="AT200" s="16" t="s">
        <v>137</v>
      </c>
      <c r="AU200" s="16" t="s">
        <v>77</v>
      </c>
    </row>
    <row r="201" spans="2:65" s="10" customFormat="1">
      <c r="B201" s="127"/>
      <c r="D201" s="124" t="s">
        <v>138</v>
      </c>
      <c r="E201" s="128" t="s">
        <v>1</v>
      </c>
      <c r="F201" s="129" t="s">
        <v>1554</v>
      </c>
      <c r="H201" s="130">
        <v>179.87200000000001</v>
      </c>
      <c r="L201" s="127"/>
      <c r="M201" s="131"/>
      <c r="T201" s="132"/>
      <c r="AT201" s="128" t="s">
        <v>138</v>
      </c>
      <c r="AU201" s="128" t="s">
        <v>77</v>
      </c>
      <c r="AV201" s="10" t="s">
        <v>77</v>
      </c>
      <c r="AW201" s="10" t="s">
        <v>26</v>
      </c>
      <c r="AX201" s="10" t="s">
        <v>16</v>
      </c>
      <c r="AY201" s="128" t="s">
        <v>130</v>
      </c>
    </row>
    <row r="202" spans="2:65" s="1" customFormat="1" ht="16.5" customHeight="1">
      <c r="B202" s="111"/>
      <c r="C202" s="112" t="s">
        <v>180</v>
      </c>
      <c r="D202" s="112" t="s">
        <v>131</v>
      </c>
      <c r="E202" s="113" t="s">
        <v>708</v>
      </c>
      <c r="F202" s="114" t="s">
        <v>709</v>
      </c>
      <c r="G202" s="115" t="s">
        <v>295</v>
      </c>
      <c r="H202" s="116">
        <v>12.848000000000001</v>
      </c>
      <c r="I202" s="117"/>
      <c r="J202" s="117">
        <f>ROUND(I202*H202,2)</f>
        <v>0</v>
      </c>
      <c r="K202" s="114" t="s">
        <v>1579</v>
      </c>
      <c r="L202" s="28"/>
      <c r="M202" s="118" t="s">
        <v>1</v>
      </c>
      <c r="N202" s="119" t="s">
        <v>35</v>
      </c>
      <c r="O202" s="120">
        <v>0</v>
      </c>
      <c r="P202" s="120">
        <f>O202*H202</f>
        <v>0</v>
      </c>
      <c r="Q202" s="120">
        <v>0</v>
      </c>
      <c r="R202" s="120">
        <f>Q202*H202</f>
        <v>0</v>
      </c>
      <c r="S202" s="120">
        <v>0</v>
      </c>
      <c r="T202" s="121">
        <f>S202*H202</f>
        <v>0</v>
      </c>
      <c r="AR202" s="122" t="s">
        <v>147</v>
      </c>
      <c r="AT202" s="122" t="s">
        <v>131</v>
      </c>
      <c r="AU202" s="122" t="s">
        <v>77</v>
      </c>
      <c r="AY202" s="16" t="s">
        <v>130</v>
      </c>
      <c r="BE202" s="123">
        <f>IF(N202="základní",J202,0)</f>
        <v>0</v>
      </c>
      <c r="BF202" s="123">
        <f>IF(N202="snížená",J202,0)</f>
        <v>0</v>
      </c>
      <c r="BG202" s="123">
        <f>IF(N202="zákl. přenesená",J202,0)</f>
        <v>0</v>
      </c>
      <c r="BH202" s="123">
        <f>IF(N202="sníž. přenesená",J202,0)</f>
        <v>0</v>
      </c>
      <c r="BI202" s="123">
        <f>IF(N202="nulová",J202,0)</f>
        <v>0</v>
      </c>
      <c r="BJ202" s="16" t="s">
        <v>16</v>
      </c>
      <c r="BK202" s="123">
        <f>ROUND(I202*H202,2)</f>
        <v>0</v>
      </c>
      <c r="BL202" s="16" t="s">
        <v>147</v>
      </c>
      <c r="BM202" s="122" t="s">
        <v>1555</v>
      </c>
    </row>
    <row r="203" spans="2:65" s="1" customFormat="1">
      <c r="B203" s="28"/>
      <c r="D203" s="124" t="s">
        <v>137</v>
      </c>
      <c r="F203" s="125" t="s">
        <v>709</v>
      </c>
      <c r="L203" s="28"/>
      <c r="M203" s="126"/>
      <c r="T203" s="52"/>
      <c r="AT203" s="16" t="s">
        <v>137</v>
      </c>
      <c r="AU203" s="16" t="s">
        <v>77</v>
      </c>
    </row>
    <row r="204" spans="2:65" s="10" customFormat="1">
      <c r="B204" s="127"/>
      <c r="D204" s="124" t="s">
        <v>138</v>
      </c>
      <c r="E204" s="128" t="s">
        <v>1</v>
      </c>
      <c r="F204" s="129" t="s">
        <v>1556</v>
      </c>
      <c r="H204" s="130">
        <v>12.848000000000001</v>
      </c>
      <c r="L204" s="127"/>
      <c r="M204" s="131"/>
      <c r="T204" s="132"/>
      <c r="AT204" s="128" t="s">
        <v>138</v>
      </c>
      <c r="AU204" s="128" t="s">
        <v>77</v>
      </c>
      <c r="AV204" s="10" t="s">
        <v>77</v>
      </c>
      <c r="AW204" s="10" t="s">
        <v>26</v>
      </c>
      <c r="AX204" s="10" t="s">
        <v>16</v>
      </c>
      <c r="AY204" s="128" t="s">
        <v>130</v>
      </c>
    </row>
    <row r="205" spans="2:65" s="1" customFormat="1" ht="21.75" customHeight="1">
      <c r="B205" s="111"/>
      <c r="C205" s="112" t="s">
        <v>183</v>
      </c>
      <c r="D205" s="112" t="s">
        <v>131</v>
      </c>
      <c r="E205" s="113" t="s">
        <v>1261</v>
      </c>
      <c r="F205" s="114" t="s">
        <v>1262</v>
      </c>
      <c r="G205" s="115" t="s">
        <v>295</v>
      </c>
      <c r="H205" s="116">
        <v>12.848000000000001</v>
      </c>
      <c r="I205" s="117"/>
      <c r="J205" s="117">
        <f>ROUND(I205*H205,2)</f>
        <v>0</v>
      </c>
      <c r="K205" s="114" t="s">
        <v>1579</v>
      </c>
      <c r="L205" s="28"/>
      <c r="M205" s="118" t="s">
        <v>1</v>
      </c>
      <c r="N205" s="119" t="s">
        <v>35</v>
      </c>
      <c r="O205" s="120">
        <v>0</v>
      </c>
      <c r="P205" s="120">
        <f>O205*H205</f>
        <v>0</v>
      </c>
      <c r="Q205" s="120">
        <v>0</v>
      </c>
      <c r="R205" s="120">
        <f>Q205*H205</f>
        <v>0</v>
      </c>
      <c r="S205" s="120">
        <v>0</v>
      </c>
      <c r="T205" s="121">
        <f>S205*H205</f>
        <v>0</v>
      </c>
      <c r="AR205" s="122" t="s">
        <v>147</v>
      </c>
      <c r="AT205" s="122" t="s">
        <v>131</v>
      </c>
      <c r="AU205" s="122" t="s">
        <v>77</v>
      </c>
      <c r="AY205" s="16" t="s">
        <v>130</v>
      </c>
      <c r="BE205" s="123">
        <f>IF(N205="základní",J205,0)</f>
        <v>0</v>
      </c>
      <c r="BF205" s="123">
        <f>IF(N205="snížená",J205,0)</f>
        <v>0</v>
      </c>
      <c r="BG205" s="123">
        <f>IF(N205="zákl. přenesená",J205,0)</f>
        <v>0</v>
      </c>
      <c r="BH205" s="123">
        <f>IF(N205="sníž. přenesená",J205,0)</f>
        <v>0</v>
      </c>
      <c r="BI205" s="123">
        <f>IF(N205="nulová",J205,0)</f>
        <v>0</v>
      </c>
      <c r="BJ205" s="16" t="s">
        <v>16</v>
      </c>
      <c r="BK205" s="123">
        <f>ROUND(I205*H205,2)</f>
        <v>0</v>
      </c>
      <c r="BL205" s="16" t="s">
        <v>147</v>
      </c>
      <c r="BM205" s="122" t="s">
        <v>1557</v>
      </c>
    </row>
    <row r="206" spans="2:65" s="1" customFormat="1">
      <c r="B206" s="28"/>
      <c r="D206" s="124" t="s">
        <v>137</v>
      </c>
      <c r="F206" s="125" t="s">
        <v>1262</v>
      </c>
      <c r="L206" s="28"/>
      <c r="M206" s="126"/>
      <c r="T206" s="52"/>
      <c r="AT206" s="16" t="s">
        <v>137</v>
      </c>
      <c r="AU206" s="16" t="s">
        <v>77</v>
      </c>
    </row>
    <row r="207" spans="2:65" s="10" customFormat="1">
      <c r="B207" s="127"/>
      <c r="D207" s="124" t="s">
        <v>138</v>
      </c>
      <c r="E207" s="128" t="s">
        <v>1</v>
      </c>
      <c r="F207" s="129" t="s">
        <v>1552</v>
      </c>
      <c r="H207" s="130">
        <v>12.848000000000001</v>
      </c>
      <c r="L207" s="127"/>
      <c r="M207" s="131"/>
      <c r="T207" s="132"/>
      <c r="AT207" s="128" t="s">
        <v>138</v>
      </c>
      <c r="AU207" s="128" t="s">
        <v>77</v>
      </c>
      <c r="AV207" s="10" t="s">
        <v>77</v>
      </c>
      <c r="AW207" s="10" t="s">
        <v>26</v>
      </c>
      <c r="AX207" s="10" t="s">
        <v>16</v>
      </c>
      <c r="AY207" s="128" t="s">
        <v>130</v>
      </c>
    </row>
    <row r="208" spans="2:65" s="1" customFormat="1" ht="21.75" customHeight="1">
      <c r="B208" s="111"/>
      <c r="C208" s="112" t="s">
        <v>187</v>
      </c>
      <c r="D208" s="112" t="s">
        <v>131</v>
      </c>
      <c r="E208" s="113" t="s">
        <v>849</v>
      </c>
      <c r="F208" s="114" t="s">
        <v>850</v>
      </c>
      <c r="G208" s="115" t="s">
        <v>295</v>
      </c>
      <c r="H208" s="116">
        <v>22.248000000000001</v>
      </c>
      <c r="I208" s="117"/>
      <c r="J208" s="117">
        <f>ROUND(I208*H208,2)</f>
        <v>0</v>
      </c>
      <c r="K208" s="114" t="s">
        <v>1579</v>
      </c>
      <c r="L208" s="28"/>
      <c r="M208" s="118" t="s">
        <v>1</v>
      </c>
      <c r="N208" s="119" t="s">
        <v>35</v>
      </c>
      <c r="O208" s="120">
        <v>0</v>
      </c>
      <c r="P208" s="120">
        <f>O208*H208</f>
        <v>0</v>
      </c>
      <c r="Q208" s="120">
        <v>0</v>
      </c>
      <c r="R208" s="120">
        <f>Q208*H208</f>
        <v>0</v>
      </c>
      <c r="S208" s="120">
        <v>0</v>
      </c>
      <c r="T208" s="121">
        <f>S208*H208</f>
        <v>0</v>
      </c>
      <c r="AR208" s="122" t="s">
        <v>147</v>
      </c>
      <c r="AT208" s="122" t="s">
        <v>131</v>
      </c>
      <c r="AU208" s="122" t="s">
        <v>77</v>
      </c>
      <c r="AY208" s="16" t="s">
        <v>130</v>
      </c>
      <c r="BE208" s="123">
        <f>IF(N208="základní",J208,0)</f>
        <v>0</v>
      </c>
      <c r="BF208" s="123">
        <f>IF(N208="snížená",J208,0)</f>
        <v>0</v>
      </c>
      <c r="BG208" s="123">
        <f>IF(N208="zákl. přenesená",J208,0)</f>
        <v>0</v>
      </c>
      <c r="BH208" s="123">
        <f>IF(N208="sníž. přenesená",J208,0)</f>
        <v>0</v>
      </c>
      <c r="BI208" s="123">
        <f>IF(N208="nulová",J208,0)</f>
        <v>0</v>
      </c>
      <c r="BJ208" s="16" t="s">
        <v>16</v>
      </c>
      <c r="BK208" s="123">
        <f>ROUND(I208*H208,2)</f>
        <v>0</v>
      </c>
      <c r="BL208" s="16" t="s">
        <v>147</v>
      </c>
      <c r="BM208" s="122" t="s">
        <v>1558</v>
      </c>
    </row>
    <row r="209" spans="2:65" s="1" customFormat="1">
      <c r="B209" s="28"/>
      <c r="D209" s="124" t="s">
        <v>137</v>
      </c>
      <c r="F209" s="125" t="s">
        <v>850</v>
      </c>
      <c r="L209" s="28"/>
      <c r="M209" s="126"/>
      <c r="T209" s="52"/>
      <c r="AT209" s="16" t="s">
        <v>137</v>
      </c>
      <c r="AU209" s="16" t="s">
        <v>77</v>
      </c>
    </row>
    <row r="210" spans="2:65" s="1" customFormat="1" ht="16.5" customHeight="1">
      <c r="B210" s="111"/>
      <c r="C210" s="112" t="s">
        <v>190</v>
      </c>
      <c r="D210" s="112" t="s">
        <v>131</v>
      </c>
      <c r="E210" s="113" t="s">
        <v>858</v>
      </c>
      <c r="F210" s="114" t="s">
        <v>859</v>
      </c>
      <c r="G210" s="115" t="s">
        <v>295</v>
      </c>
      <c r="H210" s="116">
        <v>22.248000000000001</v>
      </c>
      <c r="I210" s="117"/>
      <c r="J210" s="117">
        <f>ROUND(I210*H210,2)</f>
        <v>0</v>
      </c>
      <c r="K210" s="114" t="s">
        <v>1579</v>
      </c>
      <c r="L210" s="28"/>
      <c r="M210" s="118" t="s">
        <v>1</v>
      </c>
      <c r="N210" s="119" t="s">
        <v>35</v>
      </c>
      <c r="O210" s="120">
        <v>0</v>
      </c>
      <c r="P210" s="120">
        <f>O210*H210</f>
        <v>0</v>
      </c>
      <c r="Q210" s="120">
        <v>0</v>
      </c>
      <c r="R210" s="120">
        <f>Q210*H210</f>
        <v>0</v>
      </c>
      <c r="S210" s="120">
        <v>0</v>
      </c>
      <c r="T210" s="121">
        <f>S210*H210</f>
        <v>0</v>
      </c>
      <c r="AR210" s="122" t="s">
        <v>147</v>
      </c>
      <c r="AT210" s="122" t="s">
        <v>131</v>
      </c>
      <c r="AU210" s="122" t="s">
        <v>77</v>
      </c>
      <c r="AY210" s="16" t="s">
        <v>130</v>
      </c>
      <c r="BE210" s="123">
        <f>IF(N210="základní",J210,0)</f>
        <v>0</v>
      </c>
      <c r="BF210" s="123">
        <f>IF(N210="snížená",J210,0)</f>
        <v>0</v>
      </c>
      <c r="BG210" s="123">
        <f>IF(N210="zákl. přenesená",J210,0)</f>
        <v>0</v>
      </c>
      <c r="BH210" s="123">
        <f>IF(N210="sníž. přenesená",J210,0)</f>
        <v>0</v>
      </c>
      <c r="BI210" s="123">
        <f>IF(N210="nulová",J210,0)</f>
        <v>0</v>
      </c>
      <c r="BJ210" s="16" t="s">
        <v>16</v>
      </c>
      <c r="BK210" s="123">
        <f>ROUND(I210*H210,2)</f>
        <v>0</v>
      </c>
      <c r="BL210" s="16" t="s">
        <v>147</v>
      </c>
      <c r="BM210" s="122" t="s">
        <v>1559</v>
      </c>
    </row>
    <row r="211" spans="2:65" s="1" customFormat="1">
      <c r="B211" s="28"/>
      <c r="D211" s="124" t="s">
        <v>137</v>
      </c>
      <c r="F211" s="125" t="s">
        <v>859</v>
      </c>
      <c r="L211" s="28"/>
      <c r="M211" s="126"/>
      <c r="T211" s="52"/>
      <c r="AT211" s="16" t="s">
        <v>137</v>
      </c>
      <c r="AU211" s="16" t="s">
        <v>77</v>
      </c>
    </row>
    <row r="212" spans="2:65" s="10" customFormat="1">
      <c r="B212" s="127"/>
      <c r="D212" s="124" t="s">
        <v>138</v>
      </c>
      <c r="E212" s="128" t="s">
        <v>1</v>
      </c>
      <c r="F212" s="129" t="s">
        <v>1560</v>
      </c>
      <c r="H212" s="130">
        <v>6.12</v>
      </c>
      <c r="L212" s="127"/>
      <c r="M212" s="131"/>
      <c r="T212" s="132"/>
      <c r="AT212" s="128" t="s">
        <v>138</v>
      </c>
      <c r="AU212" s="128" t="s">
        <v>77</v>
      </c>
      <c r="AV212" s="10" t="s">
        <v>77</v>
      </c>
      <c r="AW212" s="10" t="s">
        <v>26</v>
      </c>
      <c r="AX212" s="10" t="s">
        <v>70</v>
      </c>
      <c r="AY212" s="128" t="s">
        <v>130</v>
      </c>
    </row>
    <row r="213" spans="2:65" s="10" customFormat="1">
      <c r="B213" s="127"/>
      <c r="D213" s="124" t="s">
        <v>138</v>
      </c>
      <c r="E213" s="128" t="s">
        <v>1</v>
      </c>
      <c r="F213" s="129" t="s">
        <v>1561</v>
      </c>
      <c r="H213" s="130">
        <v>16.128</v>
      </c>
      <c r="L213" s="127"/>
      <c r="M213" s="131"/>
      <c r="T213" s="132"/>
      <c r="AT213" s="128" t="s">
        <v>138</v>
      </c>
      <c r="AU213" s="128" t="s">
        <v>77</v>
      </c>
      <c r="AV213" s="10" t="s">
        <v>77</v>
      </c>
      <c r="AW213" s="10" t="s">
        <v>26</v>
      </c>
      <c r="AX213" s="10" t="s">
        <v>70</v>
      </c>
      <c r="AY213" s="128" t="s">
        <v>130</v>
      </c>
    </row>
    <row r="214" spans="2:65" s="13" customFormat="1">
      <c r="B214" s="147"/>
      <c r="D214" s="124" t="s">
        <v>138</v>
      </c>
      <c r="E214" s="148" t="s">
        <v>1</v>
      </c>
      <c r="F214" s="149" t="s">
        <v>227</v>
      </c>
      <c r="H214" s="150">
        <v>22.248000000000001</v>
      </c>
      <c r="L214" s="147"/>
      <c r="M214" s="151"/>
      <c r="T214" s="152"/>
      <c r="AT214" s="148" t="s">
        <v>138</v>
      </c>
      <c r="AU214" s="148" t="s">
        <v>77</v>
      </c>
      <c r="AV214" s="13" t="s">
        <v>147</v>
      </c>
      <c r="AW214" s="13" t="s">
        <v>26</v>
      </c>
      <c r="AX214" s="13" t="s">
        <v>16</v>
      </c>
      <c r="AY214" s="148" t="s">
        <v>130</v>
      </c>
    </row>
    <row r="215" spans="2:65" s="1" customFormat="1" ht="16.5" customHeight="1">
      <c r="B215" s="111"/>
      <c r="C215" s="112" t="s">
        <v>193</v>
      </c>
      <c r="D215" s="112" t="s">
        <v>131</v>
      </c>
      <c r="E215" s="113" t="s">
        <v>1499</v>
      </c>
      <c r="F215" s="114" t="s">
        <v>1500</v>
      </c>
      <c r="G215" s="115" t="s">
        <v>295</v>
      </c>
      <c r="H215" s="116">
        <v>222.48</v>
      </c>
      <c r="I215" s="117"/>
      <c r="J215" s="117">
        <f>ROUND(I215*H215,2)</f>
        <v>0</v>
      </c>
      <c r="K215" s="114" t="s">
        <v>1579</v>
      </c>
      <c r="L215" s="28"/>
      <c r="M215" s="118" t="s">
        <v>1</v>
      </c>
      <c r="N215" s="119" t="s">
        <v>35</v>
      </c>
      <c r="O215" s="120">
        <v>0</v>
      </c>
      <c r="P215" s="120">
        <f>O215*H215</f>
        <v>0</v>
      </c>
      <c r="Q215" s="120">
        <v>0</v>
      </c>
      <c r="R215" s="120">
        <f>Q215*H215</f>
        <v>0</v>
      </c>
      <c r="S215" s="120">
        <v>0</v>
      </c>
      <c r="T215" s="121">
        <f>S215*H215</f>
        <v>0</v>
      </c>
      <c r="AR215" s="122" t="s">
        <v>147</v>
      </c>
      <c r="AT215" s="122" t="s">
        <v>131</v>
      </c>
      <c r="AU215" s="122" t="s">
        <v>77</v>
      </c>
      <c r="AY215" s="16" t="s">
        <v>130</v>
      </c>
      <c r="BE215" s="123">
        <f>IF(N215="základní",J215,0)</f>
        <v>0</v>
      </c>
      <c r="BF215" s="123">
        <f>IF(N215="snížená",J215,0)</f>
        <v>0</v>
      </c>
      <c r="BG215" s="123">
        <f>IF(N215="zákl. přenesená",J215,0)</f>
        <v>0</v>
      </c>
      <c r="BH215" s="123">
        <f>IF(N215="sníž. přenesená",J215,0)</f>
        <v>0</v>
      </c>
      <c r="BI215" s="123">
        <f>IF(N215="nulová",J215,0)</f>
        <v>0</v>
      </c>
      <c r="BJ215" s="16" t="s">
        <v>16</v>
      </c>
      <c r="BK215" s="123">
        <f>ROUND(I215*H215,2)</f>
        <v>0</v>
      </c>
      <c r="BL215" s="16" t="s">
        <v>147</v>
      </c>
      <c r="BM215" s="122" t="s">
        <v>1562</v>
      </c>
    </row>
    <row r="216" spans="2:65" s="1" customFormat="1">
      <c r="B216" s="28"/>
      <c r="D216" s="124" t="s">
        <v>137</v>
      </c>
      <c r="F216" s="125" t="s">
        <v>1500</v>
      </c>
      <c r="L216" s="28"/>
      <c r="M216" s="126"/>
      <c r="T216" s="52"/>
      <c r="AT216" s="16" t="s">
        <v>137</v>
      </c>
      <c r="AU216" s="16" t="s">
        <v>77</v>
      </c>
    </row>
    <row r="217" spans="2:65" s="10" customFormat="1">
      <c r="B217" s="127"/>
      <c r="D217" s="124" t="s">
        <v>138</v>
      </c>
      <c r="E217" s="128" t="s">
        <v>1</v>
      </c>
      <c r="F217" s="129" t="s">
        <v>1563</v>
      </c>
      <c r="H217" s="130">
        <v>222.48</v>
      </c>
      <c r="L217" s="127"/>
      <c r="M217" s="131"/>
      <c r="T217" s="132"/>
      <c r="AT217" s="128" t="s">
        <v>138</v>
      </c>
      <c r="AU217" s="128" t="s">
        <v>77</v>
      </c>
      <c r="AV217" s="10" t="s">
        <v>77</v>
      </c>
      <c r="AW217" s="10" t="s">
        <v>26</v>
      </c>
      <c r="AX217" s="10" t="s">
        <v>16</v>
      </c>
      <c r="AY217" s="128" t="s">
        <v>130</v>
      </c>
    </row>
    <row r="218" spans="2:65" s="9" customFormat="1" ht="22.9" customHeight="1">
      <c r="B218" s="102"/>
      <c r="D218" s="103" t="s">
        <v>69</v>
      </c>
      <c r="E218" s="145" t="s">
        <v>875</v>
      </c>
      <c r="F218" s="145" t="s">
        <v>876</v>
      </c>
      <c r="J218" s="146">
        <f>BK218</f>
        <v>0</v>
      </c>
      <c r="L218" s="102"/>
      <c r="M218" s="106"/>
      <c r="P218" s="107">
        <f>SUM(P219:P220)</f>
        <v>0</v>
      </c>
      <c r="R218" s="107">
        <f>SUM(R219:R220)</f>
        <v>0</v>
      </c>
      <c r="T218" s="108">
        <f>SUM(T219:T220)</f>
        <v>0</v>
      </c>
      <c r="AR218" s="103" t="s">
        <v>16</v>
      </c>
      <c r="AT218" s="109" t="s">
        <v>69</v>
      </c>
      <c r="AU218" s="109" t="s">
        <v>16</v>
      </c>
      <c r="AY218" s="103" t="s">
        <v>130</v>
      </c>
      <c r="BK218" s="110">
        <f>SUM(BK219:BK220)</f>
        <v>0</v>
      </c>
    </row>
    <row r="219" spans="2:65" s="1" customFormat="1" ht="16.5" customHeight="1">
      <c r="B219" s="111"/>
      <c r="C219" s="112" t="s">
        <v>196</v>
      </c>
      <c r="D219" s="112" t="s">
        <v>131</v>
      </c>
      <c r="E219" s="113" t="s">
        <v>878</v>
      </c>
      <c r="F219" s="114" t="s">
        <v>879</v>
      </c>
      <c r="G219" s="115" t="s">
        <v>295</v>
      </c>
      <c r="H219" s="116">
        <v>1.837</v>
      </c>
      <c r="I219" s="117"/>
      <c r="J219" s="117">
        <f>ROUND(I219*H219,2)</f>
        <v>0</v>
      </c>
      <c r="K219" s="114" t="s">
        <v>1579</v>
      </c>
      <c r="L219" s="28"/>
      <c r="M219" s="118" t="s">
        <v>1</v>
      </c>
      <c r="N219" s="119" t="s">
        <v>35</v>
      </c>
      <c r="O219" s="120">
        <v>0</v>
      </c>
      <c r="P219" s="120">
        <f>O219*H219</f>
        <v>0</v>
      </c>
      <c r="Q219" s="120">
        <v>0</v>
      </c>
      <c r="R219" s="120">
        <f>Q219*H219</f>
        <v>0</v>
      </c>
      <c r="S219" s="120">
        <v>0</v>
      </c>
      <c r="T219" s="121">
        <f>S219*H219</f>
        <v>0</v>
      </c>
      <c r="AR219" s="122" t="s">
        <v>147</v>
      </c>
      <c r="AT219" s="122" t="s">
        <v>131</v>
      </c>
      <c r="AU219" s="122" t="s">
        <v>77</v>
      </c>
      <c r="AY219" s="16" t="s">
        <v>130</v>
      </c>
      <c r="BE219" s="123">
        <f>IF(N219="základní",J219,0)</f>
        <v>0</v>
      </c>
      <c r="BF219" s="123">
        <f>IF(N219="snížená",J219,0)</f>
        <v>0</v>
      </c>
      <c r="BG219" s="123">
        <f>IF(N219="zákl. přenesená",J219,0)</f>
        <v>0</v>
      </c>
      <c r="BH219" s="123">
        <f>IF(N219="sníž. přenesená",J219,0)</f>
        <v>0</v>
      </c>
      <c r="BI219" s="123">
        <f>IF(N219="nulová",J219,0)</f>
        <v>0</v>
      </c>
      <c r="BJ219" s="16" t="s">
        <v>16</v>
      </c>
      <c r="BK219" s="123">
        <f>ROUND(I219*H219,2)</f>
        <v>0</v>
      </c>
      <c r="BL219" s="16" t="s">
        <v>147</v>
      </c>
      <c r="BM219" s="122" t="s">
        <v>1564</v>
      </c>
    </row>
    <row r="220" spans="2:65" s="1" customFormat="1">
      <c r="B220" s="28"/>
      <c r="D220" s="124" t="s">
        <v>137</v>
      </c>
      <c r="F220" s="125" t="s">
        <v>879</v>
      </c>
      <c r="L220" s="28"/>
      <c r="M220" s="138"/>
      <c r="N220" s="139"/>
      <c r="O220" s="139"/>
      <c r="P220" s="139"/>
      <c r="Q220" s="139"/>
      <c r="R220" s="139"/>
      <c r="S220" s="139"/>
      <c r="T220" s="140"/>
      <c r="AT220" s="16" t="s">
        <v>137</v>
      </c>
      <c r="AU220" s="16" t="s">
        <v>77</v>
      </c>
    </row>
    <row r="221" spans="2:65" s="1" customFormat="1" ht="6.95" customHeight="1">
      <c r="B221" s="40"/>
      <c r="C221" s="41"/>
      <c r="D221" s="41"/>
      <c r="E221" s="41"/>
      <c r="F221" s="41"/>
      <c r="G221" s="41"/>
      <c r="H221" s="41"/>
      <c r="I221" s="41"/>
      <c r="J221" s="41"/>
      <c r="K221" s="41"/>
      <c r="L221" s="28"/>
    </row>
  </sheetData>
  <autoFilter ref="C132:K220" xr:uid="{00000000-0009-0000-0000-000006000000}"/>
  <mergeCells count="15">
    <mergeCell ref="E119:H119"/>
    <mergeCell ref="E123:H123"/>
    <mergeCell ref="E121:H121"/>
    <mergeCell ref="E125:H12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31"/>
  <sheetViews>
    <sheetView showGridLines="0" tabSelected="1" workbookViewId="0">
      <selection activeCell="F130" sqref="F13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75" customHeight="1">
      <c r="L2" s="345" t="s">
        <v>5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6" t="s">
        <v>101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77</v>
      </c>
    </row>
    <row r="4" spans="2:46" ht="24.95" hidden="1" customHeight="1">
      <c r="B4" s="19"/>
      <c r="D4" s="20" t="s">
        <v>102</v>
      </c>
      <c r="L4" s="19"/>
      <c r="M4" s="79" t="s">
        <v>9</v>
      </c>
      <c r="AT4" s="16" t="s">
        <v>3</v>
      </c>
    </row>
    <row r="5" spans="2:46" ht="6.95" hidden="1" customHeight="1">
      <c r="B5" s="19"/>
      <c r="L5" s="19"/>
    </row>
    <row r="6" spans="2:46" ht="12" hidden="1" customHeight="1">
      <c r="B6" s="19"/>
      <c r="D6" s="25" t="s">
        <v>12</v>
      </c>
      <c r="L6" s="19"/>
    </row>
    <row r="7" spans="2:46" ht="16.5" hidden="1" customHeight="1">
      <c r="B7" s="19"/>
      <c r="E7" s="350" t="str">
        <f>'Rekapitulace stavby'!K6</f>
        <v>Modernizace TT při ulici Obvodová</v>
      </c>
      <c r="F7" s="356"/>
      <c r="G7" s="356"/>
      <c r="H7" s="356"/>
      <c r="L7" s="19"/>
    </row>
    <row r="8" spans="2:46" ht="12.75" hidden="1">
      <c r="B8" s="19"/>
      <c r="D8" s="25" t="s">
        <v>103</v>
      </c>
      <c r="L8" s="19"/>
    </row>
    <row r="9" spans="2:46" ht="16.5" hidden="1" customHeight="1">
      <c r="B9" s="19"/>
      <c r="E9" s="350" t="s">
        <v>1570</v>
      </c>
      <c r="F9" s="335"/>
      <c r="G9" s="335"/>
      <c r="H9" s="335"/>
      <c r="L9" s="19"/>
    </row>
    <row r="10" spans="2:46" ht="12" hidden="1" customHeight="1">
      <c r="B10" s="19"/>
      <c r="D10" s="25" t="s">
        <v>104</v>
      </c>
      <c r="L10" s="19"/>
    </row>
    <row r="11" spans="2:46" s="1" customFormat="1" ht="16.5" hidden="1" customHeight="1">
      <c r="B11" s="28"/>
      <c r="E11" s="317"/>
      <c r="F11" s="351"/>
      <c r="G11" s="351"/>
      <c r="H11" s="351"/>
      <c r="L11" s="28"/>
    </row>
    <row r="12" spans="2:46" s="1" customFormat="1" ht="12" hidden="1" customHeight="1">
      <c r="B12" s="28"/>
      <c r="D12" s="25" t="s">
        <v>105</v>
      </c>
      <c r="L12" s="28"/>
    </row>
    <row r="13" spans="2:46" s="1" customFormat="1" ht="16.5" hidden="1" customHeight="1">
      <c r="B13" s="28"/>
      <c r="E13" s="309" t="s">
        <v>1620</v>
      </c>
      <c r="F13" s="351"/>
      <c r="G13" s="351"/>
      <c r="H13" s="351"/>
      <c r="L13" s="28"/>
    </row>
    <row r="14" spans="2:46" s="1" customFormat="1" hidden="1">
      <c r="B14" s="28"/>
      <c r="L14" s="28"/>
    </row>
    <row r="15" spans="2:46" s="1" customFormat="1" ht="12" hidden="1" customHeight="1">
      <c r="B15" s="28"/>
      <c r="D15" s="25" t="s">
        <v>14</v>
      </c>
      <c r="F15" s="23" t="s">
        <v>1</v>
      </c>
      <c r="I15" s="25" t="s">
        <v>15</v>
      </c>
      <c r="J15" s="23" t="s">
        <v>1</v>
      </c>
      <c r="L15" s="28"/>
    </row>
    <row r="16" spans="2:46" s="1" customFormat="1" ht="12" hidden="1" customHeight="1">
      <c r="B16" s="28"/>
      <c r="D16" s="25" t="s">
        <v>17</v>
      </c>
      <c r="F16" s="23" t="s">
        <v>18</v>
      </c>
      <c r="I16" s="25" t="s">
        <v>19</v>
      </c>
      <c r="J16" s="48">
        <f>'Rekapitulace stavby'!AN8</f>
        <v>45270</v>
      </c>
      <c r="L16" s="28"/>
    </row>
    <row r="17" spans="2:12" s="1" customFormat="1" ht="10.9" hidden="1" customHeight="1">
      <c r="B17" s="28"/>
      <c r="L17" s="28"/>
    </row>
    <row r="18" spans="2:12" s="1" customFormat="1" ht="12" hidden="1" customHeight="1">
      <c r="B18" s="28"/>
      <c r="D18" s="25" t="s">
        <v>22</v>
      </c>
      <c r="I18" s="25" t="s">
        <v>23</v>
      </c>
      <c r="J18" s="23" t="s">
        <v>1</v>
      </c>
      <c r="L18" s="28"/>
    </row>
    <row r="19" spans="2:12" s="1" customFormat="1" ht="18" hidden="1" customHeight="1">
      <c r="B19" s="28"/>
      <c r="E19" s="23" t="s">
        <v>107</v>
      </c>
      <c r="I19" s="25" t="s">
        <v>24</v>
      </c>
      <c r="J19" s="23" t="s">
        <v>1</v>
      </c>
      <c r="L19" s="28"/>
    </row>
    <row r="20" spans="2:12" s="1" customFormat="1" ht="6.95" hidden="1" customHeight="1">
      <c r="B20" s="28"/>
      <c r="L20" s="28"/>
    </row>
    <row r="21" spans="2:12" s="1" customFormat="1" ht="12" hidden="1" customHeight="1">
      <c r="B21" s="28"/>
      <c r="D21" s="25" t="s">
        <v>25</v>
      </c>
      <c r="I21" s="25" t="s">
        <v>23</v>
      </c>
      <c r="J21" s="23" t="str">
        <f>'Rekapitulace stavby'!AN13</f>
        <v/>
      </c>
      <c r="L21" s="28"/>
    </row>
    <row r="22" spans="2:12" s="1" customFormat="1" ht="18" hidden="1" customHeight="1">
      <c r="B22" s="28"/>
      <c r="E22" s="334" t="str">
        <f>'Rekapitulace stavby'!E14</f>
        <v xml:space="preserve"> </v>
      </c>
      <c r="F22" s="334"/>
      <c r="G22" s="334"/>
      <c r="H22" s="334"/>
      <c r="I22" s="25" t="s">
        <v>24</v>
      </c>
      <c r="J22" s="23" t="str">
        <f>'Rekapitulace stavby'!AN14</f>
        <v/>
      </c>
      <c r="L22" s="28"/>
    </row>
    <row r="23" spans="2:12" s="1" customFormat="1" ht="6.95" hidden="1" customHeight="1">
      <c r="B23" s="28"/>
      <c r="L23" s="28"/>
    </row>
    <row r="24" spans="2:12" s="1" customFormat="1" ht="12" hidden="1" customHeight="1">
      <c r="B24" s="28"/>
      <c r="D24" s="25" t="s">
        <v>27</v>
      </c>
      <c r="I24" s="25" t="s">
        <v>23</v>
      </c>
      <c r="J24" s="23" t="s">
        <v>1</v>
      </c>
      <c r="L24" s="28"/>
    </row>
    <row r="25" spans="2:12" s="1" customFormat="1" ht="18" hidden="1" customHeight="1">
      <c r="B25" s="28"/>
      <c r="E25" s="23"/>
      <c r="I25" s="25" t="s">
        <v>24</v>
      </c>
      <c r="J25" s="23" t="s">
        <v>1</v>
      </c>
      <c r="L25" s="28"/>
    </row>
    <row r="26" spans="2:12" s="1" customFormat="1" ht="6.95" hidden="1" customHeight="1">
      <c r="B26" s="28"/>
      <c r="L26" s="28"/>
    </row>
    <row r="27" spans="2:12" s="1" customFormat="1" ht="12" hidden="1" customHeight="1">
      <c r="B27" s="28"/>
      <c r="D27" s="25" t="s">
        <v>28</v>
      </c>
      <c r="I27" s="25" t="s">
        <v>23</v>
      </c>
      <c r="J27" s="23" t="s">
        <v>1</v>
      </c>
      <c r="L27" s="28"/>
    </row>
    <row r="28" spans="2:12" s="1" customFormat="1" ht="18" hidden="1" customHeight="1">
      <c r="B28" s="28"/>
      <c r="E28" s="23"/>
      <c r="I28" s="25" t="s">
        <v>24</v>
      </c>
      <c r="J28" s="23" t="s">
        <v>1</v>
      </c>
      <c r="L28" s="28"/>
    </row>
    <row r="29" spans="2:12" s="1" customFormat="1" ht="6.95" hidden="1" customHeight="1">
      <c r="B29" s="28"/>
      <c r="L29" s="28"/>
    </row>
    <row r="30" spans="2:12" s="1" customFormat="1" ht="12" hidden="1" customHeight="1">
      <c r="B30" s="28"/>
      <c r="D30" s="25" t="s">
        <v>29</v>
      </c>
      <c r="L30" s="28"/>
    </row>
    <row r="31" spans="2:12" s="6" customFormat="1" ht="16.5" hidden="1" customHeight="1">
      <c r="B31" s="80"/>
      <c r="E31" s="338" t="s">
        <v>1</v>
      </c>
      <c r="F31" s="338"/>
      <c r="G31" s="338"/>
      <c r="H31" s="338"/>
      <c r="L31" s="80"/>
    </row>
    <row r="32" spans="2:12" s="1" customFormat="1" ht="6.95" hidden="1" customHeight="1">
      <c r="B32" s="28"/>
      <c r="L32" s="28"/>
    </row>
    <row r="33" spans="2:12" s="1" customFormat="1" ht="6.95" hidden="1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25.35" hidden="1" customHeight="1">
      <c r="B34" s="28"/>
      <c r="D34" s="81" t="s">
        <v>30</v>
      </c>
      <c r="J34" s="59">
        <f>ROUND(J126, 2)</f>
        <v>0</v>
      </c>
      <c r="L34" s="28"/>
    </row>
    <row r="35" spans="2:12" s="1" customFormat="1" ht="6.95" hidden="1" customHeight="1">
      <c r="B35" s="28"/>
      <c r="D35" s="49"/>
      <c r="E35" s="49"/>
      <c r="F35" s="49"/>
      <c r="G35" s="49"/>
      <c r="H35" s="49"/>
      <c r="I35" s="49"/>
      <c r="J35" s="49"/>
      <c r="K35" s="49"/>
      <c r="L35" s="28"/>
    </row>
    <row r="36" spans="2:12" s="1" customFormat="1" ht="14.45" hidden="1" customHeight="1">
      <c r="B36" s="28"/>
      <c r="F36" s="31" t="s">
        <v>32</v>
      </c>
      <c r="I36" s="31" t="s">
        <v>31</v>
      </c>
      <c r="J36" s="31" t="s">
        <v>33</v>
      </c>
      <c r="L36" s="28"/>
    </row>
    <row r="37" spans="2:12" s="1" customFormat="1" ht="14.45" hidden="1" customHeight="1">
      <c r="B37" s="28"/>
      <c r="D37" s="51" t="s">
        <v>34</v>
      </c>
      <c r="E37" s="25" t="s">
        <v>35</v>
      </c>
      <c r="F37" s="71">
        <f>ROUND((SUM(BE126:BE130)),  2)</f>
        <v>0</v>
      </c>
      <c r="I37" s="82"/>
      <c r="J37" s="71">
        <f>ROUND(((SUM(BE126:BE130))*I37),  2)</f>
        <v>0</v>
      </c>
      <c r="L37" s="28"/>
    </row>
    <row r="38" spans="2:12" s="1" customFormat="1" ht="14.45" hidden="1" customHeight="1">
      <c r="B38" s="28"/>
      <c r="E38" s="25" t="s">
        <v>36</v>
      </c>
      <c r="F38" s="71">
        <f>ROUND((SUM(BF126:BF130)),  2)</f>
        <v>0</v>
      </c>
      <c r="I38" s="82"/>
      <c r="J38" s="71">
        <f>ROUND(((SUM(BF126:BF130))*I38),  2)</f>
        <v>0</v>
      </c>
      <c r="L38" s="28"/>
    </row>
    <row r="39" spans="2:12" s="1" customFormat="1" ht="14.45" hidden="1" customHeight="1">
      <c r="B39" s="28"/>
      <c r="E39" s="25" t="s">
        <v>37</v>
      </c>
      <c r="F39" s="71">
        <f>ROUND((SUM(BG126:BG130)),  2)</f>
        <v>0</v>
      </c>
      <c r="I39" s="82"/>
      <c r="J39" s="71">
        <f>0</f>
        <v>0</v>
      </c>
      <c r="L39" s="28"/>
    </row>
    <row r="40" spans="2:12" s="1" customFormat="1" ht="14.45" hidden="1" customHeight="1">
      <c r="B40" s="28"/>
      <c r="E40" s="25" t="s">
        <v>38</v>
      </c>
      <c r="F40" s="71">
        <f>ROUND((SUM(BH126:BH130)),  2)</f>
        <v>0</v>
      </c>
      <c r="I40" s="82"/>
      <c r="J40" s="71">
        <f>0</f>
        <v>0</v>
      </c>
      <c r="L40" s="28"/>
    </row>
    <row r="41" spans="2:12" s="1" customFormat="1" ht="14.45" hidden="1" customHeight="1">
      <c r="B41" s="28"/>
      <c r="E41" s="25" t="s">
        <v>39</v>
      </c>
      <c r="F41" s="71">
        <f>ROUND((SUM(BI126:BI130)),  2)</f>
        <v>0</v>
      </c>
      <c r="I41" s="82"/>
      <c r="J41" s="71">
        <f>0</f>
        <v>0</v>
      </c>
      <c r="L41" s="28"/>
    </row>
    <row r="42" spans="2:12" s="1" customFormat="1" ht="6.95" hidden="1" customHeight="1">
      <c r="B42" s="28"/>
      <c r="L42" s="28"/>
    </row>
    <row r="43" spans="2:12" s="1" customFormat="1" ht="25.35" hidden="1" customHeight="1">
      <c r="B43" s="28"/>
      <c r="C43" s="83"/>
      <c r="D43" s="84" t="s">
        <v>40</v>
      </c>
      <c r="E43" s="53"/>
      <c r="F43" s="53"/>
      <c r="G43" s="85" t="s">
        <v>41</v>
      </c>
      <c r="H43" s="86" t="s">
        <v>42</v>
      </c>
      <c r="I43" s="53"/>
      <c r="J43" s="87">
        <f>SUM(J34:J41)</f>
        <v>0</v>
      </c>
      <c r="K43" s="88"/>
      <c r="L43" s="28"/>
    </row>
    <row r="44" spans="2:12" s="1" customFormat="1" ht="14.45" hidden="1" customHeight="1">
      <c r="B44" s="28"/>
      <c r="L44" s="28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28"/>
      <c r="D61" s="39" t="s">
        <v>45</v>
      </c>
      <c r="E61" s="30"/>
      <c r="F61" s="89" t="s">
        <v>46</v>
      </c>
      <c r="G61" s="39" t="s">
        <v>45</v>
      </c>
      <c r="H61" s="30"/>
      <c r="I61" s="30"/>
      <c r="J61" s="90" t="s">
        <v>46</v>
      </c>
      <c r="K61" s="30"/>
      <c r="L61" s="28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28"/>
      <c r="D76" s="39" t="s">
        <v>45</v>
      </c>
      <c r="E76" s="30"/>
      <c r="F76" s="89" t="s">
        <v>46</v>
      </c>
      <c r="G76" s="39" t="s">
        <v>45</v>
      </c>
      <c r="H76" s="30"/>
      <c r="I76" s="30"/>
      <c r="J76" s="90" t="s">
        <v>46</v>
      </c>
      <c r="K76" s="30"/>
      <c r="L76" s="28"/>
    </row>
    <row r="77" spans="2:12" s="1" customFormat="1" ht="14.45" hidden="1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78" spans="2:12" hidden="1"/>
    <row r="79" spans="2:12" hidden="1"/>
    <row r="80" spans="2:12" hidden="1"/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5" customHeight="1">
      <c r="B82" s="28"/>
      <c r="C82" s="20" t="s">
        <v>108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5" t="s">
        <v>12</v>
      </c>
      <c r="L84" s="28"/>
    </row>
    <row r="85" spans="2:12" s="1" customFormat="1" ht="16.5" customHeight="1">
      <c r="B85" s="28"/>
      <c r="E85" s="350" t="str">
        <f>E7</f>
        <v>Modernizace TT při ulici Obvodová</v>
      </c>
      <c r="F85" s="356"/>
      <c r="G85" s="356"/>
      <c r="H85" s="356"/>
      <c r="L85" s="28"/>
    </row>
    <row r="86" spans="2:12" ht="12" customHeight="1">
      <c r="B86" s="19"/>
      <c r="C86" s="25" t="s">
        <v>103</v>
      </c>
      <c r="L86" s="19"/>
    </row>
    <row r="87" spans="2:12" ht="16.5" customHeight="1">
      <c r="B87" s="19"/>
      <c r="E87" s="350" t="s">
        <v>1578</v>
      </c>
      <c r="F87" s="335"/>
      <c r="G87" s="335"/>
      <c r="H87" s="335"/>
      <c r="L87" s="19"/>
    </row>
    <row r="88" spans="2:12" ht="12" customHeight="1">
      <c r="B88" s="19"/>
      <c r="C88" s="25" t="s">
        <v>104</v>
      </c>
      <c r="L88" s="19"/>
    </row>
    <row r="89" spans="2:12" s="1" customFormat="1" ht="16.5" customHeight="1">
      <c r="B89" s="28"/>
      <c r="E89" s="317"/>
      <c r="F89" s="351"/>
      <c r="G89" s="351"/>
      <c r="H89" s="351"/>
      <c r="L89" s="28"/>
    </row>
    <row r="90" spans="2:12" s="1" customFormat="1" ht="12" customHeight="1">
      <c r="B90" s="28"/>
      <c r="C90" s="25" t="s">
        <v>105</v>
      </c>
      <c r="L90" s="28"/>
    </row>
    <row r="91" spans="2:12" s="1" customFormat="1" ht="16.5" customHeight="1">
      <c r="B91" s="28"/>
      <c r="E91" s="309" t="str">
        <f>E13</f>
        <v>SO 06 - SO 03 Nízká protihluková clona</v>
      </c>
      <c r="F91" s="351"/>
      <c r="G91" s="351"/>
      <c r="H91" s="351"/>
      <c r="L91" s="28"/>
    </row>
    <row r="92" spans="2:12" s="1" customFormat="1" ht="6.95" customHeight="1">
      <c r="B92" s="28"/>
      <c r="L92" s="28"/>
    </row>
    <row r="93" spans="2:12" s="1" customFormat="1" ht="12" customHeight="1">
      <c r="B93" s="28"/>
      <c r="C93" s="25" t="s">
        <v>17</v>
      </c>
      <c r="F93" s="23" t="str">
        <f>F16</f>
        <v xml:space="preserve"> </v>
      </c>
      <c r="I93" s="25" t="s">
        <v>19</v>
      </c>
      <c r="J93" s="48">
        <f>IF(J16="","",J16)</f>
        <v>45270</v>
      </c>
      <c r="L93" s="28"/>
    </row>
    <row r="94" spans="2:12" s="1" customFormat="1" ht="6.95" customHeight="1">
      <c r="B94" s="28"/>
      <c r="L94" s="28"/>
    </row>
    <row r="95" spans="2:12" s="1" customFormat="1" ht="25.7" customHeight="1">
      <c r="B95" s="28"/>
      <c r="C95" s="25" t="s">
        <v>22</v>
      </c>
      <c r="F95" s="23" t="str">
        <f>E19</f>
        <v>Dopravní podnik města Brna a. s.</v>
      </c>
      <c r="I95" s="25" t="s">
        <v>27</v>
      </c>
      <c r="J95" s="26" t="s">
        <v>1573</v>
      </c>
      <c r="L95" s="28"/>
    </row>
    <row r="96" spans="2:12" s="1" customFormat="1" ht="25.7" customHeight="1">
      <c r="B96" s="28"/>
      <c r="C96" s="25" t="s">
        <v>25</v>
      </c>
      <c r="F96" s="172" t="s">
        <v>1571</v>
      </c>
      <c r="I96" s="25" t="s">
        <v>28</v>
      </c>
      <c r="J96" s="26"/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91" t="s">
        <v>109</v>
      </c>
      <c r="D98" s="83"/>
      <c r="E98" s="83"/>
      <c r="F98" s="83"/>
      <c r="G98" s="83"/>
      <c r="H98" s="83"/>
      <c r="I98" s="83"/>
      <c r="J98" s="92" t="s">
        <v>110</v>
      </c>
      <c r="K98" s="83"/>
      <c r="L98" s="28"/>
    </row>
    <row r="99" spans="2:47" s="1" customFormat="1" ht="10.35" customHeight="1">
      <c r="B99" s="28"/>
      <c r="L99" s="28"/>
    </row>
    <row r="100" spans="2:47" s="13" customFormat="1" ht="22.9" customHeight="1">
      <c r="B100" s="147"/>
      <c r="C100" s="173" t="s">
        <v>111</v>
      </c>
      <c r="J100" s="180">
        <f>J126</f>
        <v>0</v>
      </c>
      <c r="L100" s="147"/>
      <c r="AU100" s="148" t="s">
        <v>112</v>
      </c>
    </row>
    <row r="101" spans="2:47" s="7" customFormat="1" ht="24.95" customHeight="1">
      <c r="B101" s="94"/>
      <c r="D101" s="95" t="s">
        <v>200</v>
      </c>
      <c r="E101" s="96"/>
      <c r="F101" s="96"/>
      <c r="G101" s="96"/>
      <c r="H101" s="96"/>
      <c r="I101" s="96"/>
      <c r="J101" s="97">
        <f>J127</f>
        <v>0</v>
      </c>
      <c r="L101" s="94"/>
    </row>
    <row r="102" spans="2:47" s="12" customFormat="1" ht="19.899999999999999" customHeight="1">
      <c r="B102" s="141"/>
      <c r="D102" s="142" t="s">
        <v>1565</v>
      </c>
      <c r="E102" s="143"/>
      <c r="F102" s="143"/>
      <c r="G102" s="143"/>
      <c r="H102" s="143"/>
      <c r="I102" s="143"/>
      <c r="J102" s="144">
        <f>J128</f>
        <v>0</v>
      </c>
      <c r="L102" s="141"/>
    </row>
    <row r="103" spans="2:47" s="1" customFormat="1" ht="21.75" customHeight="1">
      <c r="B103" s="28"/>
      <c r="L103" s="28"/>
    </row>
    <row r="104" spans="2:47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8"/>
    </row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8"/>
    </row>
    <row r="109" spans="2:47" s="1" customFormat="1" ht="24.95" customHeight="1">
      <c r="B109" s="28"/>
      <c r="C109" s="20" t="s">
        <v>114</v>
      </c>
      <c r="L109" s="28"/>
    </row>
    <row r="110" spans="2:47" s="1" customFormat="1" ht="6.95" customHeight="1">
      <c r="B110" s="28"/>
      <c r="L110" s="28"/>
    </row>
    <row r="111" spans="2:47" s="1" customFormat="1" ht="12" customHeight="1">
      <c r="B111" s="28"/>
      <c r="C111" s="25" t="s">
        <v>12</v>
      </c>
      <c r="L111" s="28"/>
    </row>
    <row r="112" spans="2:47" s="1" customFormat="1" ht="16.5" customHeight="1">
      <c r="B112" s="28"/>
      <c r="E112" s="350" t="str">
        <f>E7</f>
        <v>Modernizace TT při ulici Obvodová</v>
      </c>
      <c r="F112" s="356"/>
      <c r="G112" s="356"/>
      <c r="H112" s="356"/>
      <c r="L112" s="28"/>
    </row>
    <row r="113" spans="2:63" ht="12" customHeight="1">
      <c r="B113" s="19"/>
      <c r="C113" s="25" t="s">
        <v>103</v>
      </c>
      <c r="L113" s="19"/>
    </row>
    <row r="114" spans="2:63" ht="16.5" customHeight="1">
      <c r="B114" s="19"/>
      <c r="E114" s="350" t="s">
        <v>1570</v>
      </c>
      <c r="F114" s="335"/>
      <c r="G114" s="335"/>
      <c r="H114" s="335"/>
      <c r="L114" s="19"/>
    </row>
    <row r="115" spans="2:63" ht="12" customHeight="1">
      <c r="B115" s="19"/>
      <c r="C115" s="25" t="s">
        <v>104</v>
      </c>
      <c r="L115" s="19"/>
    </row>
    <row r="116" spans="2:63" s="1" customFormat="1" ht="16.5" customHeight="1">
      <c r="B116" s="28"/>
      <c r="E116" s="317"/>
      <c r="F116" s="351"/>
      <c r="G116" s="351"/>
      <c r="H116" s="351"/>
      <c r="L116" s="28"/>
    </row>
    <row r="117" spans="2:63" s="1" customFormat="1" ht="12" customHeight="1">
      <c r="B117" s="28"/>
      <c r="C117" s="25" t="s">
        <v>105</v>
      </c>
      <c r="L117" s="28"/>
    </row>
    <row r="118" spans="2:63" s="1" customFormat="1" ht="16.5" customHeight="1">
      <c r="B118" s="28"/>
      <c r="E118" s="309" t="str">
        <f>E13</f>
        <v>SO 06 - SO 03 Nízká protihluková clona</v>
      </c>
      <c r="F118" s="351"/>
      <c r="G118" s="351"/>
      <c r="H118" s="351"/>
      <c r="L118" s="28"/>
    </row>
    <row r="119" spans="2:63" s="1" customFormat="1" ht="6.95" customHeight="1">
      <c r="B119" s="28"/>
      <c r="L119" s="28"/>
    </row>
    <row r="120" spans="2:63" s="1" customFormat="1" ht="12" customHeight="1">
      <c r="B120" s="28"/>
      <c r="C120" s="25" t="s">
        <v>17</v>
      </c>
      <c r="F120" s="23" t="str">
        <f>F16</f>
        <v xml:space="preserve"> </v>
      </c>
      <c r="I120" s="25" t="s">
        <v>19</v>
      </c>
      <c r="J120" s="48">
        <f>IF(J16="","",J16)</f>
        <v>45270</v>
      </c>
      <c r="L120" s="28"/>
    </row>
    <row r="121" spans="2:63" s="1" customFormat="1" ht="6.95" customHeight="1">
      <c r="B121" s="28"/>
      <c r="L121" s="28"/>
    </row>
    <row r="122" spans="2:63" s="1" customFormat="1" ht="25.7" customHeight="1">
      <c r="B122" s="28"/>
      <c r="C122" s="25" t="s">
        <v>22</v>
      </c>
      <c r="F122" s="192" t="s">
        <v>1575</v>
      </c>
      <c r="I122" s="25" t="s">
        <v>27</v>
      </c>
      <c r="J122" s="26"/>
      <c r="L122" s="28"/>
    </row>
    <row r="123" spans="2:63" s="1" customFormat="1" ht="25.7" customHeight="1">
      <c r="B123" s="28"/>
      <c r="C123" s="25" t="s">
        <v>1572</v>
      </c>
      <c r="F123" s="172" t="s">
        <v>1571</v>
      </c>
      <c r="I123" s="25" t="s">
        <v>28</v>
      </c>
      <c r="J123" s="26"/>
      <c r="L123" s="28"/>
    </row>
    <row r="124" spans="2:63" s="1" customFormat="1" ht="10.35" customHeight="1">
      <c r="B124" s="28"/>
      <c r="L124" s="28"/>
    </row>
    <row r="125" spans="2:63" s="8" customFormat="1" ht="29.25" customHeight="1">
      <c r="B125" s="98"/>
      <c r="C125" s="99" t="s">
        <v>115</v>
      </c>
      <c r="D125" s="100" t="s">
        <v>55</v>
      </c>
      <c r="E125" s="100" t="s">
        <v>51</v>
      </c>
      <c r="F125" s="100" t="s">
        <v>52</v>
      </c>
      <c r="G125" s="100" t="s">
        <v>116</v>
      </c>
      <c r="H125" s="100" t="s">
        <v>117</v>
      </c>
      <c r="I125" s="100" t="s">
        <v>118</v>
      </c>
      <c r="J125" s="100" t="s">
        <v>110</v>
      </c>
      <c r="K125" s="101" t="s">
        <v>119</v>
      </c>
      <c r="L125" s="98"/>
      <c r="M125" s="55" t="s">
        <v>1</v>
      </c>
      <c r="N125" s="56" t="s">
        <v>34</v>
      </c>
      <c r="O125" s="56" t="s">
        <v>120</v>
      </c>
      <c r="P125" s="56" t="s">
        <v>121</v>
      </c>
      <c r="Q125" s="56" t="s">
        <v>122</v>
      </c>
      <c r="R125" s="56" t="s">
        <v>123</v>
      </c>
      <c r="S125" s="56" t="s">
        <v>124</v>
      </c>
      <c r="T125" s="57" t="s">
        <v>125</v>
      </c>
    </row>
    <row r="126" spans="2:63" s="13" customFormat="1" ht="22.9" customHeight="1">
      <c r="B126" s="147"/>
      <c r="C126" s="173" t="s">
        <v>126</v>
      </c>
      <c r="J126" s="174">
        <f>BK126</f>
        <v>0</v>
      </c>
      <c r="L126" s="147"/>
      <c r="M126" s="175"/>
      <c r="N126" s="176"/>
      <c r="O126" s="176"/>
      <c r="P126" s="177">
        <f>P127</f>
        <v>0</v>
      </c>
      <c r="Q126" s="176"/>
      <c r="R126" s="177">
        <f>R127</f>
        <v>0</v>
      </c>
      <c r="S126" s="176"/>
      <c r="T126" s="178">
        <f>T127</f>
        <v>0</v>
      </c>
      <c r="AT126" s="148" t="s">
        <v>69</v>
      </c>
      <c r="AU126" s="148" t="s">
        <v>112</v>
      </c>
      <c r="BK126" s="179">
        <f>BK127</f>
        <v>0</v>
      </c>
    </row>
    <row r="127" spans="2:63" s="9" customFormat="1" ht="25.9" customHeight="1">
      <c r="B127" s="102"/>
      <c r="D127" s="103" t="s">
        <v>69</v>
      </c>
      <c r="E127" s="104" t="s">
        <v>216</v>
      </c>
      <c r="F127" s="104" t="s">
        <v>217</v>
      </c>
      <c r="J127" s="105">
        <f>BK127</f>
        <v>0</v>
      </c>
      <c r="L127" s="102"/>
      <c r="M127" s="106"/>
      <c r="P127" s="107">
        <f>P128</f>
        <v>0</v>
      </c>
      <c r="R127" s="107">
        <f>R128</f>
        <v>0</v>
      </c>
      <c r="T127" s="108">
        <f>T128</f>
        <v>0</v>
      </c>
      <c r="AR127" s="103" t="s">
        <v>16</v>
      </c>
      <c r="AT127" s="109" t="s">
        <v>69</v>
      </c>
      <c r="AU127" s="109" t="s">
        <v>70</v>
      </c>
      <c r="AY127" s="103" t="s">
        <v>130</v>
      </c>
      <c r="BK127" s="110">
        <f>BK128</f>
        <v>0</v>
      </c>
    </row>
    <row r="128" spans="2:63" s="9" customFormat="1" ht="22.9" customHeight="1">
      <c r="B128" s="102"/>
      <c r="D128" s="103" t="s">
        <v>69</v>
      </c>
      <c r="E128" s="145" t="s">
        <v>83</v>
      </c>
      <c r="F128" s="145" t="s">
        <v>1566</v>
      </c>
      <c r="J128" s="146">
        <f>BK128</f>
        <v>0</v>
      </c>
      <c r="L128" s="102"/>
      <c r="M128" s="106"/>
      <c r="P128" s="107">
        <f>SUM(P129:P130)</f>
        <v>0</v>
      </c>
      <c r="R128" s="107">
        <f>SUM(R129:R130)</f>
        <v>0</v>
      </c>
      <c r="T128" s="108">
        <f>SUM(T129:T130)</f>
        <v>0</v>
      </c>
      <c r="AR128" s="103" t="s">
        <v>16</v>
      </c>
      <c r="AT128" s="109" t="s">
        <v>69</v>
      </c>
      <c r="AU128" s="109" t="s">
        <v>16</v>
      </c>
      <c r="AY128" s="103" t="s">
        <v>130</v>
      </c>
      <c r="BK128" s="110">
        <f>SUM(BK129:BK130)</f>
        <v>0</v>
      </c>
    </row>
    <row r="129" spans="2:65" s="1" customFormat="1" ht="16.5" customHeight="1">
      <c r="B129" s="111"/>
      <c r="C129" s="112" t="s">
        <v>16</v>
      </c>
      <c r="D129" s="112" t="s">
        <v>131</v>
      </c>
      <c r="E129" s="113" t="s">
        <v>1567</v>
      </c>
      <c r="F129" s="114" t="s">
        <v>1568</v>
      </c>
      <c r="G129" s="115" t="s">
        <v>439</v>
      </c>
      <c r="H129" s="116">
        <v>265</v>
      </c>
      <c r="I129" s="117"/>
      <c r="J129" s="117">
        <f>ROUND(I129*H129,2)</f>
        <v>0</v>
      </c>
      <c r="K129" s="114" t="s">
        <v>1</v>
      </c>
      <c r="L129" s="28"/>
      <c r="M129" s="118" t="s">
        <v>1</v>
      </c>
      <c r="N129" s="119" t="s">
        <v>35</v>
      </c>
      <c r="O129" s="120">
        <v>0</v>
      </c>
      <c r="P129" s="120">
        <f>O129*H129</f>
        <v>0</v>
      </c>
      <c r="Q129" s="120">
        <v>0</v>
      </c>
      <c r="R129" s="120">
        <f>Q129*H129</f>
        <v>0</v>
      </c>
      <c r="S129" s="120">
        <v>0</v>
      </c>
      <c r="T129" s="121">
        <f>S129*H129</f>
        <v>0</v>
      </c>
      <c r="AR129" s="122" t="s">
        <v>147</v>
      </c>
      <c r="AT129" s="122" t="s">
        <v>131</v>
      </c>
      <c r="AU129" s="122" t="s">
        <v>77</v>
      </c>
      <c r="AY129" s="16" t="s">
        <v>130</v>
      </c>
      <c r="BE129" s="123">
        <f>IF(N129="základní",J129,0)</f>
        <v>0</v>
      </c>
      <c r="BF129" s="123">
        <f>IF(N129="snížená",J129,0)</f>
        <v>0</v>
      </c>
      <c r="BG129" s="123">
        <f>IF(N129="zákl. přenesená",J129,0)</f>
        <v>0</v>
      </c>
      <c r="BH129" s="123">
        <f>IF(N129="sníž. přenesená",J129,0)</f>
        <v>0</v>
      </c>
      <c r="BI129" s="123">
        <f>IF(N129="nulová",J129,0)</f>
        <v>0</v>
      </c>
      <c r="BJ129" s="16" t="s">
        <v>16</v>
      </c>
      <c r="BK129" s="123">
        <f>ROUND(I129*H129,2)</f>
        <v>0</v>
      </c>
      <c r="BL129" s="16" t="s">
        <v>147</v>
      </c>
      <c r="BM129" s="122" t="s">
        <v>1569</v>
      </c>
    </row>
    <row r="130" spans="2:65" s="1" customFormat="1">
      <c r="B130" s="28"/>
      <c r="D130" s="124" t="s">
        <v>137</v>
      </c>
      <c r="F130" s="125" t="s">
        <v>1568</v>
      </c>
      <c r="L130" s="28"/>
      <c r="M130" s="138"/>
      <c r="N130" s="139"/>
      <c r="O130" s="139"/>
      <c r="P130" s="139"/>
      <c r="Q130" s="139"/>
      <c r="R130" s="139"/>
      <c r="S130" s="139"/>
      <c r="T130" s="140"/>
      <c r="AT130" s="16" t="s">
        <v>137</v>
      </c>
      <c r="AU130" s="16" t="s">
        <v>77</v>
      </c>
    </row>
    <row r="131" spans="2:65" s="1" customFormat="1" ht="6.95" customHeight="1"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28"/>
    </row>
  </sheetData>
  <autoFilter ref="C125:K130" xr:uid="{00000000-0009-0000-0000-000007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5E72F-1F08-4C6A-86B2-5543143C567D}">
  <sheetPr>
    <pageSetUpPr fitToPage="1"/>
  </sheetPr>
  <dimension ref="B2:BM154"/>
  <sheetViews>
    <sheetView showGridLines="0" topLeftCell="A99" zoomScaleNormal="100" workbookViewId="0">
      <selection activeCell="I136" sqref="I136"/>
    </sheetView>
  </sheetViews>
  <sheetFormatPr defaultColWidth="8.5" defaultRowHeight="11.25"/>
  <cols>
    <col min="1" max="1" width="8.33203125" style="193" customWidth="1"/>
    <col min="2" max="2" width="1.1640625" style="193" customWidth="1"/>
    <col min="3" max="3" width="4.1640625" style="193" customWidth="1"/>
    <col min="4" max="4" width="4.33203125" style="193" customWidth="1"/>
    <col min="5" max="5" width="17.1640625" style="193" customWidth="1"/>
    <col min="6" max="6" width="100.83203125" style="193" customWidth="1"/>
    <col min="7" max="7" width="7.5" style="193" customWidth="1"/>
    <col min="8" max="8" width="14" style="193" customWidth="1"/>
    <col min="9" max="9" width="15.83203125" style="193" customWidth="1"/>
    <col min="10" max="11" width="22.33203125" style="193" customWidth="1"/>
    <col min="12" max="12" width="9.33203125" style="193" customWidth="1"/>
    <col min="13" max="13" width="10.83203125" style="193" hidden="1" customWidth="1"/>
    <col min="14" max="14" width="9.33203125" style="193" hidden="1" customWidth="1"/>
    <col min="15" max="20" width="14.1640625" style="193" hidden="1" customWidth="1"/>
    <col min="21" max="21" width="16.33203125" style="193" hidden="1" customWidth="1"/>
    <col min="22" max="22" width="12.33203125" style="193" customWidth="1"/>
    <col min="23" max="23" width="16.33203125" style="193" customWidth="1"/>
    <col min="24" max="24" width="12.33203125" style="193" customWidth="1"/>
    <col min="25" max="25" width="15" style="193" customWidth="1"/>
    <col min="26" max="26" width="11" style="193" customWidth="1"/>
    <col min="27" max="27" width="15" style="193" customWidth="1"/>
    <col min="28" max="28" width="16.33203125" style="193" customWidth="1"/>
    <col min="29" max="29" width="11" style="193" customWidth="1"/>
    <col min="30" max="30" width="15" style="193" customWidth="1"/>
    <col min="31" max="31" width="16.33203125" style="193" customWidth="1"/>
    <col min="32" max="43" width="8.5" style="193"/>
    <col min="44" max="65" width="9.33203125" style="193" hidden="1" customWidth="1"/>
    <col min="66" max="16384" width="8.5" style="193"/>
  </cols>
  <sheetData>
    <row r="2" spans="2:46" ht="36.950000000000003" customHeight="1">
      <c r="L2" s="358" t="s">
        <v>5</v>
      </c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94" t="s">
        <v>1581</v>
      </c>
    </row>
    <row r="3" spans="2:46" ht="6.95" hidden="1" customHeight="1">
      <c r="B3" s="195"/>
      <c r="C3" s="196"/>
      <c r="D3" s="196"/>
      <c r="E3" s="196"/>
      <c r="F3" s="196"/>
      <c r="G3" s="196"/>
      <c r="H3" s="196"/>
      <c r="I3" s="196"/>
      <c r="J3" s="196"/>
      <c r="K3" s="196"/>
      <c r="L3" s="197"/>
      <c r="AT3" s="194" t="s">
        <v>77</v>
      </c>
    </row>
    <row r="4" spans="2:46" ht="24.95" hidden="1" customHeight="1">
      <c r="B4" s="197"/>
      <c r="D4" s="198" t="s">
        <v>102</v>
      </c>
      <c r="L4" s="197"/>
      <c r="M4" s="199" t="s">
        <v>9</v>
      </c>
      <c r="AT4" s="194" t="s">
        <v>3</v>
      </c>
    </row>
    <row r="5" spans="2:46" ht="6.95" hidden="1" customHeight="1">
      <c r="B5" s="197"/>
      <c r="L5" s="197"/>
    </row>
    <row r="6" spans="2:46" ht="12" hidden="1" customHeight="1">
      <c r="B6" s="197"/>
      <c r="D6" s="200" t="s">
        <v>12</v>
      </c>
      <c r="L6" s="197"/>
    </row>
    <row r="7" spans="2:46" ht="16.5" hidden="1" customHeight="1">
      <c r="B7" s="197"/>
      <c r="E7" s="359" t="s">
        <v>1576</v>
      </c>
      <c r="F7" s="359"/>
      <c r="G7" s="359"/>
      <c r="H7" s="359"/>
      <c r="L7" s="197"/>
    </row>
    <row r="8" spans="2:46" ht="12.75" hidden="1">
      <c r="B8" s="197"/>
      <c r="D8" s="200" t="s">
        <v>103</v>
      </c>
      <c r="L8" s="197"/>
    </row>
    <row r="9" spans="2:46" ht="16.5" hidden="1" customHeight="1">
      <c r="B9" s="197"/>
      <c r="E9" s="359" t="s">
        <v>1570</v>
      </c>
      <c r="F9" s="359"/>
      <c r="G9" s="359"/>
      <c r="H9" s="359"/>
      <c r="L9" s="197"/>
    </row>
    <row r="10" spans="2:46" ht="12" hidden="1" customHeight="1">
      <c r="B10" s="197"/>
      <c r="D10" s="200" t="s">
        <v>104</v>
      </c>
      <c r="L10" s="197"/>
    </row>
    <row r="11" spans="2:46" s="202" customFormat="1" ht="16.5" hidden="1" customHeight="1">
      <c r="B11" s="201"/>
      <c r="E11" s="360"/>
      <c r="F11" s="360"/>
      <c r="G11" s="360"/>
      <c r="H11" s="360"/>
      <c r="L11" s="201"/>
    </row>
    <row r="12" spans="2:46" s="202" customFormat="1" ht="12" hidden="1" customHeight="1">
      <c r="B12" s="201"/>
      <c r="D12" s="200" t="s">
        <v>105</v>
      </c>
      <c r="L12" s="201"/>
    </row>
    <row r="13" spans="2:46" s="202" customFormat="1" ht="16.5" hidden="1" customHeight="1">
      <c r="B13" s="201"/>
      <c r="E13" s="361" t="s">
        <v>1614</v>
      </c>
      <c r="F13" s="361"/>
      <c r="G13" s="361"/>
      <c r="H13" s="361"/>
      <c r="L13" s="201"/>
    </row>
    <row r="14" spans="2:46" s="202" customFormat="1" hidden="1">
      <c r="B14" s="201"/>
      <c r="L14" s="201"/>
    </row>
    <row r="15" spans="2:46" s="202" customFormat="1" ht="12" hidden="1" customHeight="1">
      <c r="B15" s="201"/>
      <c r="D15" s="200" t="s">
        <v>14</v>
      </c>
      <c r="F15" s="204"/>
      <c r="I15" s="200" t="s">
        <v>15</v>
      </c>
      <c r="J15" s="204"/>
      <c r="L15" s="201"/>
    </row>
    <row r="16" spans="2:46" s="202" customFormat="1" ht="12" hidden="1" customHeight="1">
      <c r="B16" s="201"/>
      <c r="D16" s="200" t="s">
        <v>17</v>
      </c>
      <c r="F16" s="204" t="s">
        <v>18</v>
      </c>
      <c r="I16" s="200" t="s">
        <v>19</v>
      </c>
      <c r="J16" s="205" t="e">
        <f>#REF!</f>
        <v>#REF!</v>
      </c>
      <c r="L16" s="201"/>
    </row>
    <row r="17" spans="2:12" s="202" customFormat="1" ht="10.9" hidden="1" customHeight="1">
      <c r="B17" s="201"/>
      <c r="L17" s="201"/>
    </row>
    <row r="18" spans="2:12" s="202" customFormat="1" ht="12" hidden="1" customHeight="1">
      <c r="B18" s="201"/>
      <c r="D18" s="200" t="s">
        <v>22</v>
      </c>
      <c r="I18" s="200" t="s">
        <v>23</v>
      </c>
      <c r="J18" s="204"/>
      <c r="L18" s="201"/>
    </row>
    <row r="19" spans="2:12" s="202" customFormat="1" ht="18" hidden="1" customHeight="1">
      <c r="B19" s="201"/>
      <c r="E19" s="204" t="s">
        <v>107</v>
      </c>
      <c r="I19" s="200" t="s">
        <v>24</v>
      </c>
      <c r="J19" s="204"/>
      <c r="L19" s="201"/>
    </row>
    <row r="20" spans="2:12" s="202" customFormat="1" ht="6.95" hidden="1" customHeight="1">
      <c r="B20" s="201"/>
      <c r="L20" s="201"/>
    </row>
    <row r="21" spans="2:12" s="202" customFormat="1" ht="12" hidden="1" customHeight="1">
      <c r="B21" s="201"/>
      <c r="D21" s="200" t="s">
        <v>25</v>
      </c>
      <c r="I21" s="200" t="s">
        <v>23</v>
      </c>
      <c r="J21" s="204" t="e">
        <f>#REF!</f>
        <v>#REF!</v>
      </c>
      <c r="L21" s="201"/>
    </row>
    <row r="22" spans="2:12" s="202" customFormat="1" ht="18" hidden="1" customHeight="1">
      <c r="B22" s="201"/>
      <c r="E22" s="357"/>
      <c r="F22" s="357"/>
      <c r="G22" s="357"/>
      <c r="H22" s="357"/>
      <c r="I22" s="200" t="s">
        <v>24</v>
      </c>
      <c r="J22" s="204" t="e">
        <f>#REF!</f>
        <v>#REF!</v>
      </c>
      <c r="L22" s="201"/>
    </row>
    <row r="23" spans="2:12" s="202" customFormat="1" ht="6.95" hidden="1" customHeight="1">
      <c r="B23" s="201"/>
      <c r="L23" s="201"/>
    </row>
    <row r="24" spans="2:12" s="202" customFormat="1" ht="12" hidden="1" customHeight="1">
      <c r="B24" s="201"/>
      <c r="D24" s="200" t="s">
        <v>27</v>
      </c>
      <c r="I24" s="200" t="s">
        <v>23</v>
      </c>
      <c r="J24" s="204"/>
      <c r="L24" s="201"/>
    </row>
    <row r="25" spans="2:12" s="202" customFormat="1" ht="18" hidden="1" customHeight="1">
      <c r="B25" s="201"/>
      <c r="E25" s="204"/>
      <c r="I25" s="200" t="s">
        <v>24</v>
      </c>
      <c r="J25" s="204"/>
      <c r="L25" s="201"/>
    </row>
    <row r="26" spans="2:12" s="202" customFormat="1" ht="6.95" hidden="1" customHeight="1">
      <c r="B26" s="201"/>
      <c r="L26" s="201"/>
    </row>
    <row r="27" spans="2:12" s="202" customFormat="1" ht="12" hidden="1" customHeight="1">
      <c r="B27" s="201"/>
      <c r="D27" s="200" t="s">
        <v>28</v>
      </c>
      <c r="I27" s="200" t="s">
        <v>23</v>
      </c>
      <c r="J27" s="204"/>
      <c r="L27" s="201"/>
    </row>
    <row r="28" spans="2:12" s="202" customFormat="1" ht="18" hidden="1" customHeight="1">
      <c r="B28" s="201"/>
      <c r="E28" s="204"/>
      <c r="I28" s="200" t="s">
        <v>24</v>
      </c>
      <c r="J28" s="204"/>
      <c r="L28" s="201"/>
    </row>
    <row r="29" spans="2:12" s="202" customFormat="1" ht="6.95" hidden="1" customHeight="1">
      <c r="B29" s="201"/>
      <c r="L29" s="201"/>
    </row>
    <row r="30" spans="2:12" s="202" customFormat="1" ht="12" hidden="1" customHeight="1">
      <c r="B30" s="201"/>
      <c r="D30" s="200" t="s">
        <v>29</v>
      </c>
      <c r="L30" s="201"/>
    </row>
    <row r="31" spans="2:12" s="207" customFormat="1" ht="16.5" hidden="1" customHeight="1">
      <c r="B31" s="206"/>
      <c r="E31" s="362"/>
      <c r="F31" s="362"/>
      <c r="G31" s="362"/>
      <c r="H31" s="362"/>
      <c r="L31" s="206"/>
    </row>
    <row r="32" spans="2:12" s="202" customFormat="1" ht="6.95" hidden="1" customHeight="1">
      <c r="B32" s="201"/>
      <c r="L32" s="201"/>
    </row>
    <row r="33" spans="2:12" s="202" customFormat="1" ht="6.95" hidden="1" customHeight="1">
      <c r="B33" s="201"/>
      <c r="D33" s="209"/>
      <c r="E33" s="209"/>
      <c r="F33" s="209"/>
      <c r="G33" s="209"/>
      <c r="H33" s="209"/>
      <c r="I33" s="209"/>
      <c r="J33" s="209"/>
      <c r="K33" s="209"/>
      <c r="L33" s="201"/>
    </row>
    <row r="34" spans="2:12" s="202" customFormat="1" ht="25.5" hidden="1" customHeight="1">
      <c r="B34" s="201"/>
      <c r="D34" s="210" t="s">
        <v>30</v>
      </c>
      <c r="J34" s="211">
        <f>ROUND(J129, 2)</f>
        <v>0</v>
      </c>
      <c r="L34" s="201"/>
    </row>
    <row r="35" spans="2:12" s="202" customFormat="1" ht="6.95" hidden="1" customHeight="1">
      <c r="B35" s="201"/>
      <c r="D35" s="209"/>
      <c r="E35" s="209"/>
      <c r="F35" s="209"/>
      <c r="G35" s="209"/>
      <c r="H35" s="209"/>
      <c r="I35" s="209"/>
      <c r="J35" s="209"/>
      <c r="K35" s="209"/>
      <c r="L35" s="201"/>
    </row>
    <row r="36" spans="2:12" s="202" customFormat="1" ht="14.45" hidden="1" customHeight="1">
      <c r="B36" s="201"/>
      <c r="F36" s="212" t="s">
        <v>32</v>
      </c>
      <c r="I36" s="212" t="s">
        <v>31</v>
      </c>
      <c r="J36" s="212" t="s">
        <v>33</v>
      </c>
      <c r="L36" s="201"/>
    </row>
    <row r="37" spans="2:12" s="202" customFormat="1" ht="14.45" hidden="1" customHeight="1">
      <c r="B37" s="201"/>
      <c r="D37" s="203" t="s">
        <v>34</v>
      </c>
      <c r="E37" s="200" t="s">
        <v>35</v>
      </c>
      <c r="F37" s="213">
        <f>ROUND((SUM(BE129:BE153)),  2)</f>
        <v>0</v>
      </c>
      <c r="I37" s="214"/>
      <c r="J37" s="213">
        <f>ROUND(((SUM(BE129:BE153))*I37),  2)</f>
        <v>0</v>
      </c>
      <c r="L37" s="201"/>
    </row>
    <row r="38" spans="2:12" s="202" customFormat="1" ht="14.45" hidden="1" customHeight="1">
      <c r="B38" s="201"/>
      <c r="E38" s="200" t="s">
        <v>36</v>
      </c>
      <c r="F38" s="213">
        <f>ROUND((SUM(BF129:BF153)),  2)</f>
        <v>0</v>
      </c>
      <c r="I38" s="214"/>
      <c r="J38" s="213">
        <f>ROUND(((SUM(BF129:BF153))*I38),  2)</f>
        <v>0</v>
      </c>
      <c r="L38" s="201"/>
    </row>
    <row r="39" spans="2:12" s="202" customFormat="1" ht="14.45" hidden="1" customHeight="1">
      <c r="B39" s="201"/>
      <c r="E39" s="200" t="s">
        <v>37</v>
      </c>
      <c r="F39" s="213">
        <f>ROUND((SUM(BG129:BG153)),  2)</f>
        <v>0</v>
      </c>
      <c r="I39" s="214"/>
      <c r="J39" s="213">
        <f>0</f>
        <v>0</v>
      </c>
      <c r="L39" s="201"/>
    </row>
    <row r="40" spans="2:12" s="202" customFormat="1" ht="14.45" hidden="1" customHeight="1">
      <c r="B40" s="201"/>
      <c r="E40" s="200" t="s">
        <v>38</v>
      </c>
      <c r="F40" s="213">
        <f>ROUND((SUM(BH129:BH153)),  2)</f>
        <v>0</v>
      </c>
      <c r="I40" s="214"/>
      <c r="J40" s="213">
        <f>0</f>
        <v>0</v>
      </c>
      <c r="L40" s="201"/>
    </row>
    <row r="41" spans="2:12" s="202" customFormat="1" ht="14.45" hidden="1" customHeight="1">
      <c r="B41" s="201"/>
      <c r="E41" s="200" t="s">
        <v>39</v>
      </c>
      <c r="F41" s="213">
        <f>ROUND((SUM(BI129:BI153)),  2)</f>
        <v>0</v>
      </c>
      <c r="I41" s="214"/>
      <c r="J41" s="213">
        <f>0</f>
        <v>0</v>
      </c>
      <c r="L41" s="201"/>
    </row>
    <row r="42" spans="2:12" s="202" customFormat="1" ht="6.95" hidden="1" customHeight="1">
      <c r="B42" s="201"/>
      <c r="L42" s="201"/>
    </row>
    <row r="43" spans="2:12" s="202" customFormat="1" ht="25.5" hidden="1" customHeight="1">
      <c r="B43" s="201"/>
      <c r="C43" s="215"/>
      <c r="D43" s="216" t="s">
        <v>40</v>
      </c>
      <c r="E43" s="217"/>
      <c r="F43" s="217"/>
      <c r="G43" s="218" t="s">
        <v>41</v>
      </c>
      <c r="H43" s="219" t="s">
        <v>42</v>
      </c>
      <c r="I43" s="217"/>
      <c r="J43" s="220">
        <f>SUM(J34:J41)</f>
        <v>0</v>
      </c>
      <c r="K43" s="221"/>
      <c r="L43" s="201"/>
    </row>
    <row r="44" spans="2:12" s="202" customFormat="1" ht="14.45" hidden="1" customHeight="1">
      <c r="B44" s="201"/>
      <c r="L44" s="201"/>
    </row>
    <row r="45" spans="2:12" ht="14.45" hidden="1" customHeight="1">
      <c r="B45" s="197"/>
      <c r="L45" s="197"/>
    </row>
    <row r="46" spans="2:12" ht="14.45" hidden="1" customHeight="1">
      <c r="B46" s="197"/>
      <c r="L46" s="197"/>
    </row>
    <row r="47" spans="2:12" ht="14.45" hidden="1" customHeight="1">
      <c r="B47" s="197"/>
      <c r="L47" s="197"/>
    </row>
    <row r="48" spans="2:12" ht="14.45" hidden="1" customHeight="1">
      <c r="B48" s="197"/>
      <c r="L48" s="197"/>
    </row>
    <row r="49" spans="2:12" ht="14.45" hidden="1" customHeight="1">
      <c r="B49" s="197"/>
      <c r="L49" s="197"/>
    </row>
    <row r="50" spans="2:12" s="202" customFormat="1" ht="14.45" hidden="1" customHeight="1">
      <c r="B50" s="201"/>
      <c r="D50" s="222" t="s">
        <v>43</v>
      </c>
      <c r="E50" s="223"/>
      <c r="F50" s="223"/>
      <c r="G50" s="222" t="s">
        <v>44</v>
      </c>
      <c r="H50" s="223"/>
      <c r="I50" s="223"/>
      <c r="J50" s="223"/>
      <c r="K50" s="223"/>
      <c r="L50" s="201"/>
    </row>
    <row r="51" spans="2:12" hidden="1">
      <c r="B51" s="197"/>
      <c r="L51" s="197"/>
    </row>
    <row r="52" spans="2:12" hidden="1">
      <c r="B52" s="197"/>
      <c r="L52" s="197"/>
    </row>
    <row r="53" spans="2:12" hidden="1">
      <c r="B53" s="197"/>
      <c r="L53" s="197"/>
    </row>
    <row r="54" spans="2:12" hidden="1">
      <c r="B54" s="197"/>
      <c r="L54" s="197"/>
    </row>
    <row r="55" spans="2:12" hidden="1">
      <c r="B55" s="197"/>
      <c r="L55" s="197"/>
    </row>
    <row r="56" spans="2:12" hidden="1">
      <c r="B56" s="197"/>
      <c r="L56" s="197"/>
    </row>
    <row r="57" spans="2:12" hidden="1">
      <c r="B57" s="197"/>
      <c r="L57" s="197"/>
    </row>
    <row r="58" spans="2:12" hidden="1">
      <c r="B58" s="197"/>
      <c r="L58" s="197"/>
    </row>
    <row r="59" spans="2:12" hidden="1">
      <c r="B59" s="197"/>
      <c r="L59" s="197"/>
    </row>
    <row r="60" spans="2:12" hidden="1">
      <c r="B60" s="197"/>
      <c r="L60" s="197"/>
    </row>
    <row r="61" spans="2:12" s="202" customFormat="1" ht="12.75" hidden="1">
      <c r="B61" s="201"/>
      <c r="D61" s="224" t="s">
        <v>45</v>
      </c>
      <c r="E61" s="225"/>
      <c r="F61" s="226" t="s">
        <v>46</v>
      </c>
      <c r="G61" s="224" t="s">
        <v>45</v>
      </c>
      <c r="H61" s="225"/>
      <c r="I61" s="225"/>
      <c r="J61" s="227" t="s">
        <v>46</v>
      </c>
      <c r="K61" s="225"/>
      <c r="L61" s="201"/>
    </row>
    <row r="62" spans="2:12" hidden="1">
      <c r="B62" s="197"/>
      <c r="L62" s="197"/>
    </row>
    <row r="63" spans="2:12" hidden="1">
      <c r="B63" s="197"/>
      <c r="L63" s="197"/>
    </row>
    <row r="64" spans="2:12" hidden="1">
      <c r="B64" s="197"/>
      <c r="L64" s="197"/>
    </row>
    <row r="65" spans="2:12" s="202" customFormat="1" ht="12.75" hidden="1">
      <c r="B65" s="201"/>
      <c r="D65" s="222" t="s">
        <v>47</v>
      </c>
      <c r="E65" s="223"/>
      <c r="F65" s="223"/>
      <c r="G65" s="222" t="s">
        <v>48</v>
      </c>
      <c r="H65" s="223"/>
      <c r="I65" s="223"/>
      <c r="J65" s="223"/>
      <c r="K65" s="223"/>
      <c r="L65" s="201"/>
    </row>
    <row r="66" spans="2:12" hidden="1">
      <c r="B66" s="197"/>
      <c r="L66" s="197"/>
    </row>
    <row r="67" spans="2:12" hidden="1">
      <c r="B67" s="197"/>
      <c r="L67" s="197"/>
    </row>
    <row r="68" spans="2:12" hidden="1">
      <c r="B68" s="197"/>
      <c r="L68" s="197"/>
    </row>
    <row r="69" spans="2:12" hidden="1">
      <c r="B69" s="197"/>
      <c r="L69" s="197"/>
    </row>
    <row r="70" spans="2:12" hidden="1">
      <c r="B70" s="197"/>
      <c r="L70" s="197"/>
    </row>
    <row r="71" spans="2:12" hidden="1">
      <c r="B71" s="197"/>
      <c r="L71" s="197"/>
    </row>
    <row r="72" spans="2:12" hidden="1">
      <c r="B72" s="197"/>
      <c r="L72" s="197"/>
    </row>
    <row r="73" spans="2:12" hidden="1">
      <c r="B73" s="197"/>
      <c r="L73" s="197"/>
    </row>
    <row r="74" spans="2:12" hidden="1">
      <c r="B74" s="197"/>
      <c r="L74" s="197"/>
    </row>
    <row r="75" spans="2:12" hidden="1">
      <c r="B75" s="197"/>
      <c r="L75" s="197"/>
    </row>
    <row r="76" spans="2:12" s="202" customFormat="1" ht="12.75" hidden="1">
      <c r="B76" s="201"/>
      <c r="D76" s="224" t="s">
        <v>45</v>
      </c>
      <c r="E76" s="225"/>
      <c r="F76" s="226" t="s">
        <v>46</v>
      </c>
      <c r="G76" s="224" t="s">
        <v>45</v>
      </c>
      <c r="H76" s="225"/>
      <c r="I76" s="225"/>
      <c r="J76" s="227" t="s">
        <v>46</v>
      </c>
      <c r="K76" s="225"/>
      <c r="L76" s="201"/>
    </row>
    <row r="77" spans="2:12" s="202" customFormat="1" ht="14.45" hidden="1" customHeight="1">
      <c r="B77" s="228"/>
      <c r="C77" s="229"/>
      <c r="D77" s="229"/>
      <c r="E77" s="229"/>
      <c r="F77" s="229"/>
      <c r="G77" s="229"/>
      <c r="H77" s="229"/>
      <c r="I77" s="229"/>
      <c r="J77" s="229"/>
      <c r="K77" s="229"/>
      <c r="L77" s="201"/>
    </row>
    <row r="78" spans="2:12" hidden="1"/>
    <row r="79" spans="2:12" hidden="1"/>
    <row r="80" spans="2:12" hidden="1"/>
    <row r="81" spans="2:35" s="202" customFormat="1" ht="6.95" customHeight="1">
      <c r="B81" s="230"/>
      <c r="C81" s="231"/>
      <c r="D81" s="231"/>
      <c r="E81" s="231"/>
      <c r="F81" s="231"/>
      <c r="G81" s="231"/>
      <c r="H81" s="231"/>
      <c r="I81" s="231"/>
      <c r="J81" s="231"/>
      <c r="K81" s="231"/>
      <c r="L81" s="201"/>
    </row>
    <row r="82" spans="2:35" s="202" customFormat="1" ht="24.95" customHeight="1">
      <c r="B82" s="201"/>
      <c r="C82" s="198" t="s">
        <v>108</v>
      </c>
      <c r="L82" s="201"/>
    </row>
    <row r="83" spans="2:35" s="202" customFormat="1" ht="6.95" customHeight="1">
      <c r="B83" s="201"/>
      <c r="L83" s="201"/>
    </row>
    <row r="84" spans="2:35" s="202" customFormat="1" ht="12" customHeight="1">
      <c r="B84" s="201"/>
      <c r="C84" s="200" t="s">
        <v>12</v>
      </c>
      <c r="L84" s="201"/>
    </row>
    <row r="85" spans="2:35" s="202" customFormat="1" ht="16.5" customHeight="1">
      <c r="B85" s="201"/>
      <c r="E85" s="363" t="s">
        <v>1576</v>
      </c>
      <c r="F85" s="364"/>
      <c r="G85" s="364"/>
      <c r="H85" s="364"/>
      <c r="I85" s="364"/>
      <c r="J85" s="364"/>
      <c r="K85" s="364"/>
      <c r="L85" s="364"/>
      <c r="M85" s="364"/>
      <c r="N85" s="364"/>
      <c r="O85" s="364"/>
      <c r="P85" s="364"/>
      <c r="Q85" s="364"/>
      <c r="R85" s="364"/>
      <c r="S85" s="364"/>
      <c r="T85" s="364"/>
      <c r="U85" s="364"/>
      <c r="V85" s="364"/>
      <c r="W85" s="364"/>
      <c r="X85" s="364"/>
      <c r="Y85" s="364"/>
      <c r="Z85" s="364"/>
      <c r="AA85" s="364"/>
      <c r="AB85" s="364"/>
      <c r="AC85" s="364"/>
      <c r="AD85" s="364"/>
      <c r="AE85" s="364"/>
      <c r="AF85" s="364"/>
      <c r="AG85" s="364"/>
      <c r="AH85" s="364"/>
      <c r="AI85" s="364"/>
    </row>
    <row r="86" spans="2:35" ht="12" customHeight="1">
      <c r="B86" s="197"/>
      <c r="C86" s="200" t="s">
        <v>103</v>
      </c>
      <c r="L86" s="197"/>
    </row>
    <row r="87" spans="2:35" ht="16.5" customHeight="1">
      <c r="B87" s="197"/>
      <c r="E87" s="359" t="s">
        <v>1570</v>
      </c>
      <c r="F87" s="359"/>
      <c r="G87" s="359"/>
      <c r="H87" s="359"/>
      <c r="L87" s="197"/>
    </row>
    <row r="88" spans="2:35" ht="12" customHeight="1">
      <c r="B88" s="197"/>
      <c r="C88" s="200" t="s">
        <v>104</v>
      </c>
      <c r="L88" s="197"/>
    </row>
    <row r="89" spans="2:35" s="202" customFormat="1" ht="16.5" customHeight="1">
      <c r="B89" s="201"/>
    </row>
    <row r="90" spans="2:35" s="202" customFormat="1" ht="12" customHeight="1">
      <c r="B90" s="201"/>
      <c r="C90" s="200" t="s">
        <v>105</v>
      </c>
      <c r="L90" s="201"/>
    </row>
    <row r="91" spans="2:35" s="202" customFormat="1" ht="16.5" customHeight="1">
      <c r="B91" s="201"/>
      <c r="E91" s="361" t="str">
        <f>E13</f>
        <v>SO 07 Oplocení Přístaviště - mezi kolejemi</v>
      </c>
      <c r="F91" s="361"/>
      <c r="G91" s="361"/>
      <c r="H91" s="361"/>
      <c r="L91" s="201"/>
    </row>
    <row r="92" spans="2:35" s="202" customFormat="1" ht="6.95" customHeight="1">
      <c r="B92" s="201"/>
      <c r="L92" s="201"/>
    </row>
    <row r="93" spans="2:35" s="202" customFormat="1" ht="12" customHeight="1">
      <c r="B93" s="201"/>
      <c r="C93" s="200" t="s">
        <v>17</v>
      </c>
      <c r="F93" s="204" t="str">
        <f>F16</f>
        <v xml:space="preserve"> </v>
      </c>
      <c r="I93" s="200" t="s">
        <v>19</v>
      </c>
      <c r="J93" s="205">
        <v>45270</v>
      </c>
      <c r="L93" s="201"/>
    </row>
    <row r="94" spans="2:35" s="202" customFormat="1" ht="6.95" customHeight="1">
      <c r="B94" s="201"/>
      <c r="L94" s="201"/>
    </row>
    <row r="95" spans="2:35" s="202" customFormat="1" ht="25.7" customHeight="1">
      <c r="B95" s="201"/>
      <c r="C95" s="200" t="s">
        <v>22</v>
      </c>
      <c r="F95" s="232" t="s">
        <v>1574</v>
      </c>
      <c r="G95" s="193"/>
      <c r="H95" s="193"/>
      <c r="I95" s="193"/>
      <c r="J95" s="193"/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</row>
    <row r="96" spans="2:35" s="202" customFormat="1" ht="25.7" customHeight="1">
      <c r="B96" s="201"/>
      <c r="C96" s="200" t="s">
        <v>25</v>
      </c>
      <c r="F96" s="232" t="s">
        <v>1571</v>
      </c>
      <c r="G96" s="193"/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</row>
    <row r="97" spans="2:47" s="202" customFormat="1" ht="10.35" customHeight="1">
      <c r="B97" s="201"/>
      <c r="L97" s="201"/>
    </row>
    <row r="98" spans="2:47" s="202" customFormat="1" ht="29.25" customHeight="1">
      <c r="B98" s="201"/>
      <c r="C98" s="233" t="s">
        <v>109</v>
      </c>
      <c r="D98" s="215"/>
      <c r="E98" s="215"/>
      <c r="F98" s="215"/>
      <c r="G98" s="215"/>
      <c r="H98" s="215"/>
      <c r="I98" s="215"/>
      <c r="J98" s="234" t="s">
        <v>110</v>
      </c>
      <c r="K98" s="215"/>
      <c r="L98" s="201"/>
    </row>
    <row r="99" spans="2:47" s="202" customFormat="1" ht="10.35" customHeight="1">
      <c r="B99" s="201"/>
      <c r="L99" s="201"/>
    </row>
    <row r="100" spans="2:47" s="202" customFormat="1" ht="22.9" customHeight="1">
      <c r="B100" s="201"/>
      <c r="C100" s="235" t="s">
        <v>111</v>
      </c>
      <c r="J100" s="211">
        <f>J129</f>
        <v>0</v>
      </c>
      <c r="L100" s="201"/>
      <c r="AU100" s="194" t="s">
        <v>112</v>
      </c>
    </row>
    <row r="101" spans="2:47" s="237" customFormat="1" ht="24.95" customHeight="1">
      <c r="B101" s="236"/>
      <c r="D101" s="238" t="s">
        <v>200</v>
      </c>
      <c r="E101" s="239"/>
      <c r="F101" s="239"/>
      <c r="G101" s="239"/>
      <c r="H101" s="239"/>
      <c r="I101" s="239"/>
      <c r="J101" s="240">
        <f>J130</f>
        <v>0</v>
      </c>
      <c r="L101" s="236"/>
    </row>
    <row r="102" spans="2:47" s="242" customFormat="1" ht="19.899999999999999" customHeight="1">
      <c r="B102" s="241"/>
      <c r="D102" s="243" t="s">
        <v>201</v>
      </c>
      <c r="E102" s="244"/>
      <c r="F102" s="244"/>
      <c r="G102" s="244"/>
      <c r="H102" s="244"/>
      <c r="I102" s="244"/>
      <c r="J102" s="245">
        <f>J131</f>
        <v>0</v>
      </c>
      <c r="L102" s="241"/>
    </row>
    <row r="103" spans="2:47" s="242" customFormat="1" ht="19.899999999999999" customHeight="1">
      <c r="B103" s="241"/>
      <c r="D103" s="243" t="s">
        <v>202</v>
      </c>
      <c r="E103" s="244"/>
      <c r="F103" s="244"/>
      <c r="G103" s="244"/>
      <c r="H103" s="244"/>
      <c r="I103" s="244"/>
      <c r="J103" s="245">
        <f>J138</f>
        <v>0</v>
      </c>
      <c r="L103" s="241"/>
    </row>
    <row r="104" spans="2:47" s="242" customFormat="1" ht="19.899999999999999" customHeight="1">
      <c r="B104" s="241"/>
      <c r="D104" s="243" t="s">
        <v>1582</v>
      </c>
      <c r="E104" s="244"/>
      <c r="F104" s="244"/>
      <c r="G104" s="244"/>
      <c r="H104" s="244"/>
      <c r="I104" s="244"/>
      <c r="J104" s="245">
        <f>J141</f>
        <v>0</v>
      </c>
      <c r="L104" s="241"/>
    </row>
    <row r="105" spans="2:47" s="242" customFormat="1" ht="19.899999999999999" customHeight="1">
      <c r="B105" s="241"/>
      <c r="D105" s="243" t="s">
        <v>215</v>
      </c>
      <c r="E105" s="244"/>
      <c r="F105" s="244"/>
      <c r="G105" s="244"/>
      <c r="H105" s="244"/>
      <c r="I105" s="244"/>
      <c r="J105" s="245">
        <f>J151</f>
        <v>0</v>
      </c>
      <c r="L105" s="241"/>
    </row>
    <row r="106" spans="2:47" s="202" customFormat="1" ht="21.95" customHeight="1">
      <c r="B106" s="201"/>
      <c r="L106" s="201"/>
    </row>
    <row r="107" spans="2:47" s="202" customFormat="1" ht="6.95" customHeight="1">
      <c r="B107" s="228"/>
      <c r="C107" s="229"/>
      <c r="D107" s="229"/>
      <c r="E107" s="229"/>
      <c r="F107" s="229"/>
      <c r="G107" s="229"/>
      <c r="H107" s="229"/>
      <c r="I107" s="229"/>
      <c r="J107" s="229"/>
      <c r="K107" s="229"/>
      <c r="L107" s="201"/>
    </row>
    <row r="111" spans="2:47" s="202" customFormat="1" ht="6.95" customHeight="1">
      <c r="B111" s="230"/>
      <c r="C111" s="231"/>
      <c r="D111" s="231"/>
      <c r="E111" s="231"/>
      <c r="F111" s="231"/>
      <c r="G111" s="231"/>
      <c r="H111" s="231"/>
      <c r="I111" s="231"/>
      <c r="J111" s="231"/>
      <c r="K111" s="231"/>
      <c r="L111" s="201"/>
    </row>
    <row r="112" spans="2:47" s="202" customFormat="1" ht="24.95" customHeight="1">
      <c r="B112" s="201"/>
      <c r="C112" s="198" t="s">
        <v>114</v>
      </c>
      <c r="L112" s="201"/>
    </row>
    <row r="113" spans="2:20" s="202" customFormat="1" ht="6.95" customHeight="1">
      <c r="B113" s="201"/>
      <c r="L113" s="201"/>
    </row>
    <row r="114" spans="2:20" s="202" customFormat="1" ht="12" customHeight="1">
      <c r="B114" s="201"/>
      <c r="C114" s="200" t="s">
        <v>12</v>
      </c>
      <c r="L114" s="201"/>
    </row>
    <row r="115" spans="2:20" s="202" customFormat="1" ht="16.5" customHeight="1">
      <c r="B115" s="201"/>
      <c r="E115" s="359" t="s">
        <v>1576</v>
      </c>
      <c r="F115" s="359"/>
      <c r="G115" s="359"/>
      <c r="H115" s="359"/>
      <c r="L115" s="201"/>
    </row>
    <row r="116" spans="2:20" ht="12" customHeight="1">
      <c r="B116" s="197"/>
      <c r="C116" s="200" t="s">
        <v>103</v>
      </c>
      <c r="L116" s="197"/>
    </row>
    <row r="117" spans="2:20" ht="16.5" customHeight="1">
      <c r="B117" s="197"/>
      <c r="E117" s="359" t="s">
        <v>1570</v>
      </c>
      <c r="F117" s="359"/>
      <c r="G117" s="359"/>
      <c r="H117" s="359"/>
      <c r="L117" s="197"/>
    </row>
    <row r="118" spans="2:20" ht="12" customHeight="1">
      <c r="B118" s="197"/>
      <c r="C118" s="200" t="s">
        <v>104</v>
      </c>
      <c r="L118" s="197"/>
    </row>
    <row r="119" spans="2:20" s="202" customFormat="1" ht="16.5" customHeight="1">
      <c r="B119" s="201"/>
      <c r="E119" s="360"/>
      <c r="F119" s="360"/>
      <c r="G119" s="360"/>
      <c r="H119" s="360"/>
      <c r="L119" s="201"/>
    </row>
    <row r="120" spans="2:20" s="202" customFormat="1" ht="12" customHeight="1">
      <c r="B120" s="201"/>
      <c r="C120" s="200" t="s">
        <v>105</v>
      </c>
      <c r="L120" s="201"/>
    </row>
    <row r="121" spans="2:20" s="202" customFormat="1" ht="16.5" customHeight="1">
      <c r="B121" s="201"/>
      <c r="E121" s="361" t="str">
        <f>E13</f>
        <v>SO 07 Oplocení Přístaviště - mezi kolejemi</v>
      </c>
      <c r="F121" s="361"/>
      <c r="G121" s="361"/>
      <c r="H121" s="361"/>
      <c r="L121" s="201"/>
    </row>
    <row r="122" spans="2:20" s="202" customFormat="1" ht="6.95" customHeight="1">
      <c r="B122" s="201"/>
      <c r="L122" s="201"/>
    </row>
    <row r="123" spans="2:20" s="202" customFormat="1" ht="12" customHeight="1">
      <c r="B123" s="201"/>
      <c r="C123" s="200" t="s">
        <v>17</v>
      </c>
      <c r="F123" s="204" t="str">
        <f>F16</f>
        <v xml:space="preserve"> </v>
      </c>
      <c r="I123" s="200" t="s">
        <v>19</v>
      </c>
      <c r="J123" s="205">
        <v>45270</v>
      </c>
      <c r="L123" s="201"/>
    </row>
    <row r="124" spans="2:20" s="202" customFormat="1" ht="6.95" customHeight="1">
      <c r="B124" s="201"/>
      <c r="L124" s="201"/>
    </row>
    <row r="125" spans="2:20" s="202" customFormat="1" ht="25.7" customHeight="1">
      <c r="B125" s="201"/>
      <c r="C125" s="200" t="s">
        <v>22</v>
      </c>
      <c r="F125" s="246" t="str">
        <f>E19</f>
        <v>Dopravní podnik města Brna a. s.</v>
      </c>
      <c r="I125" s="200" t="s">
        <v>27</v>
      </c>
      <c r="J125" s="208">
        <f>E25</f>
        <v>0</v>
      </c>
      <c r="L125" s="201"/>
    </row>
    <row r="126" spans="2:20" s="202" customFormat="1" ht="25.7" customHeight="1">
      <c r="B126" s="201"/>
      <c r="C126" s="200" t="s">
        <v>25</v>
      </c>
      <c r="F126" s="232" t="s">
        <v>1571</v>
      </c>
      <c r="I126" s="200" t="s">
        <v>28</v>
      </c>
      <c r="J126" s="208">
        <f>E28</f>
        <v>0</v>
      </c>
      <c r="L126" s="201"/>
    </row>
    <row r="127" spans="2:20" s="202" customFormat="1" ht="10.35" customHeight="1">
      <c r="B127" s="201"/>
      <c r="L127" s="201"/>
    </row>
    <row r="128" spans="2:20" s="254" customFormat="1" ht="29.25" customHeight="1">
      <c r="B128" s="247"/>
      <c r="C128" s="248" t="s">
        <v>115</v>
      </c>
      <c r="D128" s="249" t="s">
        <v>55</v>
      </c>
      <c r="E128" s="249" t="s">
        <v>51</v>
      </c>
      <c r="F128" s="249" t="s">
        <v>52</v>
      </c>
      <c r="G128" s="249" t="s">
        <v>116</v>
      </c>
      <c r="H128" s="249" t="s">
        <v>117</v>
      </c>
      <c r="I128" s="249" t="s">
        <v>118</v>
      </c>
      <c r="J128" s="249" t="s">
        <v>110</v>
      </c>
      <c r="K128" s="250" t="s">
        <v>119</v>
      </c>
      <c r="L128" s="247"/>
      <c r="M128" s="251"/>
      <c r="N128" s="252" t="s">
        <v>34</v>
      </c>
      <c r="O128" s="252" t="s">
        <v>120</v>
      </c>
      <c r="P128" s="252" t="s">
        <v>121</v>
      </c>
      <c r="Q128" s="252" t="s">
        <v>122</v>
      </c>
      <c r="R128" s="252" t="s">
        <v>123</v>
      </c>
      <c r="S128" s="252" t="s">
        <v>124</v>
      </c>
      <c r="T128" s="253" t="s">
        <v>125</v>
      </c>
    </row>
    <row r="129" spans="2:65" s="202" customFormat="1" ht="22.9" customHeight="1">
      <c r="B129" s="201"/>
      <c r="C129" s="255" t="s">
        <v>126</v>
      </c>
      <c r="J129" s="256">
        <f>BK129</f>
        <v>0</v>
      </c>
      <c r="L129" s="201"/>
      <c r="M129" s="257"/>
      <c r="N129" s="209"/>
      <c r="O129" s="209"/>
      <c r="P129" s="258">
        <f>P130</f>
        <v>407.23509999999999</v>
      </c>
      <c r="Q129" s="209"/>
      <c r="R129" s="258">
        <f>R130</f>
        <v>32.528107499999997</v>
      </c>
      <c r="S129" s="209"/>
      <c r="T129" s="259">
        <f>T130</f>
        <v>0</v>
      </c>
      <c r="AT129" s="194" t="s">
        <v>69</v>
      </c>
      <c r="AU129" s="194" t="s">
        <v>112</v>
      </c>
      <c r="BK129" s="260">
        <f>BK130</f>
        <v>0</v>
      </c>
    </row>
    <row r="130" spans="2:65" s="262" customFormat="1" ht="25.9" customHeight="1">
      <c r="B130" s="261"/>
      <c r="D130" s="263" t="s">
        <v>69</v>
      </c>
      <c r="E130" s="264" t="s">
        <v>216</v>
      </c>
      <c r="F130" s="264" t="s">
        <v>217</v>
      </c>
      <c r="J130" s="265">
        <f>BK130</f>
        <v>0</v>
      </c>
      <c r="L130" s="261"/>
      <c r="M130" s="266"/>
      <c r="P130" s="267">
        <f>P131+P138+P141+P151</f>
        <v>407.23509999999999</v>
      </c>
      <c r="R130" s="267">
        <f>R131+R138+R141+R151</f>
        <v>32.528107499999997</v>
      </c>
      <c r="T130" s="268">
        <f>T131+T138+T141+T151</f>
        <v>0</v>
      </c>
      <c r="AR130" s="263" t="s">
        <v>16</v>
      </c>
      <c r="AT130" s="269" t="s">
        <v>69</v>
      </c>
      <c r="AU130" s="269" t="s">
        <v>70</v>
      </c>
      <c r="AY130" s="263" t="s">
        <v>130</v>
      </c>
      <c r="BK130" s="270">
        <f>BK131+BK138+BK141+BK151</f>
        <v>0</v>
      </c>
    </row>
    <row r="131" spans="2:65" s="262" customFormat="1" ht="22.9" customHeight="1">
      <c r="B131" s="261"/>
      <c r="D131" s="263" t="s">
        <v>69</v>
      </c>
      <c r="E131" s="271" t="s">
        <v>16</v>
      </c>
      <c r="F131" s="271" t="s">
        <v>218</v>
      </c>
      <c r="J131" s="272">
        <f>BK131</f>
        <v>0</v>
      </c>
      <c r="L131" s="261"/>
      <c r="M131" s="266"/>
      <c r="P131" s="267">
        <f>SUM(P132:P137)</f>
        <v>123.60290000000001</v>
      </c>
      <c r="R131" s="267">
        <f>SUM(R132:R137)</f>
        <v>0</v>
      </c>
      <c r="T131" s="268">
        <f>SUM(T132:T137)</f>
        <v>0</v>
      </c>
      <c r="AR131" s="263" t="s">
        <v>16</v>
      </c>
      <c r="AT131" s="269" t="s">
        <v>69</v>
      </c>
      <c r="AU131" s="269" t="s">
        <v>16</v>
      </c>
      <c r="AY131" s="263" t="s">
        <v>130</v>
      </c>
      <c r="BK131" s="270">
        <f>SUM(BK132:BK137)</f>
        <v>0</v>
      </c>
    </row>
    <row r="132" spans="2:65" s="202" customFormat="1" ht="16.5" customHeight="1">
      <c r="B132" s="273"/>
      <c r="C132" s="274" t="s">
        <v>16</v>
      </c>
      <c r="D132" s="274" t="s">
        <v>131</v>
      </c>
      <c r="E132" s="275" t="s">
        <v>1583</v>
      </c>
      <c r="F132" s="276" t="s">
        <v>1584</v>
      </c>
      <c r="G132" s="277" t="s">
        <v>234</v>
      </c>
      <c r="H132" s="278">
        <v>16.3</v>
      </c>
      <c r="I132" s="279"/>
      <c r="J132" s="279">
        <f>ROUND(I132*H132,2)</f>
        <v>0</v>
      </c>
      <c r="K132" s="276" t="s">
        <v>423</v>
      </c>
      <c r="L132" s="201"/>
      <c r="M132" s="280"/>
      <c r="N132" s="281" t="s">
        <v>35</v>
      </c>
      <c r="O132" s="282">
        <v>3.613</v>
      </c>
      <c r="P132" s="282">
        <f>O132*H132</f>
        <v>58.8919</v>
      </c>
      <c r="Q132" s="282">
        <v>0</v>
      </c>
      <c r="R132" s="282">
        <f>Q132*H132</f>
        <v>0</v>
      </c>
      <c r="S132" s="282">
        <v>0</v>
      </c>
      <c r="T132" s="283">
        <f>S132*H132</f>
        <v>0</v>
      </c>
      <c r="AR132" s="284" t="s">
        <v>147</v>
      </c>
      <c r="AT132" s="284" t="s">
        <v>131</v>
      </c>
      <c r="AU132" s="284" t="s">
        <v>77</v>
      </c>
      <c r="AY132" s="194" t="s">
        <v>130</v>
      </c>
      <c r="BE132" s="285">
        <f>IF(N132="základní",J132,0)</f>
        <v>0</v>
      </c>
      <c r="BF132" s="285">
        <f>IF(N132="snížená",J132,0)</f>
        <v>0</v>
      </c>
      <c r="BG132" s="285">
        <f>IF(N132="zákl. přenesená",J132,0)</f>
        <v>0</v>
      </c>
      <c r="BH132" s="285">
        <f>IF(N132="sníž. přenesená",J132,0)</f>
        <v>0</v>
      </c>
      <c r="BI132" s="285">
        <f>IF(N132="nulová",J132,0)</f>
        <v>0</v>
      </c>
      <c r="BJ132" s="194" t="s">
        <v>16</v>
      </c>
      <c r="BK132" s="285">
        <f>ROUND(I132*H132,2)</f>
        <v>0</v>
      </c>
      <c r="BL132" s="194" t="s">
        <v>147</v>
      </c>
      <c r="BM132" s="284" t="s">
        <v>1585</v>
      </c>
    </row>
    <row r="133" spans="2:65" s="202" customFormat="1">
      <c r="B133" s="201"/>
      <c r="D133" s="286" t="s">
        <v>137</v>
      </c>
      <c r="F133" s="287" t="s">
        <v>1586</v>
      </c>
      <c r="L133" s="201"/>
      <c r="M133" s="288"/>
      <c r="T133" s="289"/>
      <c r="AT133" s="194" t="s">
        <v>137</v>
      </c>
      <c r="AU133" s="194" t="s">
        <v>77</v>
      </c>
    </row>
    <row r="134" spans="2:65" s="202" customFormat="1" ht="16.5" customHeight="1">
      <c r="B134" s="273"/>
      <c r="C134" s="274" t="s">
        <v>77</v>
      </c>
      <c r="D134" s="274" t="s">
        <v>131</v>
      </c>
      <c r="E134" s="275" t="s">
        <v>1587</v>
      </c>
      <c r="F134" s="276" t="s">
        <v>1588</v>
      </c>
      <c r="G134" s="277" t="s">
        <v>234</v>
      </c>
      <c r="H134" s="278">
        <v>16.3</v>
      </c>
      <c r="I134" s="279"/>
      <c r="J134" s="279">
        <f>ROUND(I134*H134,2)</f>
        <v>0</v>
      </c>
      <c r="K134" s="276" t="s">
        <v>423</v>
      </c>
      <c r="L134" s="201"/>
      <c r="M134" s="280"/>
      <c r="N134" s="281" t="s">
        <v>35</v>
      </c>
      <c r="O134" s="282">
        <v>3.8860000000000001</v>
      </c>
      <c r="P134" s="282">
        <f>O134*H134</f>
        <v>63.341800000000006</v>
      </c>
      <c r="Q134" s="282">
        <v>0</v>
      </c>
      <c r="R134" s="282">
        <f>Q134*H134</f>
        <v>0</v>
      </c>
      <c r="S134" s="282">
        <v>0</v>
      </c>
      <c r="T134" s="283">
        <f>S134*H134</f>
        <v>0</v>
      </c>
      <c r="AR134" s="284" t="s">
        <v>147</v>
      </c>
      <c r="AT134" s="284" t="s">
        <v>131</v>
      </c>
      <c r="AU134" s="284" t="s">
        <v>77</v>
      </c>
      <c r="AY134" s="194" t="s">
        <v>130</v>
      </c>
      <c r="BE134" s="285">
        <f>IF(N134="základní",J134,0)</f>
        <v>0</v>
      </c>
      <c r="BF134" s="285">
        <f>IF(N134="snížená",J134,0)</f>
        <v>0</v>
      </c>
      <c r="BG134" s="285">
        <f>IF(N134="zákl. přenesená",J134,0)</f>
        <v>0</v>
      </c>
      <c r="BH134" s="285">
        <f>IF(N134="sníž. přenesená",J134,0)</f>
        <v>0</v>
      </c>
      <c r="BI134" s="285">
        <f>IF(N134="nulová",J134,0)</f>
        <v>0</v>
      </c>
      <c r="BJ134" s="194" t="s">
        <v>16</v>
      </c>
      <c r="BK134" s="285">
        <f>ROUND(I134*H134,2)</f>
        <v>0</v>
      </c>
      <c r="BL134" s="194" t="s">
        <v>147</v>
      </c>
      <c r="BM134" s="284" t="s">
        <v>1589</v>
      </c>
    </row>
    <row r="135" spans="2:65" s="202" customFormat="1" ht="19.5">
      <c r="B135" s="201"/>
      <c r="D135" s="286" t="s">
        <v>137</v>
      </c>
      <c r="F135" s="287" t="s">
        <v>1590</v>
      </c>
      <c r="L135" s="201"/>
      <c r="M135" s="288"/>
      <c r="T135" s="289"/>
      <c r="AT135" s="194" t="s">
        <v>137</v>
      </c>
      <c r="AU135" s="194" t="s">
        <v>77</v>
      </c>
    </row>
    <row r="136" spans="2:65" s="202" customFormat="1" ht="16.5" customHeight="1">
      <c r="B136" s="273"/>
      <c r="C136" s="274" t="s">
        <v>83</v>
      </c>
      <c r="D136" s="274" t="s">
        <v>131</v>
      </c>
      <c r="E136" s="275" t="s">
        <v>1591</v>
      </c>
      <c r="F136" s="276" t="s">
        <v>1592</v>
      </c>
      <c r="G136" s="277" t="s">
        <v>234</v>
      </c>
      <c r="H136" s="278">
        <v>16.3</v>
      </c>
      <c r="I136" s="279"/>
      <c r="J136" s="279">
        <f>ROUND(I136*H136,2)</f>
        <v>0</v>
      </c>
      <c r="K136" s="276" t="s">
        <v>423</v>
      </c>
      <c r="L136" s="201"/>
      <c r="M136" s="280"/>
      <c r="N136" s="281" t="s">
        <v>35</v>
      </c>
      <c r="O136" s="282">
        <v>8.4000000000000005E-2</v>
      </c>
      <c r="P136" s="282">
        <f>O136*H136</f>
        <v>1.3692000000000002</v>
      </c>
      <c r="Q136" s="282">
        <v>0</v>
      </c>
      <c r="R136" s="282">
        <f>Q136*H136</f>
        <v>0</v>
      </c>
      <c r="S136" s="282">
        <v>0</v>
      </c>
      <c r="T136" s="283">
        <f>S136*H136</f>
        <v>0</v>
      </c>
      <c r="AR136" s="284" t="s">
        <v>147</v>
      </c>
      <c r="AT136" s="284" t="s">
        <v>131</v>
      </c>
      <c r="AU136" s="284" t="s">
        <v>77</v>
      </c>
      <c r="AY136" s="194" t="s">
        <v>130</v>
      </c>
      <c r="BE136" s="285">
        <f>IF(N136="základní",J136,0)</f>
        <v>0</v>
      </c>
      <c r="BF136" s="285">
        <f>IF(N136="snížená",J136,0)</f>
        <v>0</v>
      </c>
      <c r="BG136" s="285">
        <f>IF(N136="zákl. přenesená",J136,0)</f>
        <v>0</v>
      </c>
      <c r="BH136" s="285">
        <f>IF(N136="sníž. přenesená",J136,0)</f>
        <v>0</v>
      </c>
      <c r="BI136" s="285">
        <f>IF(N136="nulová",J136,0)</f>
        <v>0</v>
      </c>
      <c r="BJ136" s="194" t="s">
        <v>16</v>
      </c>
      <c r="BK136" s="285">
        <f>ROUND(I136*H136,2)</f>
        <v>0</v>
      </c>
      <c r="BL136" s="194" t="s">
        <v>147</v>
      </c>
      <c r="BM136" s="284" t="s">
        <v>1593</v>
      </c>
    </row>
    <row r="137" spans="2:65" s="202" customFormat="1" ht="19.5">
      <c r="B137" s="201"/>
      <c r="D137" s="286" t="s">
        <v>137</v>
      </c>
      <c r="F137" s="287" t="s">
        <v>1594</v>
      </c>
      <c r="L137" s="201"/>
      <c r="M137" s="288"/>
      <c r="T137" s="289"/>
      <c r="AT137" s="194" t="s">
        <v>137</v>
      </c>
      <c r="AU137" s="194" t="s">
        <v>77</v>
      </c>
    </row>
    <row r="138" spans="2:65" s="262" customFormat="1" ht="22.9" customHeight="1">
      <c r="B138" s="261"/>
      <c r="D138" s="263" t="s">
        <v>69</v>
      </c>
      <c r="E138" s="271" t="s">
        <v>77</v>
      </c>
      <c r="F138" s="271" t="s">
        <v>401</v>
      </c>
      <c r="J138" s="272">
        <f>BK138</f>
        <v>0</v>
      </c>
      <c r="L138" s="261"/>
      <c r="M138" s="266"/>
      <c r="P138" s="267">
        <f>SUM(P139:P140)</f>
        <v>7.1539999999999999</v>
      </c>
      <c r="R138" s="267">
        <f>SUM(R139:R140)</f>
        <v>30.647907499999999</v>
      </c>
      <c r="T138" s="268">
        <f>SUM(T139:T140)</f>
        <v>0</v>
      </c>
      <c r="AR138" s="263" t="s">
        <v>16</v>
      </c>
      <c r="AT138" s="269" t="s">
        <v>69</v>
      </c>
      <c r="AU138" s="269" t="s">
        <v>16</v>
      </c>
      <c r="AY138" s="263" t="s">
        <v>130</v>
      </c>
      <c r="BK138" s="270">
        <f>SUM(BK139:BK140)</f>
        <v>0</v>
      </c>
    </row>
    <row r="139" spans="2:65" s="202" customFormat="1" ht="16.5" customHeight="1">
      <c r="B139" s="273"/>
      <c r="C139" s="274" t="s">
        <v>147</v>
      </c>
      <c r="D139" s="274" t="s">
        <v>131</v>
      </c>
      <c r="E139" s="275" t="s">
        <v>413</v>
      </c>
      <c r="F139" s="276" t="s">
        <v>414</v>
      </c>
      <c r="G139" s="277" t="s">
        <v>234</v>
      </c>
      <c r="H139" s="278">
        <v>12.25</v>
      </c>
      <c r="I139" s="279"/>
      <c r="J139" s="279">
        <f>ROUND(I139*H139,2)</f>
        <v>0</v>
      </c>
      <c r="K139" s="276" t="s">
        <v>423</v>
      </c>
      <c r="L139" s="201"/>
      <c r="M139" s="280"/>
      <c r="N139" s="281" t="s">
        <v>35</v>
      </c>
      <c r="O139" s="282">
        <v>0.58399999999999996</v>
      </c>
      <c r="P139" s="282">
        <f>O139*H139</f>
        <v>7.1539999999999999</v>
      </c>
      <c r="Q139" s="282">
        <v>2.5018699999999998</v>
      </c>
      <c r="R139" s="282">
        <f>Q139*H139</f>
        <v>30.647907499999999</v>
      </c>
      <c r="S139" s="282">
        <v>0</v>
      </c>
      <c r="T139" s="283">
        <f>S139*H139</f>
        <v>0</v>
      </c>
      <c r="AR139" s="284" t="s">
        <v>147</v>
      </c>
      <c r="AT139" s="284" t="s">
        <v>131</v>
      </c>
      <c r="AU139" s="284" t="s">
        <v>77</v>
      </c>
      <c r="AY139" s="194" t="s">
        <v>130</v>
      </c>
      <c r="BE139" s="285">
        <f>IF(N139="základní",J139,0)</f>
        <v>0</v>
      </c>
      <c r="BF139" s="285">
        <f>IF(N139="snížená",J139,0)</f>
        <v>0</v>
      </c>
      <c r="BG139" s="285">
        <f>IF(N139="zákl. přenesená",J139,0)</f>
        <v>0</v>
      </c>
      <c r="BH139" s="285">
        <f>IF(N139="sníž. přenesená",J139,0)</f>
        <v>0</v>
      </c>
      <c r="BI139" s="285">
        <f>IF(N139="nulová",J139,0)</f>
        <v>0</v>
      </c>
      <c r="BJ139" s="194" t="s">
        <v>16</v>
      </c>
      <c r="BK139" s="285">
        <f>ROUND(I139*H139,2)</f>
        <v>0</v>
      </c>
      <c r="BL139" s="194" t="s">
        <v>147</v>
      </c>
      <c r="BM139" s="284" t="s">
        <v>1595</v>
      </c>
    </row>
    <row r="140" spans="2:65" s="202" customFormat="1">
      <c r="B140" s="201"/>
      <c r="D140" s="286" t="s">
        <v>137</v>
      </c>
      <c r="F140" s="287" t="s">
        <v>1596</v>
      </c>
      <c r="L140" s="201"/>
      <c r="M140" s="288"/>
      <c r="T140" s="289"/>
      <c r="AT140" s="194" t="s">
        <v>137</v>
      </c>
      <c r="AU140" s="194" t="s">
        <v>77</v>
      </c>
    </row>
    <row r="141" spans="2:65" s="262" customFormat="1" ht="22.9" customHeight="1">
      <c r="B141" s="261"/>
      <c r="D141" s="263" t="s">
        <v>69</v>
      </c>
      <c r="E141" s="271" t="s">
        <v>83</v>
      </c>
      <c r="F141" s="271" t="s">
        <v>1597</v>
      </c>
      <c r="J141" s="272">
        <f>BK141</f>
        <v>0</v>
      </c>
      <c r="L141" s="261"/>
      <c r="M141" s="266"/>
      <c r="P141" s="267">
        <f>SUM(P142:P150)</f>
        <v>139.66900000000001</v>
      </c>
      <c r="R141" s="267">
        <f>SUM(R142:R150)</f>
        <v>1.8802000000000003</v>
      </c>
      <c r="T141" s="268">
        <f>SUM(T142:T150)</f>
        <v>0</v>
      </c>
      <c r="AR141" s="263" t="s">
        <v>16</v>
      </c>
      <c r="AT141" s="269" t="s">
        <v>69</v>
      </c>
      <c r="AU141" s="269" t="s">
        <v>16</v>
      </c>
      <c r="AY141" s="263" t="s">
        <v>130</v>
      </c>
      <c r="BK141" s="270">
        <f>SUM(BK142:BK150)</f>
        <v>0</v>
      </c>
    </row>
    <row r="142" spans="2:65" s="202" customFormat="1" ht="16.5" customHeight="1">
      <c r="B142" s="273"/>
      <c r="C142" s="274" t="s">
        <v>129</v>
      </c>
      <c r="D142" s="274" t="s">
        <v>131</v>
      </c>
      <c r="E142" s="275" t="s">
        <v>1598</v>
      </c>
      <c r="F142" s="276" t="s">
        <v>1599</v>
      </c>
      <c r="G142" s="277" t="s">
        <v>455</v>
      </c>
      <c r="H142" s="278">
        <v>56</v>
      </c>
      <c r="I142" s="279"/>
      <c r="J142" s="279">
        <f>ROUND(I142*H142,2)</f>
        <v>0</v>
      </c>
      <c r="K142" s="276" t="s">
        <v>423</v>
      </c>
      <c r="L142" s="201"/>
      <c r="M142" s="280"/>
      <c r="N142" s="281" t="s">
        <v>35</v>
      </c>
      <c r="O142" s="282">
        <v>0.57399999999999995</v>
      </c>
      <c r="P142" s="282">
        <f>O142*H142</f>
        <v>32.143999999999998</v>
      </c>
      <c r="Q142" s="282">
        <v>0</v>
      </c>
      <c r="R142" s="282">
        <f>Q142*H142</f>
        <v>0</v>
      </c>
      <c r="S142" s="282">
        <v>0</v>
      </c>
      <c r="T142" s="283">
        <f>S142*H142</f>
        <v>0</v>
      </c>
      <c r="AR142" s="284" t="s">
        <v>147</v>
      </c>
      <c r="AT142" s="284" t="s">
        <v>131</v>
      </c>
      <c r="AU142" s="284" t="s">
        <v>77</v>
      </c>
      <c r="AY142" s="194" t="s">
        <v>130</v>
      </c>
      <c r="BE142" s="285">
        <f>IF(N142="základní",J142,0)</f>
        <v>0</v>
      </c>
      <c r="BF142" s="285">
        <f>IF(N142="snížená",J142,0)</f>
        <v>0</v>
      </c>
      <c r="BG142" s="285">
        <f>IF(N142="zákl. přenesená",J142,0)</f>
        <v>0</v>
      </c>
      <c r="BH142" s="285">
        <f>IF(N142="sníž. přenesená",J142,0)</f>
        <v>0</v>
      </c>
      <c r="BI142" s="285">
        <f>IF(N142="nulová",J142,0)</f>
        <v>0</v>
      </c>
      <c r="BJ142" s="194" t="s">
        <v>16</v>
      </c>
      <c r="BK142" s="285">
        <f>ROUND(I142*H142,2)</f>
        <v>0</v>
      </c>
      <c r="BL142" s="194" t="s">
        <v>147</v>
      </c>
      <c r="BM142" s="284" t="s">
        <v>1600</v>
      </c>
    </row>
    <row r="143" spans="2:65" s="202" customFormat="1">
      <c r="B143" s="201"/>
      <c r="D143" s="286" t="s">
        <v>137</v>
      </c>
      <c r="F143" s="287" t="s">
        <v>1601</v>
      </c>
      <c r="L143" s="201"/>
      <c r="M143" s="288"/>
      <c r="T143" s="289"/>
      <c r="AT143" s="194" t="s">
        <v>137</v>
      </c>
      <c r="AU143" s="194" t="s">
        <v>77</v>
      </c>
    </row>
    <row r="144" spans="2:65" s="202" customFormat="1" ht="24.2" customHeight="1">
      <c r="B144" s="273"/>
      <c r="C144" s="290" t="s">
        <v>158</v>
      </c>
      <c r="D144" s="290" t="s">
        <v>312</v>
      </c>
      <c r="E144" s="291" t="s">
        <v>1602</v>
      </c>
      <c r="F144" s="292" t="s">
        <v>1616</v>
      </c>
      <c r="G144" s="293" t="s">
        <v>455</v>
      </c>
      <c r="H144" s="294">
        <v>56</v>
      </c>
      <c r="I144" s="295"/>
      <c r="J144" s="295">
        <f>ROUND(I144*H144,2)</f>
        <v>0</v>
      </c>
      <c r="K144" s="292" t="s">
        <v>423</v>
      </c>
      <c r="L144" s="296"/>
      <c r="M144" s="297"/>
      <c r="N144" s="298" t="s">
        <v>35</v>
      </c>
      <c r="O144" s="282">
        <v>0</v>
      </c>
      <c r="P144" s="282">
        <f>O144*H144</f>
        <v>0</v>
      </c>
      <c r="Q144" s="282">
        <v>1.0200000000000001E-2</v>
      </c>
      <c r="R144" s="282">
        <f>Q144*H144</f>
        <v>0.57120000000000004</v>
      </c>
      <c r="S144" s="282">
        <v>0</v>
      </c>
      <c r="T144" s="283">
        <f>S144*H144</f>
        <v>0</v>
      </c>
      <c r="AR144" s="284" t="s">
        <v>166</v>
      </c>
      <c r="AT144" s="284" t="s">
        <v>312</v>
      </c>
      <c r="AU144" s="284" t="s">
        <v>77</v>
      </c>
      <c r="AY144" s="194" t="s">
        <v>130</v>
      </c>
      <c r="BE144" s="285">
        <f>IF(N144="základní",J144,0)</f>
        <v>0</v>
      </c>
      <c r="BF144" s="285">
        <f>IF(N144="snížená",J144,0)</f>
        <v>0</v>
      </c>
      <c r="BG144" s="285">
        <f>IF(N144="zákl. přenesená",J144,0)</f>
        <v>0</v>
      </c>
      <c r="BH144" s="285">
        <f>IF(N144="sníž. přenesená",J144,0)</f>
        <v>0</v>
      </c>
      <c r="BI144" s="285">
        <f>IF(N144="nulová",J144,0)</f>
        <v>0</v>
      </c>
      <c r="BJ144" s="194" t="s">
        <v>16</v>
      </c>
      <c r="BK144" s="285">
        <f>ROUND(I144*H144,2)</f>
        <v>0</v>
      </c>
      <c r="BL144" s="194" t="s">
        <v>147</v>
      </c>
      <c r="BM144" s="284" t="s">
        <v>1603</v>
      </c>
    </row>
    <row r="145" spans="2:65" s="202" customFormat="1">
      <c r="B145" s="201"/>
      <c r="D145" s="286" t="s">
        <v>137</v>
      </c>
      <c r="F145" s="287" t="s">
        <v>1615</v>
      </c>
      <c r="L145" s="201"/>
      <c r="M145" s="288"/>
      <c r="T145" s="289"/>
      <c r="AT145" s="194" t="s">
        <v>137</v>
      </c>
      <c r="AU145" s="194" t="s">
        <v>77</v>
      </c>
    </row>
    <row r="146" spans="2:65" s="202" customFormat="1" ht="16.5" customHeight="1">
      <c r="B146" s="273"/>
      <c r="C146" s="274" t="s">
        <v>162</v>
      </c>
      <c r="D146" s="274" t="s">
        <v>131</v>
      </c>
      <c r="E146" s="275" t="s">
        <v>1604</v>
      </c>
      <c r="F146" s="276" t="s">
        <v>1619</v>
      </c>
      <c r="G146" s="277" t="s">
        <v>439</v>
      </c>
      <c r="H146" s="278">
        <v>137.5</v>
      </c>
      <c r="I146" s="279"/>
      <c r="J146" s="279">
        <f>ROUND(I146*H146,2)</f>
        <v>0</v>
      </c>
      <c r="K146" s="276" t="s">
        <v>423</v>
      </c>
      <c r="L146" s="201"/>
      <c r="M146" s="280"/>
      <c r="N146" s="281" t="s">
        <v>35</v>
      </c>
      <c r="O146" s="282">
        <v>0.78200000000000003</v>
      </c>
      <c r="P146" s="282">
        <f>O146*H146</f>
        <v>107.52500000000001</v>
      </c>
      <c r="Q146" s="282">
        <v>0</v>
      </c>
      <c r="R146" s="282">
        <f>Q146*H146</f>
        <v>0</v>
      </c>
      <c r="S146" s="282">
        <v>0</v>
      </c>
      <c r="T146" s="283">
        <f>S146*H146</f>
        <v>0</v>
      </c>
      <c r="AR146" s="284" t="s">
        <v>147</v>
      </c>
      <c r="AT146" s="284" t="s">
        <v>131</v>
      </c>
      <c r="AU146" s="284" t="s">
        <v>77</v>
      </c>
      <c r="AY146" s="194" t="s">
        <v>130</v>
      </c>
      <c r="BE146" s="285">
        <f>IF(N146="základní",J146,0)</f>
        <v>0</v>
      </c>
      <c r="BF146" s="285">
        <f>IF(N146="snížená",J146,0)</f>
        <v>0</v>
      </c>
      <c r="BG146" s="285">
        <f>IF(N146="zákl. přenesená",J146,0)</f>
        <v>0</v>
      </c>
      <c r="BH146" s="285">
        <f>IF(N146="sníž. přenesená",J146,0)</f>
        <v>0</v>
      </c>
      <c r="BI146" s="285">
        <f>IF(N146="nulová",J146,0)</f>
        <v>0</v>
      </c>
      <c r="BJ146" s="194" t="s">
        <v>16</v>
      </c>
      <c r="BK146" s="285">
        <f>ROUND(I146*H146,2)</f>
        <v>0</v>
      </c>
      <c r="BL146" s="194" t="s">
        <v>147</v>
      </c>
      <c r="BM146" s="284" t="s">
        <v>1605</v>
      </c>
    </row>
    <row r="147" spans="2:65" s="202" customFormat="1">
      <c r="B147" s="201"/>
      <c r="D147" s="286" t="s">
        <v>137</v>
      </c>
      <c r="F147" s="287" t="s">
        <v>1606</v>
      </c>
      <c r="L147" s="201"/>
      <c r="M147" s="288"/>
      <c r="T147" s="289"/>
      <c r="AT147" s="194" t="s">
        <v>137</v>
      </c>
      <c r="AU147" s="194" t="s">
        <v>77</v>
      </c>
    </row>
    <row r="148" spans="2:65" s="202" customFormat="1" ht="24.2" customHeight="1">
      <c r="B148" s="273"/>
      <c r="C148" s="290" t="s">
        <v>166</v>
      </c>
      <c r="D148" s="290" t="s">
        <v>312</v>
      </c>
      <c r="E148" s="291" t="s">
        <v>1607</v>
      </c>
      <c r="F148" s="292" t="s">
        <v>1617</v>
      </c>
      <c r="G148" s="293" t="s">
        <v>455</v>
      </c>
      <c r="H148" s="294">
        <v>55</v>
      </c>
      <c r="I148" s="295"/>
      <c r="J148" s="295">
        <f>ROUND(I148*H148,2)</f>
        <v>0</v>
      </c>
      <c r="K148" s="292" t="s">
        <v>423</v>
      </c>
      <c r="L148" s="296"/>
      <c r="M148" s="297"/>
      <c r="N148" s="298" t="s">
        <v>35</v>
      </c>
      <c r="O148" s="282">
        <v>0</v>
      </c>
      <c r="P148" s="282">
        <f>O148*H148</f>
        <v>0</v>
      </c>
      <c r="Q148" s="282">
        <v>2.3800000000000002E-2</v>
      </c>
      <c r="R148" s="282">
        <f>Q148*H148</f>
        <v>1.3090000000000002</v>
      </c>
      <c r="S148" s="282">
        <v>0</v>
      </c>
      <c r="T148" s="283">
        <f>S148*H148</f>
        <v>0</v>
      </c>
      <c r="AR148" s="284" t="s">
        <v>166</v>
      </c>
      <c r="AT148" s="284" t="s">
        <v>312</v>
      </c>
      <c r="AU148" s="284" t="s">
        <v>77</v>
      </c>
      <c r="AY148" s="194" t="s">
        <v>130</v>
      </c>
      <c r="BE148" s="285">
        <f>IF(N148="základní",J148,0)</f>
        <v>0</v>
      </c>
      <c r="BF148" s="285">
        <f>IF(N148="snížená",J148,0)</f>
        <v>0</v>
      </c>
      <c r="BG148" s="285">
        <f>IF(N148="zákl. přenesená",J148,0)</f>
        <v>0</v>
      </c>
      <c r="BH148" s="285">
        <f>IF(N148="sníž. přenesená",J148,0)</f>
        <v>0</v>
      </c>
      <c r="BI148" s="285">
        <f>IF(N148="nulová",J148,0)</f>
        <v>0</v>
      </c>
      <c r="BJ148" s="194" t="s">
        <v>16</v>
      </c>
      <c r="BK148" s="285">
        <f>ROUND(I148*H148,2)</f>
        <v>0</v>
      </c>
      <c r="BL148" s="194" t="s">
        <v>147</v>
      </c>
      <c r="BM148" s="284" t="s">
        <v>1608</v>
      </c>
    </row>
    <row r="149" spans="2:65" s="202" customFormat="1" ht="19.5">
      <c r="B149" s="201"/>
      <c r="D149" s="286" t="s">
        <v>137</v>
      </c>
      <c r="F149" s="287" t="s">
        <v>1618</v>
      </c>
      <c r="L149" s="201"/>
      <c r="M149" s="288"/>
      <c r="T149" s="289"/>
      <c r="AT149" s="194" t="s">
        <v>137</v>
      </c>
      <c r="AU149" s="194" t="s">
        <v>77</v>
      </c>
    </row>
    <row r="150" spans="2:65" s="300" customFormat="1">
      <c r="B150" s="299"/>
      <c r="D150" s="286" t="s">
        <v>138</v>
      </c>
      <c r="F150" s="301" t="s">
        <v>1609</v>
      </c>
      <c r="H150" s="302">
        <v>55</v>
      </c>
      <c r="L150" s="299"/>
      <c r="M150" s="303"/>
      <c r="T150" s="304"/>
      <c r="AT150" s="305" t="s">
        <v>138</v>
      </c>
      <c r="AU150" s="305" t="s">
        <v>77</v>
      </c>
      <c r="AV150" s="300" t="s">
        <v>77</v>
      </c>
      <c r="AW150" s="300" t="s">
        <v>3</v>
      </c>
      <c r="AX150" s="300" t="s">
        <v>16</v>
      </c>
      <c r="AY150" s="305" t="s">
        <v>130</v>
      </c>
    </row>
    <row r="151" spans="2:65" s="262" customFormat="1" ht="22.9" customHeight="1">
      <c r="B151" s="261"/>
      <c r="D151" s="263" t="s">
        <v>69</v>
      </c>
      <c r="E151" s="271" t="s">
        <v>875</v>
      </c>
      <c r="F151" s="271" t="s">
        <v>876</v>
      </c>
      <c r="J151" s="272">
        <f>BK151</f>
        <v>0</v>
      </c>
      <c r="L151" s="261"/>
      <c r="M151" s="266"/>
      <c r="P151" s="267">
        <f>SUM(P152:P153)</f>
        <v>136.8092</v>
      </c>
      <c r="R151" s="267">
        <f>SUM(R152:R153)</f>
        <v>0</v>
      </c>
      <c r="T151" s="268">
        <f>SUM(T152:T153)</f>
        <v>0</v>
      </c>
      <c r="AR151" s="263" t="s">
        <v>16</v>
      </c>
      <c r="AT151" s="269" t="s">
        <v>69</v>
      </c>
      <c r="AU151" s="269" t="s">
        <v>16</v>
      </c>
      <c r="AY151" s="263" t="s">
        <v>130</v>
      </c>
      <c r="BK151" s="270">
        <f>SUM(BK152:BK153)</f>
        <v>0</v>
      </c>
    </row>
    <row r="152" spans="2:65" s="202" customFormat="1" ht="16.5" customHeight="1">
      <c r="B152" s="273"/>
      <c r="C152" s="274" t="s">
        <v>170</v>
      </c>
      <c r="D152" s="274" t="s">
        <v>131</v>
      </c>
      <c r="E152" s="275" t="s">
        <v>878</v>
      </c>
      <c r="F152" s="276" t="s">
        <v>879</v>
      </c>
      <c r="G152" s="277" t="s">
        <v>295</v>
      </c>
      <c r="H152" s="278">
        <v>129.80000000000001</v>
      </c>
      <c r="I152" s="279"/>
      <c r="J152" s="279">
        <f>ROUND(I152*H152,2)</f>
        <v>0</v>
      </c>
      <c r="K152" s="276" t="s">
        <v>423</v>
      </c>
      <c r="L152" s="201"/>
      <c r="M152" s="280"/>
      <c r="N152" s="281" t="s">
        <v>35</v>
      </c>
      <c r="O152" s="282">
        <v>1.054</v>
      </c>
      <c r="P152" s="282">
        <f>O152*H152</f>
        <v>136.8092</v>
      </c>
      <c r="Q152" s="282">
        <v>0</v>
      </c>
      <c r="R152" s="282">
        <f>Q152*H152</f>
        <v>0</v>
      </c>
      <c r="S152" s="282">
        <v>0</v>
      </c>
      <c r="T152" s="283">
        <f>S152*H152</f>
        <v>0</v>
      </c>
      <c r="AR152" s="284" t="s">
        <v>147</v>
      </c>
      <c r="AT152" s="284" t="s">
        <v>131</v>
      </c>
      <c r="AU152" s="284" t="s">
        <v>77</v>
      </c>
      <c r="AY152" s="194" t="s">
        <v>130</v>
      </c>
      <c r="BE152" s="285">
        <f>IF(N152="základní",J152,0)</f>
        <v>0</v>
      </c>
      <c r="BF152" s="285">
        <f>IF(N152="snížená",J152,0)</f>
        <v>0</v>
      </c>
      <c r="BG152" s="285">
        <f>IF(N152="zákl. přenesená",J152,0)</f>
        <v>0</v>
      </c>
      <c r="BH152" s="285">
        <f>IF(N152="sníž. přenesená",J152,0)</f>
        <v>0</v>
      </c>
      <c r="BI152" s="285">
        <f>IF(N152="nulová",J152,0)</f>
        <v>0</v>
      </c>
      <c r="BJ152" s="194" t="s">
        <v>16</v>
      </c>
      <c r="BK152" s="285">
        <f>ROUND(I152*H152,2)</f>
        <v>0</v>
      </c>
      <c r="BL152" s="194" t="s">
        <v>147</v>
      </c>
      <c r="BM152" s="284" t="s">
        <v>1610</v>
      </c>
    </row>
    <row r="153" spans="2:65" s="202" customFormat="1">
      <c r="B153" s="201"/>
      <c r="D153" s="286" t="s">
        <v>137</v>
      </c>
      <c r="F153" s="287" t="s">
        <v>1611</v>
      </c>
      <c r="L153" s="201"/>
      <c r="M153" s="306"/>
      <c r="N153" s="307"/>
      <c r="O153" s="307"/>
      <c r="P153" s="307"/>
      <c r="Q153" s="307"/>
      <c r="R153" s="307"/>
      <c r="S153" s="307"/>
      <c r="T153" s="308"/>
      <c r="AT153" s="194" t="s">
        <v>137</v>
      </c>
      <c r="AU153" s="194" t="s">
        <v>77</v>
      </c>
    </row>
    <row r="154" spans="2:65" s="202" customFormat="1" ht="6.95" customHeight="1">
      <c r="B154" s="228"/>
      <c r="C154" s="229"/>
      <c r="D154" s="229"/>
      <c r="E154" s="229"/>
      <c r="F154" s="229"/>
      <c r="G154" s="229"/>
      <c r="H154" s="229"/>
      <c r="I154" s="229"/>
      <c r="J154" s="229"/>
      <c r="K154" s="229"/>
      <c r="L154" s="201"/>
    </row>
  </sheetData>
  <autoFilter ref="C128:K153" xr:uid="{00000000-0009-0000-0000-000000000000}"/>
  <mergeCells count="14">
    <mergeCell ref="E119:H119"/>
    <mergeCell ref="E121:H121"/>
    <mergeCell ref="E31:H31"/>
    <mergeCell ref="E85:AI85"/>
    <mergeCell ref="E87:H87"/>
    <mergeCell ref="E91:H91"/>
    <mergeCell ref="E115:H115"/>
    <mergeCell ref="E117:H117"/>
    <mergeCell ref="E22:H22"/>
    <mergeCell ref="L2:V2"/>
    <mergeCell ref="E7:H7"/>
    <mergeCell ref="E9:H9"/>
    <mergeCell ref="E11:H11"/>
    <mergeCell ref="E13:H13"/>
  </mergeCells>
  <pageMargins left="0.39374999999999999" right="0.39374999999999999" top="0.39374999999999999" bottom="0.39374999999999999" header="0.511811023622047" footer="0"/>
  <pageSetup paperSize="9" fitToHeight="100" orientation="landscape" horizontalDpi="300" verticalDpi="30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18</vt:i4>
      </vt:variant>
    </vt:vector>
  </HeadingPairs>
  <TitlesOfParts>
    <vt:vector size="28" baseType="lpstr">
      <vt:lpstr>Rekapitulace stavby</vt:lpstr>
      <vt:lpstr>SO 00 - SO 00 Vedlejší ro...</vt:lpstr>
      <vt:lpstr>SO 01 - SO 01 Tramvajová ...</vt:lpstr>
      <vt:lpstr>SO 02 - SO 02 Nástupiště ...</vt:lpstr>
      <vt:lpstr>SO 03 - SO 03 Nástupiště ...</vt:lpstr>
      <vt:lpstr>SO 04 - SO 04 Přechod pře...</vt:lpstr>
      <vt:lpstr>SO 05 - SO 05 Nakolejovac...</vt:lpstr>
      <vt:lpstr>SO 06 - SO 03 Nízká proti...</vt:lpstr>
      <vt:lpstr>SO 07 - SO 07 Oplocení</vt:lpstr>
      <vt:lpstr>List2</vt:lpstr>
      <vt:lpstr>'Rekapitulace stavby'!Názvy_tisku</vt:lpstr>
      <vt:lpstr>'SO 00 - SO 00 Vedlejší ro...'!Názvy_tisku</vt:lpstr>
      <vt:lpstr>'SO 01 - SO 01 Tramvajová ...'!Názvy_tisku</vt:lpstr>
      <vt:lpstr>'SO 02 - SO 02 Nástupiště ...'!Názvy_tisku</vt:lpstr>
      <vt:lpstr>'SO 03 - SO 03 Nástupiště ...'!Názvy_tisku</vt:lpstr>
      <vt:lpstr>'SO 04 - SO 04 Přechod pře...'!Názvy_tisku</vt:lpstr>
      <vt:lpstr>'SO 05 - SO 05 Nakolejovac...'!Názvy_tisku</vt:lpstr>
      <vt:lpstr>'SO 06 - SO 03 Nízká proti...'!Názvy_tisku</vt:lpstr>
      <vt:lpstr>'SO 07 - SO 07 Oplocení'!Názvy_tisku</vt:lpstr>
      <vt:lpstr>'Rekapitulace stavby'!Oblast_tisku</vt:lpstr>
      <vt:lpstr>'SO 00 - SO 00 Vedlejší ro...'!Oblast_tisku</vt:lpstr>
      <vt:lpstr>'SO 01 - SO 01 Tramvajová ...'!Oblast_tisku</vt:lpstr>
      <vt:lpstr>'SO 02 - SO 02 Nástupiště ...'!Oblast_tisku</vt:lpstr>
      <vt:lpstr>'SO 03 - SO 03 Nástupiště ...'!Oblast_tisku</vt:lpstr>
      <vt:lpstr>'SO 04 - SO 04 Přechod pře...'!Oblast_tisku</vt:lpstr>
      <vt:lpstr>'SO 05 - SO 05 Nakolejovac...'!Oblast_tisku</vt:lpstr>
      <vt:lpstr>'SO 06 - SO 03 Nízká proti...'!Oblast_tisku</vt:lpstr>
      <vt:lpstr>'SO 07 - SO 07 Oplocení'!Oblast_tisku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Konečný Radomil</dc:creator>
  <cp:lastModifiedBy>Sedláček Ivan</cp:lastModifiedBy>
  <cp:lastPrinted>2024-01-16T08:33:16Z</cp:lastPrinted>
  <dcterms:created xsi:type="dcterms:W3CDTF">2023-12-11T16:26:35Z</dcterms:created>
  <dcterms:modified xsi:type="dcterms:W3CDTF">2024-04-02T09:18:49Z</dcterms:modified>
</cp:coreProperties>
</file>