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U:\2024\ZŠ Cihlení 2024\Veřejná zakázka\Stavba\Rozpočty\"/>
    </mc:Choice>
  </mc:AlternateContent>
  <xr:revisionPtr revIDLastSave="0" documentId="13_ncr:1_{1A8C4D15-557C-4DC8-B580-DF5798BFDDF5}" xr6:coauthVersionLast="36" xr6:coauthVersionMax="36" xr10:uidLastSave="{00000000-0000-0000-0000-000000000000}"/>
  <bookViews>
    <workbookView xWindow="0" yWindow="0" windowWidth="28800" windowHeight="11625" firstSheet="1" activeTab="2" xr2:uid="{00000000-000D-0000-FFFF-FFFF00000000}"/>
  </bookViews>
  <sheets>
    <sheet name="Rekapitulace stavby" sheetId="1" state="veryHidden" r:id="rId1"/>
    <sheet name="A - Bourání" sheetId="2" r:id="rId2"/>
    <sheet name="B - Nové konstrukce" sheetId="3" r:id="rId3"/>
    <sheet name="2 - Kanalizace" sheetId="4" r:id="rId4"/>
  </sheets>
  <definedNames>
    <definedName name="_xlnm._FilterDatabase" localSheetId="3" hidden="1">'2 - Kanalizace'!$C$132:$K$193</definedName>
    <definedName name="_xlnm._FilterDatabase" localSheetId="1" hidden="1">'A - Bourání'!$C$121:$K$152</definedName>
    <definedName name="_xlnm._FilterDatabase" localSheetId="2" hidden="1">'B - Nové konstrukce'!$C$134:$K$224</definedName>
    <definedName name="_xlnm.Print_Titles" localSheetId="3">'2 - Kanalizace'!$132:$132</definedName>
    <definedName name="_xlnm.Print_Titles" localSheetId="1">'A - Bourání'!$121:$121</definedName>
    <definedName name="_xlnm.Print_Titles" localSheetId="2">'B - Nové konstrukce'!$134:$134</definedName>
    <definedName name="_xlnm.Print_Titles" localSheetId="0">'Rekapitulace stavby'!$92:$92</definedName>
    <definedName name="_xlnm.Print_Area" localSheetId="3">'2 - Kanalizace'!$C$4:$J$76,'2 - Kanalizace'!$C$82:$J$114,'2 - Kanalizace'!$C$120:$J$193</definedName>
    <definedName name="_xlnm.Print_Area" localSheetId="1">'A - Bourání'!$C$4:$J$76,'A - Bourání'!$C$82:$J$103,'A - Bourání'!$C$109:$J$152</definedName>
    <definedName name="_xlnm.Print_Area" localSheetId="2">'B - Nové konstrukce'!$C$4:$J$76,'B - Nové konstrukce'!$C$82:$J$116,'B - Nové konstrukce'!$C$122:$J$224</definedName>
    <definedName name="_xlnm.Print_Area" localSheetId="0">'Rekapitulace stavby'!$D$4:$AO$76,'Rekapitulace stavby'!$C$82:$AQ$98</definedName>
  </definedNames>
  <calcPr calcId="191029"/>
</workbook>
</file>

<file path=xl/calcChain.xml><?xml version="1.0" encoding="utf-8"?>
<calcChain xmlns="http://schemas.openxmlformats.org/spreadsheetml/2006/main">
  <c r="J37" i="4" l="1"/>
  <c r="J36" i="4"/>
  <c r="AY97" i="1" s="1"/>
  <c r="J35" i="4"/>
  <c r="AX97" i="1"/>
  <c r="BI193" i="4"/>
  <c r="BH193" i="4"/>
  <c r="BG193" i="4"/>
  <c r="BF193" i="4"/>
  <c r="T193" i="4"/>
  <c r="T192" i="4" s="1"/>
  <c r="R193" i="4"/>
  <c r="R192" i="4"/>
  <c r="P193" i="4"/>
  <c r="P192" i="4"/>
  <c r="BI191" i="4"/>
  <c r="BH191" i="4"/>
  <c r="BG191" i="4"/>
  <c r="BF191" i="4"/>
  <c r="T191" i="4"/>
  <c r="T190" i="4"/>
  <c r="R191" i="4"/>
  <c r="R190" i="4"/>
  <c r="P191" i="4"/>
  <c r="P190" i="4" s="1"/>
  <c r="BI189" i="4"/>
  <c r="BH189" i="4"/>
  <c r="BG189" i="4"/>
  <c r="BF189" i="4"/>
  <c r="T189" i="4"/>
  <c r="T188" i="4"/>
  <c r="R189" i="4"/>
  <c r="R188" i="4" s="1"/>
  <c r="P189" i="4"/>
  <c r="P188" i="4" s="1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T182" i="4"/>
  <c r="R183" i="4"/>
  <c r="R182" i="4"/>
  <c r="P183" i="4"/>
  <c r="P182" i="4"/>
  <c r="BI181" i="4"/>
  <c r="BH181" i="4"/>
  <c r="BG181" i="4"/>
  <c r="BF181" i="4"/>
  <c r="T181" i="4"/>
  <c r="T180" i="4"/>
  <c r="R181" i="4"/>
  <c r="R180" i="4"/>
  <c r="P181" i="4"/>
  <c r="P180" i="4"/>
  <c r="BI179" i="4"/>
  <c r="BH179" i="4"/>
  <c r="BG179" i="4"/>
  <c r="BF179" i="4"/>
  <c r="T179" i="4"/>
  <c r="T178" i="4"/>
  <c r="R179" i="4"/>
  <c r="R178" i="4"/>
  <c r="P179" i="4"/>
  <c r="P178" i="4" s="1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T154" i="4" s="1"/>
  <c r="R155" i="4"/>
  <c r="R154" i="4"/>
  <c r="P155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T149" i="4"/>
  <c r="R150" i="4"/>
  <c r="R149" i="4" s="1"/>
  <c r="P150" i="4"/>
  <c r="P149" i="4"/>
  <c r="BI148" i="4"/>
  <c r="BH148" i="4"/>
  <c r="BG148" i="4"/>
  <c r="BF148" i="4"/>
  <c r="T148" i="4"/>
  <c r="T147" i="4"/>
  <c r="R148" i="4"/>
  <c r="R147" i="4"/>
  <c r="P148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F127" i="4"/>
  <c r="E125" i="4"/>
  <c r="F89" i="4"/>
  <c r="E87" i="4"/>
  <c r="J24" i="4"/>
  <c r="E24" i="4"/>
  <c r="J92" i="4" s="1"/>
  <c r="J23" i="4"/>
  <c r="J21" i="4"/>
  <c r="E21" i="4"/>
  <c r="J129" i="4"/>
  <c r="J20" i="4"/>
  <c r="J18" i="4"/>
  <c r="E18" i="4"/>
  <c r="F130" i="4" s="1"/>
  <c r="J17" i="4"/>
  <c r="J15" i="4"/>
  <c r="E15" i="4"/>
  <c r="F129" i="4"/>
  <c r="J14" i="4"/>
  <c r="J12" i="4"/>
  <c r="J89" i="4"/>
  <c r="E7" i="4"/>
  <c r="E123" i="4"/>
  <c r="J162" i="3"/>
  <c r="J37" i="3"/>
  <c r="J36" i="3"/>
  <c r="AY96" i="1" s="1"/>
  <c r="J35" i="3"/>
  <c r="AX96" i="1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J105" i="3"/>
  <c r="BI161" i="3"/>
  <c r="BH161" i="3"/>
  <c r="BG161" i="3"/>
  <c r="BF161" i="3"/>
  <c r="T161" i="3"/>
  <c r="T160" i="3" s="1"/>
  <c r="R161" i="3"/>
  <c r="R160" i="3"/>
  <c r="P161" i="3"/>
  <c r="P160" i="3" s="1"/>
  <c r="BI159" i="3"/>
  <c r="BH159" i="3"/>
  <c r="BG159" i="3"/>
  <c r="BF159" i="3"/>
  <c r="T159" i="3"/>
  <c r="T158" i="3"/>
  <c r="R159" i="3"/>
  <c r="R158" i="3" s="1"/>
  <c r="P159" i="3"/>
  <c r="P158" i="3"/>
  <c r="BI157" i="3"/>
  <c r="BH157" i="3"/>
  <c r="BG157" i="3"/>
  <c r="BF157" i="3"/>
  <c r="T157" i="3"/>
  <c r="T156" i="3" s="1"/>
  <c r="R157" i="3"/>
  <c r="R156" i="3" s="1"/>
  <c r="P157" i="3"/>
  <c r="P156" i="3" s="1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F129" i="3"/>
  <c r="E127" i="3"/>
  <c r="F89" i="3"/>
  <c r="E87" i="3"/>
  <c r="J24" i="3"/>
  <c r="E24" i="3"/>
  <c r="J92" i="3" s="1"/>
  <c r="J23" i="3"/>
  <c r="J21" i="3"/>
  <c r="E21" i="3"/>
  <c r="J131" i="3" s="1"/>
  <c r="J20" i="3"/>
  <c r="J18" i="3"/>
  <c r="E18" i="3"/>
  <c r="F92" i="3" s="1"/>
  <c r="J17" i="3"/>
  <c r="J15" i="3"/>
  <c r="E15" i="3"/>
  <c r="F131" i="3" s="1"/>
  <c r="J14" i="3"/>
  <c r="J12" i="3"/>
  <c r="J129" i="3" s="1"/>
  <c r="E7" i="3"/>
  <c r="E125" i="3"/>
  <c r="J37" i="2"/>
  <c r="J36" i="2"/>
  <c r="AY95" i="1" s="1"/>
  <c r="J35" i="2"/>
  <c r="AX95" i="1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T148" i="2"/>
  <c r="R149" i="2"/>
  <c r="R148" i="2" s="1"/>
  <c r="P149" i="2"/>
  <c r="P148" i="2"/>
  <c r="BI147" i="2"/>
  <c r="BH147" i="2"/>
  <c r="BG147" i="2"/>
  <c r="BF147" i="2"/>
  <c r="T147" i="2"/>
  <c r="T146" i="2" s="1"/>
  <c r="R147" i="2"/>
  <c r="R146" i="2"/>
  <c r="P147" i="2"/>
  <c r="P146" i="2" s="1"/>
  <c r="BI145" i="2"/>
  <c r="BH145" i="2"/>
  <c r="BG145" i="2"/>
  <c r="BF145" i="2"/>
  <c r="T145" i="2"/>
  <c r="T144" i="2"/>
  <c r="R145" i="2"/>
  <c r="R144" i="2" s="1"/>
  <c r="P145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F34" i="2" s="1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6" i="2"/>
  <c r="E114" i="2"/>
  <c r="F89" i="2"/>
  <c r="E87" i="2"/>
  <c r="J24" i="2"/>
  <c r="E24" i="2"/>
  <c r="J119" i="2" s="1"/>
  <c r="J23" i="2"/>
  <c r="J21" i="2"/>
  <c r="E21" i="2"/>
  <c r="J118" i="2" s="1"/>
  <c r="J20" i="2"/>
  <c r="J18" i="2"/>
  <c r="E18" i="2"/>
  <c r="F92" i="2" s="1"/>
  <c r="J17" i="2"/>
  <c r="J15" i="2"/>
  <c r="E15" i="2"/>
  <c r="F91" i="2" s="1"/>
  <c r="J14" i="2"/>
  <c r="J12" i="2"/>
  <c r="J116" i="2"/>
  <c r="E7" i="2"/>
  <c r="E85" i="2"/>
  <c r="L90" i="1"/>
  <c r="AM90" i="1"/>
  <c r="AM89" i="1"/>
  <c r="L89" i="1"/>
  <c r="AM87" i="1"/>
  <c r="L87" i="1"/>
  <c r="L85" i="1"/>
  <c r="L84" i="1"/>
  <c r="J149" i="2"/>
  <c r="BK124" i="2"/>
  <c r="BK131" i="2"/>
  <c r="J143" i="2"/>
  <c r="J126" i="2"/>
  <c r="J159" i="3"/>
  <c r="J190" i="3"/>
  <c r="J181" i="3"/>
  <c r="J212" i="3"/>
  <c r="BK197" i="3"/>
  <c r="BK168" i="3"/>
  <c r="BK155" i="3"/>
  <c r="BK147" i="3"/>
  <c r="J204" i="3"/>
  <c r="BK219" i="3"/>
  <c r="J153" i="3"/>
  <c r="BK211" i="3"/>
  <c r="J169" i="3"/>
  <c r="J147" i="2"/>
  <c r="J141" i="2"/>
  <c r="BK132" i="2"/>
  <c r="J124" i="2"/>
  <c r="BK133" i="2"/>
  <c r="BK173" i="3"/>
  <c r="BK199" i="3"/>
  <c r="J189" i="3"/>
  <c r="BK177" i="3"/>
  <c r="J142" i="3"/>
  <c r="BK210" i="3"/>
  <c r="J194" i="3"/>
  <c r="BK205" i="3"/>
  <c r="BK187" i="3"/>
  <c r="J162" i="4"/>
  <c r="BK191" i="4"/>
  <c r="J167" i="4"/>
  <c r="J179" i="4"/>
  <c r="J165" i="4"/>
  <c r="BK141" i="4"/>
  <c r="J153" i="4"/>
  <c r="BK138" i="4"/>
  <c r="J158" i="4"/>
  <c r="BK125" i="2"/>
  <c r="J151" i="2"/>
  <c r="BK137" i="2"/>
  <c r="BK166" i="3"/>
  <c r="BK164" i="3"/>
  <c r="BK185" i="3"/>
  <c r="J154" i="3"/>
  <c r="J205" i="3"/>
  <c r="J222" i="3"/>
  <c r="J224" i="3"/>
  <c r="BK183" i="3"/>
  <c r="J202" i="3"/>
  <c r="J193" i="3"/>
  <c r="J185" i="4"/>
  <c r="BK174" i="4"/>
  <c r="J148" i="4"/>
  <c r="J155" i="4"/>
  <c r="BK157" i="4"/>
  <c r="BK160" i="4"/>
  <c r="BK172" i="4"/>
  <c r="BK135" i="2"/>
  <c r="BK152" i="2"/>
  <c r="J133" i="2"/>
  <c r="BK136" i="2"/>
  <c r="BK188" i="3"/>
  <c r="BK214" i="3"/>
  <c r="J211" i="3"/>
  <c r="J145" i="3"/>
  <c r="J187" i="3"/>
  <c r="BK209" i="3"/>
  <c r="BK207" i="3"/>
  <c r="J201" i="3"/>
  <c r="J197" i="3"/>
  <c r="J188" i="3"/>
  <c r="J203" i="3"/>
  <c r="BK148" i="3"/>
  <c r="BK165" i="3"/>
  <c r="BK189" i="3"/>
  <c r="J168" i="3"/>
  <c r="J165" i="3"/>
  <c r="BK187" i="4"/>
  <c r="J136" i="4"/>
  <c r="J189" i="4"/>
  <c r="J140" i="4"/>
  <c r="BK183" i="4"/>
  <c r="BK179" i="4"/>
  <c r="J186" i="4"/>
  <c r="J145" i="4"/>
  <c r="J127" i="2"/>
  <c r="BK139" i="2"/>
  <c r="J134" i="2"/>
  <c r="BK134" i="2"/>
  <c r="J184" i="3"/>
  <c r="J137" i="3"/>
  <c r="BK145" i="3"/>
  <c r="J180" i="3"/>
  <c r="BK196" i="3"/>
  <c r="J209" i="3"/>
  <c r="BK193" i="3"/>
  <c r="BK178" i="3"/>
  <c r="BK192" i="3"/>
  <c r="BK220" i="3"/>
  <c r="J155" i="3"/>
  <c r="BK195" i="3"/>
  <c r="BK171" i="3"/>
  <c r="BK150" i="4"/>
  <c r="BK137" i="4"/>
  <c r="J159" i="4"/>
  <c r="J164" i="4"/>
  <c r="BK181" i="4"/>
  <c r="J152" i="4"/>
  <c r="BK142" i="4"/>
  <c r="BK136" i="4"/>
  <c r="J152" i="2"/>
  <c r="J136" i="2"/>
  <c r="J132" i="2"/>
  <c r="J140" i="2"/>
  <c r="J183" i="3"/>
  <c r="BK194" i="3"/>
  <c r="J215" i="3"/>
  <c r="BK159" i="3"/>
  <c r="J141" i="3"/>
  <c r="BK169" i="3"/>
  <c r="BK224" i="3"/>
  <c r="J151" i="3"/>
  <c r="BK218" i="3"/>
  <c r="BK203" i="3"/>
  <c r="BK142" i="3"/>
  <c r="BK184" i="3"/>
  <c r="BK159" i="4"/>
  <c r="BK143" i="4"/>
  <c r="J170" i="4"/>
  <c r="BK147" i="2"/>
  <c r="BK127" i="2"/>
  <c r="J147" i="3"/>
  <c r="BK180" i="3"/>
  <c r="BK215" i="3"/>
  <c r="J143" i="3"/>
  <c r="BK167" i="3"/>
  <c r="J208" i="3"/>
  <c r="J216" i="3"/>
  <c r="J173" i="3"/>
  <c r="J157" i="4"/>
  <c r="BK189" i="4"/>
  <c r="BK166" i="4"/>
  <c r="BK145" i="4"/>
  <c r="BK139" i="4"/>
  <c r="BK158" i="4"/>
  <c r="J146" i="4"/>
  <c r="BK144" i="4"/>
  <c r="J130" i="2"/>
  <c r="BK129" i="2"/>
  <c r="BK126" i="2"/>
  <c r="BK154" i="3"/>
  <c r="BK139" i="3"/>
  <c r="J177" i="3"/>
  <c r="J220" i="3"/>
  <c r="BK150" i="3"/>
  <c r="J217" i="3"/>
  <c r="BK212" i="3"/>
  <c r="J175" i="3"/>
  <c r="J185" i="3"/>
  <c r="J172" i="3"/>
  <c r="J175" i="4"/>
  <c r="BK155" i="4"/>
  <c r="BK162" i="4"/>
  <c r="BK153" i="4"/>
  <c r="BK148" i="4"/>
  <c r="BK193" i="4"/>
  <c r="J166" i="4"/>
  <c r="J141" i="4"/>
  <c r="BK151" i="2"/>
  <c r="J135" i="2"/>
  <c r="J131" i="2"/>
  <c r="J139" i="2"/>
  <c r="J207" i="3"/>
  <c r="BK217" i="3"/>
  <c r="BK216" i="3"/>
  <c r="J164" i="3"/>
  <c r="J218" i="3"/>
  <c r="J171" i="3"/>
  <c r="J179" i="3"/>
  <c r="BK201" i="3"/>
  <c r="BK223" i="3"/>
  <c r="BK157" i="3"/>
  <c r="BK190" i="3"/>
  <c r="BK137" i="3"/>
  <c r="BK202" i="3"/>
  <c r="J157" i="3"/>
  <c r="J174" i="4"/>
  <c r="BK164" i="4"/>
  <c r="BK165" i="4"/>
  <c r="J177" i="4"/>
  <c r="J183" i="4"/>
  <c r="J143" i="4"/>
  <c r="BK173" i="4"/>
  <c r="BK185" i="4"/>
  <c r="J173" i="4"/>
  <c r="BK140" i="4"/>
  <c r="J128" i="2"/>
  <c r="BK149" i="2"/>
  <c r="BK128" i="2"/>
  <c r="J137" i="2"/>
  <c r="BK208" i="3"/>
  <c r="BK175" i="3"/>
  <c r="J192" i="3"/>
  <c r="J210" i="3"/>
  <c r="J200" i="3"/>
  <c r="BK179" i="3"/>
  <c r="BK143" i="3"/>
  <c r="BK200" i="3"/>
  <c r="BK138" i="3"/>
  <c r="J223" i="3"/>
  <c r="BK146" i="3"/>
  <c r="J195" i="3"/>
  <c r="BK163" i="4"/>
  <c r="J171" i="4"/>
  <c r="J172" i="4"/>
  <c r="J187" i="4"/>
  <c r="BK171" i="4"/>
  <c r="J144" i="4"/>
  <c r="BK170" i="4"/>
  <c r="BK175" i="4"/>
  <c r="J137" i="4"/>
  <c r="BK140" i="2"/>
  <c r="BK145" i="2"/>
  <c r="J125" i="2"/>
  <c r="AS94" i="1"/>
  <c r="J150" i="3"/>
  <c r="BK172" i="3"/>
  <c r="J196" i="3"/>
  <c r="BK141" i="3"/>
  <c r="J199" i="3"/>
  <c r="BK181" i="3"/>
  <c r="BK204" i="3"/>
  <c r="J139" i="3"/>
  <c r="J166" i="3"/>
  <c r="J174" i="3"/>
  <c r="BK174" i="3"/>
  <c r="J160" i="4"/>
  <c r="J176" i="4"/>
  <c r="BK146" i="4"/>
  <c r="J139" i="4"/>
  <c r="J142" i="4"/>
  <c r="J193" i="4"/>
  <c r="BK186" i="4"/>
  <c r="J138" i="4"/>
  <c r="J129" i="2"/>
  <c r="BK143" i="2"/>
  <c r="J145" i="2"/>
  <c r="BK141" i="2"/>
  <c r="BK130" i="2"/>
  <c r="BK151" i="3"/>
  <c r="J148" i="3"/>
  <c r="J161" i="3"/>
  <c r="BK161" i="3"/>
  <c r="J178" i="3"/>
  <c r="J214" i="3"/>
  <c r="BK153" i="3"/>
  <c r="J219" i="3"/>
  <c r="BK222" i="3"/>
  <c r="J138" i="3"/>
  <c r="J167" i="3"/>
  <c r="J146" i="3"/>
  <c r="BK177" i="4"/>
  <c r="BK176" i="4"/>
  <c r="J191" i="4"/>
  <c r="J181" i="4"/>
  <c r="BK152" i="4"/>
  <c r="J163" i="4"/>
  <c r="BK167" i="4"/>
  <c r="J150" i="4"/>
  <c r="BK149" i="3" l="1"/>
  <c r="J149" i="3"/>
  <c r="J100" i="3" s="1"/>
  <c r="T163" i="3"/>
  <c r="P186" i="3"/>
  <c r="P206" i="3"/>
  <c r="P138" i="2"/>
  <c r="R144" i="3"/>
  <c r="BK170" i="3"/>
  <c r="J170" i="3"/>
  <c r="J107" i="3" s="1"/>
  <c r="R186" i="3"/>
  <c r="P213" i="3"/>
  <c r="R138" i="2"/>
  <c r="T136" i="3"/>
  <c r="T149" i="3"/>
  <c r="BK163" i="3"/>
  <c r="J163" i="3"/>
  <c r="J106" i="3" s="1"/>
  <c r="P182" i="3"/>
  <c r="P198" i="3"/>
  <c r="T221" i="3"/>
  <c r="BK123" i="2"/>
  <c r="T150" i="2"/>
  <c r="R136" i="3"/>
  <c r="R149" i="3"/>
  <c r="T170" i="3"/>
  <c r="P191" i="3"/>
  <c r="R206" i="3"/>
  <c r="T135" i="4"/>
  <c r="P123" i="2"/>
  <c r="BK144" i="3"/>
  <c r="J144" i="3" s="1"/>
  <c r="J99" i="3" s="1"/>
  <c r="P163" i="3"/>
  <c r="BK182" i="3"/>
  <c r="J182" i="3"/>
  <c r="J109" i="3"/>
  <c r="T191" i="3"/>
  <c r="R213" i="3"/>
  <c r="BK135" i="4"/>
  <c r="BK161" i="4"/>
  <c r="J161" i="4" s="1"/>
  <c r="J104" i="4" s="1"/>
  <c r="R150" i="2"/>
  <c r="P140" i="3"/>
  <c r="T152" i="3"/>
  <c r="BK176" i="3"/>
  <c r="J176" i="3" s="1"/>
  <c r="J108" i="3" s="1"/>
  <c r="BK191" i="3"/>
  <c r="J191" i="3"/>
  <c r="J111" i="3"/>
  <c r="T206" i="3"/>
  <c r="R151" i="4"/>
  <c r="R156" i="4"/>
  <c r="T169" i="4"/>
  <c r="T123" i="2"/>
  <c r="P136" i="3"/>
  <c r="T144" i="3"/>
  <c r="P176" i="3"/>
  <c r="BK198" i="3"/>
  <c r="J198" i="3"/>
  <c r="J112" i="3"/>
  <c r="T213" i="3"/>
  <c r="BK169" i="4"/>
  <c r="J169" i="4" s="1"/>
  <c r="J106" i="4" s="1"/>
  <c r="T184" i="4"/>
  <c r="T140" i="3"/>
  <c r="BK152" i="3"/>
  <c r="J152" i="3"/>
  <c r="J101" i="3" s="1"/>
  <c r="R163" i="3"/>
  <c r="BK186" i="3"/>
  <c r="J186" i="3"/>
  <c r="J110" i="3"/>
  <c r="T198" i="3"/>
  <c r="R221" i="3"/>
  <c r="R135" i="4"/>
  <c r="T156" i="4"/>
  <c r="P169" i="4"/>
  <c r="BK184" i="4"/>
  <c r="J184" i="4"/>
  <c r="J110" i="4"/>
  <c r="R123" i="2"/>
  <c r="R122" i="2"/>
  <c r="BK140" i="3"/>
  <c r="J140" i="3" s="1"/>
  <c r="J98" i="3" s="1"/>
  <c r="P149" i="3"/>
  <c r="R170" i="3"/>
  <c r="T182" i="3"/>
  <c r="BK206" i="3"/>
  <c r="J206" i="3"/>
  <c r="J113" i="3"/>
  <c r="P135" i="4"/>
  <c r="R169" i="4"/>
  <c r="BK150" i="2"/>
  <c r="J150" i="2"/>
  <c r="J102" i="2" s="1"/>
  <c r="BK136" i="3"/>
  <c r="J136" i="3" s="1"/>
  <c r="J97" i="3" s="1"/>
  <c r="R152" i="3"/>
  <c r="P170" i="3"/>
  <c r="R182" i="3"/>
  <c r="R198" i="3"/>
  <c r="P221" i="3"/>
  <c r="BK151" i="4"/>
  <c r="J151" i="4"/>
  <c r="J101" i="4"/>
  <c r="BK156" i="4"/>
  <c r="J156" i="4"/>
  <c r="J103" i="4" s="1"/>
  <c r="R161" i="4"/>
  <c r="P184" i="4"/>
  <c r="BK138" i="2"/>
  <c r="J138" i="2" s="1"/>
  <c r="J98" i="2" s="1"/>
  <c r="R140" i="3"/>
  <c r="P152" i="3"/>
  <c r="T176" i="3"/>
  <c r="R191" i="3"/>
  <c r="BK221" i="3"/>
  <c r="J221" i="3"/>
  <c r="J115" i="3" s="1"/>
  <c r="P151" i="4"/>
  <c r="P161" i="4"/>
  <c r="T138" i="2"/>
  <c r="P150" i="2"/>
  <c r="P144" i="3"/>
  <c r="R176" i="3"/>
  <c r="T186" i="3"/>
  <c r="BK213" i="3"/>
  <c r="J213" i="3" s="1"/>
  <c r="J114" i="3" s="1"/>
  <c r="T151" i="4"/>
  <c r="P156" i="4"/>
  <c r="T161" i="4"/>
  <c r="R184" i="4"/>
  <c r="BK144" i="2"/>
  <c r="J144" i="2"/>
  <c r="J99" i="2" s="1"/>
  <c r="BK146" i="2"/>
  <c r="J146" i="2"/>
  <c r="J100" i="2" s="1"/>
  <c r="BK156" i="3"/>
  <c r="J156" i="3" s="1"/>
  <c r="J102" i="3" s="1"/>
  <c r="BK160" i="3"/>
  <c r="J160" i="3" s="1"/>
  <c r="J104" i="3" s="1"/>
  <c r="BK148" i="2"/>
  <c r="J148" i="2" s="1"/>
  <c r="J101" i="2" s="1"/>
  <c r="BK158" i="3"/>
  <c r="J158" i="3"/>
  <c r="J103" i="3"/>
  <c r="BK178" i="4"/>
  <c r="J178" i="4"/>
  <c r="J107" i="4"/>
  <c r="BK180" i="4"/>
  <c r="J180" i="4"/>
  <c r="J108" i="4" s="1"/>
  <c r="BK147" i="4"/>
  <c r="J147" i="4"/>
  <c r="J99" i="4" s="1"/>
  <c r="BK188" i="4"/>
  <c r="J188" i="4"/>
  <c r="J111" i="4" s="1"/>
  <c r="BK154" i="4"/>
  <c r="J154" i="4" s="1"/>
  <c r="J102" i="4" s="1"/>
  <c r="BK182" i="4"/>
  <c r="J182" i="4" s="1"/>
  <c r="J109" i="4" s="1"/>
  <c r="BK149" i="4"/>
  <c r="J149" i="4" s="1"/>
  <c r="J100" i="4" s="1"/>
  <c r="BK190" i="4"/>
  <c r="J190" i="4"/>
  <c r="J112" i="4"/>
  <c r="BK192" i="4"/>
  <c r="J192" i="4"/>
  <c r="J113" i="4"/>
  <c r="F92" i="4"/>
  <c r="BE141" i="4"/>
  <c r="BE145" i="4"/>
  <c r="BE152" i="4"/>
  <c r="BE155" i="4"/>
  <c r="BE159" i="4"/>
  <c r="F91" i="4"/>
  <c r="J130" i="4"/>
  <c r="BE143" i="4"/>
  <c r="BE179" i="4"/>
  <c r="BE189" i="4"/>
  <c r="J127" i="4"/>
  <c r="BE136" i="4"/>
  <c r="BE140" i="4"/>
  <c r="BE142" i="4"/>
  <c r="BE144" i="4"/>
  <c r="BE153" i="4"/>
  <c r="BE162" i="4"/>
  <c r="BE176" i="4"/>
  <c r="J91" i="4"/>
  <c r="BE137" i="4"/>
  <c r="BE174" i="4"/>
  <c r="BE187" i="4"/>
  <c r="BE193" i="4"/>
  <c r="BE158" i="4"/>
  <c r="BE167" i="4"/>
  <c r="BE170" i="4"/>
  <c r="BE185" i="4"/>
  <c r="E85" i="4"/>
  <c r="BE139" i="4"/>
  <c r="BE150" i="4"/>
  <c r="BE181" i="4"/>
  <c r="BE163" i="4"/>
  <c r="BE173" i="4"/>
  <c r="BE183" i="4"/>
  <c r="BE186" i="4"/>
  <c r="BE138" i="4"/>
  <c r="BE157" i="4"/>
  <c r="BE160" i="4"/>
  <c r="BE171" i="4"/>
  <c r="BE177" i="4"/>
  <c r="BE146" i="4"/>
  <c r="BE148" i="4"/>
  <c r="BE164" i="4"/>
  <c r="BE165" i="4"/>
  <c r="BE172" i="4"/>
  <c r="BE166" i="4"/>
  <c r="BE175" i="4"/>
  <c r="BE191" i="4"/>
  <c r="F91" i="3"/>
  <c r="F132" i="3"/>
  <c r="BE153" i="3"/>
  <c r="BE159" i="3"/>
  <c r="BE181" i="3"/>
  <c r="BE203" i="3"/>
  <c r="BE143" i="3"/>
  <c r="BE150" i="3"/>
  <c r="BE169" i="3"/>
  <c r="BE171" i="3"/>
  <c r="BE173" i="3"/>
  <c r="BE175" i="3"/>
  <c r="BE196" i="3"/>
  <c r="BE207" i="3"/>
  <c r="E85" i="3"/>
  <c r="BE139" i="3"/>
  <c r="BE147" i="3"/>
  <c r="BE177" i="3"/>
  <c r="BE195" i="3"/>
  <c r="BE204" i="3"/>
  <c r="J123" i="2"/>
  <c r="J97" i="2" s="1"/>
  <c r="J89" i="3"/>
  <c r="BE137" i="3"/>
  <c r="BE151" i="3"/>
  <c r="BE172" i="3"/>
  <c r="BE179" i="3"/>
  <c r="BE194" i="3"/>
  <c r="BE214" i="3"/>
  <c r="BE224" i="3"/>
  <c r="J91" i="3"/>
  <c r="BE145" i="3"/>
  <c r="BE154" i="3"/>
  <c r="BE187" i="3"/>
  <c r="BE189" i="3"/>
  <c r="BE215" i="3"/>
  <c r="BE220" i="3"/>
  <c r="BE222" i="3"/>
  <c r="BE223" i="3"/>
  <c r="BE157" i="3"/>
  <c r="BE180" i="3"/>
  <c r="BE184" i="3"/>
  <c r="BE217" i="3"/>
  <c r="BE219" i="3"/>
  <c r="BE168" i="3"/>
  <c r="BE185" i="3"/>
  <c r="BE190" i="3"/>
  <c r="BE197" i="3"/>
  <c r="BE201" i="3"/>
  <c r="J132" i="3"/>
  <c r="BE146" i="3"/>
  <c r="BE148" i="3"/>
  <c r="BE188" i="3"/>
  <c r="BE200" i="3"/>
  <c r="BE202" i="3"/>
  <c r="BE205" i="3"/>
  <c r="BE210" i="3"/>
  <c r="BE216" i="3"/>
  <c r="BE155" i="3"/>
  <c r="BE165" i="3"/>
  <c r="BE174" i="3"/>
  <c r="BE178" i="3"/>
  <c r="BE193" i="3"/>
  <c r="BE142" i="3"/>
  <c r="BE183" i="3"/>
  <c r="BE192" i="3"/>
  <c r="BE208" i="3"/>
  <c r="BE212" i="3"/>
  <c r="BE141" i="3"/>
  <c r="BE164" i="3"/>
  <c r="BE166" i="3"/>
  <c r="BE167" i="3"/>
  <c r="BE211" i="3"/>
  <c r="BE218" i="3"/>
  <c r="BE138" i="3"/>
  <c r="BE161" i="3"/>
  <c r="BE199" i="3"/>
  <c r="BE209" i="3"/>
  <c r="J91" i="2"/>
  <c r="E112" i="2"/>
  <c r="BE125" i="2"/>
  <c r="BE128" i="2"/>
  <c r="BE129" i="2"/>
  <c r="BE135" i="2"/>
  <c r="BE139" i="2"/>
  <c r="BE151" i="2"/>
  <c r="BE152" i="2"/>
  <c r="J92" i="2"/>
  <c r="F118" i="2"/>
  <c r="BE127" i="2"/>
  <c r="BE130" i="2"/>
  <c r="J89" i="2"/>
  <c r="F119" i="2"/>
  <c r="BE124" i="2"/>
  <c r="BE134" i="2"/>
  <c r="BE140" i="2"/>
  <c r="BE147" i="2"/>
  <c r="BE131" i="2"/>
  <c r="BE132" i="2"/>
  <c r="BE133" i="2"/>
  <c r="BE149" i="2"/>
  <c r="BE126" i="2"/>
  <c r="BE136" i="2"/>
  <c r="BE137" i="2"/>
  <c r="BE141" i="2"/>
  <c r="BE143" i="2"/>
  <c r="BE145" i="2"/>
  <c r="BA95" i="1"/>
  <c r="F37" i="4"/>
  <c r="BD97" i="1" s="1"/>
  <c r="F37" i="2"/>
  <c r="BD95" i="1" s="1"/>
  <c r="F35" i="4"/>
  <c r="BB97" i="1"/>
  <c r="F35" i="3"/>
  <c r="BB96" i="1"/>
  <c r="F34" i="3"/>
  <c r="BA96" i="1" s="1"/>
  <c r="J34" i="3"/>
  <c r="AW96" i="1" s="1"/>
  <c r="J34" i="2"/>
  <c r="AW95" i="1"/>
  <c r="F36" i="4"/>
  <c r="BC97" i="1"/>
  <c r="F37" i="3"/>
  <c r="BD96" i="1" s="1"/>
  <c r="F35" i="2"/>
  <c r="BB95" i="1" s="1"/>
  <c r="F36" i="2"/>
  <c r="BC95" i="1"/>
  <c r="J34" i="4"/>
  <c r="AW97" i="1"/>
  <c r="F34" i="4"/>
  <c r="BA97" i="1" s="1"/>
  <c r="F36" i="3"/>
  <c r="BC96" i="1" s="1"/>
  <c r="R168" i="4" l="1"/>
  <c r="T168" i="4"/>
  <c r="BK135" i="3"/>
  <c r="J135" i="3"/>
  <c r="J96" i="3"/>
  <c r="BK134" i="4"/>
  <c r="P168" i="4"/>
  <c r="T122" i="2"/>
  <c r="T134" i="4"/>
  <c r="T133" i="4"/>
  <c r="R135" i="3"/>
  <c r="P122" i="2"/>
  <c r="AU95" i="1" s="1"/>
  <c r="R134" i="4"/>
  <c r="R133" i="4"/>
  <c r="T135" i="3"/>
  <c r="P134" i="4"/>
  <c r="P133" i="4" s="1"/>
  <c r="AU97" i="1" s="1"/>
  <c r="P135" i="3"/>
  <c r="AU96" i="1" s="1"/>
  <c r="BK122" i="2"/>
  <c r="J122" i="2"/>
  <c r="J96" i="2"/>
  <c r="J135" i="4"/>
  <c r="J98" i="4"/>
  <c r="BK168" i="4"/>
  <c r="J168" i="4"/>
  <c r="J105" i="4" s="1"/>
  <c r="BC94" i="1"/>
  <c r="AY94" i="1" s="1"/>
  <c r="J33" i="4"/>
  <c r="AV97" i="1" s="1"/>
  <c r="AT97" i="1" s="1"/>
  <c r="J33" i="2"/>
  <c r="AV95" i="1" s="1"/>
  <c r="AT95" i="1" s="1"/>
  <c r="BD94" i="1"/>
  <c r="W33" i="1" s="1"/>
  <c r="F33" i="3"/>
  <c r="AZ96" i="1" s="1"/>
  <c r="J33" i="3"/>
  <c r="AV96" i="1"/>
  <c r="AT96" i="1"/>
  <c r="F33" i="4"/>
  <c r="AZ97" i="1" s="1"/>
  <c r="F33" i="2"/>
  <c r="AZ95" i="1"/>
  <c r="BA94" i="1"/>
  <c r="AW94" i="1"/>
  <c r="AK30" i="1"/>
  <c r="BB94" i="1"/>
  <c r="W31" i="1"/>
  <c r="BK133" i="4" l="1"/>
  <c r="J133" i="4"/>
  <c r="J96" i="4"/>
  <c r="J134" i="4"/>
  <c r="J97" i="4" s="1"/>
  <c r="J30" i="3"/>
  <c r="AG96" i="1"/>
  <c r="J30" i="2"/>
  <c r="AG95" i="1" s="1"/>
  <c r="AU94" i="1"/>
  <c r="W30" i="1"/>
  <c r="W32" i="1"/>
  <c r="AX94" i="1"/>
  <c r="AZ94" i="1"/>
  <c r="W29" i="1" s="1"/>
  <c r="J39" i="2" l="1"/>
  <c r="J39" i="3"/>
  <c r="AN95" i="1"/>
  <c r="AN96" i="1"/>
  <c r="AV94" i="1"/>
  <c r="AK29" i="1" s="1"/>
  <c r="J30" i="4"/>
  <c r="AG97" i="1" s="1"/>
  <c r="AG94" i="1" s="1"/>
  <c r="AK26" i="1" s="1"/>
  <c r="J39" i="4" l="1"/>
  <c r="AN97" i="1"/>
  <c r="AK35" i="1"/>
  <c r="AT94" i="1"/>
  <c r="AN94" i="1"/>
</calcChain>
</file>

<file path=xl/sharedStrings.xml><?xml version="1.0" encoding="utf-8"?>
<sst xmlns="http://schemas.openxmlformats.org/spreadsheetml/2006/main" count="2701" uniqueCount="567">
  <si>
    <t>Export Komplet</t>
  </si>
  <si>
    <t/>
  </si>
  <si>
    <t>2.0</t>
  </si>
  <si>
    <t>False</t>
  </si>
  <si>
    <t>{ecc1a0fc-6164-490f-acac-28e022eb764c}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</si>
  <si>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</si>
  <si>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</si>
  <si>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</si>
  <si>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</si>
  <si>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</si>
  <si>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</si>
  <si>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</si>
  <si>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</si>
  <si>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</si>
  <si>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3/CH/23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</si>
  <si>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</si>
  <si>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</si>
  <si>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kuchyně - ZŠ Bruntál, Cihelní 6</t>
  </si>
  <si>
    <t>KSO:</t>
  </si>
  <si>
    <t>CC-CZ:</t>
  </si>
  <si>
    <t>Místo:</t>
  </si>
  <si>
    <t xml:space="preserve"> </t>
  </si>
  <si>
    <t>Datum:</t>
  </si>
  <si>
    <t>7. 12. 2023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</si>
  <si>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</si>
  <si>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</si>
  <si>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</si>
  <si>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</si>
  <si>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</si>
  <si>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</si>
  <si>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</si>
  <si>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</si>
  <si>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</si>
  <si>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</si>
  <si>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</si>
  <si>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</si>
  <si>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</si>
  <si>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</si>
  <si>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</si>
  <si>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</si>
  <si>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</si>
  <si>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</si>
  <si>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</si>
  <si>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</si>
  <si>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</si>
  <si>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</si>
  <si>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</si>
  <si>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</si>
  <si>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</si>
  <si>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</si>
  <si>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</si>
  <si>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</si>
  <si>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</si>
  <si>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</si>
  <si>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</si>
  <si>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</si>
  <si>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</si>
  <si>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</si>
  <si>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</si>
  <si>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</si>
  <si>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</si>
  <si>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</si>
  <si>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</si>
  <si>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</si>
  <si>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</si>
  <si>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</si>
  <si>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</si>
  <si>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</si>
  <si>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</si>
  <si>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</si>
  <si>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</si>
  <si>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</si>
  <si>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</si>
  <si>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</si>
  <si>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</si>
  <si>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</si>
  <si>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</si>
  <si>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</si>
  <si>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</t>
  </si>
  <si>
    <t>Bourání</t>
  </si>
  <si>
    <t>STA</t>
  </si>
  <si>
    <t>1</t>
  </si>
  <si>
    <t>{62a3ab21-1927-4cb5-83c5-bb080f5b39da}</t>
  </si>
  <si>
    <t>2</t>
  </si>
  <si>
    <t>B</t>
  </si>
  <si>
    <t>Nové konstrukce</t>
  </si>
  <si>
    <t>{a89d9e55-83ca-4d99-8a28-5f90921d0bab}</t>
  </si>
  <si>
    <t>Kanalizace</t>
  </si>
  <si>
    <t>{24c1a755-0177-4831-9e5e-f679f15b92e8}</t>
  </si>
  <si>
    <t>KRYCÍ LIST SOUPISU PRACÍ</t>
  </si>
  <si>
    <t>Objekt:</t>
  </si>
  <si>
    <t>A - Bourání</t>
  </si>
  <si>
    <t>REKAPITULACE ČLENĚNÍ SOUPISU PRACÍ</t>
  </si>
  <si>
    <t>Kód dílu - Popis</t>
  </si>
  <si>
    <t>Cena celkem [CZK]</t>
  </si>
  <si>
    <t>Náklady ze soupisu prací</t>
  </si>
  <si>
    <t>-1</t>
  </si>
  <si>
    <t>96 - Bourání konstrukcí</t>
  </si>
  <si>
    <t>997 - Přesun sutě</t>
  </si>
  <si>
    <t>713 - Izolace tepelné</t>
  </si>
  <si>
    <t>731 - Ústřední vytápění</t>
  </si>
  <si>
    <t>766 - Konstrukce truhlářské</t>
  </si>
  <si>
    <t>776 - Podlahy povlakové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</si>
  <si>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</si>
  <si>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</si>
  <si>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</si>
  <si>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</si>
  <si>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</si>
  <si>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</si>
  <si>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</si>
  <si>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</si>
  <si>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</si>
  <si>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</si>
  <si>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</si>
  <si>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</si>
  <si>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</si>
  <si>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96</t>
  </si>
  <si>
    <t>Bourání konstrukcí</t>
  </si>
  <si>
    <t>ROZPOCET</t>
  </si>
  <si>
    <t>K</t>
  </si>
  <si>
    <t>965081213</t>
  </si>
  <si>
    <t>Bourání podlah z dlaždic keramických nebo xylolitových tl do 10 mm plochy přes 1 m2</t>
  </si>
  <si>
    <t>m2</t>
  </si>
  <si>
    <t>4</t>
  </si>
  <si>
    <t>965046111</t>
  </si>
  <si>
    <t>Broušení stávajících betonových podlah úběr do 3 mm</t>
  </si>
  <si>
    <t>3</t>
  </si>
  <si>
    <t>968072558</t>
  </si>
  <si>
    <t>Vybourání kovových vrat pl do 5 m2- chladírenské dveře</t>
  </si>
  <si>
    <t>6</t>
  </si>
  <si>
    <t>962031133</t>
  </si>
  <si>
    <t>Bourání příček z cihel pálených na MVC tl do 150 mm</t>
  </si>
  <si>
    <t>8</t>
  </si>
  <si>
    <t>5</t>
  </si>
  <si>
    <t>978059541</t>
  </si>
  <si>
    <t>Odsekání a odebrání obkladů stěn z vnitřních obkládaček plochy přes 1 m2</t>
  </si>
  <si>
    <t>10</t>
  </si>
  <si>
    <t>971033431</t>
  </si>
  <si>
    <t>Vybourání otvorů ve zdivu cihelném pl do 0,25 m2 na MVC nebo MV tl do 150 mm</t>
  </si>
  <si>
    <t>kus</t>
  </si>
  <si>
    <t>7</t>
  </si>
  <si>
    <t>978011191</t>
  </si>
  <si>
    <t>Otlučení (osekání) vnitřní vápenné nebo vápenocementové omítky stropů v rozsahu přes 50 do 100 %</t>
  </si>
  <si>
    <t>14</t>
  </si>
  <si>
    <t>978013191</t>
  </si>
  <si>
    <t>Otlučení (osekání) vnitřní vápenné nebo vápenocementové omítky stěn v rozsahu přes 50 do 100 %</t>
  </si>
  <si>
    <t>16</t>
  </si>
  <si>
    <t>9</t>
  </si>
  <si>
    <t>962032230</t>
  </si>
  <si>
    <t>Bourání zdiva z cihel pálených nebo vápenopískových na MV nebo MVC do 1 m3</t>
  </si>
  <si>
    <t>m3</t>
  </si>
  <si>
    <t>18</t>
  </si>
  <si>
    <t>962032631</t>
  </si>
  <si>
    <t>Bourání zdiva komínového nad střechou z cihel na MV nebo MVC</t>
  </si>
  <si>
    <t>20</t>
  </si>
  <si>
    <t>11</t>
  </si>
  <si>
    <t>971033531</t>
  </si>
  <si>
    <t>Vybourání otvorů ve zdivu cihelném pl do 1 m2 na MVC nebo MV tl do 150 mm</t>
  </si>
  <si>
    <t>22</t>
  </si>
  <si>
    <t>971033541</t>
  </si>
  <si>
    <t>Vybourání otvorů ve zdivu cihelném pl do 1 m2 na MVC nebo MV tl do 300 mm</t>
  </si>
  <si>
    <t>24</t>
  </si>
  <si>
    <t>13</t>
  </si>
  <si>
    <t>965042121</t>
  </si>
  <si>
    <t>Bourání podkladů pod dlažby nebo mazanin betonových nebo z litého asfaltu tl do 100 mm pl do 1 m2</t>
  </si>
  <si>
    <t>26</t>
  </si>
  <si>
    <t>977151122</t>
  </si>
  <si>
    <t>Průrazy do stavebních materiálů D přes 120 do 130 mm- 10 ks</t>
  </si>
  <si>
    <t>m</t>
  </si>
  <si>
    <t>28</t>
  </si>
  <si>
    <t>997</t>
  </si>
  <si>
    <t>Přesun sutě</t>
  </si>
  <si>
    <t>15</t>
  </si>
  <si>
    <t>997013212</t>
  </si>
  <si>
    <t>Vnitrostaveništní doprava suti a vybouraných hmot pro budovy v přes 6 do 9 m ručně</t>
  </si>
  <si>
    <t>t</t>
  </si>
  <si>
    <t>30</t>
  </si>
  <si>
    <t>997013501</t>
  </si>
  <si>
    <t>Odvoz suti a vybouraných hmot na skládku nebo meziskládku do 1 km se složením</t>
  </si>
  <si>
    <t>32</t>
  </si>
  <si>
    <t>17</t>
  </si>
  <si>
    <t>997013509</t>
  </si>
  <si>
    <t>Příplatek k odvozu suti a vybouraných hmot na skládku ZKD 1 km přes 1 km</t>
  </si>
  <si>
    <t>34</t>
  </si>
  <si>
    <t>VV</t>
  </si>
  <si>
    <t>81,326*9 'Přepočtené koeficientem množství</t>
  </si>
  <si>
    <t>997013631</t>
  </si>
  <si>
    <t>Poplatek za uložení na skládce (skládkovné) stavebního odpadu směsného kód odpadu 17 09 04</t>
  </si>
  <si>
    <t>36</t>
  </si>
  <si>
    <t>713</t>
  </si>
  <si>
    <t>Izolace tepelné</t>
  </si>
  <si>
    <t>19</t>
  </si>
  <si>
    <t>713130853</t>
  </si>
  <si>
    <t>Odstranění tepelné izolace stěn lepené z polystyrenu tl přes 100 mm</t>
  </si>
  <si>
    <t>38</t>
  </si>
  <si>
    <t>731</t>
  </si>
  <si>
    <t>Ústřední vytápění</t>
  </si>
  <si>
    <t>735494811</t>
  </si>
  <si>
    <t>Vypuštění vody z otopných těles</t>
  </si>
  <si>
    <t>40</t>
  </si>
  <si>
    <t>766</t>
  </si>
  <si>
    <t>Konstrukce truhlářské</t>
  </si>
  <si>
    <t>766441823</t>
  </si>
  <si>
    <t>Demontáž parapetních desek dřevěných nebo plastových šířky do 300 mm délky přes 2000 mm</t>
  </si>
  <si>
    <t>42</t>
  </si>
  <si>
    <t>776</t>
  </si>
  <si>
    <t>Podlahy povlakové</t>
  </si>
  <si>
    <t>776201811</t>
  </si>
  <si>
    <t>Demontáž lepených povlakových podlah bez podložky ručně</t>
  </si>
  <si>
    <t>44</t>
  </si>
  <si>
    <t>23</t>
  </si>
  <si>
    <t>776991821</t>
  </si>
  <si>
    <t>Odstranění lepidla ručně z podlah</t>
  </si>
  <si>
    <t>46</t>
  </si>
  <si>
    <t>B - Nové konstrukce</t>
  </si>
  <si>
    <t>31 - Zdi pozemních staveb</t>
  </si>
  <si>
    <t>34 - Stěny a příčky</t>
  </si>
  <si>
    <t>61 - Úprava povrchů vnitřních</t>
  </si>
  <si>
    <t>63 - Podlahy a podlahové konstrukce</t>
  </si>
  <si>
    <t>64 - Osazování výplní otvorů</t>
  </si>
  <si>
    <t>9 - Ostatní konstrukce a práce, bourání</t>
  </si>
  <si>
    <t>94 - Lešení a stavební výtahy</t>
  </si>
  <si>
    <t>99 - Přesun hmot a manipulace se sutí</t>
  </si>
  <si>
    <t>HSV - Práce a dodávky HSV</t>
  </si>
  <si>
    <t>711 - Izolace proti vodě, vlhkosti a plynům</t>
  </si>
  <si>
    <t>735 - Ústřední vytápění - otopná tělesa</t>
  </si>
  <si>
    <t>767 - Konstrukce zámečnické</t>
  </si>
  <si>
    <t>771 - Podlahy z dlaždic</t>
  </si>
  <si>
    <t>781 - Dokončovací práce - obklady</t>
  </si>
  <si>
    <t>783 - Dokončovací práce - nátěry</t>
  </si>
  <si>
    <t>784 - Dokončovací práce - malby a tapety</t>
  </si>
  <si>
    <t>786 - Dokončovací práce - čalounické úpravy</t>
  </si>
  <si>
    <t>31</t>
  </si>
  <si>
    <t>Zdi pozemních staveb</t>
  </si>
  <si>
    <t>311272031.XLA</t>
  </si>
  <si>
    <t>Zdivo z tvárnic Ytong Statik 200 tl zdiva 200 mm</t>
  </si>
  <si>
    <t>317941121</t>
  </si>
  <si>
    <t>Osazování ocelových válcovaných nosníků na zdivu I, IE, U, UE nebo L do č. 12 nebo výšky do 120 mm</t>
  </si>
  <si>
    <t>M</t>
  </si>
  <si>
    <t>13010714</t>
  </si>
  <si>
    <t>ocel profilová jakost S235JR (11 375) průřez I (IPN) 120</t>
  </si>
  <si>
    <t>Stěny a příčky</t>
  </si>
  <si>
    <t>342272225.XLA</t>
  </si>
  <si>
    <t>Příčka z tvárnic Ytong Klasik 100 na tenkovrstvou maltu tl 100 mm</t>
  </si>
  <si>
    <t>342272245.XLA</t>
  </si>
  <si>
    <t>Příčka z tvárnic Ytong Klasik 150 na tenkovrstvou maltu tl 150 mm</t>
  </si>
  <si>
    <t>346244381</t>
  </si>
  <si>
    <t>Plentování jednostranné v do 200 mm válcovaných nosníků cihlami</t>
  </si>
  <si>
    <t>61</t>
  </si>
  <si>
    <t>Úprava povrchů vnitřních</t>
  </si>
  <si>
    <t>612321141</t>
  </si>
  <si>
    <t>Vápenocementová omítka štuková dvouvrstvá vnitřních stěn nanášená ručně</t>
  </si>
  <si>
    <t>612321121</t>
  </si>
  <si>
    <t>Vápenocementová omítka hladká jednovrstvá vnitřních stěn nanášená ručně</t>
  </si>
  <si>
    <t>611325423</t>
  </si>
  <si>
    <t>Oprava vnitřní vápenocementové štukové omítky stropů v rozsahu plochy přes 30 do 50 %</t>
  </si>
  <si>
    <t>612325423</t>
  </si>
  <si>
    <t>Oprava vnitřní vápenocementové štukové omítky stěn v rozsahu plochy přes 30 do 50 %</t>
  </si>
  <si>
    <t>63</t>
  </si>
  <si>
    <t>Podlahy a podlahové konstrukce</t>
  </si>
  <si>
    <t>632441111</t>
  </si>
  <si>
    <t>Potěr anhydritový samonivelační tl přes 10 do 20 mm ze suchých směsí</t>
  </si>
  <si>
    <t>70</t>
  </si>
  <si>
    <t>631312121</t>
  </si>
  <si>
    <t>Doplnění dosavadních mazanin betonem prostým plochy do 4 m2 tloušťky do 80 mm</t>
  </si>
  <si>
    <t>1870900144</t>
  </si>
  <si>
    <t>64</t>
  </si>
  <si>
    <t>Osazování výplní otvorů</t>
  </si>
  <si>
    <t>642942611</t>
  </si>
  <si>
    <t>Osazování zárubní nebo rámů dveřních kovových do 2,5 m2 na montážní pěnu</t>
  </si>
  <si>
    <t>55331481</t>
  </si>
  <si>
    <t>zárubeň jednokřídlá ocelová pro zdění tl stěny 75-100mm rozměru 700/1970, 2100mm</t>
  </si>
  <si>
    <t>55331713</t>
  </si>
  <si>
    <t>zárubeň dvoukřídlá ocelová pro dodatečnou montáž tl stěny 75-100mm rozměru 1200/1970, 2100mm</t>
  </si>
  <si>
    <t>Ostatní konstrukce a práce, bourání</t>
  </si>
  <si>
    <t>952901111</t>
  </si>
  <si>
    <t>Vyčištění budov bytové a občanské výstavby při výšce podlaží do 4 m</t>
  </si>
  <si>
    <t>94</t>
  </si>
  <si>
    <t>Lešení a stavební výtahy</t>
  </si>
  <si>
    <t>949</t>
  </si>
  <si>
    <t>lešení pomocné</t>
  </si>
  <si>
    <t>soubor</t>
  </si>
  <si>
    <t>99</t>
  </si>
  <si>
    <t>Přesun hmot a manipulace se sutí</t>
  </si>
  <si>
    <t>998011002</t>
  </si>
  <si>
    <t>Přesun hmot pro budovy zděné v přes 6 do 12 m</t>
  </si>
  <si>
    <t>HSV</t>
  </si>
  <si>
    <t>Práce a dodávky HSV</t>
  </si>
  <si>
    <t>711</t>
  </si>
  <si>
    <t>Izolace proti vodě, vlhkosti a plynům</t>
  </si>
  <si>
    <t>711111012</t>
  </si>
  <si>
    <t>Provedení izolace proti zemní vlhkosti vodorovné za studena nátěrem tekutou lepenkou</t>
  </si>
  <si>
    <t>44702</t>
  </si>
  <si>
    <t>balení</t>
  </si>
  <si>
    <t>711791183</t>
  </si>
  <si>
    <t>Izolace proti vodě těsnění vodorovných dilatačních spár impregnovanými provazci</t>
  </si>
  <si>
    <t>SMB.206135001</t>
  </si>
  <si>
    <t>600</t>
  </si>
  <si>
    <t>998711202</t>
  </si>
  <si>
    <t>Přesun hmot procentní pro izolace proti vodě, vlhkosti a plynům v objektech v přes 6 do 12 m</t>
  </si>
  <si>
    <t>%</t>
  </si>
  <si>
    <t>735</t>
  </si>
  <si>
    <t>Ústřední vytápění - otopná tělesa</t>
  </si>
  <si>
    <t>735151812</t>
  </si>
  <si>
    <t>Demontáž otopného tělesa panelového jednořadého dl přes 1500 do 2820 mm</t>
  </si>
  <si>
    <t>48</t>
  </si>
  <si>
    <t>25</t>
  </si>
  <si>
    <t>735000912</t>
  </si>
  <si>
    <t>Vyregulování ventilu nebo kohoutu dvojregulačního s termostatickým ovládáním</t>
  </si>
  <si>
    <t>50</t>
  </si>
  <si>
    <t>735191910R</t>
  </si>
  <si>
    <t>Napuštění vody do otopných těles</t>
  </si>
  <si>
    <t>52</t>
  </si>
  <si>
    <t>27</t>
  </si>
  <si>
    <t>735192922</t>
  </si>
  <si>
    <t>Zpětná montáž otopného tělesa panelového jednořadého přes 1500 do 2820 mm</t>
  </si>
  <si>
    <t>54</t>
  </si>
  <si>
    <t>998735202</t>
  </si>
  <si>
    <t>Přesun hmot procentní pro otopná tělesa v objektech v přes 6 do 12 m</t>
  </si>
  <si>
    <t>56</t>
  </si>
  <si>
    <t>29</t>
  </si>
  <si>
    <t>766660001</t>
  </si>
  <si>
    <t>Montáž dveřních křídel otvíravých jednokřídlových š do 0,8 m do ocelové zárubně</t>
  </si>
  <si>
    <t>58</t>
  </si>
  <si>
    <t>61161001</t>
  </si>
  <si>
    <t>dveře jednokřídlé voštinové povrch lakovaný plné 700x1970-2100mm s větr. mřížkou</t>
  </si>
  <si>
    <t>60</t>
  </si>
  <si>
    <t>766660011</t>
  </si>
  <si>
    <t>Montáž dveřních křídel otvíravých dvoukřídlových š do 1,45 m do ocelové zárubně</t>
  </si>
  <si>
    <t>62</t>
  </si>
  <si>
    <t>61161030</t>
  </si>
  <si>
    <t>dveře dvoukřídlé voštinové povrch lakovaný plné 1200x1970-2100mm s větr. mřížkou</t>
  </si>
  <si>
    <t>33</t>
  </si>
  <si>
    <t>998766202</t>
  </si>
  <si>
    <t>Přesun hmot procentní pro kce truhlářské v objektech v přes 6 do 12 m</t>
  </si>
  <si>
    <t>66</t>
  </si>
  <si>
    <t>767</t>
  </si>
  <si>
    <t>Konstrukce zámečnické</t>
  </si>
  <si>
    <t>767-1</t>
  </si>
  <si>
    <t>parapetní deska nerez podlepená laminodeskou 2200x400x40</t>
  </si>
  <si>
    <t>68</t>
  </si>
  <si>
    <t>35</t>
  </si>
  <si>
    <t>767-2</t>
  </si>
  <si>
    <t>Parapetní desdka nerez 1200x4500x40 - podlepená laminodeskou</t>
  </si>
  <si>
    <t>998767202</t>
  </si>
  <si>
    <t>Přesun hmot procentní pro zámečnické konstrukce v objektech v přes 6 do 12 m</t>
  </si>
  <si>
    <t>72</t>
  </si>
  <si>
    <t>771</t>
  </si>
  <si>
    <t>Podlahy z dlaždic</t>
  </si>
  <si>
    <t>37</t>
  </si>
  <si>
    <t>771121011</t>
  </si>
  <si>
    <t>Nátěr penetrační na podlahu</t>
  </si>
  <si>
    <t>74</t>
  </si>
  <si>
    <t>771574419</t>
  </si>
  <si>
    <t>Montáž podlah keramických hladkých lepených cementovým flexibilním lepidlem přes 22 do 25 ks/m2</t>
  </si>
  <si>
    <t>76</t>
  </si>
  <si>
    <t>39</t>
  </si>
  <si>
    <t>59761159</t>
  </si>
  <si>
    <t>dlažba keramická slinutá mrazuvzdorná do interiéru i exteriéru povrch hladký/matný tl do 10mm přes 22 do 25ks/m2</t>
  </si>
  <si>
    <t>78</t>
  </si>
  <si>
    <t>998771202</t>
  </si>
  <si>
    <t>Přesun hmot procentní pro podlahy z dlaždic v objektech v přes 6 do 12 m</t>
  </si>
  <si>
    <t>80</t>
  </si>
  <si>
    <t>41</t>
  </si>
  <si>
    <t>776212111</t>
  </si>
  <si>
    <t>Volné položení textilních pásů s podlepením spojů páskou</t>
  </si>
  <si>
    <t>82</t>
  </si>
  <si>
    <t>69751061</t>
  </si>
  <si>
    <t>koberec zátěžový vpichovaný role š 2m, vlákno 100% PA, hm 400g/m2, zátěž 33, útlum 21dB, hořlavost Bfl S1</t>
  </si>
  <si>
    <t>84</t>
  </si>
  <si>
    <t>43</t>
  </si>
  <si>
    <t>776221111</t>
  </si>
  <si>
    <t>Lepení pásů z PVC standardním lepidlem</t>
  </si>
  <si>
    <t>86</t>
  </si>
  <si>
    <t>28412245</t>
  </si>
  <si>
    <t>krytina podlahová heterogenní š 1,5m tl 2mm</t>
  </si>
  <si>
    <t>88</t>
  </si>
  <si>
    <t>45</t>
  </si>
  <si>
    <t>ukončuijící sokl</t>
  </si>
  <si>
    <t>90</t>
  </si>
  <si>
    <t>998776202</t>
  </si>
  <si>
    <t>Přesun hmot procentní pro podlahy povlakové v objektech v přes 6 do 12 m</t>
  </si>
  <si>
    <t>92</t>
  </si>
  <si>
    <t>781</t>
  </si>
  <si>
    <t>Dokončovací práce - obklady</t>
  </si>
  <si>
    <t>47</t>
  </si>
  <si>
    <t>781121011</t>
  </si>
  <si>
    <t>Nátěr penetrační na stěnu</t>
  </si>
  <si>
    <t>781474115</t>
  </si>
  <si>
    <t>Montáž obkladů vnitřních keramických hladkých přes 22 do 25 ks/m2 lepených flexibilním lepidlem</t>
  </si>
  <si>
    <t>49</t>
  </si>
  <si>
    <t>59761039</t>
  </si>
  <si>
    <t>obklad keramický hladký přes 22 do 25ks/m2</t>
  </si>
  <si>
    <t>98</t>
  </si>
  <si>
    <t>781473119</t>
  </si>
  <si>
    <t>Montáž obkladů vnitřních keramických hladkých přes 50 do 85 ks/m2 lepených standardním lepidlem</t>
  </si>
  <si>
    <t>100</t>
  </si>
  <si>
    <t>51</t>
  </si>
  <si>
    <t>HLZ.1400110</t>
  </si>
  <si>
    <t>102</t>
  </si>
  <si>
    <t>ukončující a rohové profily</t>
  </si>
  <si>
    <t>104</t>
  </si>
  <si>
    <t>53</t>
  </si>
  <si>
    <t>998781202</t>
  </si>
  <si>
    <t>Přesun hmot procentní pro obklady keramické v objektech v přes 6 do 12 m</t>
  </si>
  <si>
    <t>106</t>
  </si>
  <si>
    <t>783</t>
  </si>
  <si>
    <t>Dokončovací práce - nátěry</t>
  </si>
  <si>
    <t>783101203</t>
  </si>
  <si>
    <t>Jemné obroušení podkladu truhlářských konstrukcí před provedením nátěru</t>
  </si>
  <si>
    <t>108</t>
  </si>
  <si>
    <t>55</t>
  </si>
  <si>
    <t>783114101</t>
  </si>
  <si>
    <t>Základní jednonásobný syntetický nátěr truhlářských konstrukcí</t>
  </si>
  <si>
    <t>110</t>
  </si>
  <si>
    <t>783117101</t>
  </si>
  <si>
    <t>Krycí jednonásobný syntetický nátěr truhlářských konstrukcí</t>
  </si>
  <si>
    <t>112</t>
  </si>
  <si>
    <t>57</t>
  </si>
  <si>
    <t>783301311</t>
  </si>
  <si>
    <t>Odmaštění zámečnických konstrukcí vodou ředitelným odmašťovačem</t>
  </si>
  <si>
    <t>114</t>
  </si>
  <si>
    <t>783314101</t>
  </si>
  <si>
    <t>Základní jednonásobný syntetický nátěr zámečnických konstrukcí</t>
  </si>
  <si>
    <t>116</t>
  </si>
  <si>
    <t>59</t>
  </si>
  <si>
    <t>783317101</t>
  </si>
  <si>
    <t>Krycí jednonásobný syntetický standardní nátěr zámečnických konstrukcí</t>
  </si>
  <si>
    <t>118</t>
  </si>
  <si>
    <t>784</t>
  </si>
  <si>
    <t>Dokončovací práce - malby a tapety</t>
  </si>
  <si>
    <t>784111031</t>
  </si>
  <si>
    <t>Omytí podkladu v místnostech v do 3,80 m</t>
  </si>
  <si>
    <t>120</t>
  </si>
  <si>
    <t>784171101</t>
  </si>
  <si>
    <t>Zakrytí vnitřních podlah včetně pozdějšího odkrytí</t>
  </si>
  <si>
    <t>122</t>
  </si>
  <si>
    <t>784161201</t>
  </si>
  <si>
    <t>Lokální vyrovnání podkladu sádrovou stěrkou pl do 0,1 m2 v místnostech v do 3,80 m</t>
  </si>
  <si>
    <t>124</t>
  </si>
  <si>
    <t>784221101</t>
  </si>
  <si>
    <t>Dvojnásobné bílé malby ze směsí za sucha dobře otěruvzdorných v místnostech do 3,80 m</t>
  </si>
  <si>
    <t>126</t>
  </si>
  <si>
    <t>58124842</t>
  </si>
  <si>
    <t>fólie pro malířské potřeby zakrývací tl 7µ 4x5m</t>
  </si>
  <si>
    <t>128</t>
  </si>
  <si>
    <t>65</t>
  </si>
  <si>
    <t>784181101</t>
  </si>
  <si>
    <t>Základní akrylátová jednonásobná bezbarvá penetrace podkladu v místnostech v do 3,80 m</t>
  </si>
  <si>
    <t>130</t>
  </si>
  <si>
    <t>784181001</t>
  </si>
  <si>
    <t>Jednonásobné pačokování v místnostech v do 3,80 m</t>
  </si>
  <si>
    <t>132</t>
  </si>
  <si>
    <t>786</t>
  </si>
  <si>
    <t>Dokončovací práce - čalounické úpravy</t>
  </si>
  <si>
    <t>67</t>
  </si>
  <si>
    <t>786-1</t>
  </si>
  <si>
    <t>Plastová elektrická roleta 2310x1340</t>
  </si>
  <si>
    <t>134</t>
  </si>
  <si>
    <t>786-2</t>
  </si>
  <si>
    <t>Plastová elektrická roleta 1310x1340</t>
  </si>
  <si>
    <t>136</t>
  </si>
  <si>
    <t>69</t>
  </si>
  <si>
    <t>998786202</t>
  </si>
  <si>
    <t>Přesun hmot procentní pro stínění a čalounické úpravy v objektech v přes 6 do 12 m</t>
  </si>
  <si>
    <t>138</t>
  </si>
  <si>
    <t>2 - Kanalizace</t>
  </si>
  <si>
    <t>I - V interiéru</t>
  </si>
  <si>
    <t xml:space="preserve">    1 - Zemní práce</t>
  </si>
  <si>
    <t xml:space="preserve">    45 - Podkladní a vedlejší konstrukce kromě vozovek a železničního svršku</t>
  </si>
  <si>
    <t xml:space="preserve">    63 - Podlahy a podlahové konstrukce</t>
  </si>
  <si>
    <t xml:space="preserve">    96 - Bourání konstrukcí</t>
  </si>
  <si>
    <t xml:space="preserve">    99 - Přesun hmot a manipulace se sutí</t>
  </si>
  <si>
    <t xml:space="preserve">    997 - Přesun sutě</t>
  </si>
  <si>
    <t xml:space="preserve">    721 - Zdravotechnika - vnitřní kanalizace</t>
  </si>
  <si>
    <t>II - V exteriéru</t>
  </si>
  <si>
    <t xml:space="preserve">    11 - Zemní práce - přípravné a přidružené práce</t>
  </si>
  <si>
    <t xml:space="preserve">    58 - Kryty pozemních komunikací, letišť a ploch z betonu a ostatních hmot</t>
  </si>
  <si>
    <t xml:space="preserve">    87 - Potrubí z trub plastických a skleněných</t>
  </si>
  <si>
    <t xml:space="preserve">    89 - Ostatní konstrukce</t>
  </si>
  <si>
    <t xml:space="preserve">    91 - Doplňující konstrukce a práce pozemních komunikací, letišť a ploch</t>
  </si>
  <si>
    <t>I</t>
  </si>
  <si>
    <t>V interiéru</t>
  </si>
  <si>
    <t>Zemní práce</t>
  </si>
  <si>
    <t>132212131</t>
  </si>
  <si>
    <t>Hloubení nezapažených rýh šířky do 800 mm v soudržných horninách třídy těžitelnosti I skupiny 3 ručně</t>
  </si>
  <si>
    <t>162211311</t>
  </si>
  <si>
    <t>Vodorovné přemístění výkopku z horniny třídy těžitelnosti I skupiny 1 až 3 stavebním kolečkem do 10 m</t>
  </si>
  <si>
    <t>162211319</t>
  </si>
  <si>
    <t>Příplatek k vodorovnému přemístění výkopku z horniny třídy těžitelnosti I skupiny 1 až 3 stavebním kolečkem za každých dalších 10 m</t>
  </si>
  <si>
    <t>167111101</t>
  </si>
  <si>
    <t>Nakládání výkopku z hornin třídy těžitelnosti I skupiny 1 až 3 ručně</t>
  </si>
  <si>
    <t>162751117</t>
  </si>
  <si>
    <t>Vodorovné přemístění přes 9 000 do 10000 m výkopku/sypaniny z horniny třídy těžitelnosti I skupiny 1 až 3</t>
  </si>
  <si>
    <t>171201231</t>
  </si>
  <si>
    <t>Poplatek za uložení zeminy a kamení na recyklační skládce (skládkovné) kód odpadu 17 05 04</t>
  </si>
  <si>
    <t>171251201</t>
  </si>
  <si>
    <t>Uložení sypaniny na skládky nebo meziskládky</t>
  </si>
  <si>
    <t>174111101</t>
  </si>
  <si>
    <t>Zásyp jam, šachet rýh nebo kolem objektů sypaninou se zhutněním ručně</t>
  </si>
  <si>
    <t>58344197</t>
  </si>
  <si>
    <t>štěrkodrť frakce 0/63</t>
  </si>
  <si>
    <t>175111101</t>
  </si>
  <si>
    <t>Obsypání potrubí ručně sypaninou bez prohození, uloženou do 3 m</t>
  </si>
  <si>
    <t>58331351</t>
  </si>
  <si>
    <t>kamenivo těžené drobné frakce 0/4</t>
  </si>
  <si>
    <t>Podkladní a vedlejší konstrukce kromě vozovek a železničního svršku</t>
  </si>
  <si>
    <t>451572111</t>
  </si>
  <si>
    <t>Lože pod potrubí otevřený výkop z kameniva drobného těženého</t>
  </si>
  <si>
    <t>631312131</t>
  </si>
  <si>
    <t>Doplnění dosavadních mazanin betonem prostým plochy do 4 m2 tloušťky přes 80 mm</t>
  </si>
  <si>
    <t>965042141</t>
  </si>
  <si>
    <t>Bourání podkladů pod dlažby nebo mazanin betonových nebo z litého asfaltu tl do 100 mm pl přes 4 m2</t>
  </si>
  <si>
    <t>971042351</t>
  </si>
  <si>
    <t>Vybourání otvorů v betonových příčkách a zdech pl do 0,09 m2 tl do 450 mm</t>
  </si>
  <si>
    <t>997013861</t>
  </si>
  <si>
    <t>Poplatek za uložení stavebního odpadu na recyklační skládce (skládkovné) z prostého betonu kód odpadu 17 01 01</t>
  </si>
  <si>
    <t>721</t>
  </si>
  <si>
    <t>Zdravotechnika - vnitřní kanalizace</t>
  </si>
  <si>
    <t>721173401</t>
  </si>
  <si>
    <t>Potrubí kanalizační z PVC SN 4 svodné DN 110</t>
  </si>
  <si>
    <t>721173403</t>
  </si>
  <si>
    <t>Potrubí kanalizační z PVC SN 4 svodné DN 160</t>
  </si>
  <si>
    <t>721173404</t>
  </si>
  <si>
    <t>Potrubí kanalizační z PVC SN 4 svodné DN 200</t>
  </si>
  <si>
    <t>721290112</t>
  </si>
  <si>
    <t>Zkouška těsnosti potrubí kanalizace vodou DN 150/DN 200</t>
  </si>
  <si>
    <t>998721201</t>
  </si>
  <si>
    <t>Přesun hmot procentní pro vnitřní kanalizace v objektech v do 6 m</t>
  </si>
  <si>
    <t>721290111</t>
  </si>
  <si>
    <t>Zkouška těsnosti potrubí kanalizace vodou DN do 125</t>
  </si>
  <si>
    <t>II</t>
  </si>
  <si>
    <t>V exteriéru</t>
  </si>
  <si>
    <t>132351251</t>
  </si>
  <si>
    <t>Hloubení rýh nezapažených š do 2000 mm v hornině třídy těžitelnosti II skupiny 4 objem do 20 m3 strojně</t>
  </si>
  <si>
    <t>162751137</t>
  </si>
  <si>
    <t>Vodorovné přemístění přes 9 000 do 10000 m výkopku/sypaniny z horniny třídy těžitelnosti II skupiny 4 a 5</t>
  </si>
  <si>
    <t>174151101</t>
  </si>
  <si>
    <t>Zásyp jam, šachet rýh nebo kolem objektů sypaninou se zhutněním</t>
  </si>
  <si>
    <t>Zemní práce - přípravné a přidružené práce</t>
  </si>
  <si>
    <t>113107432</t>
  </si>
  <si>
    <t>Odstranění podkladu z betonu prostého tl přes 150 do 300 mm při překopech strojně pl do 15 m2</t>
  </si>
  <si>
    <t>Kryty pozemních komunikací, letišť a ploch z betonu a ostatních hmot</t>
  </si>
  <si>
    <t>581151315</t>
  </si>
  <si>
    <t>Kryt cementobetonový vozovek skupiny CB III tl 300 mm</t>
  </si>
  <si>
    <t>87</t>
  </si>
  <si>
    <t>Potrubí z trub plastických a skleněných</t>
  </si>
  <si>
    <t>871353121</t>
  </si>
  <si>
    <t>Montáž kanalizačního potrubí z PVC těsněné gumovým kroužkem otevřený výkop sklon do 20 % DN 200</t>
  </si>
  <si>
    <t>28611169</t>
  </si>
  <si>
    <t>trubka kanalizační PVC DN 200mm SN8</t>
  </si>
  <si>
    <t>879</t>
  </si>
  <si>
    <t>Napojení na stáv. RŠ</t>
  </si>
  <si>
    <t>89</t>
  </si>
  <si>
    <t>Ostatní konstrukce</t>
  </si>
  <si>
    <t>892351111</t>
  </si>
  <si>
    <t>Tlaková zkouška vodou potrubí DN 150 nebo 200</t>
  </si>
  <si>
    <t>91</t>
  </si>
  <si>
    <t>Doplňující konstrukce a práce pozemních komunikací, letišť a ploch</t>
  </si>
  <si>
    <t>919735126</t>
  </si>
  <si>
    <t>Řezání stávajícího betonového krytu hl přes 250 do 300 mm</t>
  </si>
  <si>
    <t>998276101</t>
  </si>
  <si>
    <t>Přesun hmot pro trubní vedení z trub z plastických hmot otevřený výkop</t>
  </si>
  <si>
    <t>těsnící provazec  D 4 mm</t>
  </si>
  <si>
    <t>RYCHLÁ MINERÁLNÍ HYDROIZOLACE, 36kg</t>
  </si>
  <si>
    <t>TĚSNÍCÍ PÁSKA , 12cm/10m</t>
  </si>
  <si>
    <t>Cihelný obkladový pásek  15x250x65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</si>
</sst>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7" fillId="0" borderId="14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4" fontId="9" fillId="0" borderId="20" xfId="0" applyNumberFormat="1" applyFont="1" applyBorder="1" applyAlignment="1">
      <alignment vertical="center"/>
    </xf>
    <xf numFmtId="4" fontId="9" fillId="0" borderId="0" xfId="0" applyNumberFormat="1" applyFont="1" applyAlignment="1"/>
    <xf numFmtId="0" fontId="0" fillId="0" borderId="0" xfId="0" applyProtection="1">
      <protection locked="0"/>
    </xf>
    <xf numFmtId="0" fontId="0" fillId="0" borderId="0" xfId="0" applyFont="1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2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Font="1" applyBorder="1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ont="1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ont="1" applyFill="1" applyBorder="1" applyAlignment="1" applyProtection="1">
      <alignment vertical="center"/>
      <protection locked="0"/>
    </xf>
    <xf numFmtId="0" fontId="17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0" fillId="5" borderId="0" xfId="0" applyFont="1" applyFill="1" applyAlignment="1" applyProtection="1">
      <alignment horizontal="left" vertical="center"/>
      <protection locked="0"/>
    </xf>
    <xf numFmtId="0" fontId="20" fillId="5" borderId="0" xfId="0" applyFont="1" applyFill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horizontal="center" vertical="center" wrapText="1"/>
      <protection locked="0"/>
    </xf>
    <xf numFmtId="0" fontId="0" fillId="0" borderId="3" xfId="0" applyFont="1" applyBorder="1" applyAlignment="1" applyProtection="1">
      <alignment horizontal="center" vertical="center" wrapText="1"/>
      <protection locked="0"/>
    </xf>
    <xf numFmtId="0" fontId="20" fillId="5" borderId="17" xfId="0" applyFont="1" applyFill="1" applyBorder="1" applyAlignment="1" applyProtection="1">
      <alignment horizontal="center" vertical="center" wrapText="1"/>
      <protection locked="0"/>
    </xf>
    <xf numFmtId="0" fontId="20" fillId="5" borderId="18" xfId="0" applyFont="1" applyFill="1" applyBorder="1" applyAlignment="1" applyProtection="1">
      <alignment horizontal="center" vertical="center" wrapText="1"/>
      <protection locked="0"/>
    </xf>
    <xf numFmtId="0" fontId="20" fillId="5" borderId="0" xfId="0" applyFont="1" applyFill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vertical="center" wrapText="1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protection locked="0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166" fontId="30" fillId="0" borderId="12" xfId="0" applyNumberFormat="1" applyFont="1" applyBorder="1" applyAlignment="1" applyProtection="1">
      <protection locked="0"/>
    </xf>
    <xf numFmtId="166" fontId="30" fillId="0" borderId="13" xfId="0" applyNumberFormat="1" applyFont="1" applyBorder="1" applyAlignment="1" applyProtection="1"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0" fontId="7" fillId="0" borderId="3" xfId="0" applyFont="1" applyBorder="1" applyAlignment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4" fontId="6" fillId="0" borderId="0" xfId="0" applyNumberFormat="1" applyFont="1" applyAlignment="1" applyProtection="1">
      <protection locked="0"/>
    </xf>
    <xf numFmtId="0" fontId="7" fillId="0" borderId="14" xfId="0" applyFont="1" applyBorder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166" fontId="7" fillId="0" borderId="0" xfId="0" applyNumberFormat="1" applyFont="1" applyBorder="1" applyAlignment="1" applyProtection="1">
      <protection locked="0"/>
    </xf>
    <xf numFmtId="166" fontId="7" fillId="0" borderId="15" xfId="0" applyNumberFormat="1" applyFont="1" applyBorder="1" applyAlignme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166" fontId="21" fillId="0" borderId="0" xfId="0" applyNumberFormat="1" applyFont="1" applyBorder="1" applyAlignment="1" applyProtection="1">
      <alignment vertical="center"/>
      <protection locked="0"/>
    </xf>
    <xf numFmtId="166" fontId="21" fillId="0" borderId="15" xfId="0" applyNumberFormat="1" applyFont="1" applyBorder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15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  <protection locked="0"/>
    </xf>
    <xf numFmtId="166" fontId="21" fillId="0" borderId="20" xfId="0" applyNumberFormat="1" applyFont="1" applyBorder="1" applyAlignment="1" applyProtection="1">
      <alignment vertical="center"/>
      <protection locked="0"/>
    </xf>
    <xf numFmtId="166" fontId="21" fillId="0" borderId="21" xfId="0" applyNumberFormat="1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0" xfId="0" applyProtection="1"/>
    <xf numFmtId="0" fontId="0" fillId="0" borderId="2" xfId="0" applyFont="1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0" fillId="5" borderId="16" xfId="0" applyFont="1" applyFill="1" applyBorder="1" applyAlignment="1" applyProtection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167" fontId="20" fillId="3" borderId="22" xfId="0" applyNumberFormat="1" applyFont="1" applyFill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0" xfId="0" applyFont="1" applyBorder="1" applyAlignment="1" applyProtection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307" t="s">
        <v>5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288" t="s">
        <v>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R5" s="17"/>
      <c r="BE5" s="285" t="s">
        <v>15</v>
      </c>
      <c r="BS5" s="14" t="s">
        <v>6</v>
      </c>
    </row>
    <row r="6" spans="1:74" s="1" customFormat="1" ht="36.950000000000003" customHeight="1">
      <c r="B6" s="17"/>
      <c r="D6" s="23" t="s">
        <v>16</v>
      </c>
      <c r="K6" s="290" t="s">
        <v>17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R6" s="17"/>
      <c r="BE6" s="286"/>
      <c r="BS6" s="14" t="s">
        <v>6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86"/>
      <c r="BS7" s="14" t="s">
        <v>6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86"/>
      <c r="BS8" s="14" t="s">
        <v>6</v>
      </c>
    </row>
    <row r="9" spans="1:74" s="1" customFormat="1" ht="14.45" customHeight="1">
      <c r="B9" s="17"/>
      <c r="AR9" s="17"/>
      <c r="BE9" s="286"/>
      <c r="BS9" s="14" t="s">
        <v>6</v>
      </c>
    </row>
    <row r="10" spans="1:74" s="1" customFormat="1" ht="12" customHeight="1">
      <c r="B10" s="17"/>
      <c r="D10" s="24" t="s">
        <v>24</v>
      </c>
      <c r="AK10" s="24" t="s">
        <v>25</v>
      </c>
      <c r="AN10" s="22" t="s">
        <v>1</v>
      </c>
      <c r="AR10" s="17"/>
      <c r="BE10" s="286"/>
      <c r="BS10" s="14" t="s">
        <v>6</v>
      </c>
    </row>
    <row r="11" spans="1:74" s="1" customFormat="1" ht="18.399999999999999" customHeight="1">
      <c r="B11" s="17"/>
      <c r="E11" s="22" t="s">
        <v>21</v>
      </c>
      <c r="AK11" s="24" t="s">
        <v>26</v>
      </c>
      <c r="AN11" s="22" t="s">
        <v>1</v>
      </c>
      <c r="AR11" s="17"/>
      <c r="BE11" s="286"/>
      <c r="BS11" s="14" t="s">
        <v>6</v>
      </c>
    </row>
    <row r="12" spans="1:74" s="1" customFormat="1" ht="6.95" customHeight="1">
      <c r="B12" s="17"/>
      <c r="AR12" s="17"/>
      <c r="BE12" s="286"/>
      <c r="BS12" s="14" t="s">
        <v>6</v>
      </c>
    </row>
    <row r="13" spans="1:74" s="1" customFormat="1" ht="12" customHeight="1">
      <c r="B13" s="17"/>
      <c r="D13" s="24" t="s">
        <v>27</v>
      </c>
      <c r="AK13" s="24" t="s">
        <v>25</v>
      </c>
      <c r="AN13" s="26" t="s">
        <v>28</v>
      </c>
      <c r="AR13" s="17"/>
      <c r="BE13" s="286"/>
      <c r="BS13" s="14" t="s">
        <v>6</v>
      </c>
    </row>
    <row r="14" spans="1:74" ht="12.75">
      <c r="B14" s="17"/>
      <c r="E14" s="291" t="s">
        <v>28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4" t="s">
        <v>26</v>
      </c>
      <c r="AN14" s="26" t="s">
        <v>28</v>
      </c>
      <c r="AR14" s="17"/>
      <c r="BE14" s="286"/>
      <c r="BS14" s="14" t="s">
        <v>6</v>
      </c>
    </row>
    <row r="15" spans="1:74" s="1" customFormat="1" ht="6.95" customHeight="1">
      <c r="B15" s="17"/>
      <c r="AR15" s="17"/>
      <c r="BE15" s="286"/>
      <c r="BS15" s="14" t="s">
        <v>3</v>
      </c>
    </row>
    <row r="16" spans="1:74" s="1" customFormat="1" ht="12" customHeight="1">
      <c r="B16" s="17"/>
      <c r="D16" s="24" t="s">
        <v>29</v>
      </c>
      <c r="AK16" s="24" t="s">
        <v>25</v>
      </c>
      <c r="AN16" s="22" t="s">
        <v>1</v>
      </c>
      <c r="AR16" s="17"/>
      <c r="BE16" s="286"/>
      <c r="BS16" s="14" t="s">
        <v>3</v>
      </c>
    </row>
    <row r="17" spans="1:71" s="1" customFormat="1" ht="18.399999999999999" customHeight="1">
      <c r="B17" s="17"/>
      <c r="E17" s="22" t="s">
        <v>21</v>
      </c>
      <c r="AK17" s="24" t="s">
        <v>26</v>
      </c>
      <c r="AN17" s="22" t="s">
        <v>1</v>
      </c>
      <c r="AR17" s="17"/>
      <c r="BE17" s="286"/>
      <c r="BS17" s="14" t="s">
        <v>30</v>
      </c>
    </row>
    <row r="18" spans="1:71" s="1" customFormat="1" ht="6.95" customHeight="1">
      <c r="B18" s="17"/>
      <c r="AR18" s="17"/>
      <c r="BE18" s="286"/>
      <c r="BS18" s="14" t="s">
        <v>6</v>
      </c>
    </row>
    <row r="19" spans="1:71" s="1" customFormat="1" ht="12" customHeight="1">
      <c r="B19" s="17"/>
      <c r="D19" s="24" t="s">
        <v>31</v>
      </c>
      <c r="AK19" s="24" t="s">
        <v>25</v>
      </c>
      <c r="AN19" s="22" t="s">
        <v>1</v>
      </c>
      <c r="AR19" s="17"/>
      <c r="BE19" s="286"/>
      <c r="BS19" s="14" t="s">
        <v>6</v>
      </c>
    </row>
    <row r="20" spans="1:71" s="1" customFormat="1" ht="18.399999999999999" customHeight="1">
      <c r="B20" s="17"/>
      <c r="E20" s="22" t="s">
        <v>21</v>
      </c>
      <c r="AK20" s="24" t="s">
        <v>26</v>
      </c>
      <c r="AN20" s="22" t="s">
        <v>1</v>
      </c>
      <c r="AR20" s="17"/>
      <c r="BE20" s="286"/>
      <c r="BS20" s="14" t="s">
        <v>30</v>
      </c>
    </row>
    <row r="21" spans="1:71" s="1" customFormat="1" ht="6.95" customHeight="1">
      <c r="B21" s="17"/>
      <c r="AR21" s="17"/>
      <c r="BE21" s="286"/>
    </row>
    <row r="22" spans="1:71" s="1" customFormat="1" ht="12" customHeight="1">
      <c r="B22" s="17"/>
      <c r="D22" s="24" t="s">
        <v>32</v>
      </c>
      <c r="AR22" s="17"/>
      <c r="BE22" s="286"/>
    </row>
    <row r="23" spans="1:71" s="1" customFormat="1" ht="16.5" customHeight="1">
      <c r="B23" s="17"/>
      <c r="E23" s="293" t="s">
        <v>1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17"/>
      <c r="BE23" s="286"/>
    </row>
    <row r="24" spans="1:71" s="1" customFormat="1" ht="6.95" customHeight="1">
      <c r="B24" s="17"/>
      <c r="AR24" s="17"/>
      <c r="BE24" s="286"/>
    </row>
    <row r="25" spans="1:71" s="1" customFormat="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86"/>
    </row>
    <row r="26" spans="1:71" s="2" customFormat="1" ht="25.9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94">
        <f>ROUND(AG94,2)</f>
        <v>0</v>
      </c>
      <c r="AL26" s="295"/>
      <c r="AM26" s="295"/>
      <c r="AN26" s="295"/>
      <c r="AO26" s="295"/>
      <c r="AP26" s="29"/>
      <c r="AQ26" s="29"/>
      <c r="AR26" s="30"/>
      <c r="BE26" s="286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86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96" t="s">
        <v>34</v>
      </c>
      <c r="M28" s="296"/>
      <c r="N28" s="296"/>
      <c r="O28" s="296"/>
      <c r="P28" s="296"/>
      <c r="Q28" s="29"/>
      <c r="R28" s="29"/>
      <c r="S28" s="29"/>
      <c r="T28" s="29"/>
      <c r="U28" s="29"/>
      <c r="V28" s="29"/>
      <c r="W28" s="296" t="s">
        <v>35</v>
      </c>
      <c r="X28" s="296"/>
      <c r="Y28" s="296"/>
      <c r="Z28" s="296"/>
      <c r="AA28" s="296"/>
      <c r="AB28" s="296"/>
      <c r="AC28" s="296"/>
      <c r="AD28" s="296"/>
      <c r="AE28" s="296"/>
      <c r="AF28" s="29"/>
      <c r="AG28" s="29"/>
      <c r="AH28" s="29"/>
      <c r="AI28" s="29"/>
      <c r="AJ28" s="29"/>
      <c r="AK28" s="296" t="s">
        <v>36</v>
      </c>
      <c r="AL28" s="296"/>
      <c r="AM28" s="296"/>
      <c r="AN28" s="296"/>
      <c r="AO28" s="296"/>
      <c r="AP28" s="29"/>
      <c r="AQ28" s="29"/>
      <c r="AR28" s="30"/>
      <c r="BE28" s="286"/>
    </row>
    <row r="29" spans="1:71" s="3" customFormat="1" ht="14.45" customHeight="1">
      <c r="B29" s="34"/>
      <c r="D29" s="24" t="s">
        <v>37</v>
      </c>
      <c r="F29" s="24" t="s">
        <v>38</v>
      </c>
      <c r="L29" s="284">
        <v>0.21</v>
      </c>
      <c r="M29" s="283"/>
      <c r="N29" s="283"/>
      <c r="O29" s="283"/>
      <c r="P29" s="283"/>
      <c r="W29" s="282">
        <f>ROUND(AZ94,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ROUND(AV94, 2)</f>
        <v>0</v>
      </c>
      <c r="AL29" s="283"/>
      <c r="AM29" s="283"/>
      <c r="AN29" s="283"/>
      <c r="AO29" s="283"/>
      <c r="AR29" s="34"/>
      <c r="BE29" s="287"/>
    </row>
    <row r="30" spans="1:71" s="3" customFormat="1" ht="14.45" customHeight="1">
      <c r="B30" s="34"/>
      <c r="F30" s="24" t="s">
        <v>39</v>
      </c>
      <c r="L30" s="284">
        <v>0.12</v>
      </c>
      <c r="M30" s="283"/>
      <c r="N30" s="283"/>
      <c r="O30" s="283"/>
      <c r="P30" s="283"/>
      <c r="W30" s="282">
        <f>ROUND(BA94,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ROUND(AW94, 2)</f>
        <v>0</v>
      </c>
      <c r="AL30" s="283"/>
      <c r="AM30" s="283"/>
      <c r="AN30" s="283"/>
      <c r="AO30" s="283"/>
      <c r="AR30" s="34"/>
      <c r="BE30" s="287"/>
    </row>
    <row r="31" spans="1:71" s="3" customFormat="1" ht="14.45" hidden="1" customHeight="1">
      <c r="B31" s="34"/>
      <c r="F31" s="24" t="s">
        <v>40</v>
      </c>
      <c r="L31" s="284">
        <v>0.21</v>
      </c>
      <c r="M31" s="283"/>
      <c r="N31" s="283"/>
      <c r="O31" s="283"/>
      <c r="P31" s="283"/>
      <c r="W31" s="282">
        <f>ROUND(BB94,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34"/>
      <c r="BE31" s="287"/>
    </row>
    <row r="32" spans="1:71" s="3" customFormat="1" ht="14.45" hidden="1" customHeight="1">
      <c r="B32" s="34"/>
      <c r="F32" s="24" t="s">
        <v>41</v>
      </c>
      <c r="L32" s="284">
        <v>0.12</v>
      </c>
      <c r="M32" s="283"/>
      <c r="N32" s="283"/>
      <c r="O32" s="283"/>
      <c r="P32" s="283"/>
      <c r="W32" s="282">
        <f>ROUND(BC94,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34"/>
      <c r="BE32" s="287"/>
    </row>
    <row r="33" spans="1:57" s="3" customFormat="1" ht="14.45" hidden="1" customHeight="1">
      <c r="B33" s="34"/>
      <c r="F33" s="24" t="s">
        <v>42</v>
      </c>
      <c r="L33" s="284">
        <v>0</v>
      </c>
      <c r="M33" s="283"/>
      <c r="N33" s="283"/>
      <c r="O33" s="283"/>
      <c r="P33" s="283"/>
      <c r="W33" s="282">
        <f>ROUND(BD94,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34"/>
      <c r="BE33" s="287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86"/>
    </row>
    <row r="35" spans="1:57" s="2" customFormat="1" ht="25.9" customHeight="1">
      <c r="A35" s="29"/>
      <c r="B35" s="30"/>
      <c r="C35" s="35"/>
      <c r="D35" s="36" t="s">
        <v>43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44</v>
      </c>
      <c r="U35" s="37"/>
      <c r="V35" s="37"/>
      <c r="W35" s="37"/>
      <c r="X35" s="317" t="s">
        <v>45</v>
      </c>
      <c r="Y35" s="318"/>
      <c r="Z35" s="318"/>
      <c r="AA35" s="318"/>
      <c r="AB35" s="318"/>
      <c r="AC35" s="37"/>
      <c r="AD35" s="37"/>
      <c r="AE35" s="37"/>
      <c r="AF35" s="37"/>
      <c r="AG35" s="37"/>
      <c r="AH35" s="37"/>
      <c r="AI35" s="37"/>
      <c r="AJ35" s="37"/>
      <c r="AK35" s="319">
        <f>SUM(AK26:AK33)</f>
        <v>0</v>
      </c>
      <c r="AL35" s="318"/>
      <c r="AM35" s="318"/>
      <c r="AN35" s="318"/>
      <c r="AO35" s="320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9"/>
      <c r="B60" s="30"/>
      <c r="C60" s="29"/>
      <c r="D60" s="42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48</v>
      </c>
      <c r="AI60" s="32"/>
      <c r="AJ60" s="32"/>
      <c r="AK60" s="32"/>
      <c r="AL60" s="32"/>
      <c r="AM60" s="42" t="s">
        <v>49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9"/>
      <c r="B64" s="30"/>
      <c r="C64" s="29"/>
      <c r="D64" s="40" t="s">
        <v>50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51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9"/>
      <c r="B75" s="30"/>
      <c r="C75" s="29"/>
      <c r="D75" s="42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48</v>
      </c>
      <c r="AI75" s="32"/>
      <c r="AJ75" s="32"/>
      <c r="AK75" s="32"/>
      <c r="AL75" s="32"/>
      <c r="AM75" s="42" t="s">
        <v>49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4" t="s">
        <v>13</v>
      </c>
      <c r="L84" s="4" t="str">
        <f>K5</f>
        <v>3/CH/23</v>
      </c>
      <c r="AR84" s="48"/>
    </row>
    <row r="85" spans="1:91" s="5" customFormat="1" ht="36.950000000000003" customHeight="1">
      <c r="B85" s="49"/>
      <c r="C85" s="50" t="s">
        <v>16</v>
      </c>
      <c r="L85" s="308" t="str">
        <f>K6</f>
        <v>Rekonstrukce kuchyně - ZŠ Bruntál, Cihelní 6</v>
      </c>
      <c r="M85" s="309"/>
      <c r="N85" s="309"/>
      <c r="O85" s="309"/>
      <c r="P85" s="309"/>
      <c r="Q85" s="309"/>
      <c r="R85" s="309"/>
      <c r="S85" s="309"/>
      <c r="T85" s="309"/>
      <c r="U85" s="309"/>
      <c r="V85" s="309"/>
      <c r="W85" s="309"/>
      <c r="X85" s="309"/>
      <c r="Y85" s="309"/>
      <c r="Z85" s="309"/>
      <c r="AA85" s="309"/>
      <c r="AB85" s="309"/>
      <c r="AC85" s="309"/>
      <c r="AD85" s="309"/>
      <c r="AE85" s="309"/>
      <c r="AF85" s="309"/>
      <c r="AG85" s="309"/>
      <c r="AH85" s="309"/>
      <c r="AI85" s="309"/>
      <c r="AJ85" s="309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310" t="str">
        <f>IF(AN8= "","",AN8)</f>
        <v>7. 12. 2023</v>
      </c>
      <c r="AN87" s="310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29</v>
      </c>
      <c r="AJ89" s="29"/>
      <c r="AK89" s="29"/>
      <c r="AL89" s="29"/>
      <c r="AM89" s="311" t="str">
        <f>IF(E17="","",E17)</f>
        <v xml:space="preserve"> </v>
      </c>
      <c r="AN89" s="312"/>
      <c r="AO89" s="312"/>
      <c r="AP89" s="312"/>
      <c r="AQ89" s="29"/>
      <c r="AR89" s="30"/>
      <c r="AS89" s="313" t="s">
        <v>53</v>
      </c>
      <c r="AT89" s="314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4" t="s">
        <v>27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311" t="str">
        <f>IF(E20="","",E20)</f>
        <v xml:space="preserve"> </v>
      </c>
      <c r="AN90" s="312"/>
      <c r="AO90" s="312"/>
      <c r="AP90" s="312"/>
      <c r="AQ90" s="29"/>
      <c r="AR90" s="30"/>
      <c r="AS90" s="315"/>
      <c r="AT90" s="316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315"/>
      <c r="AT91" s="316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300" t="s">
        <v>54</v>
      </c>
      <c r="D92" s="301"/>
      <c r="E92" s="301"/>
      <c r="F92" s="301"/>
      <c r="G92" s="301"/>
      <c r="H92" s="57"/>
      <c r="I92" s="302" t="s">
        <v>55</v>
      </c>
      <c r="J92" s="301"/>
      <c r="K92" s="301"/>
      <c r="L92" s="301"/>
      <c r="M92" s="301"/>
      <c r="N92" s="301"/>
      <c r="O92" s="301"/>
      <c r="P92" s="301"/>
      <c r="Q92" s="301"/>
      <c r="R92" s="301"/>
      <c r="S92" s="301"/>
      <c r="T92" s="301"/>
      <c r="U92" s="301"/>
      <c r="V92" s="301"/>
      <c r="W92" s="301"/>
      <c r="X92" s="301"/>
      <c r="Y92" s="301"/>
      <c r="Z92" s="301"/>
      <c r="AA92" s="301"/>
      <c r="AB92" s="301"/>
      <c r="AC92" s="301"/>
      <c r="AD92" s="301"/>
      <c r="AE92" s="301"/>
      <c r="AF92" s="301"/>
      <c r="AG92" s="303" t="s">
        <v>56</v>
      </c>
      <c r="AH92" s="301"/>
      <c r="AI92" s="301"/>
      <c r="AJ92" s="301"/>
      <c r="AK92" s="301"/>
      <c r="AL92" s="301"/>
      <c r="AM92" s="301"/>
      <c r="AN92" s="302" t="s">
        <v>57</v>
      </c>
      <c r="AO92" s="301"/>
      <c r="AP92" s="304"/>
      <c r="AQ92" s="58" t="s">
        <v>58</v>
      </c>
      <c r="AR92" s="30"/>
      <c r="AS92" s="59" t="s">
        <v>59</v>
      </c>
      <c r="AT92" s="60" t="s">
        <v>60</v>
      </c>
      <c r="AU92" s="60" t="s">
        <v>61</v>
      </c>
      <c r="AV92" s="60" t="s">
        <v>62</v>
      </c>
      <c r="AW92" s="60" t="s">
        <v>63</v>
      </c>
      <c r="AX92" s="60" t="s">
        <v>64</v>
      </c>
      <c r="AY92" s="60" t="s">
        <v>65</v>
      </c>
      <c r="AZ92" s="60" t="s">
        <v>66</v>
      </c>
      <c r="BA92" s="60" t="s">
        <v>67</v>
      </c>
      <c r="BB92" s="60" t="s">
        <v>68</v>
      </c>
      <c r="BC92" s="60" t="s">
        <v>69</v>
      </c>
      <c r="BD92" s="61" t="s">
        <v>70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71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305">
        <f>ROUND(SUM(AG95:AG97),2)</f>
        <v>0</v>
      </c>
      <c r="AH94" s="305"/>
      <c r="AI94" s="305"/>
      <c r="AJ94" s="305"/>
      <c r="AK94" s="305"/>
      <c r="AL94" s="305"/>
      <c r="AM94" s="305"/>
      <c r="AN94" s="306">
        <f>SUM(AG94,AT94)</f>
        <v>0</v>
      </c>
      <c r="AO94" s="306"/>
      <c r="AP94" s="306"/>
      <c r="AQ94" s="69" t="s">
        <v>1</v>
      </c>
      <c r="AR94" s="65"/>
      <c r="AS94" s="70">
        <f>ROUND(SUM(AS95:AS97),2)</f>
        <v>0</v>
      </c>
      <c r="AT94" s="71">
        <f>ROUND(SUM(AV94:AW94),2)</f>
        <v>0</v>
      </c>
      <c r="AU94" s="72">
        <f>ROUND(SUM(AU95:AU97),5)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ROUND(SUM(AZ95:AZ97),2)</f>
        <v>0</v>
      </c>
      <c r="BA94" s="71">
        <f>ROUND(SUM(BA95:BA97),2)</f>
        <v>0</v>
      </c>
      <c r="BB94" s="71">
        <f>ROUND(SUM(BB95:BB97),2)</f>
        <v>0</v>
      </c>
      <c r="BC94" s="71">
        <f>ROUND(SUM(BC95:BC97),2)</f>
        <v>0</v>
      </c>
      <c r="BD94" s="73">
        <f>ROUND(SUM(BD95:BD97),2)</f>
        <v>0</v>
      </c>
      <c r="BS94" s="74" t="s">
        <v>72</v>
      </c>
      <c r="BT94" s="74" t="s">
        <v>73</v>
      </c>
      <c r="BU94" s="75" t="s">
        <v>74</v>
      </c>
      <c r="BV94" s="74" t="s">
        <v>75</v>
      </c>
      <c r="BW94" s="74" t="s">
        <v>4</v>
      </c>
      <c r="BX94" s="74" t="s">
        <v>76</v>
      </c>
      <c r="CL94" s="74" t="s">
        <v>1</v>
      </c>
    </row>
    <row r="95" spans="1:91" s="7" customFormat="1" ht="16.5" customHeight="1">
      <c r="A95" s="76" t="s">
        <v>77</v>
      </c>
      <c r="B95" s="77"/>
      <c r="C95" s="78"/>
      <c r="D95" s="299" t="s">
        <v>78</v>
      </c>
      <c r="E95" s="299"/>
      <c r="F95" s="299"/>
      <c r="G95" s="299"/>
      <c r="H95" s="299"/>
      <c r="I95" s="79"/>
      <c r="J95" s="299" t="s">
        <v>79</v>
      </c>
      <c r="K95" s="299"/>
      <c r="L95" s="299"/>
      <c r="M95" s="299"/>
      <c r="N95" s="299"/>
      <c r="O95" s="299"/>
      <c r="P95" s="299"/>
      <c r="Q95" s="299"/>
      <c r="R95" s="299"/>
      <c r="S95" s="299"/>
      <c r="T95" s="299"/>
      <c r="U95" s="299"/>
      <c r="V95" s="299"/>
      <c r="W95" s="299"/>
      <c r="X95" s="299"/>
      <c r="Y95" s="299"/>
      <c r="Z95" s="299"/>
      <c r="AA95" s="299"/>
      <c r="AB95" s="299"/>
      <c r="AC95" s="299"/>
      <c r="AD95" s="299"/>
      <c r="AE95" s="299"/>
      <c r="AF95" s="299"/>
      <c r="AG95" s="297">
        <f>'A - Bourání'!J30</f>
        <v>0</v>
      </c>
      <c r="AH95" s="298"/>
      <c r="AI95" s="298"/>
      <c r="AJ95" s="298"/>
      <c r="AK95" s="298"/>
      <c r="AL95" s="298"/>
      <c r="AM95" s="298"/>
      <c r="AN95" s="297">
        <f>SUM(AG95,AT95)</f>
        <v>0</v>
      </c>
      <c r="AO95" s="298"/>
      <c r="AP95" s="298"/>
      <c r="AQ95" s="80" t="s">
        <v>80</v>
      </c>
      <c r="AR95" s="77"/>
      <c r="AS95" s="81">
        <v>0</v>
      </c>
      <c r="AT95" s="82">
        <f>ROUND(SUM(AV95:AW95),2)</f>
        <v>0</v>
      </c>
      <c r="AU95" s="83">
        <f>'A - Bourání'!P122</f>
        <v>0</v>
      </c>
      <c r="AV95" s="82">
        <f>'A - Bourání'!J33</f>
        <v>0</v>
      </c>
      <c r="AW95" s="82">
        <f>'A - Bourání'!J34</f>
        <v>0</v>
      </c>
      <c r="AX95" s="82">
        <f>'A - Bourání'!J35</f>
        <v>0</v>
      </c>
      <c r="AY95" s="82">
        <f>'A - Bourání'!J36</f>
        <v>0</v>
      </c>
      <c r="AZ95" s="82">
        <f>'A - Bourání'!F33</f>
        <v>0</v>
      </c>
      <c r="BA95" s="82">
        <f>'A - Bourání'!F34</f>
        <v>0</v>
      </c>
      <c r="BB95" s="82">
        <f>'A - Bourání'!F35</f>
        <v>0</v>
      </c>
      <c r="BC95" s="82">
        <f>'A - Bourání'!F36</f>
        <v>0</v>
      </c>
      <c r="BD95" s="84">
        <f>'A - Bourání'!F37</f>
        <v>0</v>
      </c>
      <c r="BT95" s="85" t="s">
        <v>81</v>
      </c>
      <c r="BV95" s="85" t="s">
        <v>75</v>
      </c>
      <c r="BW95" s="85" t="s">
        <v>82</v>
      </c>
      <c r="BX95" s="85" t="s">
        <v>4</v>
      </c>
      <c r="CL95" s="85" t="s">
        <v>1</v>
      </c>
      <c r="CM95" s="85" t="s">
        <v>83</v>
      </c>
    </row>
    <row r="96" spans="1:91" s="7" customFormat="1" ht="16.5" customHeight="1">
      <c r="A96" s="76" t="s">
        <v>77</v>
      </c>
      <c r="B96" s="77"/>
      <c r="C96" s="78"/>
      <c r="D96" s="299" t="s">
        <v>84</v>
      </c>
      <c r="E96" s="299"/>
      <c r="F96" s="299"/>
      <c r="G96" s="299"/>
      <c r="H96" s="299"/>
      <c r="I96" s="79"/>
      <c r="J96" s="299" t="s">
        <v>85</v>
      </c>
      <c r="K96" s="299"/>
      <c r="L96" s="299"/>
      <c r="M96" s="299"/>
      <c r="N96" s="299"/>
      <c r="O96" s="299"/>
      <c r="P96" s="299"/>
      <c r="Q96" s="299"/>
      <c r="R96" s="299"/>
      <c r="S96" s="299"/>
      <c r="T96" s="299"/>
      <c r="U96" s="299"/>
      <c r="V96" s="299"/>
      <c r="W96" s="299"/>
      <c r="X96" s="299"/>
      <c r="Y96" s="299"/>
      <c r="Z96" s="299"/>
      <c r="AA96" s="299"/>
      <c r="AB96" s="299"/>
      <c r="AC96" s="299"/>
      <c r="AD96" s="299"/>
      <c r="AE96" s="299"/>
      <c r="AF96" s="299"/>
      <c r="AG96" s="297">
        <f>'B - Nové konstrukce'!J30</f>
        <v>0</v>
      </c>
      <c r="AH96" s="298"/>
      <c r="AI96" s="298"/>
      <c r="AJ96" s="298"/>
      <c r="AK96" s="298"/>
      <c r="AL96" s="298"/>
      <c r="AM96" s="298"/>
      <c r="AN96" s="297">
        <f>SUM(AG96,AT96)</f>
        <v>0</v>
      </c>
      <c r="AO96" s="298"/>
      <c r="AP96" s="298"/>
      <c r="AQ96" s="80" t="s">
        <v>80</v>
      </c>
      <c r="AR96" s="77"/>
      <c r="AS96" s="81">
        <v>0</v>
      </c>
      <c r="AT96" s="82">
        <f>ROUND(SUM(AV96:AW96),2)</f>
        <v>0</v>
      </c>
      <c r="AU96" s="83">
        <f>'B - Nové konstrukce'!P135</f>
        <v>0</v>
      </c>
      <c r="AV96" s="82">
        <f>'B - Nové konstrukce'!J33</f>
        <v>0</v>
      </c>
      <c r="AW96" s="82">
        <f>'B - Nové konstrukce'!J34</f>
        <v>0</v>
      </c>
      <c r="AX96" s="82">
        <f>'B - Nové konstrukce'!J35</f>
        <v>0</v>
      </c>
      <c r="AY96" s="82">
        <f>'B - Nové konstrukce'!J36</f>
        <v>0</v>
      </c>
      <c r="AZ96" s="82">
        <f>'B - Nové konstrukce'!F33</f>
        <v>0</v>
      </c>
      <c r="BA96" s="82">
        <f>'B - Nové konstrukce'!F34</f>
        <v>0</v>
      </c>
      <c r="BB96" s="82">
        <f>'B - Nové konstrukce'!F35</f>
        <v>0</v>
      </c>
      <c r="BC96" s="82">
        <f>'B - Nové konstrukce'!F36</f>
        <v>0</v>
      </c>
      <c r="BD96" s="84">
        <f>'B - Nové konstrukce'!F37</f>
        <v>0</v>
      </c>
      <c r="BT96" s="85" t="s">
        <v>81</v>
      </c>
      <c r="BV96" s="85" t="s">
        <v>75</v>
      </c>
      <c r="BW96" s="85" t="s">
        <v>86</v>
      </c>
      <c r="BX96" s="85" t="s">
        <v>4</v>
      </c>
      <c r="CL96" s="85" t="s">
        <v>1</v>
      </c>
      <c r="CM96" s="85" t="s">
        <v>83</v>
      </c>
    </row>
    <row r="97" spans="1:91" s="7" customFormat="1" ht="16.5" customHeight="1">
      <c r="A97" s="76" t="s">
        <v>77</v>
      </c>
      <c r="B97" s="77"/>
      <c r="C97" s="78"/>
      <c r="D97" s="299" t="s">
        <v>83</v>
      </c>
      <c r="E97" s="299"/>
      <c r="F97" s="299"/>
      <c r="G97" s="299"/>
      <c r="H97" s="299"/>
      <c r="I97" s="79"/>
      <c r="J97" s="299" t="s">
        <v>87</v>
      </c>
      <c r="K97" s="299"/>
      <c r="L97" s="299"/>
      <c r="M97" s="299"/>
      <c r="N97" s="299"/>
      <c r="O97" s="299"/>
      <c r="P97" s="299"/>
      <c r="Q97" s="299"/>
      <c r="R97" s="299"/>
      <c r="S97" s="299"/>
      <c r="T97" s="299"/>
      <c r="U97" s="299"/>
      <c r="V97" s="299"/>
      <c r="W97" s="299"/>
      <c r="X97" s="299"/>
      <c r="Y97" s="299"/>
      <c r="Z97" s="299"/>
      <c r="AA97" s="299"/>
      <c r="AB97" s="299"/>
      <c r="AC97" s="299"/>
      <c r="AD97" s="299"/>
      <c r="AE97" s="299"/>
      <c r="AF97" s="299"/>
      <c r="AG97" s="297">
        <f>'2 - Kanalizace'!J30</f>
        <v>0</v>
      </c>
      <c r="AH97" s="298"/>
      <c r="AI97" s="298"/>
      <c r="AJ97" s="298"/>
      <c r="AK97" s="298"/>
      <c r="AL97" s="298"/>
      <c r="AM97" s="298"/>
      <c r="AN97" s="297">
        <f>SUM(AG97,AT97)</f>
        <v>0</v>
      </c>
      <c r="AO97" s="298"/>
      <c r="AP97" s="298"/>
      <c r="AQ97" s="80" t="s">
        <v>80</v>
      </c>
      <c r="AR97" s="77"/>
      <c r="AS97" s="86">
        <v>0</v>
      </c>
      <c r="AT97" s="87">
        <f>ROUND(SUM(AV97:AW97),2)</f>
        <v>0</v>
      </c>
      <c r="AU97" s="88">
        <f>'2 - Kanalizace'!P133</f>
        <v>0</v>
      </c>
      <c r="AV97" s="87">
        <f>'2 - Kanalizace'!J33</f>
        <v>0</v>
      </c>
      <c r="AW97" s="87">
        <f>'2 - Kanalizace'!J34</f>
        <v>0</v>
      </c>
      <c r="AX97" s="87">
        <f>'2 - Kanalizace'!J35</f>
        <v>0</v>
      </c>
      <c r="AY97" s="87">
        <f>'2 - Kanalizace'!J36</f>
        <v>0</v>
      </c>
      <c r="AZ97" s="87">
        <f>'2 - Kanalizace'!F33</f>
        <v>0</v>
      </c>
      <c r="BA97" s="87">
        <f>'2 - Kanalizace'!F34</f>
        <v>0</v>
      </c>
      <c r="BB97" s="87">
        <f>'2 - Kanalizace'!F35</f>
        <v>0</v>
      </c>
      <c r="BC97" s="87">
        <f>'2 - Kanalizace'!F36</f>
        <v>0</v>
      </c>
      <c r="BD97" s="89">
        <f>'2 - Kanalizace'!F37</f>
        <v>0</v>
      </c>
      <c r="BT97" s="85" t="s">
        <v>81</v>
      </c>
      <c r="BV97" s="85" t="s">
        <v>75</v>
      </c>
      <c r="BW97" s="85" t="s">
        <v>88</v>
      </c>
      <c r="BX97" s="85" t="s">
        <v>4</v>
      </c>
      <c r="CL97" s="85" t="s">
        <v>1</v>
      </c>
      <c r="CM97" s="85" t="s">
        <v>83</v>
      </c>
    </row>
    <row r="98" spans="1:91" s="2" customFormat="1" ht="30" customHeight="1">
      <c r="A98" s="29"/>
      <c r="B98" s="30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F98" s="29"/>
      <c r="AG98" s="29"/>
      <c r="AH98" s="29"/>
      <c r="AI98" s="29"/>
      <c r="AJ98" s="29"/>
      <c r="AK98" s="29"/>
      <c r="AL98" s="29"/>
      <c r="AM98" s="29"/>
      <c r="AN98" s="29"/>
      <c r="AO98" s="29"/>
      <c r="AP98" s="29"/>
      <c r="AQ98" s="29"/>
      <c r="AR98" s="30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  <row r="99" spans="1:91" s="2" customFormat="1" ht="6.95" customHeight="1">
      <c r="A99" s="29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</sheetData>
  <mergeCells count="50"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95" location="'A - Bourání'!C2" display="/" xr:uid="{00000000-0004-0000-0000-000000000000}"/>
    <hyperlink ref="A96" location="'B - Nové konstrukce'!C2" display="/" xr:uid="{00000000-0004-0000-0000-000001000000}"/>
    <hyperlink ref="A97" location="'2 - Kanalizace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53"/>
  <sheetViews>
    <sheetView showGridLines="0" topLeftCell="A104" workbookViewId="0">
      <selection activeCell="I125" sqref="I125"/>
    </sheetView>
  </sheetViews>
  <sheetFormatPr defaultRowHeight="11.25"/>
  <cols>
    <col min="1" max="1" width="8.33203125" style="157" customWidth="1"/>
    <col min="2" max="2" width="1.1640625" style="157" customWidth="1"/>
    <col min="3" max="3" width="4.1640625" style="157" customWidth="1"/>
    <col min="4" max="4" width="4.33203125" style="157" customWidth="1"/>
    <col min="5" max="5" width="17.1640625" style="157" customWidth="1"/>
    <col min="6" max="6" width="50.83203125" style="157" customWidth="1"/>
    <col min="7" max="7" width="7.5" style="157" customWidth="1"/>
    <col min="8" max="8" width="14" style="157" customWidth="1"/>
    <col min="9" max="9" width="15.83203125" style="157" customWidth="1"/>
    <col min="10" max="10" width="22.33203125" style="157" customWidth="1"/>
    <col min="11" max="11" width="22.33203125" style="157" hidden="1" customWidth="1"/>
    <col min="12" max="12" width="9.33203125" style="157" customWidth="1"/>
    <col min="13" max="13" width="10.83203125" style="157" hidden="1" customWidth="1"/>
    <col min="14" max="14" width="9.33203125" style="157" hidden="1"/>
    <col min="15" max="20" width="14.1640625" style="157" hidden="1" customWidth="1"/>
    <col min="21" max="21" width="16.33203125" style="157" hidden="1" customWidth="1"/>
    <col min="22" max="22" width="12.33203125" style="157" customWidth="1"/>
    <col min="23" max="23" width="16.33203125" style="157" customWidth="1"/>
    <col min="24" max="24" width="12.33203125" style="157" customWidth="1"/>
    <col min="25" max="25" width="15" style="157" customWidth="1"/>
    <col min="26" max="26" width="11" style="157" customWidth="1"/>
    <col min="27" max="27" width="15" style="157" customWidth="1"/>
    <col min="28" max="28" width="16.33203125" style="157" customWidth="1"/>
    <col min="29" max="29" width="11" style="157" customWidth="1"/>
    <col min="30" max="30" width="15" style="157" customWidth="1"/>
    <col min="31" max="31" width="16.33203125" style="157" customWidth="1"/>
    <col min="32" max="43" width="9.33203125" style="157"/>
    <col min="44" max="65" width="9.33203125" style="157" hidden="1"/>
    <col min="66" max="16384" width="9.33203125" style="157"/>
  </cols>
  <sheetData>
    <row r="2" spans="1:46" ht="36.950000000000003" customHeight="1">
      <c r="L2" s="327" t="s">
        <v>5</v>
      </c>
      <c r="M2" s="328"/>
      <c r="N2" s="328"/>
      <c r="O2" s="328"/>
      <c r="P2" s="328"/>
      <c r="Q2" s="328"/>
      <c r="R2" s="328"/>
      <c r="S2" s="328"/>
      <c r="T2" s="328"/>
      <c r="U2" s="328"/>
      <c r="V2" s="328"/>
      <c r="AT2" s="158" t="s">
        <v>82</v>
      </c>
    </row>
    <row r="3" spans="1:46" ht="6.95" customHeight="1">
      <c r="B3" s="159"/>
      <c r="C3" s="160"/>
      <c r="D3" s="160"/>
      <c r="E3" s="160"/>
      <c r="F3" s="160"/>
      <c r="G3" s="160"/>
      <c r="H3" s="160"/>
      <c r="I3" s="160"/>
      <c r="J3" s="160"/>
      <c r="K3" s="160"/>
      <c r="L3" s="161"/>
      <c r="AT3" s="158" t="s">
        <v>83</v>
      </c>
    </row>
    <row r="4" spans="1:46" ht="24.95" customHeight="1">
      <c r="B4" s="161"/>
      <c r="D4" s="162" t="s">
        <v>89</v>
      </c>
      <c r="L4" s="161"/>
      <c r="M4" s="163" t="s">
        <v>10</v>
      </c>
      <c r="AT4" s="158" t="s">
        <v>3</v>
      </c>
    </row>
    <row r="5" spans="1:46" ht="6.95" customHeight="1">
      <c r="B5" s="161"/>
      <c r="L5" s="161"/>
    </row>
    <row r="6" spans="1:46" ht="12" customHeight="1">
      <c r="B6" s="161"/>
      <c r="D6" s="164" t="s">
        <v>16</v>
      </c>
      <c r="L6" s="161"/>
    </row>
    <row r="7" spans="1:46" ht="16.5" customHeight="1">
      <c r="B7" s="161"/>
      <c r="E7" s="329" t="str">
        <f>'Rekapitulace stavby'!K6</f>
        <v>Rekonstrukce kuchyně - ZŠ Bruntál, Cihelní 6</v>
      </c>
      <c r="F7" s="330"/>
      <c r="G7" s="330"/>
      <c r="H7" s="330"/>
      <c r="L7" s="161"/>
    </row>
    <row r="8" spans="1:46" s="167" customFormat="1" ht="12" customHeight="1">
      <c r="A8" s="165"/>
      <c r="B8" s="131"/>
      <c r="C8" s="165"/>
      <c r="D8" s="164" t="s">
        <v>90</v>
      </c>
      <c r="E8" s="165"/>
      <c r="F8" s="165"/>
      <c r="G8" s="165"/>
      <c r="H8" s="165"/>
      <c r="I8" s="165"/>
      <c r="J8" s="165"/>
      <c r="K8" s="165"/>
      <c r="L8" s="166"/>
      <c r="S8" s="165"/>
      <c r="T8" s="165"/>
      <c r="U8" s="165"/>
      <c r="V8" s="165"/>
      <c r="W8" s="165"/>
      <c r="X8" s="165"/>
      <c r="Y8" s="165"/>
      <c r="Z8" s="165"/>
      <c r="AA8" s="165"/>
      <c r="AB8" s="165"/>
      <c r="AC8" s="165"/>
      <c r="AD8" s="165"/>
      <c r="AE8" s="165"/>
    </row>
    <row r="9" spans="1:46" s="167" customFormat="1" ht="16.5" customHeight="1">
      <c r="A9" s="165"/>
      <c r="B9" s="131"/>
      <c r="C9" s="165"/>
      <c r="D9" s="165"/>
      <c r="E9" s="321" t="s">
        <v>91</v>
      </c>
      <c r="F9" s="322"/>
      <c r="G9" s="322"/>
      <c r="H9" s="322"/>
      <c r="I9" s="165"/>
      <c r="J9" s="165"/>
      <c r="K9" s="165"/>
      <c r="L9" s="166"/>
      <c r="S9" s="165"/>
      <c r="T9" s="165"/>
      <c r="U9" s="165"/>
      <c r="V9" s="165"/>
      <c r="W9" s="165"/>
      <c r="X9" s="165"/>
      <c r="Y9" s="165"/>
      <c r="Z9" s="165"/>
      <c r="AA9" s="165"/>
      <c r="AB9" s="165"/>
      <c r="AC9" s="165"/>
      <c r="AD9" s="165"/>
      <c r="AE9" s="165"/>
    </row>
    <row r="10" spans="1:46" s="167" customFormat="1">
      <c r="A10" s="165"/>
      <c r="B10" s="131"/>
      <c r="C10" s="165"/>
      <c r="D10" s="165"/>
      <c r="E10" s="165"/>
      <c r="F10" s="165"/>
      <c r="G10" s="165"/>
      <c r="H10" s="165"/>
      <c r="I10" s="165"/>
      <c r="J10" s="165"/>
      <c r="K10" s="165"/>
      <c r="L10" s="166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</row>
    <row r="11" spans="1:46" s="167" customFormat="1" ht="12" customHeight="1">
      <c r="A11" s="165"/>
      <c r="B11" s="131"/>
      <c r="C11" s="165"/>
      <c r="D11" s="164" t="s">
        <v>18</v>
      </c>
      <c r="E11" s="165"/>
      <c r="F11" s="168" t="s">
        <v>1</v>
      </c>
      <c r="G11" s="165"/>
      <c r="H11" s="165"/>
      <c r="I11" s="164" t="s">
        <v>19</v>
      </c>
      <c r="J11" s="168" t="s">
        <v>1</v>
      </c>
      <c r="K11" s="165"/>
      <c r="L11" s="166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</row>
    <row r="12" spans="1:46" s="167" customFormat="1" ht="12" customHeight="1">
      <c r="A12" s="165"/>
      <c r="B12" s="131"/>
      <c r="C12" s="165"/>
      <c r="D12" s="164" t="s">
        <v>20</v>
      </c>
      <c r="E12" s="165"/>
      <c r="F12" s="168" t="s">
        <v>21</v>
      </c>
      <c r="G12" s="165"/>
      <c r="H12" s="165"/>
      <c r="I12" s="164" t="s">
        <v>22</v>
      </c>
      <c r="J12" s="169" t="str">
        <f>'Rekapitulace stavby'!AN8</f>
        <v>7. 12. 2023</v>
      </c>
      <c r="K12" s="165"/>
      <c r="L12" s="166"/>
      <c r="S12" s="165"/>
      <c r="T12" s="165"/>
      <c r="U12" s="165"/>
      <c r="V12" s="165"/>
      <c r="W12" s="165"/>
      <c r="X12" s="165"/>
      <c r="Y12" s="165"/>
      <c r="Z12" s="165"/>
      <c r="AA12" s="165"/>
      <c r="AB12" s="165"/>
      <c r="AC12" s="165"/>
      <c r="AD12" s="165"/>
      <c r="AE12" s="165"/>
    </row>
    <row r="13" spans="1:46" s="167" customFormat="1" ht="10.9" customHeight="1">
      <c r="A13" s="165"/>
      <c r="B13" s="131"/>
      <c r="C13" s="165"/>
      <c r="D13" s="165"/>
      <c r="E13" s="165"/>
      <c r="F13" s="165"/>
      <c r="G13" s="165"/>
      <c r="H13" s="165"/>
      <c r="I13" s="165"/>
      <c r="J13" s="165"/>
      <c r="K13" s="165"/>
      <c r="L13" s="166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</row>
    <row r="14" spans="1:46" s="167" customFormat="1" ht="12" customHeight="1">
      <c r="A14" s="165"/>
      <c r="B14" s="131"/>
      <c r="C14" s="165"/>
      <c r="D14" s="164" t="s">
        <v>24</v>
      </c>
      <c r="E14" s="165"/>
      <c r="F14" s="165"/>
      <c r="G14" s="165"/>
      <c r="H14" s="165"/>
      <c r="I14" s="164" t="s">
        <v>25</v>
      </c>
      <c r="J14" s="168" t="str">
        <f>IF('Rekapitulace stavby'!AN10="","",'Rekapitulace stavby'!AN10)</f>
        <v/>
      </c>
      <c r="K14" s="165"/>
      <c r="L14" s="166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</row>
    <row r="15" spans="1:46" s="167" customFormat="1" ht="18" customHeight="1">
      <c r="A15" s="165"/>
      <c r="B15" s="131"/>
      <c r="C15" s="165"/>
      <c r="D15" s="165"/>
      <c r="E15" s="168" t="str">
        <f>IF('Rekapitulace stavby'!E11="","",'Rekapitulace stavby'!E11)</f>
        <v xml:space="preserve"> </v>
      </c>
      <c r="F15" s="165"/>
      <c r="G15" s="165"/>
      <c r="H15" s="165"/>
      <c r="I15" s="164" t="s">
        <v>26</v>
      </c>
      <c r="J15" s="168" t="str">
        <f>IF('Rekapitulace stavby'!AN11="","",'Rekapitulace stavby'!AN11)</f>
        <v/>
      </c>
      <c r="K15" s="165"/>
      <c r="L15" s="166"/>
      <c r="S15" s="165"/>
      <c r="T15" s="165"/>
      <c r="U15" s="165"/>
      <c r="V15" s="165"/>
      <c r="W15" s="165"/>
      <c r="X15" s="165"/>
      <c r="Y15" s="165"/>
      <c r="Z15" s="165"/>
      <c r="AA15" s="165"/>
      <c r="AB15" s="165"/>
      <c r="AC15" s="165"/>
      <c r="AD15" s="165"/>
      <c r="AE15" s="165"/>
    </row>
    <row r="16" spans="1:46" s="167" customFormat="1" ht="6.95" customHeight="1">
      <c r="A16" s="165"/>
      <c r="B16" s="131"/>
      <c r="C16" s="165"/>
      <c r="D16" s="165"/>
      <c r="E16" s="165"/>
      <c r="F16" s="165"/>
      <c r="G16" s="165"/>
      <c r="H16" s="165"/>
      <c r="I16" s="165"/>
      <c r="J16" s="165"/>
      <c r="K16" s="165"/>
      <c r="L16" s="166"/>
      <c r="S16" s="165"/>
      <c r="T16" s="165"/>
      <c r="U16" s="165"/>
      <c r="V16" s="165"/>
      <c r="W16" s="165"/>
      <c r="X16" s="165"/>
      <c r="Y16" s="165"/>
      <c r="Z16" s="165"/>
      <c r="AA16" s="165"/>
      <c r="AB16" s="165"/>
      <c r="AC16" s="165"/>
      <c r="AD16" s="165"/>
      <c r="AE16" s="165"/>
    </row>
    <row r="17" spans="1:31" s="167" customFormat="1" ht="12" customHeight="1">
      <c r="A17" s="165"/>
      <c r="B17" s="131"/>
      <c r="C17" s="165"/>
      <c r="D17" s="164" t="s">
        <v>27</v>
      </c>
      <c r="E17" s="165"/>
      <c r="F17" s="165"/>
      <c r="G17" s="165"/>
      <c r="H17" s="165"/>
      <c r="I17" s="164" t="s">
        <v>25</v>
      </c>
      <c r="J17" s="25" t="str">
        <f>'Rekapitulace stavby'!AN13</f>
        <v>Vyplň údaj</v>
      </c>
      <c r="K17" s="165"/>
      <c r="L17" s="166"/>
      <c r="S17" s="165"/>
      <c r="T17" s="165"/>
      <c r="U17" s="165"/>
      <c r="V17" s="165"/>
      <c r="W17" s="165"/>
      <c r="X17" s="165"/>
      <c r="Y17" s="165"/>
      <c r="Z17" s="165"/>
      <c r="AA17" s="165"/>
      <c r="AB17" s="165"/>
      <c r="AC17" s="165"/>
      <c r="AD17" s="165"/>
      <c r="AE17" s="165"/>
    </row>
    <row r="18" spans="1:31" s="167" customFormat="1" ht="18" customHeight="1">
      <c r="A18" s="165"/>
      <c r="B18" s="131"/>
      <c r="C18" s="165"/>
      <c r="D18" s="165"/>
      <c r="E18" s="331" t="str">
        <f>'Rekapitulace stavby'!E14</f>
        <v>Vyplň údaj</v>
      </c>
      <c r="F18" s="332"/>
      <c r="G18" s="332"/>
      <c r="H18" s="332"/>
      <c r="I18" s="164" t="s">
        <v>26</v>
      </c>
      <c r="J18" s="25" t="str">
        <f>'Rekapitulace stavby'!AN14</f>
        <v>Vyplň údaj</v>
      </c>
      <c r="K18" s="165"/>
      <c r="L18" s="166"/>
      <c r="S18" s="165"/>
      <c r="T18" s="165"/>
      <c r="U18" s="165"/>
      <c r="V18" s="165"/>
      <c r="W18" s="165"/>
      <c r="X18" s="165"/>
      <c r="Y18" s="165"/>
      <c r="Z18" s="165"/>
      <c r="AA18" s="165"/>
      <c r="AB18" s="165"/>
      <c r="AC18" s="165"/>
      <c r="AD18" s="165"/>
      <c r="AE18" s="165"/>
    </row>
    <row r="19" spans="1:31" s="167" customFormat="1" ht="6.95" customHeight="1">
      <c r="A19" s="165"/>
      <c r="B19" s="131"/>
      <c r="C19" s="165"/>
      <c r="D19" s="165"/>
      <c r="E19" s="165"/>
      <c r="F19" s="165"/>
      <c r="G19" s="165"/>
      <c r="H19" s="165"/>
      <c r="I19" s="165"/>
      <c r="J19" s="165"/>
      <c r="K19" s="165"/>
      <c r="L19" s="166"/>
      <c r="S19" s="165"/>
      <c r="T19" s="165"/>
      <c r="U19" s="165"/>
      <c r="V19" s="165"/>
      <c r="W19" s="165"/>
      <c r="X19" s="165"/>
      <c r="Y19" s="165"/>
      <c r="Z19" s="165"/>
      <c r="AA19" s="165"/>
      <c r="AB19" s="165"/>
      <c r="AC19" s="165"/>
      <c r="AD19" s="165"/>
      <c r="AE19" s="165"/>
    </row>
    <row r="20" spans="1:31" s="167" customFormat="1" ht="12" customHeight="1">
      <c r="A20" s="165"/>
      <c r="B20" s="131"/>
      <c r="C20" s="165"/>
      <c r="D20" s="164" t="s">
        <v>29</v>
      </c>
      <c r="E20" s="165"/>
      <c r="F20" s="165"/>
      <c r="G20" s="165"/>
      <c r="H20" s="165"/>
      <c r="I20" s="164" t="s">
        <v>25</v>
      </c>
      <c r="J20" s="168" t="str">
        <f>IF('Rekapitulace stavby'!AN16="","",'Rekapitulace stavby'!AN16)</f>
        <v/>
      </c>
      <c r="K20" s="165"/>
      <c r="L20" s="166"/>
      <c r="S20" s="165"/>
      <c r="T20" s="165"/>
      <c r="U20" s="165"/>
      <c r="V20" s="165"/>
      <c r="W20" s="165"/>
      <c r="X20" s="165"/>
      <c r="Y20" s="165"/>
      <c r="Z20" s="165"/>
      <c r="AA20" s="165"/>
      <c r="AB20" s="165"/>
      <c r="AC20" s="165"/>
      <c r="AD20" s="165"/>
      <c r="AE20" s="165"/>
    </row>
    <row r="21" spans="1:31" s="167" customFormat="1" ht="18" customHeight="1">
      <c r="A21" s="165"/>
      <c r="B21" s="131"/>
      <c r="C21" s="165"/>
      <c r="D21" s="165"/>
      <c r="E21" s="168" t="str">
        <f>IF('Rekapitulace stavby'!E17="","",'Rekapitulace stavby'!E17)</f>
        <v xml:space="preserve"> </v>
      </c>
      <c r="F21" s="165"/>
      <c r="G21" s="165"/>
      <c r="H21" s="165"/>
      <c r="I21" s="164" t="s">
        <v>26</v>
      </c>
      <c r="J21" s="168" t="str">
        <f>IF('Rekapitulace stavby'!AN17="","",'Rekapitulace stavby'!AN17)</f>
        <v/>
      </c>
      <c r="K21" s="165"/>
      <c r="L21" s="166"/>
      <c r="S21" s="165"/>
      <c r="T21" s="165"/>
      <c r="U21" s="165"/>
      <c r="V21" s="165"/>
      <c r="W21" s="165"/>
      <c r="X21" s="165"/>
      <c r="Y21" s="165"/>
      <c r="Z21" s="165"/>
      <c r="AA21" s="165"/>
      <c r="AB21" s="165"/>
      <c r="AC21" s="165"/>
      <c r="AD21" s="165"/>
      <c r="AE21" s="165"/>
    </row>
    <row r="22" spans="1:31" s="167" customFormat="1" ht="6.95" customHeight="1">
      <c r="A22" s="165"/>
      <c r="B22" s="131"/>
      <c r="C22" s="165"/>
      <c r="D22" s="165"/>
      <c r="E22" s="165"/>
      <c r="F22" s="165"/>
      <c r="G22" s="165"/>
      <c r="H22" s="165"/>
      <c r="I22" s="165"/>
      <c r="J22" s="165"/>
      <c r="K22" s="165"/>
      <c r="L22" s="166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  <c r="AC22" s="165"/>
      <c r="AD22" s="165"/>
      <c r="AE22" s="165"/>
    </row>
    <row r="23" spans="1:31" s="167" customFormat="1" ht="12" customHeight="1">
      <c r="A23" s="165"/>
      <c r="B23" s="131"/>
      <c r="C23" s="165"/>
      <c r="D23" s="164" t="s">
        <v>31</v>
      </c>
      <c r="E23" s="165"/>
      <c r="F23" s="165"/>
      <c r="G23" s="165"/>
      <c r="H23" s="165"/>
      <c r="I23" s="164" t="s">
        <v>25</v>
      </c>
      <c r="J23" s="168" t="str">
        <f>IF('Rekapitulace stavby'!AN19="","",'Rekapitulace stavby'!AN19)</f>
        <v/>
      </c>
      <c r="K23" s="165"/>
      <c r="L23" s="166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</row>
    <row r="24" spans="1:31" s="167" customFormat="1" ht="18" customHeight="1">
      <c r="A24" s="165"/>
      <c r="B24" s="131"/>
      <c r="C24" s="165"/>
      <c r="D24" s="165"/>
      <c r="E24" s="168" t="str">
        <f>IF('Rekapitulace stavby'!E20="","",'Rekapitulace stavby'!E20)</f>
        <v xml:space="preserve"> </v>
      </c>
      <c r="F24" s="165"/>
      <c r="G24" s="165"/>
      <c r="H24" s="165"/>
      <c r="I24" s="164" t="s">
        <v>26</v>
      </c>
      <c r="J24" s="168" t="str">
        <f>IF('Rekapitulace stavby'!AN20="","",'Rekapitulace stavby'!AN20)</f>
        <v/>
      </c>
      <c r="K24" s="165"/>
      <c r="L24" s="166"/>
      <c r="S24" s="165"/>
      <c r="T24" s="165"/>
      <c r="U24" s="165"/>
      <c r="V24" s="165"/>
      <c r="W24" s="165"/>
      <c r="X24" s="165"/>
      <c r="Y24" s="165"/>
      <c r="Z24" s="165"/>
      <c r="AA24" s="165"/>
      <c r="AB24" s="165"/>
      <c r="AC24" s="165"/>
      <c r="AD24" s="165"/>
      <c r="AE24" s="165"/>
    </row>
    <row r="25" spans="1:31" s="167" customFormat="1" ht="6.95" customHeight="1">
      <c r="A25" s="165"/>
      <c r="B25" s="131"/>
      <c r="C25" s="165"/>
      <c r="D25" s="165"/>
      <c r="E25" s="165"/>
      <c r="F25" s="165"/>
      <c r="G25" s="165"/>
      <c r="H25" s="165"/>
      <c r="I25" s="165"/>
      <c r="J25" s="165"/>
      <c r="K25" s="165"/>
      <c r="L25" s="166"/>
      <c r="S25" s="165"/>
      <c r="T25" s="165"/>
      <c r="U25" s="165"/>
      <c r="V25" s="165"/>
      <c r="W25" s="165"/>
      <c r="X25" s="165"/>
      <c r="Y25" s="165"/>
      <c r="Z25" s="165"/>
      <c r="AA25" s="165"/>
      <c r="AB25" s="165"/>
      <c r="AC25" s="165"/>
      <c r="AD25" s="165"/>
      <c r="AE25" s="165"/>
    </row>
    <row r="26" spans="1:31" s="167" customFormat="1" ht="12" customHeight="1">
      <c r="A26" s="165"/>
      <c r="B26" s="131"/>
      <c r="C26" s="165"/>
      <c r="D26" s="164" t="s">
        <v>32</v>
      </c>
      <c r="E26" s="165"/>
      <c r="F26" s="165"/>
      <c r="G26" s="165"/>
      <c r="H26" s="165"/>
      <c r="I26" s="165"/>
      <c r="J26" s="165"/>
      <c r="K26" s="165"/>
      <c r="L26" s="166"/>
      <c r="S26" s="165"/>
      <c r="T26" s="165"/>
      <c r="U26" s="165"/>
      <c r="V26" s="165"/>
      <c r="W26" s="165"/>
      <c r="X26" s="165"/>
      <c r="Y26" s="165"/>
      <c r="Z26" s="165"/>
      <c r="AA26" s="165"/>
      <c r="AB26" s="165"/>
      <c r="AC26" s="165"/>
      <c r="AD26" s="165"/>
      <c r="AE26" s="165"/>
    </row>
    <row r="27" spans="1:31" s="173" customFormat="1" ht="16.5" customHeight="1">
      <c r="A27" s="170"/>
      <c r="B27" s="171"/>
      <c r="C27" s="170"/>
      <c r="D27" s="170"/>
      <c r="E27" s="333" t="s">
        <v>1</v>
      </c>
      <c r="F27" s="333"/>
      <c r="G27" s="333"/>
      <c r="H27" s="333"/>
      <c r="I27" s="170"/>
      <c r="J27" s="170"/>
      <c r="K27" s="170"/>
      <c r="L27" s="172"/>
      <c r="S27" s="170"/>
      <c r="T27" s="170"/>
      <c r="U27" s="170"/>
      <c r="V27" s="170"/>
      <c r="W27" s="170"/>
      <c r="X27" s="170"/>
      <c r="Y27" s="170"/>
      <c r="Z27" s="170"/>
      <c r="AA27" s="170"/>
      <c r="AB27" s="170"/>
      <c r="AC27" s="170"/>
      <c r="AD27" s="170"/>
      <c r="AE27" s="170"/>
    </row>
    <row r="28" spans="1:31" s="167" customFormat="1" ht="6.95" customHeight="1">
      <c r="A28" s="165"/>
      <c r="B28" s="131"/>
      <c r="C28" s="165"/>
      <c r="D28" s="165"/>
      <c r="E28" s="165"/>
      <c r="F28" s="165"/>
      <c r="G28" s="165"/>
      <c r="H28" s="165"/>
      <c r="I28" s="165"/>
      <c r="J28" s="165"/>
      <c r="K28" s="165"/>
      <c r="L28" s="166"/>
      <c r="S28" s="165"/>
      <c r="T28" s="165"/>
      <c r="U28" s="165"/>
      <c r="V28" s="165"/>
      <c r="W28" s="165"/>
      <c r="X28" s="165"/>
      <c r="Y28" s="165"/>
      <c r="Z28" s="165"/>
      <c r="AA28" s="165"/>
      <c r="AB28" s="165"/>
      <c r="AC28" s="165"/>
      <c r="AD28" s="165"/>
      <c r="AE28" s="165"/>
    </row>
    <row r="29" spans="1:31" s="167" customFormat="1" ht="6.95" customHeight="1">
      <c r="A29" s="165"/>
      <c r="B29" s="131"/>
      <c r="C29" s="165"/>
      <c r="D29" s="174"/>
      <c r="E29" s="174"/>
      <c r="F29" s="174"/>
      <c r="G29" s="174"/>
      <c r="H29" s="174"/>
      <c r="I29" s="174"/>
      <c r="J29" s="174"/>
      <c r="K29" s="174"/>
      <c r="L29" s="166"/>
      <c r="S29" s="165"/>
      <c r="T29" s="165"/>
      <c r="U29" s="165"/>
      <c r="V29" s="165"/>
      <c r="W29" s="165"/>
      <c r="X29" s="165"/>
      <c r="Y29" s="165"/>
      <c r="Z29" s="165"/>
      <c r="AA29" s="165"/>
      <c r="AB29" s="165"/>
      <c r="AC29" s="165"/>
      <c r="AD29" s="165"/>
      <c r="AE29" s="165"/>
    </row>
    <row r="30" spans="1:31" s="167" customFormat="1" ht="25.35" customHeight="1">
      <c r="A30" s="165"/>
      <c r="B30" s="131"/>
      <c r="C30" s="165"/>
      <c r="D30" s="175" t="s">
        <v>33</v>
      </c>
      <c r="E30" s="165"/>
      <c r="F30" s="165"/>
      <c r="G30" s="165"/>
      <c r="H30" s="165"/>
      <c r="I30" s="165"/>
      <c r="J30" s="176">
        <f>ROUND(J122, 2)</f>
        <v>0</v>
      </c>
      <c r="K30" s="165"/>
      <c r="L30" s="166"/>
      <c r="S30" s="165"/>
      <c r="T30" s="165"/>
      <c r="U30" s="165"/>
      <c r="V30" s="165"/>
      <c r="W30" s="165"/>
      <c r="X30" s="165"/>
      <c r="Y30" s="165"/>
      <c r="Z30" s="165"/>
      <c r="AA30" s="165"/>
      <c r="AB30" s="165"/>
      <c r="AC30" s="165"/>
      <c r="AD30" s="165"/>
      <c r="AE30" s="165"/>
    </row>
    <row r="31" spans="1:31" s="167" customFormat="1" ht="6.95" customHeight="1">
      <c r="A31" s="165"/>
      <c r="B31" s="131"/>
      <c r="C31" s="165"/>
      <c r="D31" s="174"/>
      <c r="E31" s="174"/>
      <c r="F31" s="174"/>
      <c r="G31" s="174"/>
      <c r="H31" s="174"/>
      <c r="I31" s="174"/>
      <c r="J31" s="174"/>
      <c r="K31" s="174"/>
      <c r="L31" s="166"/>
      <c r="S31" s="165"/>
      <c r="T31" s="165"/>
      <c r="U31" s="165"/>
      <c r="V31" s="165"/>
      <c r="W31" s="165"/>
      <c r="X31" s="165"/>
      <c r="Y31" s="165"/>
      <c r="Z31" s="165"/>
      <c r="AA31" s="165"/>
      <c r="AB31" s="165"/>
      <c r="AC31" s="165"/>
      <c r="AD31" s="165"/>
      <c r="AE31" s="165"/>
    </row>
    <row r="32" spans="1:31" s="167" customFormat="1" ht="14.45" customHeight="1">
      <c r="A32" s="165"/>
      <c r="B32" s="131"/>
      <c r="C32" s="165"/>
      <c r="D32" s="165"/>
      <c r="E32" s="165"/>
      <c r="F32" s="177" t="s">
        <v>35</v>
      </c>
      <c r="G32" s="165"/>
      <c r="H32" s="165"/>
      <c r="I32" s="177" t="s">
        <v>34</v>
      </c>
      <c r="J32" s="177" t="s">
        <v>36</v>
      </c>
      <c r="K32" s="165"/>
      <c r="L32" s="166"/>
      <c r="S32" s="165"/>
      <c r="T32" s="165"/>
      <c r="U32" s="165"/>
      <c r="V32" s="165"/>
      <c r="W32" s="165"/>
      <c r="X32" s="165"/>
      <c r="Y32" s="165"/>
      <c r="Z32" s="165"/>
      <c r="AA32" s="165"/>
      <c r="AB32" s="165"/>
      <c r="AC32" s="165"/>
      <c r="AD32" s="165"/>
      <c r="AE32" s="165"/>
    </row>
    <row r="33" spans="1:31" s="167" customFormat="1" ht="14.45" customHeight="1">
      <c r="A33" s="165"/>
      <c r="B33" s="131"/>
      <c r="C33" s="165"/>
      <c r="D33" s="178" t="s">
        <v>37</v>
      </c>
      <c r="E33" s="164" t="s">
        <v>38</v>
      </c>
      <c r="F33" s="179">
        <f>ROUND((SUM(BE122:BE152)),  2)</f>
        <v>0</v>
      </c>
      <c r="G33" s="165"/>
      <c r="H33" s="165"/>
      <c r="I33" s="180">
        <v>0.21</v>
      </c>
      <c r="J33" s="179">
        <f>ROUND(((SUM(BE122:BE152))*I33),  2)</f>
        <v>0</v>
      </c>
      <c r="K33" s="165"/>
      <c r="L33" s="166"/>
      <c r="S33" s="165"/>
      <c r="T33" s="165"/>
      <c r="U33" s="165"/>
      <c r="V33" s="165"/>
      <c r="W33" s="165"/>
      <c r="X33" s="165"/>
      <c r="Y33" s="165"/>
      <c r="Z33" s="165"/>
      <c r="AA33" s="165"/>
      <c r="AB33" s="165"/>
      <c r="AC33" s="165"/>
      <c r="AD33" s="165"/>
      <c r="AE33" s="165"/>
    </row>
    <row r="34" spans="1:31" s="167" customFormat="1" ht="14.45" customHeight="1">
      <c r="A34" s="165"/>
      <c r="B34" s="131"/>
      <c r="C34" s="165"/>
      <c r="D34" s="165"/>
      <c r="E34" s="164" t="s">
        <v>39</v>
      </c>
      <c r="F34" s="179">
        <f>ROUND((SUM(BF122:BF152)),  2)</f>
        <v>0</v>
      </c>
      <c r="G34" s="165"/>
      <c r="H34" s="165"/>
      <c r="I34" s="180">
        <v>0.12</v>
      </c>
      <c r="J34" s="179">
        <f>ROUND(((SUM(BF122:BF152))*I34),  2)</f>
        <v>0</v>
      </c>
      <c r="K34" s="165"/>
      <c r="L34" s="166"/>
      <c r="S34" s="165"/>
      <c r="T34" s="165"/>
      <c r="U34" s="165"/>
      <c r="V34" s="165"/>
      <c r="W34" s="165"/>
      <c r="X34" s="165"/>
      <c r="Y34" s="165"/>
      <c r="Z34" s="165"/>
      <c r="AA34" s="165"/>
      <c r="AB34" s="165"/>
      <c r="AC34" s="165"/>
      <c r="AD34" s="165"/>
      <c r="AE34" s="165"/>
    </row>
    <row r="35" spans="1:31" s="167" customFormat="1" ht="14.45" hidden="1" customHeight="1">
      <c r="A35" s="165"/>
      <c r="B35" s="131"/>
      <c r="C35" s="165"/>
      <c r="D35" s="165"/>
      <c r="E35" s="164" t="s">
        <v>40</v>
      </c>
      <c r="F35" s="179">
        <f>ROUND((SUM(BG122:BG152)),  2)</f>
        <v>0</v>
      </c>
      <c r="G35" s="165"/>
      <c r="H35" s="165"/>
      <c r="I35" s="180">
        <v>0.21</v>
      </c>
      <c r="J35" s="179">
        <f>0</f>
        <v>0</v>
      </c>
      <c r="K35" s="165"/>
      <c r="L35" s="166"/>
      <c r="S35" s="165"/>
      <c r="T35" s="165"/>
      <c r="U35" s="165"/>
      <c r="V35" s="165"/>
      <c r="W35" s="165"/>
      <c r="X35" s="165"/>
      <c r="Y35" s="165"/>
      <c r="Z35" s="165"/>
      <c r="AA35" s="165"/>
      <c r="AB35" s="165"/>
      <c r="AC35" s="165"/>
      <c r="AD35" s="165"/>
      <c r="AE35" s="165"/>
    </row>
    <row r="36" spans="1:31" s="167" customFormat="1" ht="14.45" hidden="1" customHeight="1">
      <c r="A36" s="165"/>
      <c r="B36" s="131"/>
      <c r="C36" s="165"/>
      <c r="D36" s="165"/>
      <c r="E36" s="164" t="s">
        <v>41</v>
      </c>
      <c r="F36" s="179">
        <f>ROUND((SUM(BH122:BH152)),  2)</f>
        <v>0</v>
      </c>
      <c r="G36" s="165"/>
      <c r="H36" s="165"/>
      <c r="I36" s="180">
        <v>0.12</v>
      </c>
      <c r="J36" s="179">
        <f>0</f>
        <v>0</v>
      </c>
      <c r="K36" s="165"/>
      <c r="L36" s="166"/>
      <c r="S36" s="165"/>
      <c r="T36" s="165"/>
      <c r="U36" s="165"/>
      <c r="V36" s="165"/>
      <c r="W36" s="165"/>
      <c r="X36" s="165"/>
      <c r="Y36" s="165"/>
      <c r="Z36" s="165"/>
      <c r="AA36" s="165"/>
      <c r="AB36" s="165"/>
      <c r="AC36" s="165"/>
      <c r="AD36" s="165"/>
      <c r="AE36" s="165"/>
    </row>
    <row r="37" spans="1:31" s="167" customFormat="1" ht="14.45" hidden="1" customHeight="1">
      <c r="A37" s="165"/>
      <c r="B37" s="131"/>
      <c r="C37" s="165"/>
      <c r="D37" s="165"/>
      <c r="E37" s="164" t="s">
        <v>42</v>
      </c>
      <c r="F37" s="179">
        <f>ROUND((SUM(BI122:BI152)),  2)</f>
        <v>0</v>
      </c>
      <c r="G37" s="165"/>
      <c r="H37" s="165"/>
      <c r="I37" s="180">
        <v>0</v>
      </c>
      <c r="J37" s="179">
        <f>0</f>
        <v>0</v>
      </c>
      <c r="K37" s="165"/>
      <c r="L37" s="166"/>
      <c r="S37" s="165"/>
      <c r="T37" s="165"/>
      <c r="U37" s="165"/>
      <c r="V37" s="165"/>
      <c r="W37" s="165"/>
      <c r="X37" s="165"/>
      <c r="Y37" s="165"/>
      <c r="Z37" s="165"/>
      <c r="AA37" s="165"/>
      <c r="AB37" s="165"/>
      <c r="AC37" s="165"/>
      <c r="AD37" s="165"/>
      <c r="AE37" s="165"/>
    </row>
    <row r="38" spans="1:31" s="167" customFormat="1" ht="6.95" customHeight="1">
      <c r="A38" s="165"/>
      <c r="B38" s="131"/>
      <c r="C38" s="165"/>
      <c r="D38" s="165"/>
      <c r="E38" s="165"/>
      <c r="F38" s="165"/>
      <c r="G38" s="165"/>
      <c r="H38" s="165"/>
      <c r="I38" s="165"/>
      <c r="J38" s="165"/>
      <c r="K38" s="165"/>
      <c r="L38" s="166"/>
      <c r="S38" s="165"/>
      <c r="T38" s="165"/>
      <c r="U38" s="165"/>
      <c r="V38" s="165"/>
      <c r="W38" s="165"/>
      <c r="X38" s="165"/>
      <c r="Y38" s="165"/>
      <c r="Z38" s="165"/>
      <c r="AA38" s="165"/>
      <c r="AB38" s="165"/>
      <c r="AC38" s="165"/>
      <c r="AD38" s="165"/>
      <c r="AE38" s="165"/>
    </row>
    <row r="39" spans="1:31" s="167" customFormat="1" ht="25.35" customHeight="1">
      <c r="A39" s="165"/>
      <c r="B39" s="131"/>
      <c r="C39" s="181"/>
      <c r="D39" s="182" t="s">
        <v>43</v>
      </c>
      <c r="E39" s="183"/>
      <c r="F39" s="183"/>
      <c r="G39" s="184" t="s">
        <v>44</v>
      </c>
      <c r="H39" s="185" t="s">
        <v>45</v>
      </c>
      <c r="I39" s="183"/>
      <c r="J39" s="186">
        <f>SUM(J30:J37)</f>
        <v>0</v>
      </c>
      <c r="K39" s="187"/>
      <c r="L39" s="166"/>
      <c r="S39" s="165"/>
      <c r="T39" s="165"/>
      <c r="U39" s="165"/>
      <c r="V39" s="165"/>
      <c r="W39" s="165"/>
      <c r="X39" s="165"/>
      <c r="Y39" s="165"/>
      <c r="Z39" s="165"/>
      <c r="AA39" s="165"/>
      <c r="AB39" s="165"/>
      <c r="AC39" s="165"/>
      <c r="AD39" s="165"/>
      <c r="AE39" s="165"/>
    </row>
    <row r="40" spans="1:31" s="167" customFormat="1" ht="14.45" customHeight="1">
      <c r="A40" s="165"/>
      <c r="B40" s="131"/>
      <c r="C40" s="165"/>
      <c r="D40" s="165"/>
      <c r="E40" s="165"/>
      <c r="F40" s="165"/>
      <c r="G40" s="165"/>
      <c r="H40" s="165"/>
      <c r="I40" s="165"/>
      <c r="J40" s="165"/>
      <c r="K40" s="165"/>
      <c r="L40" s="166"/>
      <c r="S40" s="165"/>
      <c r="T40" s="165"/>
      <c r="U40" s="165"/>
      <c r="V40" s="165"/>
      <c r="W40" s="165"/>
      <c r="X40" s="165"/>
      <c r="Y40" s="165"/>
      <c r="Z40" s="165"/>
      <c r="AA40" s="165"/>
      <c r="AB40" s="165"/>
      <c r="AC40" s="165"/>
      <c r="AD40" s="165"/>
      <c r="AE40" s="165"/>
    </row>
    <row r="41" spans="1:31" ht="14.45" customHeight="1">
      <c r="B41" s="161"/>
      <c r="L41" s="161"/>
    </row>
    <row r="42" spans="1:31" ht="14.45" customHeight="1">
      <c r="B42" s="161"/>
      <c r="L42" s="161"/>
    </row>
    <row r="43" spans="1:31" ht="14.45" customHeight="1">
      <c r="B43" s="161"/>
      <c r="L43" s="161"/>
    </row>
    <row r="44" spans="1:31" ht="14.45" customHeight="1">
      <c r="B44" s="161"/>
      <c r="L44" s="161"/>
    </row>
    <row r="45" spans="1:31" ht="14.45" customHeight="1">
      <c r="B45" s="161"/>
      <c r="L45" s="161"/>
    </row>
    <row r="46" spans="1:31" ht="14.45" customHeight="1">
      <c r="B46" s="161"/>
      <c r="L46" s="161"/>
    </row>
    <row r="47" spans="1:31" ht="14.45" customHeight="1">
      <c r="B47" s="161"/>
      <c r="L47" s="161"/>
    </row>
    <row r="48" spans="1:31" ht="14.45" customHeight="1">
      <c r="B48" s="161"/>
      <c r="L48" s="161"/>
    </row>
    <row r="49" spans="1:31" ht="14.45" customHeight="1">
      <c r="B49" s="161"/>
      <c r="L49" s="161"/>
    </row>
    <row r="50" spans="1:31" s="167" customFormat="1" ht="14.45" customHeight="1">
      <c r="B50" s="166"/>
      <c r="D50" s="188" t="s">
        <v>46</v>
      </c>
      <c r="E50" s="189"/>
      <c r="F50" s="189"/>
      <c r="G50" s="188" t="s">
        <v>47</v>
      </c>
      <c r="H50" s="189"/>
      <c r="I50" s="189"/>
      <c r="J50" s="189"/>
      <c r="K50" s="189"/>
      <c r="L50" s="166"/>
    </row>
    <row r="51" spans="1:31">
      <c r="B51" s="161"/>
      <c r="L51" s="161"/>
    </row>
    <row r="52" spans="1:31">
      <c r="B52" s="161"/>
      <c r="L52" s="161"/>
    </row>
    <row r="53" spans="1:31">
      <c r="B53" s="161"/>
      <c r="L53" s="161"/>
    </row>
    <row r="54" spans="1:31">
      <c r="B54" s="161"/>
      <c r="L54" s="161"/>
    </row>
    <row r="55" spans="1:31">
      <c r="B55" s="161"/>
      <c r="L55" s="161"/>
    </row>
    <row r="56" spans="1:31">
      <c r="B56" s="161"/>
      <c r="L56" s="161"/>
    </row>
    <row r="57" spans="1:31">
      <c r="B57" s="161"/>
      <c r="L57" s="161"/>
    </row>
    <row r="58" spans="1:31">
      <c r="B58" s="161"/>
      <c r="L58" s="161"/>
    </row>
    <row r="59" spans="1:31">
      <c r="B59" s="161"/>
      <c r="L59" s="161"/>
    </row>
    <row r="60" spans="1:31">
      <c r="B60" s="161"/>
      <c r="L60" s="161"/>
    </row>
    <row r="61" spans="1:31" s="167" customFormat="1" ht="12.75">
      <c r="A61" s="165"/>
      <c r="B61" s="131"/>
      <c r="C61" s="165"/>
      <c r="D61" s="190" t="s">
        <v>48</v>
      </c>
      <c r="E61" s="191"/>
      <c r="F61" s="192" t="s">
        <v>49</v>
      </c>
      <c r="G61" s="190" t="s">
        <v>48</v>
      </c>
      <c r="H61" s="191"/>
      <c r="I61" s="191"/>
      <c r="J61" s="193" t="s">
        <v>49</v>
      </c>
      <c r="K61" s="191"/>
      <c r="L61" s="166"/>
      <c r="S61" s="165"/>
      <c r="T61" s="165"/>
      <c r="U61" s="165"/>
      <c r="V61" s="165"/>
      <c r="W61" s="165"/>
      <c r="X61" s="165"/>
      <c r="Y61" s="165"/>
      <c r="Z61" s="165"/>
      <c r="AA61" s="165"/>
      <c r="AB61" s="165"/>
      <c r="AC61" s="165"/>
      <c r="AD61" s="165"/>
      <c r="AE61" s="165"/>
    </row>
    <row r="62" spans="1:31">
      <c r="B62" s="161"/>
      <c r="L62" s="161"/>
    </row>
    <row r="63" spans="1:31">
      <c r="B63" s="161"/>
      <c r="L63" s="161"/>
    </row>
    <row r="64" spans="1:31">
      <c r="B64" s="161"/>
      <c r="L64" s="161"/>
    </row>
    <row r="65" spans="1:31" s="167" customFormat="1" ht="12.75">
      <c r="A65" s="165"/>
      <c r="B65" s="131"/>
      <c r="C65" s="165"/>
      <c r="D65" s="188" t="s">
        <v>50</v>
      </c>
      <c r="E65" s="194"/>
      <c r="F65" s="194"/>
      <c r="G65" s="188" t="s">
        <v>51</v>
      </c>
      <c r="H65" s="194"/>
      <c r="I65" s="194"/>
      <c r="J65" s="194"/>
      <c r="K65" s="194"/>
      <c r="L65" s="166"/>
      <c r="S65" s="165"/>
      <c r="T65" s="165"/>
      <c r="U65" s="165"/>
      <c r="V65" s="165"/>
      <c r="W65" s="165"/>
      <c r="X65" s="165"/>
      <c r="Y65" s="165"/>
      <c r="Z65" s="165"/>
      <c r="AA65" s="165"/>
      <c r="AB65" s="165"/>
      <c r="AC65" s="165"/>
      <c r="AD65" s="165"/>
      <c r="AE65" s="165"/>
    </row>
    <row r="66" spans="1:31">
      <c r="B66" s="161"/>
      <c r="L66" s="161"/>
    </row>
    <row r="67" spans="1:31">
      <c r="B67" s="161"/>
      <c r="L67" s="161"/>
    </row>
    <row r="68" spans="1:31">
      <c r="B68" s="161"/>
      <c r="L68" s="161"/>
    </row>
    <row r="69" spans="1:31">
      <c r="B69" s="161"/>
      <c r="L69" s="161"/>
    </row>
    <row r="70" spans="1:31">
      <c r="B70" s="161"/>
      <c r="L70" s="161"/>
    </row>
    <row r="71" spans="1:31">
      <c r="B71" s="161"/>
      <c r="L71" s="161"/>
    </row>
    <row r="72" spans="1:31">
      <c r="B72" s="161"/>
      <c r="L72" s="161"/>
    </row>
    <row r="73" spans="1:31">
      <c r="B73" s="161"/>
      <c r="L73" s="161"/>
    </row>
    <row r="74" spans="1:31">
      <c r="B74" s="161"/>
      <c r="L74" s="161"/>
    </row>
    <row r="75" spans="1:31">
      <c r="B75" s="161"/>
      <c r="L75" s="161"/>
    </row>
    <row r="76" spans="1:31" s="167" customFormat="1" ht="12.75">
      <c r="A76" s="165"/>
      <c r="B76" s="131"/>
      <c r="C76" s="165"/>
      <c r="D76" s="190" t="s">
        <v>48</v>
      </c>
      <c r="E76" s="191"/>
      <c r="F76" s="192" t="s">
        <v>49</v>
      </c>
      <c r="G76" s="190" t="s">
        <v>48</v>
      </c>
      <c r="H76" s="191"/>
      <c r="I76" s="191"/>
      <c r="J76" s="193" t="s">
        <v>49</v>
      </c>
      <c r="K76" s="191"/>
      <c r="L76" s="166"/>
      <c r="S76" s="165"/>
      <c r="T76" s="165"/>
      <c r="U76" s="165"/>
      <c r="V76" s="165"/>
      <c r="W76" s="165"/>
      <c r="X76" s="165"/>
      <c r="Y76" s="165"/>
      <c r="Z76" s="165"/>
      <c r="AA76" s="165"/>
      <c r="AB76" s="165"/>
      <c r="AC76" s="165"/>
      <c r="AD76" s="165"/>
      <c r="AE76" s="165"/>
    </row>
    <row r="77" spans="1:31" s="167" customFormat="1" ht="14.45" customHeight="1">
      <c r="A77" s="165"/>
      <c r="B77" s="195"/>
      <c r="C77" s="196"/>
      <c r="D77" s="196"/>
      <c r="E77" s="196"/>
      <c r="F77" s="196"/>
      <c r="G77" s="196"/>
      <c r="H77" s="196"/>
      <c r="I77" s="196"/>
      <c r="J77" s="196"/>
      <c r="K77" s="196"/>
      <c r="L77" s="166"/>
      <c r="S77" s="165"/>
      <c r="T77" s="165"/>
      <c r="U77" s="165"/>
      <c r="V77" s="165"/>
      <c r="W77" s="165"/>
      <c r="X77" s="165"/>
      <c r="Y77" s="165"/>
      <c r="Z77" s="165"/>
      <c r="AA77" s="165"/>
      <c r="AB77" s="165"/>
      <c r="AC77" s="165"/>
      <c r="AD77" s="165"/>
      <c r="AE77" s="165"/>
    </row>
    <row r="81" spans="1:47" s="167" customFormat="1" ht="6.95" customHeight="1">
      <c r="A81" s="165"/>
      <c r="B81" s="197"/>
      <c r="C81" s="198"/>
      <c r="D81" s="198"/>
      <c r="E81" s="198"/>
      <c r="F81" s="198"/>
      <c r="G81" s="198"/>
      <c r="H81" s="198"/>
      <c r="I81" s="198"/>
      <c r="J81" s="198"/>
      <c r="K81" s="198"/>
      <c r="L81" s="166"/>
      <c r="S81" s="165"/>
      <c r="T81" s="165"/>
      <c r="U81" s="165"/>
      <c r="V81" s="165"/>
      <c r="W81" s="165"/>
      <c r="X81" s="165"/>
      <c r="Y81" s="165"/>
      <c r="Z81" s="165"/>
      <c r="AA81" s="165"/>
      <c r="AB81" s="165"/>
      <c r="AC81" s="165"/>
      <c r="AD81" s="165"/>
      <c r="AE81" s="165"/>
    </row>
    <row r="82" spans="1:47" s="167" customFormat="1" ht="24.95" customHeight="1">
      <c r="A82" s="165"/>
      <c r="B82" s="131"/>
      <c r="C82" s="162" t="s">
        <v>92</v>
      </c>
      <c r="D82" s="165"/>
      <c r="E82" s="165"/>
      <c r="F82" s="165"/>
      <c r="G82" s="165"/>
      <c r="H82" s="165"/>
      <c r="I82" s="165"/>
      <c r="J82" s="165"/>
      <c r="K82" s="165"/>
      <c r="L82" s="166"/>
      <c r="S82" s="165"/>
      <c r="T82" s="165"/>
      <c r="U82" s="165"/>
      <c r="V82" s="165"/>
      <c r="W82" s="165"/>
      <c r="X82" s="165"/>
      <c r="Y82" s="165"/>
      <c r="Z82" s="165"/>
      <c r="AA82" s="165"/>
      <c r="AB82" s="165"/>
      <c r="AC82" s="165"/>
      <c r="AD82" s="165"/>
      <c r="AE82" s="165"/>
    </row>
    <row r="83" spans="1:47" s="167" customFormat="1" ht="6.95" customHeight="1">
      <c r="A83" s="165"/>
      <c r="B83" s="131"/>
      <c r="C83" s="165"/>
      <c r="D83" s="165"/>
      <c r="E83" s="165"/>
      <c r="F83" s="165"/>
      <c r="G83" s="165"/>
      <c r="H83" s="165"/>
      <c r="I83" s="165"/>
      <c r="J83" s="165"/>
      <c r="K83" s="165"/>
      <c r="L83" s="166"/>
      <c r="S83" s="165"/>
      <c r="T83" s="165"/>
      <c r="U83" s="165"/>
      <c r="V83" s="165"/>
      <c r="W83" s="165"/>
      <c r="X83" s="165"/>
      <c r="Y83" s="165"/>
      <c r="Z83" s="165"/>
      <c r="AA83" s="165"/>
      <c r="AB83" s="165"/>
      <c r="AC83" s="165"/>
      <c r="AD83" s="165"/>
      <c r="AE83" s="165"/>
    </row>
    <row r="84" spans="1:47" s="167" customFormat="1" ht="12" customHeight="1">
      <c r="A84" s="165"/>
      <c r="B84" s="131"/>
      <c r="C84" s="164" t="s">
        <v>16</v>
      </c>
      <c r="D84" s="165"/>
      <c r="E84" s="165"/>
      <c r="F84" s="165"/>
      <c r="G84" s="165"/>
      <c r="H84" s="165"/>
      <c r="I84" s="165"/>
      <c r="J84" s="165"/>
      <c r="K84" s="165"/>
      <c r="L84" s="166"/>
      <c r="S84" s="165"/>
      <c r="T84" s="165"/>
      <c r="U84" s="165"/>
      <c r="V84" s="165"/>
      <c r="W84" s="165"/>
      <c r="X84" s="165"/>
      <c r="Y84" s="165"/>
      <c r="Z84" s="165"/>
      <c r="AA84" s="165"/>
      <c r="AB84" s="165"/>
      <c r="AC84" s="165"/>
      <c r="AD84" s="165"/>
      <c r="AE84" s="165"/>
    </row>
    <row r="85" spans="1:47" s="167" customFormat="1" ht="16.5" customHeight="1">
      <c r="A85" s="165"/>
      <c r="B85" s="131"/>
      <c r="C85" s="165"/>
      <c r="D85" s="165"/>
      <c r="E85" s="329" t="str">
        <f>E7</f>
        <v>Rekonstrukce kuchyně - ZŠ Bruntál, Cihelní 6</v>
      </c>
      <c r="F85" s="330"/>
      <c r="G85" s="330"/>
      <c r="H85" s="330"/>
      <c r="I85" s="165"/>
      <c r="J85" s="165"/>
      <c r="K85" s="165"/>
      <c r="L85" s="166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</row>
    <row r="86" spans="1:47" s="167" customFormat="1" ht="12" customHeight="1">
      <c r="A86" s="165"/>
      <c r="B86" s="131"/>
      <c r="C86" s="164" t="s">
        <v>90</v>
      </c>
      <c r="D86" s="165"/>
      <c r="E86" s="165"/>
      <c r="F86" s="165"/>
      <c r="G86" s="165"/>
      <c r="H86" s="165"/>
      <c r="I86" s="165"/>
      <c r="J86" s="165"/>
      <c r="K86" s="165"/>
      <c r="L86" s="166"/>
      <c r="S86" s="165"/>
      <c r="T86" s="165"/>
      <c r="U86" s="165"/>
      <c r="V86" s="165"/>
      <c r="W86" s="165"/>
      <c r="X86" s="165"/>
      <c r="Y86" s="165"/>
      <c r="Z86" s="165"/>
      <c r="AA86" s="165"/>
      <c r="AB86" s="165"/>
      <c r="AC86" s="165"/>
      <c r="AD86" s="165"/>
      <c r="AE86" s="165"/>
    </row>
    <row r="87" spans="1:47" s="167" customFormat="1" ht="16.5" customHeight="1">
      <c r="A87" s="165"/>
      <c r="B87" s="131"/>
      <c r="C87" s="165"/>
      <c r="D87" s="165"/>
      <c r="E87" s="321" t="str">
        <f>E9</f>
        <v>A - Bourání</v>
      </c>
      <c r="F87" s="322"/>
      <c r="G87" s="322"/>
      <c r="H87" s="322"/>
      <c r="I87" s="165"/>
      <c r="J87" s="165"/>
      <c r="K87" s="165"/>
      <c r="L87" s="166"/>
      <c r="S87" s="165"/>
      <c r="T87" s="165"/>
      <c r="U87" s="165"/>
      <c r="V87" s="165"/>
      <c r="W87" s="165"/>
      <c r="X87" s="165"/>
      <c r="Y87" s="165"/>
      <c r="Z87" s="165"/>
      <c r="AA87" s="165"/>
      <c r="AB87" s="165"/>
      <c r="AC87" s="165"/>
      <c r="AD87" s="165"/>
      <c r="AE87" s="165"/>
    </row>
    <row r="88" spans="1:47" s="167" customFormat="1" ht="6.95" customHeight="1">
      <c r="A88" s="165"/>
      <c r="B88" s="131"/>
      <c r="C88" s="165"/>
      <c r="D88" s="165"/>
      <c r="E88" s="165"/>
      <c r="F88" s="165"/>
      <c r="G88" s="165"/>
      <c r="H88" s="165"/>
      <c r="I88" s="165"/>
      <c r="J88" s="165"/>
      <c r="K88" s="165"/>
      <c r="L88" s="166"/>
      <c r="S88" s="165"/>
      <c r="T88" s="165"/>
      <c r="U88" s="165"/>
      <c r="V88" s="165"/>
      <c r="W88" s="165"/>
      <c r="X88" s="165"/>
      <c r="Y88" s="165"/>
      <c r="Z88" s="165"/>
      <c r="AA88" s="165"/>
      <c r="AB88" s="165"/>
      <c r="AC88" s="165"/>
      <c r="AD88" s="165"/>
      <c r="AE88" s="165"/>
    </row>
    <row r="89" spans="1:47" s="167" customFormat="1" ht="12" customHeight="1">
      <c r="A89" s="165"/>
      <c r="B89" s="131"/>
      <c r="C89" s="164" t="s">
        <v>20</v>
      </c>
      <c r="D89" s="165"/>
      <c r="E89" s="165"/>
      <c r="F89" s="168" t="str">
        <f>F12</f>
        <v xml:space="preserve"> </v>
      </c>
      <c r="G89" s="165"/>
      <c r="H89" s="165"/>
      <c r="I89" s="164" t="s">
        <v>22</v>
      </c>
      <c r="J89" s="169" t="str">
        <f>IF(J12="","",J12)</f>
        <v>7. 12. 2023</v>
      </c>
      <c r="K89" s="165"/>
      <c r="L89" s="166"/>
      <c r="S89" s="165"/>
      <c r="T89" s="165"/>
      <c r="U89" s="165"/>
      <c r="V89" s="165"/>
      <c r="W89" s="165"/>
      <c r="X89" s="165"/>
      <c r="Y89" s="165"/>
      <c r="Z89" s="165"/>
      <c r="AA89" s="165"/>
      <c r="AB89" s="165"/>
      <c r="AC89" s="165"/>
      <c r="AD89" s="165"/>
      <c r="AE89" s="165"/>
    </row>
    <row r="90" spans="1:47" s="167" customFormat="1" ht="6.95" customHeight="1">
      <c r="A90" s="165"/>
      <c r="B90" s="131"/>
      <c r="C90" s="165"/>
      <c r="D90" s="165"/>
      <c r="E90" s="165"/>
      <c r="F90" s="165"/>
      <c r="G90" s="165"/>
      <c r="H90" s="165"/>
      <c r="I90" s="165"/>
      <c r="J90" s="165"/>
      <c r="K90" s="165"/>
      <c r="L90" s="166"/>
      <c r="S90" s="165"/>
      <c r="T90" s="165"/>
      <c r="U90" s="165"/>
      <c r="V90" s="165"/>
      <c r="W90" s="165"/>
      <c r="X90" s="165"/>
      <c r="Y90" s="165"/>
      <c r="Z90" s="165"/>
      <c r="AA90" s="165"/>
      <c r="AB90" s="165"/>
      <c r="AC90" s="165"/>
      <c r="AD90" s="165"/>
      <c r="AE90" s="165"/>
    </row>
    <row r="91" spans="1:47" s="167" customFormat="1" ht="15.2" customHeight="1">
      <c r="A91" s="165"/>
      <c r="B91" s="131"/>
      <c r="C91" s="164" t="s">
        <v>24</v>
      </c>
      <c r="D91" s="165"/>
      <c r="E91" s="165"/>
      <c r="F91" s="168" t="str">
        <f>E15</f>
        <v xml:space="preserve"> </v>
      </c>
      <c r="G91" s="165"/>
      <c r="H91" s="165"/>
      <c r="I91" s="164" t="s">
        <v>29</v>
      </c>
      <c r="J91" s="199" t="str">
        <f>E21</f>
        <v xml:space="preserve"> </v>
      </c>
      <c r="K91" s="165"/>
      <c r="L91" s="166"/>
      <c r="S91" s="165"/>
      <c r="T91" s="165"/>
      <c r="U91" s="165"/>
      <c r="V91" s="165"/>
      <c r="W91" s="165"/>
      <c r="X91" s="165"/>
      <c r="Y91" s="165"/>
      <c r="Z91" s="165"/>
      <c r="AA91" s="165"/>
      <c r="AB91" s="165"/>
      <c r="AC91" s="165"/>
      <c r="AD91" s="165"/>
      <c r="AE91" s="165"/>
    </row>
    <row r="92" spans="1:47" s="167" customFormat="1" ht="15.2" customHeight="1">
      <c r="A92" s="165"/>
      <c r="B92" s="131"/>
      <c r="C92" s="164" t="s">
        <v>27</v>
      </c>
      <c r="D92" s="165"/>
      <c r="E92" s="165"/>
      <c r="F92" s="168" t="str">
        <f>IF(E18="","",E18)</f>
        <v>Vyplň údaj</v>
      </c>
      <c r="G92" s="165"/>
      <c r="H92" s="165"/>
      <c r="I92" s="164" t="s">
        <v>31</v>
      </c>
      <c r="J92" s="199" t="str">
        <f>E24</f>
        <v xml:space="preserve"> </v>
      </c>
      <c r="K92" s="165"/>
      <c r="L92" s="166"/>
      <c r="S92" s="165"/>
      <c r="T92" s="165"/>
      <c r="U92" s="165"/>
      <c r="V92" s="165"/>
      <c r="W92" s="165"/>
      <c r="X92" s="165"/>
      <c r="Y92" s="165"/>
      <c r="Z92" s="165"/>
      <c r="AA92" s="165"/>
      <c r="AB92" s="165"/>
      <c r="AC92" s="165"/>
      <c r="AD92" s="165"/>
      <c r="AE92" s="165"/>
    </row>
    <row r="93" spans="1:47" s="167" customFormat="1" ht="10.35" customHeight="1">
      <c r="A93" s="165"/>
      <c r="B93" s="131"/>
      <c r="C93" s="165"/>
      <c r="D93" s="165"/>
      <c r="E93" s="165"/>
      <c r="F93" s="165"/>
      <c r="G93" s="165"/>
      <c r="H93" s="165"/>
      <c r="I93" s="165"/>
      <c r="J93" s="165"/>
      <c r="K93" s="165"/>
      <c r="L93" s="166"/>
      <c r="S93" s="165"/>
      <c r="T93" s="165"/>
      <c r="U93" s="165"/>
      <c r="V93" s="165"/>
      <c r="W93" s="165"/>
      <c r="X93" s="165"/>
      <c r="Y93" s="165"/>
      <c r="Z93" s="165"/>
      <c r="AA93" s="165"/>
      <c r="AB93" s="165"/>
      <c r="AC93" s="165"/>
      <c r="AD93" s="165"/>
      <c r="AE93" s="165"/>
    </row>
    <row r="94" spans="1:47" s="167" customFormat="1" ht="29.25" customHeight="1">
      <c r="A94" s="165"/>
      <c r="B94" s="131"/>
      <c r="C94" s="200" t="s">
        <v>93</v>
      </c>
      <c r="D94" s="181"/>
      <c r="E94" s="181"/>
      <c r="F94" s="181"/>
      <c r="G94" s="181"/>
      <c r="H94" s="181"/>
      <c r="I94" s="181"/>
      <c r="J94" s="201" t="s">
        <v>94</v>
      </c>
      <c r="K94" s="181"/>
      <c r="L94" s="166"/>
      <c r="S94" s="165"/>
      <c r="T94" s="165"/>
      <c r="U94" s="165"/>
      <c r="V94" s="165"/>
      <c r="W94" s="165"/>
      <c r="X94" s="165"/>
      <c r="Y94" s="165"/>
      <c r="Z94" s="165"/>
      <c r="AA94" s="165"/>
      <c r="AB94" s="165"/>
      <c r="AC94" s="165"/>
      <c r="AD94" s="165"/>
      <c r="AE94" s="165"/>
    </row>
    <row r="95" spans="1:47" s="167" customFormat="1" ht="10.35" customHeight="1">
      <c r="A95" s="165"/>
      <c r="B95" s="131"/>
      <c r="C95" s="246"/>
      <c r="D95" s="246"/>
      <c r="E95" s="246"/>
      <c r="F95" s="246"/>
      <c r="G95" s="246"/>
      <c r="H95" s="246"/>
      <c r="I95" s="165"/>
      <c r="J95" s="165"/>
      <c r="K95" s="165"/>
      <c r="L95" s="166"/>
      <c r="S95" s="165"/>
      <c r="T95" s="165"/>
      <c r="U95" s="165"/>
      <c r="V95" s="165"/>
      <c r="W95" s="165"/>
      <c r="X95" s="165"/>
      <c r="Y95" s="165"/>
      <c r="Z95" s="165"/>
      <c r="AA95" s="165"/>
      <c r="AB95" s="165"/>
      <c r="AC95" s="165"/>
      <c r="AD95" s="165"/>
      <c r="AE95" s="165"/>
    </row>
    <row r="96" spans="1:47" s="167" customFormat="1" ht="22.9" customHeight="1">
      <c r="A96" s="165"/>
      <c r="B96" s="131"/>
      <c r="C96" s="247" t="s">
        <v>95</v>
      </c>
      <c r="D96" s="246"/>
      <c r="E96" s="246"/>
      <c r="F96" s="246"/>
      <c r="G96" s="246"/>
      <c r="H96" s="246"/>
      <c r="I96" s="165"/>
      <c r="J96" s="176">
        <f>J122</f>
        <v>0</v>
      </c>
      <c r="K96" s="165"/>
      <c r="L96" s="166"/>
      <c r="S96" s="165"/>
      <c r="T96" s="165"/>
      <c r="U96" s="165"/>
      <c r="V96" s="165"/>
      <c r="W96" s="165"/>
      <c r="X96" s="165"/>
      <c r="Y96" s="165"/>
      <c r="Z96" s="165"/>
      <c r="AA96" s="165"/>
      <c r="AB96" s="165"/>
      <c r="AC96" s="165"/>
      <c r="AD96" s="165"/>
      <c r="AE96" s="165"/>
      <c r="AU96" s="158" t="s">
        <v>96</v>
      </c>
    </row>
    <row r="97" spans="1:31" s="202" customFormat="1" ht="24.95" customHeight="1">
      <c r="B97" s="203"/>
      <c r="C97" s="248"/>
      <c r="D97" s="249" t="s">
        <v>97</v>
      </c>
      <c r="E97" s="250"/>
      <c r="F97" s="250"/>
      <c r="G97" s="250"/>
      <c r="H97" s="250"/>
      <c r="I97" s="204"/>
      <c r="J97" s="205">
        <f>J123</f>
        <v>0</v>
      </c>
      <c r="L97" s="203"/>
    </row>
    <row r="98" spans="1:31" s="202" customFormat="1" ht="24.95" customHeight="1">
      <c r="B98" s="203"/>
      <c r="C98" s="248"/>
      <c r="D98" s="249" t="s">
        <v>98</v>
      </c>
      <c r="E98" s="250"/>
      <c r="F98" s="250"/>
      <c r="G98" s="250"/>
      <c r="H98" s="250"/>
      <c r="I98" s="204"/>
      <c r="J98" s="205">
        <f>J138</f>
        <v>0</v>
      </c>
      <c r="L98" s="203"/>
    </row>
    <row r="99" spans="1:31" s="202" customFormat="1" ht="24.95" customHeight="1">
      <c r="B99" s="203"/>
      <c r="C99" s="248"/>
      <c r="D99" s="249" t="s">
        <v>99</v>
      </c>
      <c r="E99" s="250"/>
      <c r="F99" s="250"/>
      <c r="G99" s="250"/>
      <c r="H99" s="250"/>
      <c r="I99" s="204"/>
      <c r="J99" s="205">
        <f>J144</f>
        <v>0</v>
      </c>
      <c r="L99" s="203"/>
    </row>
    <row r="100" spans="1:31" s="202" customFormat="1" ht="24.95" customHeight="1">
      <c r="B100" s="203"/>
      <c r="C100" s="248"/>
      <c r="D100" s="249" t="s">
        <v>100</v>
      </c>
      <c r="E100" s="250"/>
      <c r="F100" s="250"/>
      <c r="G100" s="250"/>
      <c r="H100" s="250"/>
      <c r="I100" s="204"/>
      <c r="J100" s="205">
        <f>J146</f>
        <v>0</v>
      </c>
      <c r="L100" s="203"/>
    </row>
    <row r="101" spans="1:31" s="202" customFormat="1" ht="24.95" customHeight="1">
      <c r="B101" s="203"/>
      <c r="C101" s="248"/>
      <c r="D101" s="249" t="s">
        <v>101</v>
      </c>
      <c r="E101" s="250"/>
      <c r="F101" s="250"/>
      <c r="G101" s="250"/>
      <c r="H101" s="250"/>
      <c r="I101" s="204"/>
      <c r="J101" s="205">
        <f>J148</f>
        <v>0</v>
      </c>
      <c r="L101" s="203"/>
    </row>
    <row r="102" spans="1:31" s="202" customFormat="1" ht="24.95" customHeight="1">
      <c r="B102" s="203"/>
      <c r="C102" s="248"/>
      <c r="D102" s="249" t="s">
        <v>102</v>
      </c>
      <c r="E102" s="250"/>
      <c r="F102" s="250"/>
      <c r="G102" s="250"/>
      <c r="H102" s="250"/>
      <c r="I102" s="204"/>
      <c r="J102" s="205">
        <f>J150</f>
        <v>0</v>
      </c>
      <c r="L102" s="203"/>
    </row>
    <row r="103" spans="1:31" s="167" customFormat="1" ht="21.75" customHeight="1">
      <c r="A103" s="165"/>
      <c r="B103" s="131"/>
      <c r="C103" s="246"/>
      <c r="D103" s="246"/>
      <c r="E103" s="246"/>
      <c r="F103" s="246"/>
      <c r="G103" s="246"/>
      <c r="H103" s="246"/>
      <c r="I103" s="165"/>
      <c r="J103" s="165"/>
      <c r="K103" s="165"/>
      <c r="L103" s="166"/>
      <c r="S103" s="165"/>
      <c r="T103" s="165"/>
      <c r="U103" s="165"/>
      <c r="V103" s="165"/>
      <c r="W103" s="165"/>
      <c r="X103" s="165"/>
      <c r="Y103" s="165"/>
      <c r="Z103" s="165"/>
      <c r="AA103" s="165"/>
      <c r="AB103" s="165"/>
      <c r="AC103" s="165"/>
      <c r="AD103" s="165"/>
      <c r="AE103" s="165"/>
    </row>
    <row r="104" spans="1:31" s="167" customFormat="1" ht="6.95" customHeight="1">
      <c r="A104" s="165"/>
      <c r="B104" s="195"/>
      <c r="C104" s="251"/>
      <c r="D104" s="251"/>
      <c r="E104" s="251"/>
      <c r="F104" s="251"/>
      <c r="G104" s="251"/>
      <c r="H104" s="251"/>
      <c r="I104" s="196"/>
      <c r="J104" s="196"/>
      <c r="K104" s="196"/>
      <c r="L104" s="166"/>
      <c r="S104" s="165"/>
      <c r="T104" s="165"/>
      <c r="U104" s="165"/>
      <c r="V104" s="165"/>
      <c r="W104" s="165"/>
      <c r="X104" s="165"/>
      <c r="Y104" s="165"/>
      <c r="Z104" s="165"/>
      <c r="AA104" s="165"/>
      <c r="AB104" s="165"/>
      <c r="AC104" s="165"/>
      <c r="AD104" s="165"/>
      <c r="AE104" s="165"/>
    </row>
    <row r="105" spans="1:31">
      <c r="C105" s="252"/>
      <c r="D105" s="252"/>
      <c r="E105" s="252"/>
      <c r="F105" s="252"/>
      <c r="G105" s="252"/>
      <c r="H105" s="252"/>
    </row>
    <row r="106" spans="1:31">
      <c r="C106" s="252"/>
      <c r="D106" s="252"/>
      <c r="E106" s="252"/>
      <c r="F106" s="252"/>
      <c r="G106" s="252"/>
      <c r="H106" s="252"/>
    </row>
    <row r="107" spans="1:31">
      <c r="C107" s="252"/>
      <c r="D107" s="252"/>
      <c r="E107" s="252"/>
      <c r="F107" s="252"/>
      <c r="G107" s="252"/>
      <c r="H107" s="252"/>
    </row>
    <row r="108" spans="1:31" s="167" customFormat="1" ht="6.95" customHeight="1">
      <c r="A108" s="165"/>
      <c r="B108" s="197"/>
      <c r="C108" s="253"/>
      <c r="D108" s="253"/>
      <c r="E108" s="253"/>
      <c r="F108" s="253"/>
      <c r="G108" s="253"/>
      <c r="H108" s="253"/>
      <c r="I108" s="198"/>
      <c r="J108" s="198"/>
      <c r="K108" s="198"/>
      <c r="L108" s="166"/>
      <c r="S108" s="165"/>
      <c r="T108" s="165"/>
      <c r="U108" s="165"/>
      <c r="V108" s="165"/>
      <c r="W108" s="165"/>
      <c r="X108" s="165"/>
      <c r="Y108" s="165"/>
      <c r="Z108" s="165"/>
      <c r="AA108" s="165"/>
      <c r="AB108" s="165"/>
      <c r="AC108" s="165"/>
      <c r="AD108" s="165"/>
      <c r="AE108" s="165"/>
    </row>
    <row r="109" spans="1:31" s="167" customFormat="1" ht="24.95" customHeight="1">
      <c r="A109" s="165"/>
      <c r="B109" s="131"/>
      <c r="C109" s="254" t="s">
        <v>103</v>
      </c>
      <c r="D109" s="246"/>
      <c r="E109" s="246"/>
      <c r="F109" s="246"/>
      <c r="G109" s="246"/>
      <c r="H109" s="246"/>
      <c r="I109" s="165"/>
      <c r="J109" s="165"/>
      <c r="K109" s="165"/>
      <c r="L109" s="166"/>
      <c r="S109" s="165"/>
      <c r="T109" s="165"/>
      <c r="U109" s="165"/>
      <c r="V109" s="165"/>
      <c r="W109" s="165"/>
      <c r="X109" s="165"/>
      <c r="Y109" s="165"/>
      <c r="Z109" s="165"/>
      <c r="AA109" s="165"/>
      <c r="AB109" s="165"/>
      <c r="AC109" s="165"/>
      <c r="AD109" s="165"/>
      <c r="AE109" s="165"/>
    </row>
    <row r="110" spans="1:31" s="167" customFormat="1" ht="6.95" customHeight="1">
      <c r="A110" s="165"/>
      <c r="B110" s="131"/>
      <c r="C110" s="246"/>
      <c r="D110" s="246"/>
      <c r="E110" s="246"/>
      <c r="F110" s="246"/>
      <c r="G110" s="246"/>
      <c r="H110" s="246"/>
      <c r="I110" s="165"/>
      <c r="J110" s="165"/>
      <c r="K110" s="165"/>
      <c r="L110" s="166"/>
      <c r="S110" s="165"/>
      <c r="T110" s="165"/>
      <c r="U110" s="165"/>
      <c r="V110" s="165"/>
      <c r="W110" s="165"/>
      <c r="X110" s="165"/>
      <c r="Y110" s="165"/>
      <c r="Z110" s="165"/>
      <c r="AA110" s="165"/>
      <c r="AB110" s="165"/>
      <c r="AC110" s="165"/>
      <c r="AD110" s="165"/>
      <c r="AE110" s="165"/>
    </row>
    <row r="111" spans="1:31" s="167" customFormat="1" ht="12" customHeight="1">
      <c r="A111" s="165"/>
      <c r="B111" s="131"/>
      <c r="C111" s="255" t="s">
        <v>16</v>
      </c>
      <c r="D111" s="246"/>
      <c r="E111" s="246"/>
      <c r="F111" s="246"/>
      <c r="G111" s="246"/>
      <c r="H111" s="246"/>
      <c r="I111" s="165"/>
      <c r="J111" s="165"/>
      <c r="K111" s="165"/>
      <c r="L111" s="166"/>
      <c r="S111" s="165"/>
      <c r="T111" s="165"/>
      <c r="U111" s="165"/>
      <c r="V111" s="165"/>
      <c r="W111" s="165"/>
      <c r="X111" s="165"/>
      <c r="Y111" s="165"/>
      <c r="Z111" s="165"/>
      <c r="AA111" s="165"/>
      <c r="AB111" s="165"/>
      <c r="AC111" s="165"/>
      <c r="AD111" s="165"/>
      <c r="AE111" s="165"/>
    </row>
    <row r="112" spans="1:31" s="167" customFormat="1" ht="16.5" customHeight="1">
      <c r="A112" s="165"/>
      <c r="B112" s="131"/>
      <c r="C112" s="246"/>
      <c r="D112" s="246"/>
      <c r="E112" s="323" t="str">
        <f>E7</f>
        <v>Rekonstrukce kuchyně - ZŠ Bruntál, Cihelní 6</v>
      </c>
      <c r="F112" s="324"/>
      <c r="G112" s="324"/>
      <c r="H112" s="324"/>
      <c r="I112" s="165"/>
      <c r="J112" s="165"/>
      <c r="K112" s="165"/>
      <c r="L112" s="166"/>
      <c r="S112" s="165"/>
      <c r="T112" s="165"/>
      <c r="U112" s="165"/>
      <c r="V112" s="165"/>
      <c r="W112" s="165"/>
      <c r="X112" s="165"/>
      <c r="Y112" s="165"/>
      <c r="Z112" s="165"/>
      <c r="AA112" s="165"/>
      <c r="AB112" s="165"/>
      <c r="AC112" s="165"/>
      <c r="AD112" s="165"/>
      <c r="AE112" s="165"/>
    </row>
    <row r="113" spans="1:65" s="167" customFormat="1" ht="12" customHeight="1">
      <c r="A113" s="165"/>
      <c r="B113" s="131"/>
      <c r="C113" s="255" t="s">
        <v>90</v>
      </c>
      <c r="D113" s="246"/>
      <c r="E113" s="246"/>
      <c r="F113" s="246"/>
      <c r="G113" s="246"/>
      <c r="H113" s="246"/>
      <c r="I113" s="165"/>
      <c r="J113" s="165"/>
      <c r="K113" s="165"/>
      <c r="L113" s="166"/>
      <c r="S113" s="165"/>
      <c r="T113" s="165"/>
      <c r="U113" s="165"/>
      <c r="V113" s="165"/>
      <c r="W113" s="165"/>
      <c r="X113" s="165"/>
      <c r="Y113" s="165"/>
      <c r="Z113" s="165"/>
      <c r="AA113" s="165"/>
      <c r="AB113" s="165"/>
      <c r="AC113" s="165"/>
      <c r="AD113" s="165"/>
      <c r="AE113" s="165"/>
    </row>
    <row r="114" spans="1:65" s="167" customFormat="1" ht="16.5" customHeight="1">
      <c r="A114" s="165"/>
      <c r="B114" s="131"/>
      <c r="C114" s="246"/>
      <c r="D114" s="246"/>
      <c r="E114" s="325" t="str">
        <f>E9</f>
        <v>A - Bourání</v>
      </c>
      <c r="F114" s="326"/>
      <c r="G114" s="326"/>
      <c r="H114" s="326"/>
      <c r="I114" s="165"/>
      <c r="J114" s="165"/>
      <c r="K114" s="165"/>
      <c r="L114" s="166"/>
      <c r="S114" s="165"/>
      <c r="T114" s="165"/>
      <c r="U114" s="165"/>
      <c r="V114" s="165"/>
      <c r="W114" s="165"/>
      <c r="X114" s="165"/>
      <c r="Y114" s="165"/>
      <c r="Z114" s="165"/>
      <c r="AA114" s="165"/>
      <c r="AB114" s="165"/>
      <c r="AC114" s="165"/>
      <c r="AD114" s="165"/>
      <c r="AE114" s="165"/>
    </row>
    <row r="115" spans="1:65" s="167" customFormat="1" ht="6.95" customHeight="1">
      <c r="A115" s="165"/>
      <c r="B115" s="131"/>
      <c r="C115" s="246"/>
      <c r="D115" s="246"/>
      <c r="E115" s="246"/>
      <c r="F115" s="246"/>
      <c r="G115" s="246"/>
      <c r="H115" s="246"/>
      <c r="I115" s="165"/>
      <c r="J115" s="165"/>
      <c r="K115" s="165"/>
      <c r="L115" s="166"/>
      <c r="S115" s="165"/>
      <c r="T115" s="165"/>
      <c r="U115" s="165"/>
      <c r="V115" s="165"/>
      <c r="W115" s="165"/>
      <c r="X115" s="165"/>
      <c r="Y115" s="165"/>
      <c r="Z115" s="165"/>
      <c r="AA115" s="165"/>
      <c r="AB115" s="165"/>
      <c r="AC115" s="165"/>
      <c r="AD115" s="165"/>
      <c r="AE115" s="165"/>
    </row>
    <row r="116" spans="1:65" s="167" customFormat="1" ht="12" customHeight="1">
      <c r="A116" s="165"/>
      <c r="B116" s="131"/>
      <c r="C116" s="255" t="s">
        <v>20</v>
      </c>
      <c r="D116" s="246"/>
      <c r="E116" s="246"/>
      <c r="F116" s="256" t="str">
        <f>F12</f>
        <v xml:space="preserve"> </v>
      </c>
      <c r="G116" s="246"/>
      <c r="H116" s="246"/>
      <c r="I116" s="164" t="s">
        <v>22</v>
      </c>
      <c r="J116" s="169" t="str">
        <f>IF(J12="","",J12)</f>
        <v>7. 12. 2023</v>
      </c>
      <c r="K116" s="165"/>
      <c r="L116" s="166"/>
      <c r="S116" s="165"/>
      <c r="T116" s="165"/>
      <c r="U116" s="165"/>
      <c r="V116" s="165"/>
      <c r="W116" s="165"/>
      <c r="X116" s="165"/>
      <c r="Y116" s="165"/>
      <c r="Z116" s="165"/>
      <c r="AA116" s="165"/>
      <c r="AB116" s="165"/>
      <c r="AC116" s="165"/>
      <c r="AD116" s="165"/>
      <c r="AE116" s="165"/>
    </row>
    <row r="117" spans="1:65" s="167" customFormat="1" ht="6.95" customHeight="1">
      <c r="A117" s="165"/>
      <c r="B117" s="131"/>
      <c r="C117" s="246"/>
      <c r="D117" s="246"/>
      <c r="E117" s="246"/>
      <c r="F117" s="246"/>
      <c r="G117" s="246"/>
      <c r="H117" s="246"/>
      <c r="I117" s="165"/>
      <c r="J117" s="165"/>
      <c r="K117" s="165"/>
      <c r="L117" s="166"/>
      <c r="S117" s="165"/>
      <c r="T117" s="165"/>
      <c r="U117" s="165"/>
      <c r="V117" s="165"/>
      <c r="W117" s="165"/>
      <c r="X117" s="165"/>
      <c r="Y117" s="165"/>
      <c r="Z117" s="165"/>
      <c r="AA117" s="165"/>
      <c r="AB117" s="165"/>
      <c r="AC117" s="165"/>
      <c r="AD117" s="165"/>
      <c r="AE117" s="165"/>
    </row>
    <row r="118" spans="1:65" s="167" customFormat="1" ht="15.2" customHeight="1">
      <c r="A118" s="165"/>
      <c r="B118" s="131"/>
      <c r="C118" s="255" t="s">
        <v>24</v>
      </c>
      <c r="D118" s="246"/>
      <c r="E118" s="246"/>
      <c r="F118" s="256" t="str">
        <f>E15</f>
        <v xml:space="preserve"> </v>
      </c>
      <c r="G118" s="246"/>
      <c r="H118" s="246"/>
      <c r="I118" s="164" t="s">
        <v>29</v>
      </c>
      <c r="J118" s="199" t="str">
        <f>E21</f>
        <v xml:space="preserve"> </v>
      </c>
      <c r="K118" s="165"/>
      <c r="L118" s="166"/>
      <c r="S118" s="165"/>
      <c r="T118" s="165"/>
      <c r="U118" s="165"/>
      <c r="V118" s="165"/>
      <c r="W118" s="165"/>
      <c r="X118" s="165"/>
      <c r="Y118" s="165"/>
      <c r="Z118" s="165"/>
      <c r="AA118" s="165"/>
      <c r="AB118" s="165"/>
      <c r="AC118" s="165"/>
      <c r="AD118" s="165"/>
      <c r="AE118" s="165"/>
    </row>
    <row r="119" spans="1:65" s="167" customFormat="1" ht="15.2" customHeight="1">
      <c r="A119" s="165"/>
      <c r="B119" s="131"/>
      <c r="C119" s="255" t="s">
        <v>27</v>
      </c>
      <c r="D119" s="246"/>
      <c r="E119" s="246"/>
      <c r="F119" s="256" t="str">
        <f>IF(E18="","",E18)</f>
        <v>Vyplň údaj</v>
      </c>
      <c r="G119" s="246"/>
      <c r="H119" s="246"/>
      <c r="I119" s="164" t="s">
        <v>31</v>
      </c>
      <c r="J119" s="199" t="str">
        <f>E24</f>
        <v xml:space="preserve"> </v>
      </c>
      <c r="K119" s="165"/>
      <c r="L119" s="166"/>
      <c r="S119" s="165"/>
      <c r="T119" s="165"/>
      <c r="U119" s="165"/>
      <c r="V119" s="165"/>
      <c r="W119" s="165"/>
      <c r="X119" s="165"/>
      <c r="Y119" s="165"/>
      <c r="Z119" s="165"/>
      <c r="AA119" s="165"/>
      <c r="AB119" s="165"/>
      <c r="AC119" s="165"/>
      <c r="AD119" s="165"/>
      <c r="AE119" s="165"/>
    </row>
    <row r="120" spans="1:65" s="167" customFormat="1" ht="10.35" customHeight="1">
      <c r="A120" s="165"/>
      <c r="B120" s="131"/>
      <c r="C120" s="246"/>
      <c r="D120" s="246"/>
      <c r="E120" s="246"/>
      <c r="F120" s="246"/>
      <c r="G120" s="246"/>
      <c r="H120" s="246"/>
      <c r="I120" s="165"/>
      <c r="J120" s="165"/>
      <c r="K120" s="165"/>
      <c r="L120" s="166"/>
      <c r="S120" s="165"/>
      <c r="T120" s="165"/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pans="1:65" s="215" customFormat="1" ht="29.25" customHeight="1">
      <c r="A121" s="206"/>
      <c r="B121" s="207"/>
      <c r="C121" s="257" t="s">
        <v>104</v>
      </c>
      <c r="D121" s="258" t="s">
        <v>58</v>
      </c>
      <c r="E121" s="258" t="s">
        <v>54</v>
      </c>
      <c r="F121" s="258" t="s">
        <v>55</v>
      </c>
      <c r="G121" s="258" t="s">
        <v>105</v>
      </c>
      <c r="H121" s="258" t="s">
        <v>106</v>
      </c>
      <c r="I121" s="208" t="s">
        <v>107</v>
      </c>
      <c r="J121" s="209" t="s">
        <v>94</v>
      </c>
      <c r="K121" s="210" t="s">
        <v>108</v>
      </c>
      <c r="L121" s="211"/>
      <c r="M121" s="212" t="s">
        <v>1</v>
      </c>
      <c r="N121" s="213" t="s">
        <v>37</v>
      </c>
      <c r="O121" s="213" t="s">
        <v>109</v>
      </c>
      <c r="P121" s="213" t="s">
        <v>110</v>
      </c>
      <c r="Q121" s="213" t="s">
        <v>111</v>
      </c>
      <c r="R121" s="213" t="s">
        <v>112</v>
      </c>
      <c r="S121" s="213" t="s">
        <v>113</v>
      </c>
      <c r="T121" s="214" t="s">
        <v>114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pans="1:65" s="167" customFormat="1" ht="22.9" customHeight="1">
      <c r="A122" s="165"/>
      <c r="B122" s="131"/>
      <c r="C122" s="259" t="s">
        <v>115</v>
      </c>
      <c r="D122" s="246"/>
      <c r="E122" s="246"/>
      <c r="F122" s="246"/>
      <c r="G122" s="246"/>
      <c r="H122" s="246"/>
      <c r="I122" s="165"/>
      <c r="J122" s="216">
        <f>BK122</f>
        <v>0</v>
      </c>
      <c r="K122" s="165"/>
      <c r="L122" s="131"/>
      <c r="M122" s="217"/>
      <c r="N122" s="218"/>
      <c r="O122" s="174"/>
      <c r="P122" s="219">
        <f>P123+P138+P144+P146+P148+P150</f>
        <v>0</v>
      </c>
      <c r="Q122" s="174"/>
      <c r="R122" s="219">
        <f>R123+R138+R144+R146+R148+R150</f>
        <v>4.5440000000000004E-4</v>
      </c>
      <c r="S122" s="174"/>
      <c r="T122" s="220">
        <f>T123+T138+T144+T146+T148+T150</f>
        <v>81.854772000000011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  <c r="AT122" s="158" t="s">
        <v>72</v>
      </c>
      <c r="AU122" s="158" t="s">
        <v>96</v>
      </c>
      <c r="BK122" s="221">
        <f>BK123+BK138+BK144+BK146+BK148+BK150</f>
        <v>0</v>
      </c>
    </row>
    <row r="123" spans="1:65" s="123" customFormat="1" ht="25.9" customHeight="1">
      <c r="B123" s="222"/>
      <c r="C123" s="260"/>
      <c r="D123" s="261" t="s">
        <v>72</v>
      </c>
      <c r="E123" s="262" t="s">
        <v>116</v>
      </c>
      <c r="F123" s="262" t="s">
        <v>117</v>
      </c>
      <c r="G123" s="260"/>
      <c r="H123" s="260"/>
      <c r="J123" s="224">
        <f>BK123</f>
        <v>0</v>
      </c>
      <c r="L123" s="222"/>
      <c r="M123" s="225"/>
      <c r="N123" s="226"/>
      <c r="O123" s="226"/>
      <c r="P123" s="227">
        <f>SUM(P124:P137)</f>
        <v>0</v>
      </c>
      <c r="Q123" s="226"/>
      <c r="R123" s="227">
        <f>SUM(R124:R137)</f>
        <v>4.5440000000000004E-4</v>
      </c>
      <c r="S123" s="226"/>
      <c r="T123" s="228">
        <f>SUM(T124:T137)</f>
        <v>81.325772000000015</v>
      </c>
      <c r="AR123" s="223" t="s">
        <v>81</v>
      </c>
      <c r="AT123" s="229" t="s">
        <v>72</v>
      </c>
      <c r="AU123" s="229" t="s">
        <v>73</v>
      </c>
      <c r="AY123" s="223" t="s">
        <v>118</v>
      </c>
      <c r="BK123" s="230">
        <f>SUM(BK124:BK137)</f>
        <v>0</v>
      </c>
    </row>
    <row r="124" spans="1:65" s="167" customFormat="1" ht="24.2" customHeight="1">
      <c r="A124" s="165"/>
      <c r="B124" s="131"/>
      <c r="C124" s="263" t="s">
        <v>81</v>
      </c>
      <c r="D124" s="263" t="s">
        <v>119</v>
      </c>
      <c r="E124" s="264" t="s">
        <v>120</v>
      </c>
      <c r="F124" s="265" t="s">
        <v>121</v>
      </c>
      <c r="G124" s="266" t="s">
        <v>122</v>
      </c>
      <c r="H124" s="267">
        <v>225</v>
      </c>
      <c r="I124" s="132"/>
      <c r="J124" s="133">
        <f t="shared" ref="J124:J137" si="0">ROUND(I124*H124,2)</f>
        <v>0</v>
      </c>
      <c r="K124" s="134"/>
      <c r="L124" s="131"/>
      <c r="M124" s="135" t="s">
        <v>1</v>
      </c>
      <c r="N124" s="231" t="s">
        <v>38</v>
      </c>
      <c r="O124" s="232"/>
      <c r="P124" s="233">
        <f t="shared" ref="P124:P137" si="1">O124*H124</f>
        <v>0</v>
      </c>
      <c r="Q124" s="233">
        <v>0</v>
      </c>
      <c r="R124" s="233">
        <f t="shared" ref="R124:R137" si="2">Q124*H124</f>
        <v>0</v>
      </c>
      <c r="S124" s="233">
        <v>3.5000000000000003E-2</v>
      </c>
      <c r="T124" s="234">
        <f t="shared" ref="T124:T137" si="3">S124*H124</f>
        <v>7.8750000000000009</v>
      </c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/>
      <c r="AR124" s="235" t="s">
        <v>123</v>
      </c>
      <c r="AT124" s="235" t="s">
        <v>119</v>
      </c>
      <c r="AU124" s="235" t="s">
        <v>81</v>
      </c>
      <c r="AY124" s="158" t="s">
        <v>118</v>
      </c>
      <c r="BE124" s="236">
        <f t="shared" ref="BE124:BE137" si="4">IF(N124="základní",J124,0)</f>
        <v>0</v>
      </c>
      <c r="BF124" s="236">
        <f t="shared" ref="BF124:BF137" si="5">IF(N124="snížená",J124,0)</f>
        <v>0</v>
      </c>
      <c r="BG124" s="236">
        <f t="shared" ref="BG124:BG137" si="6">IF(N124="zákl. přenesená",J124,0)</f>
        <v>0</v>
      </c>
      <c r="BH124" s="236">
        <f t="shared" ref="BH124:BH137" si="7">IF(N124="sníž. přenesená",J124,0)</f>
        <v>0</v>
      </c>
      <c r="BI124" s="236">
        <f t="shared" ref="BI124:BI137" si="8">IF(N124="nulová",J124,0)</f>
        <v>0</v>
      </c>
      <c r="BJ124" s="158" t="s">
        <v>81</v>
      </c>
      <c r="BK124" s="236">
        <f t="shared" ref="BK124:BK137" si="9">ROUND(I124*H124,2)</f>
        <v>0</v>
      </c>
      <c r="BL124" s="158" t="s">
        <v>123</v>
      </c>
      <c r="BM124" s="235" t="s">
        <v>83</v>
      </c>
    </row>
    <row r="125" spans="1:65" s="167" customFormat="1" ht="21.75" customHeight="1">
      <c r="A125" s="165"/>
      <c r="B125" s="131"/>
      <c r="C125" s="263" t="s">
        <v>83</v>
      </c>
      <c r="D125" s="263" t="s">
        <v>119</v>
      </c>
      <c r="E125" s="264" t="s">
        <v>124</v>
      </c>
      <c r="F125" s="265" t="s">
        <v>125</v>
      </c>
      <c r="G125" s="266" t="s">
        <v>122</v>
      </c>
      <c r="H125" s="267">
        <v>284</v>
      </c>
      <c r="I125" s="132"/>
      <c r="J125" s="133">
        <f t="shared" si="0"/>
        <v>0</v>
      </c>
      <c r="K125" s="134"/>
      <c r="L125" s="131"/>
      <c r="M125" s="135" t="s">
        <v>1</v>
      </c>
      <c r="N125" s="231" t="s">
        <v>38</v>
      </c>
      <c r="O125" s="232"/>
      <c r="P125" s="233">
        <f t="shared" si="1"/>
        <v>0</v>
      </c>
      <c r="Q125" s="233">
        <v>0</v>
      </c>
      <c r="R125" s="233">
        <f t="shared" si="2"/>
        <v>0</v>
      </c>
      <c r="S125" s="233">
        <v>0</v>
      </c>
      <c r="T125" s="234">
        <f t="shared" si="3"/>
        <v>0</v>
      </c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  <c r="AR125" s="235" t="s">
        <v>123</v>
      </c>
      <c r="AT125" s="235" t="s">
        <v>119</v>
      </c>
      <c r="AU125" s="235" t="s">
        <v>81</v>
      </c>
      <c r="AY125" s="158" t="s">
        <v>118</v>
      </c>
      <c r="BE125" s="236">
        <f t="shared" si="4"/>
        <v>0</v>
      </c>
      <c r="BF125" s="236">
        <f t="shared" si="5"/>
        <v>0</v>
      </c>
      <c r="BG125" s="236">
        <f t="shared" si="6"/>
        <v>0</v>
      </c>
      <c r="BH125" s="236">
        <f t="shared" si="7"/>
        <v>0</v>
      </c>
      <c r="BI125" s="236">
        <f t="shared" si="8"/>
        <v>0</v>
      </c>
      <c r="BJ125" s="158" t="s">
        <v>81</v>
      </c>
      <c r="BK125" s="236">
        <f t="shared" si="9"/>
        <v>0</v>
      </c>
      <c r="BL125" s="158" t="s">
        <v>123</v>
      </c>
      <c r="BM125" s="235" t="s">
        <v>123</v>
      </c>
    </row>
    <row r="126" spans="1:65" s="167" customFormat="1" ht="21.75" customHeight="1">
      <c r="A126" s="165"/>
      <c r="B126" s="131"/>
      <c r="C126" s="263" t="s">
        <v>126</v>
      </c>
      <c r="D126" s="263" t="s">
        <v>119</v>
      </c>
      <c r="E126" s="264" t="s">
        <v>127</v>
      </c>
      <c r="F126" s="265" t="s">
        <v>128</v>
      </c>
      <c r="G126" s="266" t="s">
        <v>122</v>
      </c>
      <c r="H126" s="267">
        <v>4</v>
      </c>
      <c r="I126" s="132"/>
      <c r="J126" s="133">
        <f t="shared" si="0"/>
        <v>0</v>
      </c>
      <c r="K126" s="134"/>
      <c r="L126" s="131"/>
      <c r="M126" s="135" t="s">
        <v>1</v>
      </c>
      <c r="N126" s="231" t="s">
        <v>38</v>
      </c>
      <c r="O126" s="232"/>
      <c r="P126" s="233">
        <f t="shared" si="1"/>
        <v>0</v>
      </c>
      <c r="Q126" s="233">
        <v>0</v>
      </c>
      <c r="R126" s="233">
        <f t="shared" si="2"/>
        <v>0</v>
      </c>
      <c r="S126" s="233">
        <v>0.06</v>
      </c>
      <c r="T126" s="234">
        <f t="shared" si="3"/>
        <v>0.24</v>
      </c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  <c r="AR126" s="235" t="s">
        <v>123</v>
      </c>
      <c r="AT126" s="235" t="s">
        <v>119</v>
      </c>
      <c r="AU126" s="235" t="s">
        <v>81</v>
      </c>
      <c r="AY126" s="158" t="s">
        <v>118</v>
      </c>
      <c r="BE126" s="236">
        <f t="shared" si="4"/>
        <v>0</v>
      </c>
      <c r="BF126" s="236">
        <f t="shared" si="5"/>
        <v>0</v>
      </c>
      <c r="BG126" s="236">
        <f t="shared" si="6"/>
        <v>0</v>
      </c>
      <c r="BH126" s="236">
        <f t="shared" si="7"/>
        <v>0</v>
      </c>
      <c r="BI126" s="236">
        <f t="shared" si="8"/>
        <v>0</v>
      </c>
      <c r="BJ126" s="158" t="s">
        <v>81</v>
      </c>
      <c r="BK126" s="236">
        <f t="shared" si="9"/>
        <v>0</v>
      </c>
      <c r="BL126" s="158" t="s">
        <v>123</v>
      </c>
      <c r="BM126" s="235" t="s">
        <v>129</v>
      </c>
    </row>
    <row r="127" spans="1:65" s="167" customFormat="1" ht="21.75" customHeight="1">
      <c r="A127" s="165"/>
      <c r="B127" s="131"/>
      <c r="C127" s="263" t="s">
        <v>123</v>
      </c>
      <c r="D127" s="263" t="s">
        <v>119</v>
      </c>
      <c r="E127" s="264" t="s">
        <v>130</v>
      </c>
      <c r="F127" s="265" t="s">
        <v>131</v>
      </c>
      <c r="G127" s="266" t="s">
        <v>122</v>
      </c>
      <c r="H127" s="267">
        <v>39</v>
      </c>
      <c r="I127" s="132"/>
      <c r="J127" s="133">
        <f t="shared" si="0"/>
        <v>0</v>
      </c>
      <c r="K127" s="134"/>
      <c r="L127" s="131"/>
      <c r="M127" s="135" t="s">
        <v>1</v>
      </c>
      <c r="N127" s="231" t="s">
        <v>38</v>
      </c>
      <c r="O127" s="232"/>
      <c r="P127" s="233">
        <f t="shared" si="1"/>
        <v>0</v>
      </c>
      <c r="Q127" s="233">
        <v>0</v>
      </c>
      <c r="R127" s="233">
        <f t="shared" si="2"/>
        <v>0</v>
      </c>
      <c r="S127" s="233">
        <v>0.26100000000000001</v>
      </c>
      <c r="T127" s="234">
        <f t="shared" si="3"/>
        <v>10.179</v>
      </c>
      <c r="U127" s="165"/>
      <c r="V127" s="165"/>
      <c r="W127" s="165"/>
      <c r="X127" s="165"/>
      <c r="Y127" s="165"/>
      <c r="Z127" s="165"/>
      <c r="AA127" s="165"/>
      <c r="AB127" s="165"/>
      <c r="AC127" s="165"/>
      <c r="AD127" s="165"/>
      <c r="AE127" s="165"/>
      <c r="AR127" s="235" t="s">
        <v>123</v>
      </c>
      <c r="AT127" s="235" t="s">
        <v>119</v>
      </c>
      <c r="AU127" s="235" t="s">
        <v>81</v>
      </c>
      <c r="AY127" s="158" t="s">
        <v>118</v>
      </c>
      <c r="BE127" s="236">
        <f t="shared" si="4"/>
        <v>0</v>
      </c>
      <c r="BF127" s="236">
        <f t="shared" si="5"/>
        <v>0</v>
      </c>
      <c r="BG127" s="236">
        <f t="shared" si="6"/>
        <v>0</v>
      </c>
      <c r="BH127" s="236">
        <f t="shared" si="7"/>
        <v>0</v>
      </c>
      <c r="BI127" s="236">
        <f t="shared" si="8"/>
        <v>0</v>
      </c>
      <c r="BJ127" s="158" t="s">
        <v>81</v>
      </c>
      <c r="BK127" s="236">
        <f t="shared" si="9"/>
        <v>0</v>
      </c>
      <c r="BL127" s="158" t="s">
        <v>123</v>
      </c>
      <c r="BM127" s="235" t="s">
        <v>132</v>
      </c>
    </row>
    <row r="128" spans="1:65" s="167" customFormat="1" ht="24.2" customHeight="1">
      <c r="A128" s="165"/>
      <c r="B128" s="131"/>
      <c r="C128" s="263" t="s">
        <v>133</v>
      </c>
      <c r="D128" s="263" t="s">
        <v>119</v>
      </c>
      <c r="E128" s="264" t="s">
        <v>134</v>
      </c>
      <c r="F128" s="265" t="s">
        <v>135</v>
      </c>
      <c r="G128" s="266" t="s">
        <v>122</v>
      </c>
      <c r="H128" s="267">
        <v>160.4</v>
      </c>
      <c r="I128" s="132"/>
      <c r="J128" s="133">
        <f t="shared" si="0"/>
        <v>0</v>
      </c>
      <c r="K128" s="134"/>
      <c r="L128" s="131"/>
      <c r="M128" s="135" t="s">
        <v>1</v>
      </c>
      <c r="N128" s="231" t="s">
        <v>38</v>
      </c>
      <c r="O128" s="232"/>
      <c r="P128" s="233">
        <f t="shared" si="1"/>
        <v>0</v>
      </c>
      <c r="Q128" s="233">
        <v>0</v>
      </c>
      <c r="R128" s="233">
        <f t="shared" si="2"/>
        <v>0</v>
      </c>
      <c r="S128" s="233">
        <v>6.8000000000000005E-2</v>
      </c>
      <c r="T128" s="234">
        <f t="shared" si="3"/>
        <v>10.907200000000001</v>
      </c>
      <c r="U128" s="165"/>
      <c r="V128" s="165"/>
      <c r="W128" s="165"/>
      <c r="X128" s="165"/>
      <c r="Y128" s="165"/>
      <c r="Z128" s="165"/>
      <c r="AA128" s="165"/>
      <c r="AB128" s="165"/>
      <c r="AC128" s="165"/>
      <c r="AD128" s="165"/>
      <c r="AE128" s="165"/>
      <c r="AR128" s="235" t="s">
        <v>123</v>
      </c>
      <c r="AT128" s="235" t="s">
        <v>119</v>
      </c>
      <c r="AU128" s="235" t="s">
        <v>81</v>
      </c>
      <c r="AY128" s="158" t="s">
        <v>118</v>
      </c>
      <c r="BE128" s="236">
        <f t="shared" si="4"/>
        <v>0</v>
      </c>
      <c r="BF128" s="236">
        <f t="shared" si="5"/>
        <v>0</v>
      </c>
      <c r="BG128" s="236">
        <f t="shared" si="6"/>
        <v>0</v>
      </c>
      <c r="BH128" s="236">
        <f t="shared" si="7"/>
        <v>0</v>
      </c>
      <c r="BI128" s="236">
        <f t="shared" si="8"/>
        <v>0</v>
      </c>
      <c r="BJ128" s="158" t="s">
        <v>81</v>
      </c>
      <c r="BK128" s="236">
        <f t="shared" si="9"/>
        <v>0</v>
      </c>
      <c r="BL128" s="158" t="s">
        <v>123</v>
      </c>
      <c r="BM128" s="235" t="s">
        <v>136</v>
      </c>
    </row>
    <row r="129" spans="1:65" s="167" customFormat="1" ht="24.2" customHeight="1">
      <c r="A129" s="165"/>
      <c r="B129" s="131"/>
      <c r="C129" s="263" t="s">
        <v>129</v>
      </c>
      <c r="D129" s="263" t="s">
        <v>119</v>
      </c>
      <c r="E129" s="264" t="s">
        <v>137</v>
      </c>
      <c r="F129" s="265" t="s">
        <v>138</v>
      </c>
      <c r="G129" s="266" t="s">
        <v>139</v>
      </c>
      <c r="H129" s="267">
        <v>1</v>
      </c>
      <c r="I129" s="132"/>
      <c r="J129" s="133">
        <f t="shared" si="0"/>
        <v>0</v>
      </c>
      <c r="K129" s="134"/>
      <c r="L129" s="131"/>
      <c r="M129" s="135" t="s">
        <v>1</v>
      </c>
      <c r="N129" s="231" t="s">
        <v>38</v>
      </c>
      <c r="O129" s="232"/>
      <c r="P129" s="233">
        <f t="shared" si="1"/>
        <v>0</v>
      </c>
      <c r="Q129" s="233">
        <v>0</v>
      </c>
      <c r="R129" s="233">
        <f t="shared" si="2"/>
        <v>0</v>
      </c>
      <c r="S129" s="233">
        <v>6.9000000000000006E-2</v>
      </c>
      <c r="T129" s="234">
        <f t="shared" si="3"/>
        <v>6.9000000000000006E-2</v>
      </c>
      <c r="U129" s="165"/>
      <c r="V129" s="165"/>
      <c r="W129" s="165"/>
      <c r="X129" s="165"/>
      <c r="Y129" s="165"/>
      <c r="Z129" s="165"/>
      <c r="AA129" s="165"/>
      <c r="AB129" s="165"/>
      <c r="AC129" s="165"/>
      <c r="AD129" s="165"/>
      <c r="AE129" s="165"/>
      <c r="AR129" s="235" t="s">
        <v>123</v>
      </c>
      <c r="AT129" s="235" t="s">
        <v>119</v>
      </c>
      <c r="AU129" s="235" t="s">
        <v>81</v>
      </c>
      <c r="AY129" s="158" t="s">
        <v>118</v>
      </c>
      <c r="BE129" s="236">
        <f t="shared" si="4"/>
        <v>0</v>
      </c>
      <c r="BF129" s="236">
        <f t="shared" si="5"/>
        <v>0</v>
      </c>
      <c r="BG129" s="236">
        <f t="shared" si="6"/>
        <v>0</v>
      </c>
      <c r="BH129" s="236">
        <f t="shared" si="7"/>
        <v>0</v>
      </c>
      <c r="BI129" s="236">
        <f t="shared" si="8"/>
        <v>0</v>
      </c>
      <c r="BJ129" s="158" t="s">
        <v>81</v>
      </c>
      <c r="BK129" s="236">
        <f t="shared" si="9"/>
        <v>0</v>
      </c>
      <c r="BL129" s="158" t="s">
        <v>123</v>
      </c>
      <c r="BM129" s="235" t="s">
        <v>8</v>
      </c>
    </row>
    <row r="130" spans="1:65" s="167" customFormat="1" ht="37.9" customHeight="1">
      <c r="A130" s="165"/>
      <c r="B130" s="131"/>
      <c r="C130" s="263" t="s">
        <v>140</v>
      </c>
      <c r="D130" s="263" t="s">
        <v>119</v>
      </c>
      <c r="E130" s="264" t="s">
        <v>141</v>
      </c>
      <c r="F130" s="265" t="s">
        <v>142</v>
      </c>
      <c r="G130" s="266" t="s">
        <v>122</v>
      </c>
      <c r="H130" s="267">
        <v>173</v>
      </c>
      <c r="I130" s="132"/>
      <c r="J130" s="133">
        <f t="shared" si="0"/>
        <v>0</v>
      </c>
      <c r="K130" s="134"/>
      <c r="L130" s="131"/>
      <c r="M130" s="135" t="s">
        <v>1</v>
      </c>
      <c r="N130" s="231" t="s">
        <v>38</v>
      </c>
      <c r="O130" s="232"/>
      <c r="P130" s="233">
        <f t="shared" si="1"/>
        <v>0</v>
      </c>
      <c r="Q130" s="233">
        <v>0</v>
      </c>
      <c r="R130" s="233">
        <f t="shared" si="2"/>
        <v>0</v>
      </c>
      <c r="S130" s="233">
        <v>0.05</v>
      </c>
      <c r="T130" s="234">
        <f t="shared" si="3"/>
        <v>8.65</v>
      </c>
      <c r="U130" s="165"/>
      <c r="V130" s="165"/>
      <c r="W130" s="165"/>
      <c r="X130" s="165"/>
      <c r="Y130" s="165"/>
      <c r="Z130" s="165"/>
      <c r="AA130" s="165"/>
      <c r="AB130" s="165"/>
      <c r="AC130" s="165"/>
      <c r="AD130" s="165"/>
      <c r="AE130" s="165"/>
      <c r="AR130" s="235" t="s">
        <v>123</v>
      </c>
      <c r="AT130" s="235" t="s">
        <v>119</v>
      </c>
      <c r="AU130" s="235" t="s">
        <v>81</v>
      </c>
      <c r="AY130" s="158" t="s">
        <v>118</v>
      </c>
      <c r="BE130" s="236">
        <f t="shared" si="4"/>
        <v>0</v>
      </c>
      <c r="BF130" s="236">
        <f t="shared" si="5"/>
        <v>0</v>
      </c>
      <c r="BG130" s="236">
        <f t="shared" si="6"/>
        <v>0</v>
      </c>
      <c r="BH130" s="236">
        <f t="shared" si="7"/>
        <v>0</v>
      </c>
      <c r="BI130" s="236">
        <f t="shared" si="8"/>
        <v>0</v>
      </c>
      <c r="BJ130" s="158" t="s">
        <v>81</v>
      </c>
      <c r="BK130" s="236">
        <f t="shared" si="9"/>
        <v>0</v>
      </c>
      <c r="BL130" s="158" t="s">
        <v>123</v>
      </c>
      <c r="BM130" s="235" t="s">
        <v>143</v>
      </c>
    </row>
    <row r="131" spans="1:65" s="167" customFormat="1" ht="37.9" customHeight="1">
      <c r="A131" s="165"/>
      <c r="B131" s="131"/>
      <c r="C131" s="263" t="s">
        <v>132</v>
      </c>
      <c r="D131" s="263" t="s">
        <v>119</v>
      </c>
      <c r="E131" s="264" t="s">
        <v>144</v>
      </c>
      <c r="F131" s="265" t="s">
        <v>145</v>
      </c>
      <c r="G131" s="266" t="s">
        <v>122</v>
      </c>
      <c r="H131" s="267">
        <v>83</v>
      </c>
      <c r="I131" s="132"/>
      <c r="J131" s="133">
        <f t="shared" si="0"/>
        <v>0</v>
      </c>
      <c r="K131" s="134"/>
      <c r="L131" s="131"/>
      <c r="M131" s="135" t="s">
        <v>1</v>
      </c>
      <c r="N131" s="231" t="s">
        <v>38</v>
      </c>
      <c r="O131" s="232"/>
      <c r="P131" s="233">
        <f t="shared" si="1"/>
        <v>0</v>
      </c>
      <c r="Q131" s="233">
        <v>0</v>
      </c>
      <c r="R131" s="233">
        <f t="shared" si="2"/>
        <v>0</v>
      </c>
      <c r="S131" s="233">
        <v>4.5999999999999999E-2</v>
      </c>
      <c r="T131" s="234">
        <f t="shared" si="3"/>
        <v>3.8180000000000001</v>
      </c>
      <c r="U131" s="165"/>
      <c r="V131" s="165"/>
      <c r="W131" s="165"/>
      <c r="X131" s="165"/>
      <c r="Y131" s="165"/>
      <c r="Z131" s="165"/>
      <c r="AA131" s="165"/>
      <c r="AB131" s="165"/>
      <c r="AC131" s="165"/>
      <c r="AD131" s="165"/>
      <c r="AE131" s="165"/>
      <c r="AR131" s="235" t="s">
        <v>123</v>
      </c>
      <c r="AT131" s="235" t="s">
        <v>119</v>
      </c>
      <c r="AU131" s="235" t="s">
        <v>81</v>
      </c>
      <c r="AY131" s="158" t="s">
        <v>118</v>
      </c>
      <c r="BE131" s="236">
        <f t="shared" si="4"/>
        <v>0</v>
      </c>
      <c r="BF131" s="236">
        <f t="shared" si="5"/>
        <v>0</v>
      </c>
      <c r="BG131" s="236">
        <f t="shared" si="6"/>
        <v>0</v>
      </c>
      <c r="BH131" s="236">
        <f t="shared" si="7"/>
        <v>0</v>
      </c>
      <c r="BI131" s="236">
        <f t="shared" si="8"/>
        <v>0</v>
      </c>
      <c r="BJ131" s="158" t="s">
        <v>81</v>
      </c>
      <c r="BK131" s="236">
        <f t="shared" si="9"/>
        <v>0</v>
      </c>
      <c r="BL131" s="158" t="s">
        <v>123</v>
      </c>
      <c r="BM131" s="235" t="s">
        <v>146</v>
      </c>
    </row>
    <row r="132" spans="1:65" s="167" customFormat="1" ht="24.2" customHeight="1">
      <c r="A132" s="165"/>
      <c r="B132" s="131"/>
      <c r="C132" s="263" t="s">
        <v>147</v>
      </c>
      <c r="D132" s="263" t="s">
        <v>119</v>
      </c>
      <c r="E132" s="264" t="s">
        <v>148</v>
      </c>
      <c r="F132" s="265" t="s">
        <v>149</v>
      </c>
      <c r="G132" s="266" t="s">
        <v>150</v>
      </c>
      <c r="H132" s="267">
        <v>8.06</v>
      </c>
      <c r="I132" s="132"/>
      <c r="J132" s="133">
        <f t="shared" si="0"/>
        <v>0</v>
      </c>
      <c r="K132" s="134"/>
      <c r="L132" s="131"/>
      <c r="M132" s="135" t="s">
        <v>1</v>
      </c>
      <c r="N132" s="231" t="s">
        <v>38</v>
      </c>
      <c r="O132" s="232"/>
      <c r="P132" s="233">
        <f t="shared" si="1"/>
        <v>0</v>
      </c>
      <c r="Q132" s="233">
        <v>0</v>
      </c>
      <c r="R132" s="233">
        <f t="shared" si="2"/>
        <v>0</v>
      </c>
      <c r="S132" s="233">
        <v>1.8</v>
      </c>
      <c r="T132" s="234">
        <f t="shared" si="3"/>
        <v>14.508000000000001</v>
      </c>
      <c r="U132" s="165"/>
      <c r="V132" s="165"/>
      <c r="W132" s="165"/>
      <c r="X132" s="165"/>
      <c r="Y132" s="165"/>
      <c r="Z132" s="165"/>
      <c r="AA132" s="165"/>
      <c r="AB132" s="165"/>
      <c r="AC132" s="165"/>
      <c r="AD132" s="165"/>
      <c r="AE132" s="165"/>
      <c r="AR132" s="235" t="s">
        <v>123</v>
      </c>
      <c r="AT132" s="235" t="s">
        <v>119</v>
      </c>
      <c r="AU132" s="235" t="s">
        <v>81</v>
      </c>
      <c r="AY132" s="158" t="s">
        <v>118</v>
      </c>
      <c r="BE132" s="236">
        <f t="shared" si="4"/>
        <v>0</v>
      </c>
      <c r="BF132" s="236">
        <f t="shared" si="5"/>
        <v>0</v>
      </c>
      <c r="BG132" s="236">
        <f t="shared" si="6"/>
        <v>0</v>
      </c>
      <c r="BH132" s="236">
        <f t="shared" si="7"/>
        <v>0</v>
      </c>
      <c r="BI132" s="236">
        <f t="shared" si="8"/>
        <v>0</v>
      </c>
      <c r="BJ132" s="158" t="s">
        <v>81</v>
      </c>
      <c r="BK132" s="236">
        <f t="shared" si="9"/>
        <v>0</v>
      </c>
      <c r="BL132" s="158" t="s">
        <v>123</v>
      </c>
      <c r="BM132" s="235" t="s">
        <v>151</v>
      </c>
    </row>
    <row r="133" spans="1:65" s="167" customFormat="1" ht="24.2" customHeight="1">
      <c r="A133" s="165"/>
      <c r="B133" s="131"/>
      <c r="C133" s="263" t="s">
        <v>136</v>
      </c>
      <c r="D133" s="263" t="s">
        <v>119</v>
      </c>
      <c r="E133" s="264" t="s">
        <v>152</v>
      </c>
      <c r="F133" s="265" t="s">
        <v>153</v>
      </c>
      <c r="G133" s="266" t="s">
        <v>150</v>
      </c>
      <c r="H133" s="267">
        <v>1.4179999999999999</v>
      </c>
      <c r="I133" s="132"/>
      <c r="J133" s="133">
        <f t="shared" si="0"/>
        <v>0</v>
      </c>
      <c r="K133" s="134"/>
      <c r="L133" s="131"/>
      <c r="M133" s="135" t="s">
        <v>1</v>
      </c>
      <c r="N133" s="231" t="s">
        <v>38</v>
      </c>
      <c r="O133" s="232"/>
      <c r="P133" s="233">
        <f t="shared" si="1"/>
        <v>0</v>
      </c>
      <c r="Q133" s="233">
        <v>0</v>
      </c>
      <c r="R133" s="233">
        <f t="shared" si="2"/>
        <v>0</v>
      </c>
      <c r="S133" s="233">
        <v>1.5940000000000001</v>
      </c>
      <c r="T133" s="234">
        <f t="shared" si="3"/>
        <v>2.2602920000000002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  <c r="AR133" s="235" t="s">
        <v>123</v>
      </c>
      <c r="AT133" s="235" t="s">
        <v>119</v>
      </c>
      <c r="AU133" s="235" t="s">
        <v>81</v>
      </c>
      <c r="AY133" s="158" t="s">
        <v>118</v>
      </c>
      <c r="BE133" s="236">
        <f t="shared" si="4"/>
        <v>0</v>
      </c>
      <c r="BF133" s="236">
        <f t="shared" si="5"/>
        <v>0</v>
      </c>
      <c r="BG133" s="236">
        <f t="shared" si="6"/>
        <v>0</v>
      </c>
      <c r="BH133" s="236">
        <f t="shared" si="7"/>
        <v>0</v>
      </c>
      <c r="BI133" s="236">
        <f t="shared" si="8"/>
        <v>0</v>
      </c>
      <c r="BJ133" s="158" t="s">
        <v>81</v>
      </c>
      <c r="BK133" s="236">
        <f t="shared" si="9"/>
        <v>0</v>
      </c>
      <c r="BL133" s="158" t="s">
        <v>123</v>
      </c>
      <c r="BM133" s="235" t="s">
        <v>154</v>
      </c>
    </row>
    <row r="134" spans="1:65" s="167" customFormat="1" ht="24.2" customHeight="1">
      <c r="A134" s="165"/>
      <c r="B134" s="131"/>
      <c r="C134" s="263" t="s">
        <v>155</v>
      </c>
      <c r="D134" s="263" t="s">
        <v>119</v>
      </c>
      <c r="E134" s="264" t="s">
        <v>156</v>
      </c>
      <c r="F134" s="265" t="s">
        <v>157</v>
      </c>
      <c r="G134" s="266" t="s">
        <v>122</v>
      </c>
      <c r="H134" s="267">
        <v>1.32</v>
      </c>
      <c r="I134" s="132"/>
      <c r="J134" s="133">
        <f t="shared" si="0"/>
        <v>0</v>
      </c>
      <c r="K134" s="134"/>
      <c r="L134" s="131"/>
      <c r="M134" s="135" t="s">
        <v>1</v>
      </c>
      <c r="N134" s="231" t="s">
        <v>38</v>
      </c>
      <c r="O134" s="232"/>
      <c r="P134" s="233">
        <f t="shared" si="1"/>
        <v>0</v>
      </c>
      <c r="Q134" s="233">
        <v>0</v>
      </c>
      <c r="R134" s="233">
        <f t="shared" si="2"/>
        <v>0</v>
      </c>
      <c r="S134" s="233">
        <v>0.27</v>
      </c>
      <c r="T134" s="234">
        <f t="shared" si="3"/>
        <v>0.35640000000000005</v>
      </c>
      <c r="U134" s="165"/>
      <c r="V134" s="165"/>
      <c r="W134" s="165"/>
      <c r="X134" s="165"/>
      <c r="Y134" s="165"/>
      <c r="Z134" s="165"/>
      <c r="AA134" s="165"/>
      <c r="AB134" s="165"/>
      <c r="AC134" s="165"/>
      <c r="AD134" s="165"/>
      <c r="AE134" s="165"/>
      <c r="AR134" s="235" t="s">
        <v>123</v>
      </c>
      <c r="AT134" s="235" t="s">
        <v>119</v>
      </c>
      <c r="AU134" s="235" t="s">
        <v>81</v>
      </c>
      <c r="AY134" s="158" t="s">
        <v>118</v>
      </c>
      <c r="BE134" s="236">
        <f t="shared" si="4"/>
        <v>0</v>
      </c>
      <c r="BF134" s="236">
        <f t="shared" si="5"/>
        <v>0</v>
      </c>
      <c r="BG134" s="236">
        <f t="shared" si="6"/>
        <v>0</v>
      </c>
      <c r="BH134" s="236">
        <f t="shared" si="7"/>
        <v>0</v>
      </c>
      <c r="BI134" s="236">
        <f t="shared" si="8"/>
        <v>0</v>
      </c>
      <c r="BJ134" s="158" t="s">
        <v>81</v>
      </c>
      <c r="BK134" s="236">
        <f t="shared" si="9"/>
        <v>0</v>
      </c>
      <c r="BL134" s="158" t="s">
        <v>123</v>
      </c>
      <c r="BM134" s="235" t="s">
        <v>158</v>
      </c>
    </row>
    <row r="135" spans="1:65" s="167" customFormat="1" ht="24.2" customHeight="1">
      <c r="A135" s="165"/>
      <c r="B135" s="131"/>
      <c r="C135" s="263" t="s">
        <v>8</v>
      </c>
      <c r="D135" s="263" t="s">
        <v>119</v>
      </c>
      <c r="E135" s="264" t="s">
        <v>159</v>
      </c>
      <c r="F135" s="265" t="s">
        <v>160</v>
      </c>
      <c r="G135" s="266" t="s">
        <v>150</v>
      </c>
      <c r="H135" s="267">
        <v>0.252</v>
      </c>
      <c r="I135" s="132"/>
      <c r="J135" s="133">
        <f t="shared" si="0"/>
        <v>0</v>
      </c>
      <c r="K135" s="134"/>
      <c r="L135" s="131"/>
      <c r="M135" s="135" t="s">
        <v>1</v>
      </c>
      <c r="N135" s="231" t="s">
        <v>38</v>
      </c>
      <c r="O135" s="232"/>
      <c r="P135" s="233">
        <f t="shared" si="1"/>
        <v>0</v>
      </c>
      <c r="Q135" s="233">
        <v>0</v>
      </c>
      <c r="R135" s="233">
        <f t="shared" si="2"/>
        <v>0</v>
      </c>
      <c r="S135" s="233">
        <v>1.8</v>
      </c>
      <c r="T135" s="234">
        <f t="shared" si="3"/>
        <v>0.4536</v>
      </c>
      <c r="U135" s="165"/>
      <c r="V135" s="165"/>
      <c r="W135" s="165"/>
      <c r="X135" s="165"/>
      <c r="Y135" s="165"/>
      <c r="Z135" s="165"/>
      <c r="AA135" s="165"/>
      <c r="AB135" s="165"/>
      <c r="AC135" s="165"/>
      <c r="AD135" s="165"/>
      <c r="AE135" s="165"/>
      <c r="AR135" s="235" t="s">
        <v>123</v>
      </c>
      <c r="AT135" s="235" t="s">
        <v>119</v>
      </c>
      <c r="AU135" s="235" t="s">
        <v>81</v>
      </c>
      <c r="AY135" s="158" t="s">
        <v>118</v>
      </c>
      <c r="BE135" s="236">
        <f t="shared" si="4"/>
        <v>0</v>
      </c>
      <c r="BF135" s="236">
        <f t="shared" si="5"/>
        <v>0</v>
      </c>
      <c r="BG135" s="236">
        <f t="shared" si="6"/>
        <v>0</v>
      </c>
      <c r="BH135" s="236">
        <f t="shared" si="7"/>
        <v>0</v>
      </c>
      <c r="BI135" s="236">
        <f t="shared" si="8"/>
        <v>0</v>
      </c>
      <c r="BJ135" s="158" t="s">
        <v>81</v>
      </c>
      <c r="BK135" s="236">
        <f t="shared" si="9"/>
        <v>0</v>
      </c>
      <c r="BL135" s="158" t="s">
        <v>123</v>
      </c>
      <c r="BM135" s="235" t="s">
        <v>161</v>
      </c>
    </row>
    <row r="136" spans="1:65" s="167" customFormat="1" ht="37.9" customHeight="1">
      <c r="A136" s="165"/>
      <c r="B136" s="131"/>
      <c r="C136" s="263" t="s">
        <v>162</v>
      </c>
      <c r="D136" s="263" t="s">
        <v>119</v>
      </c>
      <c r="E136" s="264" t="s">
        <v>163</v>
      </c>
      <c r="F136" s="265" t="s">
        <v>164</v>
      </c>
      <c r="G136" s="266" t="s">
        <v>150</v>
      </c>
      <c r="H136" s="267">
        <v>10</v>
      </c>
      <c r="I136" s="132"/>
      <c r="J136" s="133">
        <f t="shared" si="0"/>
        <v>0</v>
      </c>
      <c r="K136" s="134"/>
      <c r="L136" s="131"/>
      <c r="M136" s="135" t="s">
        <v>1</v>
      </c>
      <c r="N136" s="231" t="s">
        <v>38</v>
      </c>
      <c r="O136" s="232"/>
      <c r="P136" s="233">
        <f t="shared" si="1"/>
        <v>0</v>
      </c>
      <c r="Q136" s="233">
        <v>0</v>
      </c>
      <c r="R136" s="233">
        <f t="shared" si="2"/>
        <v>0</v>
      </c>
      <c r="S136" s="233">
        <v>2.2000000000000002</v>
      </c>
      <c r="T136" s="234">
        <f t="shared" si="3"/>
        <v>22</v>
      </c>
      <c r="U136" s="165"/>
      <c r="V136" s="165"/>
      <c r="W136" s="165"/>
      <c r="X136" s="165"/>
      <c r="Y136" s="165"/>
      <c r="Z136" s="165"/>
      <c r="AA136" s="165"/>
      <c r="AB136" s="165"/>
      <c r="AC136" s="165"/>
      <c r="AD136" s="165"/>
      <c r="AE136" s="165"/>
      <c r="AR136" s="235" t="s">
        <v>123</v>
      </c>
      <c r="AT136" s="235" t="s">
        <v>119</v>
      </c>
      <c r="AU136" s="235" t="s">
        <v>81</v>
      </c>
      <c r="AY136" s="158" t="s">
        <v>118</v>
      </c>
      <c r="BE136" s="236">
        <f t="shared" si="4"/>
        <v>0</v>
      </c>
      <c r="BF136" s="236">
        <f t="shared" si="5"/>
        <v>0</v>
      </c>
      <c r="BG136" s="236">
        <f t="shared" si="6"/>
        <v>0</v>
      </c>
      <c r="BH136" s="236">
        <f t="shared" si="7"/>
        <v>0</v>
      </c>
      <c r="BI136" s="236">
        <f t="shared" si="8"/>
        <v>0</v>
      </c>
      <c r="BJ136" s="158" t="s">
        <v>81</v>
      </c>
      <c r="BK136" s="236">
        <f t="shared" si="9"/>
        <v>0</v>
      </c>
      <c r="BL136" s="158" t="s">
        <v>123</v>
      </c>
      <c r="BM136" s="235" t="s">
        <v>165</v>
      </c>
    </row>
    <row r="137" spans="1:65" s="167" customFormat="1" ht="24.2" customHeight="1">
      <c r="A137" s="165"/>
      <c r="B137" s="131"/>
      <c r="C137" s="263" t="s">
        <v>143</v>
      </c>
      <c r="D137" s="263" t="s">
        <v>119</v>
      </c>
      <c r="E137" s="264" t="s">
        <v>166</v>
      </c>
      <c r="F137" s="265" t="s">
        <v>167</v>
      </c>
      <c r="G137" s="266" t="s">
        <v>168</v>
      </c>
      <c r="H137" s="267">
        <v>0.32</v>
      </c>
      <c r="I137" s="132"/>
      <c r="J137" s="133">
        <f t="shared" si="0"/>
        <v>0</v>
      </c>
      <c r="K137" s="134"/>
      <c r="L137" s="131"/>
      <c r="M137" s="135" t="s">
        <v>1</v>
      </c>
      <c r="N137" s="231" t="s">
        <v>38</v>
      </c>
      <c r="O137" s="232"/>
      <c r="P137" s="233">
        <f t="shared" si="1"/>
        <v>0</v>
      </c>
      <c r="Q137" s="233">
        <v>1.42E-3</v>
      </c>
      <c r="R137" s="233">
        <f t="shared" si="2"/>
        <v>4.5440000000000004E-4</v>
      </c>
      <c r="S137" s="233">
        <v>2.9000000000000001E-2</v>
      </c>
      <c r="T137" s="234">
        <f t="shared" si="3"/>
        <v>9.2800000000000001E-3</v>
      </c>
      <c r="U137" s="165"/>
      <c r="V137" s="165"/>
      <c r="W137" s="165"/>
      <c r="X137" s="165"/>
      <c r="Y137" s="165"/>
      <c r="Z137" s="165"/>
      <c r="AA137" s="165"/>
      <c r="AB137" s="165"/>
      <c r="AC137" s="165"/>
      <c r="AD137" s="165"/>
      <c r="AE137" s="165"/>
      <c r="AR137" s="235" t="s">
        <v>123</v>
      </c>
      <c r="AT137" s="235" t="s">
        <v>119</v>
      </c>
      <c r="AU137" s="235" t="s">
        <v>81</v>
      </c>
      <c r="AY137" s="158" t="s">
        <v>118</v>
      </c>
      <c r="BE137" s="236">
        <f t="shared" si="4"/>
        <v>0</v>
      </c>
      <c r="BF137" s="236">
        <f t="shared" si="5"/>
        <v>0</v>
      </c>
      <c r="BG137" s="236">
        <f t="shared" si="6"/>
        <v>0</v>
      </c>
      <c r="BH137" s="236">
        <f t="shared" si="7"/>
        <v>0</v>
      </c>
      <c r="BI137" s="236">
        <f t="shared" si="8"/>
        <v>0</v>
      </c>
      <c r="BJ137" s="158" t="s">
        <v>81</v>
      </c>
      <c r="BK137" s="236">
        <f t="shared" si="9"/>
        <v>0</v>
      </c>
      <c r="BL137" s="158" t="s">
        <v>123</v>
      </c>
      <c r="BM137" s="235" t="s">
        <v>169</v>
      </c>
    </row>
    <row r="138" spans="1:65" s="123" customFormat="1" ht="25.9" customHeight="1">
      <c r="B138" s="222"/>
      <c r="C138" s="260"/>
      <c r="D138" s="261" t="s">
        <v>72</v>
      </c>
      <c r="E138" s="262" t="s">
        <v>170</v>
      </c>
      <c r="F138" s="262" t="s">
        <v>171</v>
      </c>
      <c r="G138" s="260"/>
      <c r="H138" s="260"/>
      <c r="J138" s="224">
        <f>BK138</f>
        <v>0</v>
      </c>
      <c r="L138" s="222"/>
      <c r="M138" s="225"/>
      <c r="N138" s="226"/>
      <c r="O138" s="226"/>
      <c r="P138" s="227">
        <f>SUM(P139:P143)</f>
        <v>0</v>
      </c>
      <c r="Q138" s="226"/>
      <c r="R138" s="227">
        <f>SUM(R139:R143)</f>
        <v>0</v>
      </c>
      <c r="S138" s="226"/>
      <c r="T138" s="228">
        <f>SUM(T139:T143)</f>
        <v>0</v>
      </c>
      <c r="AR138" s="223" t="s">
        <v>81</v>
      </c>
      <c r="AT138" s="229" t="s">
        <v>72</v>
      </c>
      <c r="AU138" s="229" t="s">
        <v>73</v>
      </c>
      <c r="AY138" s="223" t="s">
        <v>118</v>
      </c>
      <c r="BK138" s="230">
        <f>SUM(BK139:BK143)</f>
        <v>0</v>
      </c>
    </row>
    <row r="139" spans="1:65" s="167" customFormat="1" ht="24.2" customHeight="1">
      <c r="A139" s="165"/>
      <c r="B139" s="131"/>
      <c r="C139" s="263" t="s">
        <v>172</v>
      </c>
      <c r="D139" s="263" t="s">
        <v>119</v>
      </c>
      <c r="E139" s="264" t="s">
        <v>173</v>
      </c>
      <c r="F139" s="265" t="s">
        <v>174</v>
      </c>
      <c r="G139" s="266" t="s">
        <v>175</v>
      </c>
      <c r="H139" s="267">
        <v>81.325999999999993</v>
      </c>
      <c r="I139" s="132"/>
      <c r="J139" s="133">
        <f>ROUND(I139*H139,2)</f>
        <v>0</v>
      </c>
      <c r="K139" s="134"/>
      <c r="L139" s="131"/>
      <c r="M139" s="135" t="s">
        <v>1</v>
      </c>
      <c r="N139" s="231" t="s">
        <v>38</v>
      </c>
      <c r="O139" s="232"/>
      <c r="P139" s="233">
        <f>O139*H139</f>
        <v>0</v>
      </c>
      <c r="Q139" s="233">
        <v>0</v>
      </c>
      <c r="R139" s="233">
        <f>Q139*H139</f>
        <v>0</v>
      </c>
      <c r="S139" s="233">
        <v>0</v>
      </c>
      <c r="T139" s="234">
        <f>S139*H139</f>
        <v>0</v>
      </c>
      <c r="U139" s="165"/>
      <c r="V139" s="165"/>
      <c r="W139" s="165"/>
      <c r="X139" s="165"/>
      <c r="Y139" s="165"/>
      <c r="Z139" s="165"/>
      <c r="AA139" s="165"/>
      <c r="AB139" s="165"/>
      <c r="AC139" s="165"/>
      <c r="AD139" s="165"/>
      <c r="AE139" s="165"/>
      <c r="AR139" s="235" t="s">
        <v>123</v>
      </c>
      <c r="AT139" s="235" t="s">
        <v>119</v>
      </c>
      <c r="AU139" s="235" t="s">
        <v>81</v>
      </c>
      <c r="AY139" s="158" t="s">
        <v>118</v>
      </c>
      <c r="BE139" s="236">
        <f>IF(N139="základní",J139,0)</f>
        <v>0</v>
      </c>
      <c r="BF139" s="236">
        <f>IF(N139="snížená",J139,0)</f>
        <v>0</v>
      </c>
      <c r="BG139" s="236">
        <f>IF(N139="zákl. přenesená",J139,0)</f>
        <v>0</v>
      </c>
      <c r="BH139" s="236">
        <f>IF(N139="sníž. přenesená",J139,0)</f>
        <v>0</v>
      </c>
      <c r="BI139" s="236">
        <f>IF(N139="nulová",J139,0)</f>
        <v>0</v>
      </c>
      <c r="BJ139" s="158" t="s">
        <v>81</v>
      </c>
      <c r="BK139" s="236">
        <f>ROUND(I139*H139,2)</f>
        <v>0</v>
      </c>
      <c r="BL139" s="158" t="s">
        <v>123</v>
      </c>
      <c r="BM139" s="235" t="s">
        <v>176</v>
      </c>
    </row>
    <row r="140" spans="1:65" s="167" customFormat="1" ht="24.2" customHeight="1">
      <c r="A140" s="165"/>
      <c r="B140" s="131"/>
      <c r="C140" s="263" t="s">
        <v>146</v>
      </c>
      <c r="D140" s="263" t="s">
        <v>119</v>
      </c>
      <c r="E140" s="264" t="s">
        <v>177</v>
      </c>
      <c r="F140" s="265" t="s">
        <v>178</v>
      </c>
      <c r="G140" s="266" t="s">
        <v>175</v>
      </c>
      <c r="H140" s="267">
        <v>81.325999999999993</v>
      </c>
      <c r="I140" s="132"/>
      <c r="J140" s="133">
        <f>ROUND(I140*H140,2)</f>
        <v>0</v>
      </c>
      <c r="K140" s="134"/>
      <c r="L140" s="131"/>
      <c r="M140" s="135" t="s">
        <v>1</v>
      </c>
      <c r="N140" s="231" t="s">
        <v>38</v>
      </c>
      <c r="O140" s="232"/>
      <c r="P140" s="233">
        <f>O140*H140</f>
        <v>0</v>
      </c>
      <c r="Q140" s="233">
        <v>0</v>
      </c>
      <c r="R140" s="233">
        <f>Q140*H140</f>
        <v>0</v>
      </c>
      <c r="S140" s="233">
        <v>0</v>
      </c>
      <c r="T140" s="234">
        <f>S140*H140</f>
        <v>0</v>
      </c>
      <c r="U140" s="165"/>
      <c r="V140" s="165"/>
      <c r="W140" s="165"/>
      <c r="X140" s="165"/>
      <c r="Y140" s="165"/>
      <c r="Z140" s="165"/>
      <c r="AA140" s="165"/>
      <c r="AB140" s="165"/>
      <c r="AC140" s="165"/>
      <c r="AD140" s="165"/>
      <c r="AE140" s="165"/>
      <c r="AR140" s="235" t="s">
        <v>123</v>
      </c>
      <c r="AT140" s="235" t="s">
        <v>119</v>
      </c>
      <c r="AU140" s="235" t="s">
        <v>81</v>
      </c>
      <c r="AY140" s="158" t="s">
        <v>118</v>
      </c>
      <c r="BE140" s="236">
        <f>IF(N140="základní",J140,0)</f>
        <v>0</v>
      </c>
      <c r="BF140" s="236">
        <f>IF(N140="snížená",J140,0)</f>
        <v>0</v>
      </c>
      <c r="BG140" s="236">
        <f>IF(N140="zákl. přenesená",J140,0)</f>
        <v>0</v>
      </c>
      <c r="BH140" s="236">
        <f>IF(N140="sníž. přenesená",J140,0)</f>
        <v>0</v>
      </c>
      <c r="BI140" s="236">
        <f>IF(N140="nulová",J140,0)</f>
        <v>0</v>
      </c>
      <c r="BJ140" s="158" t="s">
        <v>81</v>
      </c>
      <c r="BK140" s="236">
        <f>ROUND(I140*H140,2)</f>
        <v>0</v>
      </c>
      <c r="BL140" s="158" t="s">
        <v>123</v>
      </c>
      <c r="BM140" s="235" t="s">
        <v>179</v>
      </c>
    </row>
    <row r="141" spans="1:65" s="167" customFormat="1" ht="24.2" customHeight="1">
      <c r="A141" s="165"/>
      <c r="B141" s="131"/>
      <c r="C141" s="263" t="s">
        <v>180</v>
      </c>
      <c r="D141" s="263" t="s">
        <v>119</v>
      </c>
      <c r="E141" s="264" t="s">
        <v>181</v>
      </c>
      <c r="F141" s="265" t="s">
        <v>182</v>
      </c>
      <c r="G141" s="266" t="s">
        <v>175</v>
      </c>
      <c r="H141" s="267">
        <v>731.93399999999997</v>
      </c>
      <c r="I141" s="132"/>
      <c r="J141" s="133">
        <f>ROUND(I141*H141,2)</f>
        <v>0</v>
      </c>
      <c r="K141" s="134"/>
      <c r="L141" s="131"/>
      <c r="M141" s="135" t="s">
        <v>1</v>
      </c>
      <c r="N141" s="231" t="s">
        <v>38</v>
      </c>
      <c r="O141" s="232"/>
      <c r="P141" s="233">
        <f>O141*H141</f>
        <v>0</v>
      </c>
      <c r="Q141" s="233">
        <v>0</v>
      </c>
      <c r="R141" s="233">
        <f>Q141*H141</f>
        <v>0</v>
      </c>
      <c r="S141" s="233">
        <v>0</v>
      </c>
      <c r="T141" s="234">
        <f>S141*H141</f>
        <v>0</v>
      </c>
      <c r="U141" s="165"/>
      <c r="V141" s="165"/>
      <c r="W141" s="165"/>
      <c r="X141" s="165"/>
      <c r="Y141" s="165"/>
      <c r="Z141" s="165"/>
      <c r="AA141" s="165"/>
      <c r="AB141" s="165"/>
      <c r="AC141" s="165"/>
      <c r="AD141" s="165"/>
      <c r="AE141" s="165"/>
      <c r="AR141" s="235" t="s">
        <v>123</v>
      </c>
      <c r="AT141" s="235" t="s">
        <v>119</v>
      </c>
      <c r="AU141" s="235" t="s">
        <v>81</v>
      </c>
      <c r="AY141" s="158" t="s">
        <v>118</v>
      </c>
      <c r="BE141" s="236">
        <f>IF(N141="základní",J141,0)</f>
        <v>0</v>
      </c>
      <c r="BF141" s="236">
        <f>IF(N141="snížená",J141,0)</f>
        <v>0</v>
      </c>
      <c r="BG141" s="236">
        <f>IF(N141="zákl. přenesená",J141,0)</f>
        <v>0</v>
      </c>
      <c r="BH141" s="236">
        <f>IF(N141="sníž. přenesená",J141,0)</f>
        <v>0</v>
      </c>
      <c r="BI141" s="236">
        <f>IF(N141="nulová",J141,0)</f>
        <v>0</v>
      </c>
      <c r="BJ141" s="158" t="s">
        <v>81</v>
      </c>
      <c r="BK141" s="236">
        <f>ROUND(I141*H141,2)</f>
        <v>0</v>
      </c>
      <c r="BL141" s="158" t="s">
        <v>123</v>
      </c>
      <c r="BM141" s="235" t="s">
        <v>183</v>
      </c>
    </row>
    <row r="142" spans="1:65" s="141" customFormat="1">
      <c r="B142" s="237"/>
      <c r="C142" s="268"/>
      <c r="D142" s="269" t="s">
        <v>184</v>
      </c>
      <c r="E142" s="268"/>
      <c r="F142" s="270" t="s">
        <v>185</v>
      </c>
      <c r="G142" s="268"/>
      <c r="H142" s="271">
        <v>731.93399999999997</v>
      </c>
      <c r="L142" s="237"/>
      <c r="M142" s="238"/>
      <c r="N142" s="239"/>
      <c r="O142" s="239"/>
      <c r="P142" s="239"/>
      <c r="Q142" s="239"/>
      <c r="R142" s="239"/>
      <c r="S142" s="239"/>
      <c r="T142" s="240"/>
      <c r="AT142" s="241" t="s">
        <v>184</v>
      </c>
      <c r="AU142" s="241" t="s">
        <v>81</v>
      </c>
      <c r="AV142" s="141" t="s">
        <v>83</v>
      </c>
      <c r="AW142" s="141" t="s">
        <v>3</v>
      </c>
      <c r="AX142" s="141" t="s">
        <v>81</v>
      </c>
      <c r="AY142" s="241" t="s">
        <v>118</v>
      </c>
    </row>
    <row r="143" spans="1:65" s="167" customFormat="1" ht="33" customHeight="1">
      <c r="A143" s="165"/>
      <c r="B143" s="131"/>
      <c r="C143" s="263" t="s">
        <v>151</v>
      </c>
      <c r="D143" s="263" t="s">
        <v>119</v>
      </c>
      <c r="E143" s="264" t="s">
        <v>186</v>
      </c>
      <c r="F143" s="265" t="s">
        <v>187</v>
      </c>
      <c r="G143" s="266" t="s">
        <v>175</v>
      </c>
      <c r="H143" s="267">
        <v>81.325999999999993</v>
      </c>
      <c r="I143" s="132"/>
      <c r="J143" s="133">
        <f>ROUND(I143*H143,2)</f>
        <v>0</v>
      </c>
      <c r="K143" s="134"/>
      <c r="L143" s="131"/>
      <c r="M143" s="135" t="s">
        <v>1</v>
      </c>
      <c r="N143" s="231" t="s">
        <v>38</v>
      </c>
      <c r="O143" s="232"/>
      <c r="P143" s="233">
        <f>O143*H143</f>
        <v>0</v>
      </c>
      <c r="Q143" s="233">
        <v>0</v>
      </c>
      <c r="R143" s="233">
        <f>Q143*H143</f>
        <v>0</v>
      </c>
      <c r="S143" s="233">
        <v>0</v>
      </c>
      <c r="T143" s="234">
        <f>S143*H143</f>
        <v>0</v>
      </c>
      <c r="U143" s="165"/>
      <c r="V143" s="165"/>
      <c r="W143" s="165"/>
      <c r="X143" s="165"/>
      <c r="Y143" s="165"/>
      <c r="Z143" s="165"/>
      <c r="AA143" s="165"/>
      <c r="AB143" s="165"/>
      <c r="AC143" s="165"/>
      <c r="AD143" s="165"/>
      <c r="AE143" s="165"/>
      <c r="AR143" s="235" t="s">
        <v>123</v>
      </c>
      <c r="AT143" s="235" t="s">
        <v>119</v>
      </c>
      <c r="AU143" s="235" t="s">
        <v>81</v>
      </c>
      <c r="AY143" s="158" t="s">
        <v>118</v>
      </c>
      <c r="BE143" s="236">
        <f>IF(N143="základní",J143,0)</f>
        <v>0</v>
      </c>
      <c r="BF143" s="236">
        <f>IF(N143="snížená",J143,0)</f>
        <v>0</v>
      </c>
      <c r="BG143" s="236">
        <f>IF(N143="zákl. přenesená",J143,0)</f>
        <v>0</v>
      </c>
      <c r="BH143" s="236">
        <f>IF(N143="sníž. přenesená",J143,0)</f>
        <v>0</v>
      </c>
      <c r="BI143" s="236">
        <f>IF(N143="nulová",J143,0)</f>
        <v>0</v>
      </c>
      <c r="BJ143" s="158" t="s">
        <v>81</v>
      </c>
      <c r="BK143" s="236">
        <f>ROUND(I143*H143,2)</f>
        <v>0</v>
      </c>
      <c r="BL143" s="158" t="s">
        <v>123</v>
      </c>
      <c r="BM143" s="235" t="s">
        <v>188</v>
      </c>
    </row>
    <row r="144" spans="1:65" s="123" customFormat="1" ht="25.9" customHeight="1">
      <c r="B144" s="222"/>
      <c r="C144" s="260"/>
      <c r="D144" s="261" t="s">
        <v>72</v>
      </c>
      <c r="E144" s="262" t="s">
        <v>189</v>
      </c>
      <c r="F144" s="262" t="s">
        <v>190</v>
      </c>
      <c r="G144" s="260"/>
      <c r="H144" s="260"/>
      <c r="J144" s="224">
        <f>BK144</f>
        <v>0</v>
      </c>
      <c r="L144" s="222"/>
      <c r="M144" s="225"/>
      <c r="N144" s="226"/>
      <c r="O144" s="226"/>
      <c r="P144" s="227">
        <f>P145</f>
        <v>0</v>
      </c>
      <c r="Q144" s="226"/>
      <c r="R144" s="227">
        <f>R145</f>
        <v>0</v>
      </c>
      <c r="S144" s="226"/>
      <c r="T144" s="228">
        <f>T145</f>
        <v>0.33600000000000002</v>
      </c>
      <c r="AR144" s="223" t="s">
        <v>83</v>
      </c>
      <c r="AT144" s="229" t="s">
        <v>72</v>
      </c>
      <c r="AU144" s="229" t="s">
        <v>73</v>
      </c>
      <c r="AY144" s="223" t="s">
        <v>118</v>
      </c>
      <c r="BK144" s="230">
        <f>BK145</f>
        <v>0</v>
      </c>
    </row>
    <row r="145" spans="1:65" s="167" customFormat="1" ht="24.2" customHeight="1">
      <c r="A145" s="165"/>
      <c r="B145" s="131"/>
      <c r="C145" s="263" t="s">
        <v>191</v>
      </c>
      <c r="D145" s="263" t="s">
        <v>119</v>
      </c>
      <c r="E145" s="264" t="s">
        <v>192</v>
      </c>
      <c r="F145" s="265" t="s">
        <v>193</v>
      </c>
      <c r="G145" s="266" t="s">
        <v>122</v>
      </c>
      <c r="H145" s="267">
        <v>120</v>
      </c>
      <c r="I145" s="132"/>
      <c r="J145" s="133">
        <f>ROUND(I145*H145,2)</f>
        <v>0</v>
      </c>
      <c r="K145" s="134"/>
      <c r="L145" s="131"/>
      <c r="M145" s="135" t="s">
        <v>1</v>
      </c>
      <c r="N145" s="231" t="s">
        <v>38</v>
      </c>
      <c r="O145" s="232"/>
      <c r="P145" s="233">
        <f>O145*H145</f>
        <v>0</v>
      </c>
      <c r="Q145" s="233">
        <v>0</v>
      </c>
      <c r="R145" s="233">
        <f>Q145*H145</f>
        <v>0</v>
      </c>
      <c r="S145" s="233">
        <v>2.8E-3</v>
      </c>
      <c r="T145" s="234">
        <f>S145*H145</f>
        <v>0.33600000000000002</v>
      </c>
      <c r="U145" s="165"/>
      <c r="V145" s="165"/>
      <c r="W145" s="165"/>
      <c r="X145" s="165"/>
      <c r="Y145" s="165"/>
      <c r="Z145" s="165"/>
      <c r="AA145" s="165"/>
      <c r="AB145" s="165"/>
      <c r="AC145" s="165"/>
      <c r="AD145" s="165"/>
      <c r="AE145" s="165"/>
      <c r="AR145" s="235" t="s">
        <v>146</v>
      </c>
      <c r="AT145" s="235" t="s">
        <v>119</v>
      </c>
      <c r="AU145" s="235" t="s">
        <v>81</v>
      </c>
      <c r="AY145" s="158" t="s">
        <v>118</v>
      </c>
      <c r="BE145" s="236">
        <f>IF(N145="základní",J145,0)</f>
        <v>0</v>
      </c>
      <c r="BF145" s="236">
        <f>IF(N145="snížená",J145,0)</f>
        <v>0</v>
      </c>
      <c r="BG145" s="236">
        <f>IF(N145="zákl. přenesená",J145,0)</f>
        <v>0</v>
      </c>
      <c r="BH145" s="236">
        <f>IF(N145="sníž. přenesená",J145,0)</f>
        <v>0</v>
      </c>
      <c r="BI145" s="236">
        <f>IF(N145="nulová",J145,0)</f>
        <v>0</v>
      </c>
      <c r="BJ145" s="158" t="s">
        <v>81</v>
      </c>
      <c r="BK145" s="236">
        <f>ROUND(I145*H145,2)</f>
        <v>0</v>
      </c>
      <c r="BL145" s="158" t="s">
        <v>146</v>
      </c>
      <c r="BM145" s="235" t="s">
        <v>194</v>
      </c>
    </row>
    <row r="146" spans="1:65" s="123" customFormat="1" ht="25.9" customHeight="1">
      <c r="B146" s="222"/>
      <c r="C146" s="260"/>
      <c r="D146" s="261" t="s">
        <v>72</v>
      </c>
      <c r="E146" s="262" t="s">
        <v>195</v>
      </c>
      <c r="F146" s="262" t="s">
        <v>196</v>
      </c>
      <c r="G146" s="260"/>
      <c r="H146" s="260"/>
      <c r="J146" s="224">
        <f>BK146</f>
        <v>0</v>
      </c>
      <c r="L146" s="222"/>
      <c r="M146" s="225"/>
      <c r="N146" s="226"/>
      <c r="O146" s="226"/>
      <c r="P146" s="227">
        <f>P147</f>
        <v>0</v>
      </c>
      <c r="Q146" s="226"/>
      <c r="R146" s="227">
        <f>R147</f>
        <v>0</v>
      </c>
      <c r="S146" s="226"/>
      <c r="T146" s="228">
        <f>T147</f>
        <v>0</v>
      </c>
      <c r="AR146" s="223" t="s">
        <v>83</v>
      </c>
      <c r="AT146" s="229" t="s">
        <v>72</v>
      </c>
      <c r="AU146" s="229" t="s">
        <v>73</v>
      </c>
      <c r="AY146" s="223" t="s">
        <v>118</v>
      </c>
      <c r="BK146" s="230">
        <f>BK147</f>
        <v>0</v>
      </c>
    </row>
    <row r="147" spans="1:65" s="167" customFormat="1" ht="16.5" customHeight="1">
      <c r="A147" s="165"/>
      <c r="B147" s="131"/>
      <c r="C147" s="263" t="s">
        <v>154</v>
      </c>
      <c r="D147" s="263" t="s">
        <v>119</v>
      </c>
      <c r="E147" s="264" t="s">
        <v>197</v>
      </c>
      <c r="F147" s="265" t="s">
        <v>198</v>
      </c>
      <c r="G147" s="266" t="s">
        <v>122</v>
      </c>
      <c r="H147" s="267">
        <v>20</v>
      </c>
      <c r="I147" s="132"/>
      <c r="J147" s="133">
        <f>ROUND(I147*H147,2)</f>
        <v>0</v>
      </c>
      <c r="K147" s="134"/>
      <c r="L147" s="131"/>
      <c r="M147" s="135" t="s">
        <v>1</v>
      </c>
      <c r="N147" s="231" t="s">
        <v>38</v>
      </c>
      <c r="O147" s="232"/>
      <c r="P147" s="233">
        <f>O147*H147</f>
        <v>0</v>
      </c>
      <c r="Q147" s="233">
        <v>0</v>
      </c>
      <c r="R147" s="233">
        <f>Q147*H147</f>
        <v>0</v>
      </c>
      <c r="S147" s="233">
        <v>0</v>
      </c>
      <c r="T147" s="234">
        <f>S147*H147</f>
        <v>0</v>
      </c>
      <c r="U147" s="165"/>
      <c r="V147" s="165"/>
      <c r="W147" s="165"/>
      <c r="X147" s="165"/>
      <c r="Y147" s="165"/>
      <c r="Z147" s="165"/>
      <c r="AA147" s="165"/>
      <c r="AB147" s="165"/>
      <c r="AC147" s="165"/>
      <c r="AD147" s="165"/>
      <c r="AE147" s="165"/>
      <c r="AR147" s="235" t="s">
        <v>146</v>
      </c>
      <c r="AT147" s="235" t="s">
        <v>119</v>
      </c>
      <c r="AU147" s="235" t="s">
        <v>81</v>
      </c>
      <c r="AY147" s="158" t="s">
        <v>118</v>
      </c>
      <c r="BE147" s="236">
        <f>IF(N147="základní",J147,0)</f>
        <v>0</v>
      </c>
      <c r="BF147" s="236">
        <f>IF(N147="snížená",J147,0)</f>
        <v>0</v>
      </c>
      <c r="BG147" s="236">
        <f>IF(N147="zákl. přenesená",J147,0)</f>
        <v>0</v>
      </c>
      <c r="BH147" s="236">
        <f>IF(N147="sníž. přenesená",J147,0)</f>
        <v>0</v>
      </c>
      <c r="BI147" s="236">
        <f>IF(N147="nulová",J147,0)</f>
        <v>0</v>
      </c>
      <c r="BJ147" s="158" t="s">
        <v>81</v>
      </c>
      <c r="BK147" s="236">
        <f>ROUND(I147*H147,2)</f>
        <v>0</v>
      </c>
      <c r="BL147" s="158" t="s">
        <v>146</v>
      </c>
      <c r="BM147" s="235" t="s">
        <v>199</v>
      </c>
    </row>
    <row r="148" spans="1:65" s="123" customFormat="1" ht="25.9" customHeight="1">
      <c r="B148" s="222"/>
      <c r="C148" s="260"/>
      <c r="D148" s="261" t="s">
        <v>72</v>
      </c>
      <c r="E148" s="262" t="s">
        <v>200</v>
      </c>
      <c r="F148" s="262" t="s">
        <v>201</v>
      </c>
      <c r="G148" s="260"/>
      <c r="H148" s="260"/>
      <c r="J148" s="224">
        <f>BK148</f>
        <v>0</v>
      </c>
      <c r="L148" s="222"/>
      <c r="M148" s="225"/>
      <c r="N148" s="226"/>
      <c r="O148" s="226"/>
      <c r="P148" s="227">
        <f>P149</f>
        <v>0</v>
      </c>
      <c r="Q148" s="226"/>
      <c r="R148" s="227">
        <f>R149</f>
        <v>0</v>
      </c>
      <c r="S148" s="226"/>
      <c r="T148" s="228">
        <f>T149</f>
        <v>6.3E-2</v>
      </c>
      <c r="AR148" s="223" t="s">
        <v>83</v>
      </c>
      <c r="AT148" s="229" t="s">
        <v>72</v>
      </c>
      <c r="AU148" s="229" t="s">
        <v>73</v>
      </c>
      <c r="AY148" s="223" t="s">
        <v>118</v>
      </c>
      <c r="BK148" s="230">
        <f>BK149</f>
        <v>0</v>
      </c>
    </row>
    <row r="149" spans="1:65" s="167" customFormat="1" ht="33" customHeight="1">
      <c r="A149" s="165"/>
      <c r="B149" s="131"/>
      <c r="C149" s="263" t="s">
        <v>7</v>
      </c>
      <c r="D149" s="263" t="s">
        <v>119</v>
      </c>
      <c r="E149" s="264" t="s">
        <v>202</v>
      </c>
      <c r="F149" s="265" t="s">
        <v>203</v>
      </c>
      <c r="G149" s="266" t="s">
        <v>139</v>
      </c>
      <c r="H149" s="267">
        <v>9</v>
      </c>
      <c r="I149" s="132"/>
      <c r="J149" s="133">
        <f>ROUND(I149*H149,2)</f>
        <v>0</v>
      </c>
      <c r="K149" s="134"/>
      <c r="L149" s="131"/>
      <c r="M149" s="135" t="s">
        <v>1</v>
      </c>
      <c r="N149" s="231" t="s">
        <v>38</v>
      </c>
      <c r="O149" s="232"/>
      <c r="P149" s="233">
        <f>O149*H149</f>
        <v>0</v>
      </c>
      <c r="Q149" s="233">
        <v>0</v>
      </c>
      <c r="R149" s="233">
        <f>Q149*H149</f>
        <v>0</v>
      </c>
      <c r="S149" s="233">
        <v>7.0000000000000001E-3</v>
      </c>
      <c r="T149" s="234">
        <f>S149*H149</f>
        <v>6.3E-2</v>
      </c>
      <c r="U149" s="165"/>
      <c r="V149" s="165"/>
      <c r="W149" s="165"/>
      <c r="X149" s="165"/>
      <c r="Y149" s="165"/>
      <c r="Z149" s="165"/>
      <c r="AA149" s="165"/>
      <c r="AB149" s="165"/>
      <c r="AC149" s="165"/>
      <c r="AD149" s="165"/>
      <c r="AE149" s="165"/>
      <c r="AR149" s="235" t="s">
        <v>146</v>
      </c>
      <c r="AT149" s="235" t="s">
        <v>119</v>
      </c>
      <c r="AU149" s="235" t="s">
        <v>81</v>
      </c>
      <c r="AY149" s="158" t="s">
        <v>118</v>
      </c>
      <c r="BE149" s="236">
        <f>IF(N149="základní",J149,0)</f>
        <v>0</v>
      </c>
      <c r="BF149" s="236">
        <f>IF(N149="snížená",J149,0)</f>
        <v>0</v>
      </c>
      <c r="BG149" s="236">
        <f>IF(N149="zákl. přenesená",J149,0)</f>
        <v>0</v>
      </c>
      <c r="BH149" s="236">
        <f>IF(N149="sníž. přenesená",J149,0)</f>
        <v>0</v>
      </c>
      <c r="BI149" s="236">
        <f>IF(N149="nulová",J149,0)</f>
        <v>0</v>
      </c>
      <c r="BJ149" s="158" t="s">
        <v>81</v>
      </c>
      <c r="BK149" s="236">
        <f>ROUND(I149*H149,2)</f>
        <v>0</v>
      </c>
      <c r="BL149" s="158" t="s">
        <v>146</v>
      </c>
      <c r="BM149" s="235" t="s">
        <v>204</v>
      </c>
    </row>
    <row r="150" spans="1:65" s="123" customFormat="1" ht="25.9" customHeight="1">
      <c r="B150" s="222"/>
      <c r="C150" s="260"/>
      <c r="D150" s="261" t="s">
        <v>72</v>
      </c>
      <c r="E150" s="262" t="s">
        <v>205</v>
      </c>
      <c r="F150" s="262" t="s">
        <v>206</v>
      </c>
      <c r="G150" s="260"/>
      <c r="H150" s="260"/>
      <c r="J150" s="224">
        <f>BK150</f>
        <v>0</v>
      </c>
      <c r="L150" s="222"/>
      <c r="M150" s="225"/>
      <c r="N150" s="226"/>
      <c r="O150" s="226"/>
      <c r="P150" s="227">
        <f>SUM(P151:P152)</f>
        <v>0</v>
      </c>
      <c r="Q150" s="226"/>
      <c r="R150" s="227">
        <f>SUM(R151:R152)</f>
        <v>0</v>
      </c>
      <c r="S150" s="226"/>
      <c r="T150" s="228">
        <f>SUM(T151:T152)</f>
        <v>0.13</v>
      </c>
      <c r="AR150" s="223" t="s">
        <v>83</v>
      </c>
      <c r="AT150" s="229" t="s">
        <v>72</v>
      </c>
      <c r="AU150" s="229" t="s">
        <v>73</v>
      </c>
      <c r="AY150" s="223" t="s">
        <v>118</v>
      </c>
      <c r="BK150" s="230">
        <f>SUM(BK151:BK152)</f>
        <v>0</v>
      </c>
    </row>
    <row r="151" spans="1:65" s="167" customFormat="1" ht="24.2" customHeight="1">
      <c r="A151" s="165"/>
      <c r="B151" s="131"/>
      <c r="C151" s="263" t="s">
        <v>158</v>
      </c>
      <c r="D151" s="263" t="s">
        <v>119</v>
      </c>
      <c r="E151" s="264" t="s">
        <v>207</v>
      </c>
      <c r="F151" s="265" t="s">
        <v>208</v>
      </c>
      <c r="G151" s="266" t="s">
        <v>122</v>
      </c>
      <c r="H151" s="267">
        <v>52</v>
      </c>
      <c r="I151" s="132"/>
      <c r="J151" s="133">
        <f>ROUND(I151*H151,2)</f>
        <v>0</v>
      </c>
      <c r="K151" s="134"/>
      <c r="L151" s="131"/>
      <c r="M151" s="135" t="s">
        <v>1</v>
      </c>
      <c r="N151" s="231" t="s">
        <v>38</v>
      </c>
      <c r="O151" s="232"/>
      <c r="P151" s="233">
        <f>O151*H151</f>
        <v>0</v>
      </c>
      <c r="Q151" s="233">
        <v>0</v>
      </c>
      <c r="R151" s="233">
        <f>Q151*H151</f>
        <v>0</v>
      </c>
      <c r="S151" s="233">
        <v>2.5000000000000001E-3</v>
      </c>
      <c r="T151" s="234">
        <f>S151*H151</f>
        <v>0.13</v>
      </c>
      <c r="U151" s="165"/>
      <c r="V151" s="165"/>
      <c r="W151" s="165"/>
      <c r="X151" s="165"/>
      <c r="Y151" s="165"/>
      <c r="Z151" s="165"/>
      <c r="AA151" s="165"/>
      <c r="AB151" s="165"/>
      <c r="AC151" s="165"/>
      <c r="AD151" s="165"/>
      <c r="AE151" s="165"/>
      <c r="AR151" s="235" t="s">
        <v>146</v>
      </c>
      <c r="AT151" s="235" t="s">
        <v>119</v>
      </c>
      <c r="AU151" s="235" t="s">
        <v>81</v>
      </c>
      <c r="AY151" s="158" t="s">
        <v>118</v>
      </c>
      <c r="BE151" s="236">
        <f>IF(N151="základní",J151,0)</f>
        <v>0</v>
      </c>
      <c r="BF151" s="236">
        <f>IF(N151="snížená",J151,0)</f>
        <v>0</v>
      </c>
      <c r="BG151" s="236">
        <f>IF(N151="zákl. přenesená",J151,0)</f>
        <v>0</v>
      </c>
      <c r="BH151" s="236">
        <f>IF(N151="sníž. přenesená",J151,0)</f>
        <v>0</v>
      </c>
      <c r="BI151" s="236">
        <f>IF(N151="nulová",J151,0)</f>
        <v>0</v>
      </c>
      <c r="BJ151" s="158" t="s">
        <v>81</v>
      </c>
      <c r="BK151" s="236">
        <f>ROUND(I151*H151,2)</f>
        <v>0</v>
      </c>
      <c r="BL151" s="158" t="s">
        <v>146</v>
      </c>
      <c r="BM151" s="235" t="s">
        <v>209</v>
      </c>
    </row>
    <row r="152" spans="1:65" s="167" customFormat="1" ht="16.5" customHeight="1">
      <c r="A152" s="165"/>
      <c r="B152" s="131"/>
      <c r="C152" s="263" t="s">
        <v>210</v>
      </c>
      <c r="D152" s="263" t="s">
        <v>119</v>
      </c>
      <c r="E152" s="264" t="s">
        <v>211</v>
      </c>
      <c r="F152" s="265" t="s">
        <v>212</v>
      </c>
      <c r="G152" s="266" t="s">
        <v>122</v>
      </c>
      <c r="H152" s="267">
        <v>52</v>
      </c>
      <c r="I152" s="132"/>
      <c r="J152" s="133">
        <f>ROUND(I152*H152,2)</f>
        <v>0</v>
      </c>
      <c r="K152" s="134"/>
      <c r="L152" s="131"/>
      <c r="M152" s="142" t="s">
        <v>1</v>
      </c>
      <c r="N152" s="242" t="s">
        <v>38</v>
      </c>
      <c r="O152" s="243"/>
      <c r="P152" s="244">
        <f>O152*H152</f>
        <v>0</v>
      </c>
      <c r="Q152" s="244">
        <v>0</v>
      </c>
      <c r="R152" s="244">
        <f>Q152*H152</f>
        <v>0</v>
      </c>
      <c r="S152" s="244">
        <v>0</v>
      </c>
      <c r="T152" s="245">
        <f>S152*H152</f>
        <v>0</v>
      </c>
      <c r="U152" s="165"/>
      <c r="V152" s="165"/>
      <c r="W152" s="165"/>
      <c r="X152" s="165"/>
      <c r="Y152" s="165"/>
      <c r="Z152" s="165"/>
      <c r="AA152" s="165"/>
      <c r="AB152" s="165"/>
      <c r="AC152" s="165"/>
      <c r="AD152" s="165"/>
      <c r="AE152" s="165"/>
      <c r="AR152" s="235" t="s">
        <v>146</v>
      </c>
      <c r="AT152" s="235" t="s">
        <v>119</v>
      </c>
      <c r="AU152" s="235" t="s">
        <v>81</v>
      </c>
      <c r="AY152" s="158" t="s">
        <v>118</v>
      </c>
      <c r="BE152" s="236">
        <f>IF(N152="základní",J152,0)</f>
        <v>0</v>
      </c>
      <c r="BF152" s="236">
        <f>IF(N152="snížená",J152,0)</f>
        <v>0</v>
      </c>
      <c r="BG152" s="236">
        <f>IF(N152="zákl. přenesená",J152,0)</f>
        <v>0</v>
      </c>
      <c r="BH152" s="236">
        <f>IF(N152="sníž. přenesená",J152,0)</f>
        <v>0</v>
      </c>
      <c r="BI152" s="236">
        <f>IF(N152="nulová",J152,0)</f>
        <v>0</v>
      </c>
      <c r="BJ152" s="158" t="s">
        <v>81</v>
      </c>
      <c r="BK152" s="236">
        <f>ROUND(I152*H152,2)</f>
        <v>0</v>
      </c>
      <c r="BL152" s="158" t="s">
        <v>146</v>
      </c>
      <c r="BM152" s="235" t="s">
        <v>213</v>
      </c>
    </row>
    <row r="153" spans="1:65" s="167" customFormat="1" ht="6.95" customHeight="1">
      <c r="A153" s="165"/>
      <c r="B153" s="195"/>
      <c r="C153" s="196"/>
      <c r="D153" s="196"/>
      <c r="E153" s="196"/>
      <c r="F153" s="196"/>
      <c r="G153" s="196"/>
      <c r="H153" s="196"/>
      <c r="I153" s="196"/>
      <c r="J153" s="196"/>
      <c r="K153" s="196"/>
      <c r="L153" s="131"/>
      <c r="M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  <c r="AA153" s="165"/>
      <c r="AB153" s="165"/>
      <c r="AC153" s="165"/>
      <c r="AD153" s="165"/>
      <c r="AE153" s="165"/>
    </row>
  </sheetData>
  <sheetProtection algorithmName="SHA-512" hashValue="juDubKmzrntY6dHutGa1YXZOLo6Afq2vFm+CkrJh/4F+Ufdvd0dgsCm6AXpy0Nsfb8icoRJBfNAtDcEuEYQMXQ==" saltValue="dlZW7AqLbZGp8O88wUHitQ==" spinCount="100000" sheet="1" objects="1" scenarios="1"/>
  <autoFilter ref="C121:K152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25"/>
  <sheetViews>
    <sheetView showGridLines="0" tabSelected="1" topLeftCell="A108" workbookViewId="0">
      <selection activeCell="X192" sqref="X19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89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335" t="str">
        <f>'Rekapitulace stavby'!K6</f>
        <v>Rekonstrukce kuchyně - ZŠ Bruntál, Cihelní 6</v>
      </c>
      <c r="F7" s="336"/>
      <c r="G7" s="336"/>
      <c r="H7" s="336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308" t="s">
        <v>214</v>
      </c>
      <c r="F9" s="334"/>
      <c r="G9" s="334"/>
      <c r="H9" s="33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7. 12. 2023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31" t="str">
        <f>'Rekapitulace stavby'!E14</f>
        <v>Vyplň údaj</v>
      </c>
      <c r="F18" s="288"/>
      <c r="G18" s="288"/>
      <c r="H18" s="288"/>
      <c r="I18" s="2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93" t="s">
        <v>1</v>
      </c>
      <c r="F27" s="293"/>
      <c r="G27" s="293"/>
      <c r="H27" s="293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ROUND(J135,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ROUND((SUM(BE135:BE224)),  2)</f>
        <v>0</v>
      </c>
      <c r="G33" s="29"/>
      <c r="H33" s="29"/>
      <c r="I33" s="97">
        <v>0.21</v>
      </c>
      <c r="J33" s="96">
        <f>ROUND(((SUM(BE135:BE224))*I33),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ROUND((SUM(BF135:BF224)),  2)</f>
        <v>0</v>
      </c>
      <c r="G34" s="29"/>
      <c r="H34" s="29"/>
      <c r="I34" s="97">
        <v>0.12</v>
      </c>
      <c r="J34" s="96">
        <f>ROUND(((SUM(BF135:BF224))*I34),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ROUND((SUM(BG135:BG224)),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ROUND((SUM(BH135:BH224)),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ROUND((SUM(BI135:BI224)),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35" t="str">
        <f>E7</f>
        <v>Rekonstrukce kuchyně - ZŠ Bruntál, Cihelní 6</v>
      </c>
      <c r="F85" s="336"/>
      <c r="G85" s="336"/>
      <c r="H85" s="33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308" t="str">
        <f>E9</f>
        <v>B - Nové konstrukce</v>
      </c>
      <c r="F87" s="334"/>
      <c r="G87" s="334"/>
      <c r="H87" s="33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7. 12. 2023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247" t="s">
        <v>95</v>
      </c>
      <c r="D96" s="246"/>
      <c r="E96" s="246"/>
      <c r="F96" s="246"/>
      <c r="G96" s="246"/>
      <c r="H96" s="246"/>
      <c r="I96" s="29"/>
      <c r="J96" s="68">
        <f>J135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2:12" s="9" customFormat="1" ht="24.95" customHeight="1">
      <c r="B97" s="108"/>
      <c r="C97" s="248"/>
      <c r="D97" s="249" t="s">
        <v>215</v>
      </c>
      <c r="E97" s="250"/>
      <c r="F97" s="250"/>
      <c r="G97" s="250"/>
      <c r="H97" s="250"/>
      <c r="I97" s="109"/>
      <c r="J97" s="110">
        <f>J136</f>
        <v>0</v>
      </c>
      <c r="L97" s="108"/>
    </row>
    <row r="98" spans="2:12" s="9" customFormat="1" ht="24.95" customHeight="1">
      <c r="B98" s="108"/>
      <c r="C98" s="248"/>
      <c r="D98" s="249" t="s">
        <v>216</v>
      </c>
      <c r="E98" s="250"/>
      <c r="F98" s="250"/>
      <c r="G98" s="250"/>
      <c r="H98" s="250"/>
      <c r="I98" s="109"/>
      <c r="J98" s="110">
        <f>J140</f>
        <v>0</v>
      </c>
      <c r="L98" s="108"/>
    </row>
    <row r="99" spans="2:12" s="9" customFormat="1" ht="24.95" customHeight="1">
      <c r="B99" s="108"/>
      <c r="C99" s="248"/>
      <c r="D99" s="249" t="s">
        <v>217</v>
      </c>
      <c r="E99" s="250"/>
      <c r="F99" s="250"/>
      <c r="G99" s="250"/>
      <c r="H99" s="250"/>
      <c r="I99" s="109"/>
      <c r="J99" s="110">
        <f>J144</f>
        <v>0</v>
      </c>
      <c r="L99" s="108"/>
    </row>
    <row r="100" spans="2:12" s="9" customFormat="1" ht="24.95" customHeight="1">
      <c r="B100" s="108"/>
      <c r="C100" s="248"/>
      <c r="D100" s="249" t="s">
        <v>218</v>
      </c>
      <c r="E100" s="250"/>
      <c r="F100" s="250"/>
      <c r="G100" s="250"/>
      <c r="H100" s="250"/>
      <c r="I100" s="109"/>
      <c r="J100" s="110">
        <f>J149</f>
        <v>0</v>
      </c>
      <c r="L100" s="108"/>
    </row>
    <row r="101" spans="2:12" s="9" customFormat="1" ht="24.95" customHeight="1">
      <c r="B101" s="108"/>
      <c r="C101" s="248"/>
      <c r="D101" s="249" t="s">
        <v>219</v>
      </c>
      <c r="E101" s="250"/>
      <c r="F101" s="250"/>
      <c r="G101" s="250"/>
      <c r="H101" s="250"/>
      <c r="I101" s="109"/>
      <c r="J101" s="110">
        <f>J152</f>
        <v>0</v>
      </c>
      <c r="L101" s="108"/>
    </row>
    <row r="102" spans="2:12" s="9" customFormat="1" ht="24.95" customHeight="1">
      <c r="B102" s="108"/>
      <c r="C102" s="248"/>
      <c r="D102" s="249" t="s">
        <v>220</v>
      </c>
      <c r="E102" s="250"/>
      <c r="F102" s="250"/>
      <c r="G102" s="250"/>
      <c r="H102" s="250"/>
      <c r="I102" s="109"/>
      <c r="J102" s="110">
        <f>J156</f>
        <v>0</v>
      </c>
      <c r="L102" s="108"/>
    </row>
    <row r="103" spans="2:12" s="9" customFormat="1" ht="24.95" customHeight="1">
      <c r="B103" s="108"/>
      <c r="C103" s="248"/>
      <c r="D103" s="249" t="s">
        <v>221</v>
      </c>
      <c r="E103" s="250"/>
      <c r="F103" s="250"/>
      <c r="G103" s="250"/>
      <c r="H103" s="250"/>
      <c r="I103" s="109"/>
      <c r="J103" s="110">
        <f>J158</f>
        <v>0</v>
      </c>
      <c r="L103" s="108"/>
    </row>
    <row r="104" spans="2:12" s="9" customFormat="1" ht="24.95" customHeight="1">
      <c r="B104" s="108"/>
      <c r="C104" s="248"/>
      <c r="D104" s="249" t="s">
        <v>222</v>
      </c>
      <c r="E104" s="250"/>
      <c r="F104" s="250"/>
      <c r="G104" s="250"/>
      <c r="H104" s="250"/>
      <c r="I104" s="109"/>
      <c r="J104" s="110">
        <f>J160</f>
        <v>0</v>
      </c>
      <c r="L104" s="108"/>
    </row>
    <row r="105" spans="2:12" s="9" customFormat="1" ht="24.95" customHeight="1">
      <c r="B105" s="108"/>
      <c r="C105" s="248"/>
      <c r="D105" s="249" t="s">
        <v>223</v>
      </c>
      <c r="E105" s="250"/>
      <c r="F105" s="250"/>
      <c r="G105" s="250"/>
      <c r="H105" s="250"/>
      <c r="I105" s="109"/>
      <c r="J105" s="110">
        <f>J162</f>
        <v>0</v>
      </c>
      <c r="L105" s="108"/>
    </row>
    <row r="106" spans="2:12" s="9" customFormat="1" ht="24.95" customHeight="1">
      <c r="B106" s="108"/>
      <c r="C106" s="248"/>
      <c r="D106" s="249" t="s">
        <v>224</v>
      </c>
      <c r="E106" s="250"/>
      <c r="F106" s="250"/>
      <c r="G106" s="250"/>
      <c r="H106" s="250"/>
      <c r="I106" s="109"/>
      <c r="J106" s="110">
        <f>J163</f>
        <v>0</v>
      </c>
      <c r="L106" s="108"/>
    </row>
    <row r="107" spans="2:12" s="9" customFormat="1" ht="24.95" customHeight="1">
      <c r="B107" s="108"/>
      <c r="C107" s="248"/>
      <c r="D107" s="249" t="s">
        <v>225</v>
      </c>
      <c r="E107" s="250"/>
      <c r="F107" s="250"/>
      <c r="G107" s="250"/>
      <c r="H107" s="250"/>
      <c r="I107" s="109"/>
      <c r="J107" s="110">
        <f>J170</f>
        <v>0</v>
      </c>
      <c r="L107" s="108"/>
    </row>
    <row r="108" spans="2:12" s="9" customFormat="1" ht="24.95" customHeight="1">
      <c r="B108" s="108"/>
      <c r="C108" s="248"/>
      <c r="D108" s="249" t="s">
        <v>101</v>
      </c>
      <c r="E108" s="250"/>
      <c r="F108" s="250"/>
      <c r="G108" s="250"/>
      <c r="H108" s="250"/>
      <c r="I108" s="109"/>
      <c r="J108" s="110">
        <f>J176</f>
        <v>0</v>
      </c>
      <c r="L108" s="108"/>
    </row>
    <row r="109" spans="2:12" s="9" customFormat="1" ht="24.95" customHeight="1">
      <c r="B109" s="108"/>
      <c r="C109" s="248"/>
      <c r="D109" s="249" t="s">
        <v>226</v>
      </c>
      <c r="E109" s="250"/>
      <c r="F109" s="250"/>
      <c r="G109" s="250"/>
      <c r="H109" s="250"/>
      <c r="I109" s="109"/>
      <c r="J109" s="110">
        <f>J182</f>
        <v>0</v>
      </c>
      <c r="L109" s="108"/>
    </row>
    <row r="110" spans="2:12" s="9" customFormat="1" ht="24.95" customHeight="1">
      <c r="B110" s="108"/>
      <c r="C110" s="248"/>
      <c r="D110" s="249" t="s">
        <v>227</v>
      </c>
      <c r="E110" s="250"/>
      <c r="F110" s="250"/>
      <c r="G110" s="250"/>
      <c r="H110" s="250"/>
      <c r="I110" s="109"/>
      <c r="J110" s="110">
        <f>J186</f>
        <v>0</v>
      </c>
      <c r="L110" s="108"/>
    </row>
    <row r="111" spans="2:12" s="9" customFormat="1" ht="24.95" customHeight="1">
      <c r="B111" s="108"/>
      <c r="C111" s="248"/>
      <c r="D111" s="249" t="s">
        <v>102</v>
      </c>
      <c r="E111" s="250"/>
      <c r="F111" s="250"/>
      <c r="G111" s="250"/>
      <c r="H111" s="250"/>
      <c r="I111" s="109"/>
      <c r="J111" s="110">
        <f>J191</f>
        <v>0</v>
      </c>
      <c r="L111" s="108"/>
    </row>
    <row r="112" spans="2:12" s="9" customFormat="1" ht="24.95" customHeight="1">
      <c r="B112" s="108"/>
      <c r="C112" s="248"/>
      <c r="D112" s="249" t="s">
        <v>228</v>
      </c>
      <c r="E112" s="250"/>
      <c r="F112" s="250"/>
      <c r="G112" s="250"/>
      <c r="H112" s="250"/>
      <c r="I112" s="109"/>
      <c r="J112" s="110">
        <f>J198</f>
        <v>0</v>
      </c>
      <c r="L112" s="108"/>
    </row>
    <row r="113" spans="1:31" s="9" customFormat="1" ht="24.95" customHeight="1">
      <c r="B113" s="108"/>
      <c r="C113" s="248"/>
      <c r="D113" s="249" t="s">
        <v>229</v>
      </c>
      <c r="E113" s="250"/>
      <c r="F113" s="250"/>
      <c r="G113" s="250"/>
      <c r="H113" s="250"/>
      <c r="I113" s="109"/>
      <c r="J113" s="110">
        <f>J206</f>
        <v>0</v>
      </c>
      <c r="L113" s="108"/>
    </row>
    <row r="114" spans="1:31" s="9" customFormat="1" ht="24.95" customHeight="1">
      <c r="B114" s="108"/>
      <c r="C114" s="248"/>
      <c r="D114" s="249" t="s">
        <v>230</v>
      </c>
      <c r="E114" s="250"/>
      <c r="F114" s="250"/>
      <c r="G114" s="250"/>
      <c r="H114" s="250"/>
      <c r="I114" s="109"/>
      <c r="J114" s="110">
        <f>J213</f>
        <v>0</v>
      </c>
      <c r="L114" s="108"/>
    </row>
    <row r="115" spans="1:31" s="9" customFormat="1" ht="24.95" customHeight="1">
      <c r="B115" s="108"/>
      <c r="C115" s="248"/>
      <c r="D115" s="249" t="s">
        <v>231</v>
      </c>
      <c r="E115" s="250"/>
      <c r="F115" s="250"/>
      <c r="G115" s="250"/>
      <c r="H115" s="250"/>
      <c r="I115" s="109"/>
      <c r="J115" s="110">
        <f>J221</f>
        <v>0</v>
      </c>
      <c r="L115" s="108"/>
    </row>
    <row r="116" spans="1:31" s="2" customFormat="1" ht="21.75" customHeight="1">
      <c r="A116" s="29"/>
      <c r="B116" s="30"/>
      <c r="C116" s="246"/>
      <c r="D116" s="246"/>
      <c r="E116" s="246"/>
      <c r="F116" s="246"/>
      <c r="G116" s="246"/>
      <c r="H116" s="246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5" customHeight="1">
      <c r="A117" s="29"/>
      <c r="B117" s="44"/>
      <c r="C117" s="251"/>
      <c r="D117" s="251"/>
      <c r="E117" s="251"/>
      <c r="F117" s="251"/>
      <c r="G117" s="251"/>
      <c r="H117" s="251"/>
      <c r="I117" s="45"/>
      <c r="J117" s="45"/>
      <c r="K117" s="45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>
      <c r="C118" s="252"/>
      <c r="D118" s="252"/>
      <c r="E118" s="252"/>
      <c r="F118" s="252"/>
      <c r="G118" s="252"/>
      <c r="H118" s="252"/>
    </row>
    <row r="119" spans="1:31">
      <c r="C119" s="252"/>
      <c r="D119" s="252"/>
      <c r="E119" s="252"/>
      <c r="F119" s="252"/>
      <c r="G119" s="252"/>
      <c r="H119" s="252"/>
    </row>
    <row r="120" spans="1:31">
      <c r="C120" s="252"/>
      <c r="D120" s="252"/>
      <c r="E120" s="252"/>
      <c r="F120" s="252"/>
      <c r="G120" s="252"/>
      <c r="H120" s="252"/>
    </row>
    <row r="121" spans="1:31" s="2" customFormat="1" ht="6.95" customHeight="1">
      <c r="A121" s="29"/>
      <c r="B121" s="46"/>
      <c r="C121" s="253"/>
      <c r="D121" s="253"/>
      <c r="E121" s="253"/>
      <c r="F121" s="253"/>
      <c r="G121" s="253"/>
      <c r="H121" s="253"/>
      <c r="I121" s="47"/>
      <c r="J121" s="47"/>
      <c r="K121" s="47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24.95" customHeight="1">
      <c r="A122" s="29"/>
      <c r="B122" s="30"/>
      <c r="C122" s="254" t="s">
        <v>103</v>
      </c>
      <c r="D122" s="246"/>
      <c r="E122" s="246"/>
      <c r="F122" s="246"/>
      <c r="G122" s="246"/>
      <c r="H122" s="246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46"/>
      <c r="D123" s="246"/>
      <c r="E123" s="246"/>
      <c r="F123" s="246"/>
      <c r="G123" s="246"/>
      <c r="H123" s="246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55" t="s">
        <v>16</v>
      </c>
      <c r="D124" s="246"/>
      <c r="E124" s="246"/>
      <c r="F124" s="246"/>
      <c r="G124" s="246"/>
      <c r="H124" s="246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46"/>
      <c r="D125" s="246"/>
      <c r="E125" s="323" t="str">
        <f>E7</f>
        <v>Rekonstrukce kuchyně - ZŠ Bruntál, Cihelní 6</v>
      </c>
      <c r="F125" s="324"/>
      <c r="G125" s="324"/>
      <c r="H125" s="324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55" t="s">
        <v>90</v>
      </c>
      <c r="D126" s="246"/>
      <c r="E126" s="246"/>
      <c r="F126" s="246"/>
      <c r="G126" s="246"/>
      <c r="H126" s="246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6.5" customHeight="1">
      <c r="A127" s="29"/>
      <c r="B127" s="30"/>
      <c r="C127" s="246"/>
      <c r="D127" s="246"/>
      <c r="E127" s="325" t="str">
        <f>E9</f>
        <v>B - Nové konstrukce</v>
      </c>
      <c r="F127" s="326"/>
      <c r="G127" s="326"/>
      <c r="H127" s="326"/>
      <c r="I127" s="29"/>
      <c r="J127" s="29"/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46"/>
      <c r="D128" s="246"/>
      <c r="E128" s="246"/>
      <c r="F128" s="246"/>
      <c r="G128" s="246"/>
      <c r="H128" s="246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55" t="s">
        <v>20</v>
      </c>
      <c r="D129" s="246"/>
      <c r="E129" s="246"/>
      <c r="F129" s="256" t="str">
        <f>F12</f>
        <v xml:space="preserve"> </v>
      </c>
      <c r="G129" s="246"/>
      <c r="H129" s="246"/>
      <c r="I129" s="24" t="s">
        <v>22</v>
      </c>
      <c r="J129" s="52" t="str">
        <f>IF(J12="","",J12)</f>
        <v>7. 12. 2023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6.95" customHeight="1">
      <c r="A130" s="29"/>
      <c r="B130" s="30"/>
      <c r="C130" s="246"/>
      <c r="D130" s="246"/>
      <c r="E130" s="246"/>
      <c r="F130" s="246"/>
      <c r="G130" s="246"/>
      <c r="H130" s="246"/>
      <c r="I130" s="29"/>
      <c r="J130" s="29"/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5.2" customHeight="1">
      <c r="A131" s="29"/>
      <c r="B131" s="30"/>
      <c r="C131" s="255" t="s">
        <v>24</v>
      </c>
      <c r="D131" s="246"/>
      <c r="E131" s="246"/>
      <c r="F131" s="256" t="str">
        <f>E15</f>
        <v xml:space="preserve"> </v>
      </c>
      <c r="G131" s="246"/>
      <c r="H131" s="246"/>
      <c r="I131" s="24" t="s">
        <v>29</v>
      </c>
      <c r="J131" s="27" t="str">
        <f>E21</f>
        <v xml:space="preserve"> </v>
      </c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2" customHeight="1">
      <c r="A132" s="29"/>
      <c r="B132" s="30"/>
      <c r="C132" s="255" t="s">
        <v>27</v>
      </c>
      <c r="D132" s="246"/>
      <c r="E132" s="246"/>
      <c r="F132" s="256" t="str">
        <f>IF(E18="","",E18)</f>
        <v>Vyplň údaj</v>
      </c>
      <c r="G132" s="246"/>
      <c r="H132" s="246"/>
      <c r="I132" s="24" t="s">
        <v>31</v>
      </c>
      <c r="J132" s="27" t="str">
        <f>E24</f>
        <v xml:space="preserve"> </v>
      </c>
      <c r="K132" s="29"/>
      <c r="L132" s="3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0.35" customHeight="1">
      <c r="A133" s="29"/>
      <c r="B133" s="30"/>
      <c r="C133" s="246"/>
      <c r="D133" s="246"/>
      <c r="E133" s="246"/>
      <c r="F133" s="246"/>
      <c r="G133" s="246"/>
      <c r="H133" s="246"/>
      <c r="I133" s="29"/>
      <c r="J133" s="29"/>
      <c r="K133" s="29"/>
      <c r="L133" s="3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10" customFormat="1" ht="29.25" customHeight="1">
      <c r="A134" s="111"/>
      <c r="B134" s="112"/>
      <c r="C134" s="257" t="s">
        <v>104</v>
      </c>
      <c r="D134" s="258" t="s">
        <v>58</v>
      </c>
      <c r="E134" s="258" t="s">
        <v>54</v>
      </c>
      <c r="F134" s="258" t="s">
        <v>55</v>
      </c>
      <c r="G134" s="258" t="s">
        <v>105</v>
      </c>
      <c r="H134" s="258" t="s">
        <v>106</v>
      </c>
      <c r="I134" s="113" t="s">
        <v>107</v>
      </c>
      <c r="J134" s="114" t="s">
        <v>94</v>
      </c>
      <c r="K134" s="115" t="s">
        <v>108</v>
      </c>
      <c r="L134" s="116"/>
      <c r="M134" s="59" t="s">
        <v>1</v>
      </c>
      <c r="N134" s="60" t="s">
        <v>37</v>
      </c>
      <c r="O134" s="60" t="s">
        <v>109</v>
      </c>
      <c r="P134" s="60" t="s">
        <v>110</v>
      </c>
      <c r="Q134" s="60" t="s">
        <v>111</v>
      </c>
      <c r="R134" s="60" t="s">
        <v>112</v>
      </c>
      <c r="S134" s="60" t="s">
        <v>113</v>
      </c>
      <c r="T134" s="61" t="s">
        <v>114</v>
      </c>
      <c r="U134" s="111"/>
      <c r="V134" s="111"/>
      <c r="W134" s="111"/>
      <c r="X134" s="111"/>
      <c r="Y134" s="111"/>
      <c r="Z134" s="111"/>
      <c r="AA134" s="111"/>
      <c r="AB134" s="111"/>
      <c r="AC134" s="111"/>
      <c r="AD134" s="111"/>
      <c r="AE134" s="111"/>
    </row>
    <row r="135" spans="1:65" s="2" customFormat="1" ht="22.9" customHeight="1">
      <c r="A135" s="29"/>
      <c r="B135" s="30"/>
      <c r="C135" s="259" t="s">
        <v>115</v>
      </c>
      <c r="D135" s="246"/>
      <c r="E135" s="246"/>
      <c r="F135" s="246"/>
      <c r="G135" s="246"/>
      <c r="H135" s="246"/>
      <c r="I135" s="29"/>
      <c r="J135" s="117">
        <f>BK135</f>
        <v>0</v>
      </c>
      <c r="K135" s="29"/>
      <c r="L135" s="30"/>
      <c r="M135" s="62"/>
      <c r="N135" s="53"/>
      <c r="O135" s="63"/>
      <c r="P135" s="118">
        <f>P136+P140+P144+P149+P152+P156+P158+P160+P162+P163+P170+P176+P182+P186+P191+P198+P206+P213+P221</f>
        <v>0</v>
      </c>
      <c r="Q135" s="63"/>
      <c r="R135" s="118">
        <f>R136+R140+R144+R149+R152+R156+R158+R160+R162+R163+R170+R176+R182+R186+R191+R198+R206+R213+R221</f>
        <v>57.165199399999992</v>
      </c>
      <c r="S135" s="63"/>
      <c r="T135" s="119">
        <f>T136+T140+T144+T149+T152+T156+T158+T160+T162+T163+T170+T176+T182+T186+T191+T198+T206+T213+T221</f>
        <v>0.27911999999999998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72</v>
      </c>
      <c r="AU135" s="14" t="s">
        <v>96</v>
      </c>
      <c r="BK135" s="120">
        <f>BK136+BK140+BK144+BK149+BK152+BK156+BK158+BK160+BK162+BK163+BK170+BK176+BK182+BK186+BK191+BK198+BK206+BK213+BK221</f>
        <v>0</v>
      </c>
    </row>
    <row r="136" spans="1:65" s="11" customFormat="1" ht="25.9" customHeight="1">
      <c r="B136" s="121"/>
      <c r="C136" s="260"/>
      <c r="D136" s="261" t="s">
        <v>72</v>
      </c>
      <c r="E136" s="262" t="s">
        <v>232</v>
      </c>
      <c r="F136" s="262" t="s">
        <v>233</v>
      </c>
      <c r="G136" s="260"/>
      <c r="H136" s="260"/>
      <c r="I136" s="123"/>
      <c r="J136" s="124">
        <f>BK136</f>
        <v>0</v>
      </c>
      <c r="L136" s="121"/>
      <c r="M136" s="125"/>
      <c r="N136" s="126"/>
      <c r="O136" s="126"/>
      <c r="P136" s="127">
        <f>SUM(P137:P139)</f>
        <v>0</v>
      </c>
      <c r="Q136" s="126"/>
      <c r="R136" s="127">
        <f>SUM(R137:R139)</f>
        <v>6.3661496</v>
      </c>
      <c r="S136" s="126"/>
      <c r="T136" s="128">
        <f>SUM(T137:T139)</f>
        <v>0</v>
      </c>
      <c r="AR136" s="122" t="s">
        <v>81</v>
      </c>
      <c r="AT136" s="129" t="s">
        <v>72</v>
      </c>
      <c r="AU136" s="129" t="s">
        <v>73</v>
      </c>
      <c r="AY136" s="122" t="s">
        <v>118</v>
      </c>
      <c r="BK136" s="130">
        <f>SUM(BK137:BK139)</f>
        <v>0</v>
      </c>
    </row>
    <row r="137" spans="1:65" s="2" customFormat="1" ht="21.75" customHeight="1">
      <c r="A137" s="29"/>
      <c r="B137" s="131"/>
      <c r="C137" s="263" t="s">
        <v>81</v>
      </c>
      <c r="D137" s="263" t="s">
        <v>119</v>
      </c>
      <c r="E137" s="264" t="s">
        <v>234</v>
      </c>
      <c r="F137" s="265" t="s">
        <v>235</v>
      </c>
      <c r="G137" s="266" t="s">
        <v>122</v>
      </c>
      <c r="H137" s="267">
        <v>40.299999999999997</v>
      </c>
      <c r="I137" s="132"/>
      <c r="J137" s="133">
        <f>ROUND(I137*H137,2)</f>
        <v>0</v>
      </c>
      <c r="K137" s="134"/>
      <c r="L137" s="30"/>
      <c r="M137" s="135" t="s">
        <v>1</v>
      </c>
      <c r="N137" s="136" t="s">
        <v>38</v>
      </c>
      <c r="O137" s="55"/>
      <c r="P137" s="137">
        <f>O137*H137</f>
        <v>0</v>
      </c>
      <c r="Q137" s="137">
        <v>0.15279000000000001</v>
      </c>
      <c r="R137" s="137">
        <f>Q137*H137</f>
        <v>6.1574369999999998</v>
      </c>
      <c r="S137" s="137">
        <v>0</v>
      </c>
      <c r="T137" s="13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9" t="s">
        <v>123</v>
      </c>
      <c r="AT137" s="139" t="s">
        <v>119</v>
      </c>
      <c r="AU137" s="139" t="s">
        <v>81</v>
      </c>
      <c r="AY137" s="14" t="s">
        <v>118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4" t="s">
        <v>81</v>
      </c>
      <c r="BK137" s="140">
        <f>ROUND(I137*H137,2)</f>
        <v>0</v>
      </c>
      <c r="BL137" s="14" t="s">
        <v>123</v>
      </c>
      <c r="BM137" s="139" t="s">
        <v>83</v>
      </c>
    </row>
    <row r="138" spans="1:65" s="2" customFormat="1" ht="33" customHeight="1">
      <c r="A138" s="29"/>
      <c r="B138" s="131"/>
      <c r="C138" s="263" t="s">
        <v>83</v>
      </c>
      <c r="D138" s="263" t="s">
        <v>119</v>
      </c>
      <c r="E138" s="264" t="s">
        <v>236</v>
      </c>
      <c r="F138" s="265" t="s">
        <v>237</v>
      </c>
      <c r="G138" s="266" t="s">
        <v>175</v>
      </c>
      <c r="H138" s="267">
        <v>0.19</v>
      </c>
      <c r="I138" s="132"/>
      <c r="J138" s="133">
        <f>ROUND(I138*H138,2)</f>
        <v>0</v>
      </c>
      <c r="K138" s="134"/>
      <c r="L138" s="30"/>
      <c r="M138" s="135" t="s">
        <v>1</v>
      </c>
      <c r="N138" s="136" t="s">
        <v>38</v>
      </c>
      <c r="O138" s="55"/>
      <c r="P138" s="137">
        <f>O138*H138</f>
        <v>0</v>
      </c>
      <c r="Q138" s="137">
        <v>1.9539999999999998E-2</v>
      </c>
      <c r="R138" s="137">
        <f>Q138*H138</f>
        <v>3.7125999999999999E-3</v>
      </c>
      <c r="S138" s="137">
        <v>0</v>
      </c>
      <c r="T138" s="13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9" t="s">
        <v>123</v>
      </c>
      <c r="AT138" s="139" t="s">
        <v>119</v>
      </c>
      <c r="AU138" s="139" t="s">
        <v>81</v>
      </c>
      <c r="AY138" s="14" t="s">
        <v>118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4" t="s">
        <v>81</v>
      </c>
      <c r="BK138" s="140">
        <f>ROUND(I138*H138,2)</f>
        <v>0</v>
      </c>
      <c r="BL138" s="14" t="s">
        <v>123</v>
      </c>
      <c r="BM138" s="139" t="s">
        <v>123</v>
      </c>
    </row>
    <row r="139" spans="1:65" s="2" customFormat="1" ht="24.2" customHeight="1">
      <c r="A139" s="29"/>
      <c r="B139" s="131"/>
      <c r="C139" s="272" t="s">
        <v>126</v>
      </c>
      <c r="D139" s="272" t="s">
        <v>238</v>
      </c>
      <c r="E139" s="273" t="s">
        <v>239</v>
      </c>
      <c r="F139" s="274" t="s">
        <v>240</v>
      </c>
      <c r="G139" s="275" t="s">
        <v>175</v>
      </c>
      <c r="H139" s="276">
        <v>0.20499999999999999</v>
      </c>
      <c r="I139" s="147"/>
      <c r="J139" s="148">
        <f>ROUND(I139*H139,2)</f>
        <v>0</v>
      </c>
      <c r="K139" s="149"/>
      <c r="L139" s="150"/>
      <c r="M139" s="151" t="s">
        <v>1</v>
      </c>
      <c r="N139" s="152" t="s">
        <v>38</v>
      </c>
      <c r="O139" s="55"/>
      <c r="P139" s="137">
        <f>O139*H139</f>
        <v>0</v>
      </c>
      <c r="Q139" s="137">
        <v>1</v>
      </c>
      <c r="R139" s="137">
        <f>Q139*H139</f>
        <v>0.20499999999999999</v>
      </c>
      <c r="S139" s="137">
        <v>0</v>
      </c>
      <c r="T139" s="13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9" t="s">
        <v>132</v>
      </c>
      <c r="AT139" s="139" t="s">
        <v>238</v>
      </c>
      <c r="AU139" s="139" t="s">
        <v>81</v>
      </c>
      <c r="AY139" s="14" t="s">
        <v>118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4" t="s">
        <v>81</v>
      </c>
      <c r="BK139" s="140">
        <f>ROUND(I139*H139,2)</f>
        <v>0</v>
      </c>
      <c r="BL139" s="14" t="s">
        <v>123</v>
      </c>
      <c r="BM139" s="139" t="s">
        <v>129</v>
      </c>
    </row>
    <row r="140" spans="1:65" s="11" customFormat="1" ht="25.9" customHeight="1">
      <c r="B140" s="121"/>
      <c r="C140" s="260"/>
      <c r="D140" s="261" t="s">
        <v>72</v>
      </c>
      <c r="E140" s="262" t="s">
        <v>183</v>
      </c>
      <c r="F140" s="262" t="s">
        <v>241</v>
      </c>
      <c r="G140" s="260"/>
      <c r="H140" s="260"/>
      <c r="I140" s="123"/>
      <c r="J140" s="124">
        <f>BK140</f>
        <v>0</v>
      </c>
      <c r="L140" s="121"/>
      <c r="M140" s="125"/>
      <c r="N140" s="126"/>
      <c r="O140" s="126"/>
      <c r="P140" s="127">
        <f>SUM(P141:P143)</f>
        <v>0</v>
      </c>
      <c r="Q140" s="126"/>
      <c r="R140" s="127">
        <f>SUM(R141:R143)</f>
        <v>2.8416654000000001</v>
      </c>
      <c r="S140" s="126"/>
      <c r="T140" s="128">
        <f>SUM(T141:T143)</f>
        <v>0</v>
      </c>
      <c r="AR140" s="122" t="s">
        <v>81</v>
      </c>
      <c r="AT140" s="129" t="s">
        <v>72</v>
      </c>
      <c r="AU140" s="129" t="s">
        <v>73</v>
      </c>
      <c r="AY140" s="122" t="s">
        <v>118</v>
      </c>
      <c r="BK140" s="130">
        <f>SUM(BK141:BK143)</f>
        <v>0</v>
      </c>
    </row>
    <row r="141" spans="1:65" s="2" customFormat="1" ht="24.2" customHeight="1">
      <c r="A141" s="29"/>
      <c r="B141" s="131"/>
      <c r="C141" s="263" t="s">
        <v>123</v>
      </c>
      <c r="D141" s="263" t="s">
        <v>119</v>
      </c>
      <c r="E141" s="264" t="s">
        <v>242</v>
      </c>
      <c r="F141" s="265" t="s">
        <v>243</v>
      </c>
      <c r="G141" s="266" t="s">
        <v>122</v>
      </c>
      <c r="H141" s="267">
        <v>10.7</v>
      </c>
      <c r="I141" s="132"/>
      <c r="J141" s="133">
        <f>ROUND(I141*H141,2)</f>
        <v>0</v>
      </c>
      <c r="K141" s="134"/>
      <c r="L141" s="30"/>
      <c r="M141" s="135" t="s">
        <v>1</v>
      </c>
      <c r="N141" s="136" t="s">
        <v>38</v>
      </c>
      <c r="O141" s="55"/>
      <c r="P141" s="137">
        <f>O141*H141</f>
        <v>0</v>
      </c>
      <c r="Q141" s="137">
        <v>6.166E-2</v>
      </c>
      <c r="R141" s="137">
        <f>Q141*H141</f>
        <v>0.65976199999999996</v>
      </c>
      <c r="S141" s="137">
        <v>0</v>
      </c>
      <c r="T141" s="13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9" t="s">
        <v>123</v>
      </c>
      <c r="AT141" s="139" t="s">
        <v>119</v>
      </c>
      <c r="AU141" s="139" t="s">
        <v>81</v>
      </c>
      <c r="AY141" s="14" t="s">
        <v>118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4" t="s">
        <v>81</v>
      </c>
      <c r="BK141" s="140">
        <f>ROUND(I141*H141,2)</f>
        <v>0</v>
      </c>
      <c r="BL141" s="14" t="s">
        <v>123</v>
      </c>
      <c r="BM141" s="139" t="s">
        <v>132</v>
      </c>
    </row>
    <row r="142" spans="1:65" s="2" customFormat="1" ht="24.2" customHeight="1">
      <c r="A142" s="29"/>
      <c r="B142" s="131"/>
      <c r="C142" s="263" t="s">
        <v>133</v>
      </c>
      <c r="D142" s="263" t="s">
        <v>119</v>
      </c>
      <c r="E142" s="264" t="s">
        <v>244</v>
      </c>
      <c r="F142" s="265" t="s">
        <v>245</v>
      </c>
      <c r="G142" s="266" t="s">
        <v>122</v>
      </c>
      <c r="H142" s="267">
        <v>16</v>
      </c>
      <c r="I142" s="132"/>
      <c r="J142" s="133">
        <f>ROUND(I142*H142,2)</f>
        <v>0</v>
      </c>
      <c r="K142" s="134"/>
      <c r="L142" s="30"/>
      <c r="M142" s="135" t="s">
        <v>1</v>
      </c>
      <c r="N142" s="136" t="s">
        <v>38</v>
      </c>
      <c r="O142" s="55"/>
      <c r="P142" s="137">
        <f>O142*H142</f>
        <v>0</v>
      </c>
      <c r="Q142" s="137">
        <v>7.9240000000000005E-2</v>
      </c>
      <c r="R142" s="137">
        <f>Q142*H142</f>
        <v>1.2678400000000001</v>
      </c>
      <c r="S142" s="137">
        <v>0</v>
      </c>
      <c r="T142" s="13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9" t="s">
        <v>123</v>
      </c>
      <c r="AT142" s="139" t="s">
        <v>119</v>
      </c>
      <c r="AU142" s="139" t="s">
        <v>81</v>
      </c>
      <c r="AY142" s="14" t="s">
        <v>118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4" t="s">
        <v>81</v>
      </c>
      <c r="BK142" s="140">
        <f>ROUND(I142*H142,2)</f>
        <v>0</v>
      </c>
      <c r="BL142" s="14" t="s">
        <v>123</v>
      </c>
      <c r="BM142" s="139" t="s">
        <v>136</v>
      </c>
    </row>
    <row r="143" spans="1:65" s="2" customFormat="1" ht="24.2" customHeight="1">
      <c r="A143" s="29"/>
      <c r="B143" s="131"/>
      <c r="C143" s="263" t="s">
        <v>129</v>
      </c>
      <c r="D143" s="263" t="s">
        <v>119</v>
      </c>
      <c r="E143" s="264" t="s">
        <v>246</v>
      </c>
      <c r="F143" s="265" t="s">
        <v>247</v>
      </c>
      <c r="G143" s="266" t="s">
        <v>122</v>
      </c>
      <c r="H143" s="267">
        <v>5.13</v>
      </c>
      <c r="I143" s="132"/>
      <c r="J143" s="133">
        <f>ROUND(I143*H143,2)</f>
        <v>0</v>
      </c>
      <c r="K143" s="134"/>
      <c r="L143" s="30"/>
      <c r="M143" s="135" t="s">
        <v>1</v>
      </c>
      <c r="N143" s="136" t="s">
        <v>38</v>
      </c>
      <c r="O143" s="55"/>
      <c r="P143" s="137">
        <f>O143*H143</f>
        <v>0</v>
      </c>
      <c r="Q143" s="137">
        <v>0.17818000000000001</v>
      </c>
      <c r="R143" s="137">
        <f>Q143*H143</f>
        <v>0.91406339999999997</v>
      </c>
      <c r="S143" s="137">
        <v>0</v>
      </c>
      <c r="T143" s="13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9" t="s">
        <v>123</v>
      </c>
      <c r="AT143" s="139" t="s">
        <v>119</v>
      </c>
      <c r="AU143" s="139" t="s">
        <v>81</v>
      </c>
      <c r="AY143" s="14" t="s">
        <v>118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4" t="s">
        <v>81</v>
      </c>
      <c r="BK143" s="140">
        <f>ROUND(I143*H143,2)</f>
        <v>0</v>
      </c>
      <c r="BL143" s="14" t="s">
        <v>123</v>
      </c>
      <c r="BM143" s="139" t="s">
        <v>8</v>
      </c>
    </row>
    <row r="144" spans="1:65" s="11" customFormat="1" ht="25.9" customHeight="1">
      <c r="B144" s="121"/>
      <c r="C144" s="260"/>
      <c r="D144" s="261" t="s">
        <v>72</v>
      </c>
      <c r="E144" s="262" t="s">
        <v>248</v>
      </c>
      <c r="F144" s="262" t="s">
        <v>249</v>
      </c>
      <c r="G144" s="260"/>
      <c r="H144" s="260"/>
      <c r="I144" s="123"/>
      <c r="J144" s="124">
        <f>BK144</f>
        <v>0</v>
      </c>
      <c r="L144" s="121"/>
      <c r="M144" s="125"/>
      <c r="N144" s="126"/>
      <c r="O144" s="126"/>
      <c r="P144" s="127">
        <f>SUM(P145:P148)</f>
        <v>0</v>
      </c>
      <c r="Q144" s="126"/>
      <c r="R144" s="127">
        <f>SUM(R145:R148)</f>
        <v>7.8404094000000004</v>
      </c>
      <c r="S144" s="126"/>
      <c r="T144" s="128">
        <f>SUM(T145:T148)</f>
        <v>0</v>
      </c>
      <c r="AR144" s="122" t="s">
        <v>81</v>
      </c>
      <c r="AT144" s="129" t="s">
        <v>72</v>
      </c>
      <c r="AU144" s="129" t="s">
        <v>73</v>
      </c>
      <c r="AY144" s="122" t="s">
        <v>118</v>
      </c>
      <c r="BK144" s="130">
        <f>SUM(BK145:BK148)</f>
        <v>0</v>
      </c>
    </row>
    <row r="145" spans="1:65" s="2" customFormat="1" ht="24.2" customHeight="1">
      <c r="A145" s="29"/>
      <c r="B145" s="131"/>
      <c r="C145" s="263" t="s">
        <v>140</v>
      </c>
      <c r="D145" s="263" t="s">
        <v>119</v>
      </c>
      <c r="E145" s="264" t="s">
        <v>250</v>
      </c>
      <c r="F145" s="265" t="s">
        <v>251</v>
      </c>
      <c r="G145" s="266" t="s">
        <v>122</v>
      </c>
      <c r="H145" s="267">
        <v>69.13</v>
      </c>
      <c r="I145" s="132"/>
      <c r="J145" s="133">
        <f>ROUND(I145*H145,2)</f>
        <v>0</v>
      </c>
      <c r="K145" s="134"/>
      <c r="L145" s="30"/>
      <c r="M145" s="135" t="s">
        <v>1</v>
      </c>
      <c r="N145" s="136" t="s">
        <v>38</v>
      </c>
      <c r="O145" s="55"/>
      <c r="P145" s="137">
        <f>O145*H145</f>
        <v>0</v>
      </c>
      <c r="Q145" s="137">
        <v>1.8380000000000001E-2</v>
      </c>
      <c r="R145" s="137">
        <f>Q145*H145</f>
        <v>1.2706093999999999</v>
      </c>
      <c r="S145" s="137">
        <v>0</v>
      </c>
      <c r="T145" s="13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9" t="s">
        <v>123</v>
      </c>
      <c r="AT145" s="139" t="s">
        <v>119</v>
      </c>
      <c r="AU145" s="139" t="s">
        <v>81</v>
      </c>
      <c r="AY145" s="14" t="s">
        <v>118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4" t="s">
        <v>81</v>
      </c>
      <c r="BK145" s="140">
        <f>ROUND(I145*H145,2)</f>
        <v>0</v>
      </c>
      <c r="BL145" s="14" t="s">
        <v>123</v>
      </c>
      <c r="BM145" s="139" t="s">
        <v>143</v>
      </c>
    </row>
    <row r="146" spans="1:65" s="2" customFormat="1" ht="24.2" customHeight="1">
      <c r="A146" s="29"/>
      <c r="B146" s="131"/>
      <c r="C146" s="263" t="s">
        <v>132</v>
      </c>
      <c r="D146" s="263" t="s">
        <v>119</v>
      </c>
      <c r="E146" s="264" t="s">
        <v>252</v>
      </c>
      <c r="F146" s="265" t="s">
        <v>253</v>
      </c>
      <c r="G146" s="266" t="s">
        <v>122</v>
      </c>
      <c r="H146" s="267">
        <v>67</v>
      </c>
      <c r="I146" s="132"/>
      <c r="J146" s="133">
        <f>ROUND(I146*H146,2)</f>
        <v>0</v>
      </c>
      <c r="K146" s="134"/>
      <c r="L146" s="30"/>
      <c r="M146" s="135" t="s">
        <v>1</v>
      </c>
      <c r="N146" s="136" t="s">
        <v>38</v>
      </c>
      <c r="O146" s="55"/>
      <c r="P146" s="137">
        <f>O146*H146</f>
        <v>0</v>
      </c>
      <c r="Q146" s="137">
        <v>1.54E-2</v>
      </c>
      <c r="R146" s="137">
        <f>Q146*H146</f>
        <v>1.0318000000000001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123</v>
      </c>
      <c r="AT146" s="139" t="s">
        <v>119</v>
      </c>
      <c r="AU146" s="139" t="s">
        <v>81</v>
      </c>
      <c r="AY146" s="14" t="s">
        <v>118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4" t="s">
        <v>81</v>
      </c>
      <c r="BK146" s="140">
        <f>ROUND(I146*H146,2)</f>
        <v>0</v>
      </c>
      <c r="BL146" s="14" t="s">
        <v>123</v>
      </c>
      <c r="BM146" s="139" t="s">
        <v>146</v>
      </c>
    </row>
    <row r="147" spans="1:65" s="2" customFormat="1" ht="24.2" customHeight="1">
      <c r="A147" s="29"/>
      <c r="B147" s="131"/>
      <c r="C147" s="263" t="s">
        <v>147</v>
      </c>
      <c r="D147" s="263" t="s">
        <v>119</v>
      </c>
      <c r="E147" s="264" t="s">
        <v>254</v>
      </c>
      <c r="F147" s="265" t="s">
        <v>255</v>
      </c>
      <c r="G147" s="266" t="s">
        <v>122</v>
      </c>
      <c r="H147" s="267">
        <v>145</v>
      </c>
      <c r="I147" s="132"/>
      <c r="J147" s="133">
        <f>ROUND(I147*H147,2)</f>
        <v>0</v>
      </c>
      <c r="K147" s="134"/>
      <c r="L147" s="30"/>
      <c r="M147" s="135" t="s">
        <v>1</v>
      </c>
      <c r="N147" s="136" t="s">
        <v>38</v>
      </c>
      <c r="O147" s="55"/>
      <c r="P147" s="137">
        <f>O147*H147</f>
        <v>0</v>
      </c>
      <c r="Q147" s="137">
        <v>2.8400000000000002E-2</v>
      </c>
      <c r="R147" s="137">
        <f>Q147*H147</f>
        <v>4.1180000000000003</v>
      </c>
      <c r="S147" s="137">
        <v>0</v>
      </c>
      <c r="T147" s="13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39" t="s">
        <v>123</v>
      </c>
      <c r="AT147" s="139" t="s">
        <v>119</v>
      </c>
      <c r="AU147" s="139" t="s">
        <v>81</v>
      </c>
      <c r="AY147" s="14" t="s">
        <v>118</v>
      </c>
      <c r="BE147" s="140">
        <f>IF(N147="základní",J147,0)</f>
        <v>0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4" t="s">
        <v>81</v>
      </c>
      <c r="BK147" s="140">
        <f>ROUND(I147*H147,2)</f>
        <v>0</v>
      </c>
      <c r="BL147" s="14" t="s">
        <v>123</v>
      </c>
      <c r="BM147" s="139" t="s">
        <v>151</v>
      </c>
    </row>
    <row r="148" spans="1:65" s="2" customFormat="1" ht="24.2" customHeight="1">
      <c r="A148" s="29"/>
      <c r="B148" s="131"/>
      <c r="C148" s="263" t="s">
        <v>136</v>
      </c>
      <c r="D148" s="263" t="s">
        <v>119</v>
      </c>
      <c r="E148" s="264" t="s">
        <v>256</v>
      </c>
      <c r="F148" s="265" t="s">
        <v>257</v>
      </c>
      <c r="G148" s="266" t="s">
        <v>122</v>
      </c>
      <c r="H148" s="267">
        <v>50</v>
      </c>
      <c r="I148" s="132"/>
      <c r="J148" s="133">
        <f>ROUND(I148*H148,2)</f>
        <v>0</v>
      </c>
      <c r="K148" s="134"/>
      <c r="L148" s="30"/>
      <c r="M148" s="135" t="s">
        <v>1</v>
      </c>
      <c r="N148" s="136" t="s">
        <v>38</v>
      </c>
      <c r="O148" s="55"/>
      <c r="P148" s="137">
        <f>O148*H148</f>
        <v>0</v>
      </c>
      <c r="Q148" s="137">
        <v>2.8400000000000002E-2</v>
      </c>
      <c r="R148" s="137">
        <f>Q148*H148</f>
        <v>1.4200000000000002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123</v>
      </c>
      <c r="AT148" s="139" t="s">
        <v>119</v>
      </c>
      <c r="AU148" s="139" t="s">
        <v>81</v>
      </c>
      <c r="AY148" s="14" t="s">
        <v>118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4" t="s">
        <v>81</v>
      </c>
      <c r="BK148" s="140">
        <f>ROUND(I148*H148,2)</f>
        <v>0</v>
      </c>
      <c r="BL148" s="14" t="s">
        <v>123</v>
      </c>
      <c r="BM148" s="139" t="s">
        <v>154</v>
      </c>
    </row>
    <row r="149" spans="1:65" s="11" customFormat="1" ht="25.9" customHeight="1">
      <c r="B149" s="121"/>
      <c r="C149" s="260"/>
      <c r="D149" s="261" t="s">
        <v>72</v>
      </c>
      <c r="E149" s="262" t="s">
        <v>258</v>
      </c>
      <c r="F149" s="262" t="s">
        <v>259</v>
      </c>
      <c r="G149" s="260"/>
      <c r="H149" s="260"/>
      <c r="I149" s="123"/>
      <c r="J149" s="124">
        <f>BK149</f>
        <v>0</v>
      </c>
      <c r="L149" s="121"/>
      <c r="M149" s="125"/>
      <c r="N149" s="126"/>
      <c r="O149" s="126"/>
      <c r="P149" s="127">
        <f>SUM(P150:P151)</f>
        <v>0</v>
      </c>
      <c r="Q149" s="126"/>
      <c r="R149" s="127">
        <f>SUM(R150:R151)</f>
        <v>28.453399999999998</v>
      </c>
      <c r="S149" s="126"/>
      <c r="T149" s="128">
        <f>SUM(T150:T151)</f>
        <v>0</v>
      </c>
      <c r="AR149" s="122" t="s">
        <v>81</v>
      </c>
      <c r="AT149" s="129" t="s">
        <v>72</v>
      </c>
      <c r="AU149" s="129" t="s">
        <v>73</v>
      </c>
      <c r="AY149" s="122" t="s">
        <v>118</v>
      </c>
      <c r="BK149" s="130">
        <f>SUM(BK150:BK151)</f>
        <v>0</v>
      </c>
    </row>
    <row r="150" spans="1:65" s="2" customFormat="1" ht="24.2" customHeight="1">
      <c r="A150" s="29"/>
      <c r="B150" s="131"/>
      <c r="C150" s="263" t="s">
        <v>155</v>
      </c>
      <c r="D150" s="263" t="s">
        <v>119</v>
      </c>
      <c r="E150" s="264" t="s">
        <v>260</v>
      </c>
      <c r="F150" s="265" t="s">
        <v>261</v>
      </c>
      <c r="G150" s="266" t="s">
        <v>122</v>
      </c>
      <c r="H150" s="267">
        <v>144</v>
      </c>
      <c r="I150" s="132"/>
      <c r="J150" s="133">
        <f>ROUND(I150*H150,2)</f>
        <v>0</v>
      </c>
      <c r="K150" s="134"/>
      <c r="L150" s="30"/>
      <c r="M150" s="135" t="s">
        <v>1</v>
      </c>
      <c r="N150" s="136" t="s">
        <v>38</v>
      </c>
      <c r="O150" s="55"/>
      <c r="P150" s="137">
        <f>O150*H150</f>
        <v>0</v>
      </c>
      <c r="Q150" s="137">
        <v>3.78E-2</v>
      </c>
      <c r="R150" s="137">
        <f>Q150*H150</f>
        <v>5.4432</v>
      </c>
      <c r="S150" s="137">
        <v>0</v>
      </c>
      <c r="T150" s="13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9" t="s">
        <v>123</v>
      </c>
      <c r="AT150" s="139" t="s">
        <v>119</v>
      </c>
      <c r="AU150" s="139" t="s">
        <v>81</v>
      </c>
      <c r="AY150" s="14" t="s">
        <v>118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4" t="s">
        <v>81</v>
      </c>
      <c r="BK150" s="140">
        <f>ROUND(I150*H150,2)</f>
        <v>0</v>
      </c>
      <c r="BL150" s="14" t="s">
        <v>123</v>
      </c>
      <c r="BM150" s="139" t="s">
        <v>158</v>
      </c>
    </row>
    <row r="151" spans="1:65" s="2" customFormat="1" ht="24.2" customHeight="1">
      <c r="A151" s="29"/>
      <c r="B151" s="131"/>
      <c r="C151" s="263" t="s">
        <v>262</v>
      </c>
      <c r="D151" s="263" t="s">
        <v>119</v>
      </c>
      <c r="E151" s="264" t="s">
        <v>263</v>
      </c>
      <c r="F151" s="265" t="s">
        <v>264</v>
      </c>
      <c r="G151" s="266" t="s">
        <v>150</v>
      </c>
      <c r="H151" s="267">
        <v>10</v>
      </c>
      <c r="I151" s="132"/>
      <c r="J151" s="133">
        <f>ROUND(I151*H151,2)</f>
        <v>0</v>
      </c>
      <c r="K151" s="134"/>
      <c r="L151" s="30"/>
      <c r="M151" s="135" t="s">
        <v>1</v>
      </c>
      <c r="N151" s="136" t="s">
        <v>38</v>
      </c>
      <c r="O151" s="55"/>
      <c r="P151" s="137">
        <f>O151*H151</f>
        <v>0</v>
      </c>
      <c r="Q151" s="137">
        <v>2.3010199999999998</v>
      </c>
      <c r="R151" s="137">
        <f>Q151*H151</f>
        <v>23.010199999999998</v>
      </c>
      <c r="S151" s="137">
        <v>0</v>
      </c>
      <c r="T151" s="13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39" t="s">
        <v>123</v>
      </c>
      <c r="AT151" s="139" t="s">
        <v>119</v>
      </c>
      <c r="AU151" s="139" t="s">
        <v>81</v>
      </c>
      <c r="AY151" s="14" t="s">
        <v>118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4" t="s">
        <v>81</v>
      </c>
      <c r="BK151" s="140">
        <f>ROUND(I151*H151,2)</f>
        <v>0</v>
      </c>
      <c r="BL151" s="14" t="s">
        <v>123</v>
      </c>
      <c r="BM151" s="139" t="s">
        <v>265</v>
      </c>
    </row>
    <row r="152" spans="1:65" s="11" customFormat="1" ht="25.9" customHeight="1">
      <c r="B152" s="121"/>
      <c r="C152" s="260"/>
      <c r="D152" s="261" t="s">
        <v>72</v>
      </c>
      <c r="E152" s="262" t="s">
        <v>266</v>
      </c>
      <c r="F152" s="262" t="s">
        <v>267</v>
      </c>
      <c r="G152" s="260"/>
      <c r="H152" s="260"/>
      <c r="I152" s="123"/>
      <c r="J152" s="124">
        <f>BK152</f>
        <v>0</v>
      </c>
      <c r="L152" s="121"/>
      <c r="M152" s="125"/>
      <c r="N152" s="126"/>
      <c r="O152" s="126"/>
      <c r="P152" s="127">
        <f>SUM(P153:P155)</f>
        <v>0</v>
      </c>
      <c r="Q152" s="126"/>
      <c r="R152" s="127">
        <f>SUM(R153:R155)</f>
        <v>4.052E-2</v>
      </c>
      <c r="S152" s="126"/>
      <c r="T152" s="128">
        <f>SUM(T153:T155)</f>
        <v>0</v>
      </c>
      <c r="AR152" s="122" t="s">
        <v>81</v>
      </c>
      <c r="AT152" s="129" t="s">
        <v>72</v>
      </c>
      <c r="AU152" s="129" t="s">
        <v>73</v>
      </c>
      <c r="AY152" s="122" t="s">
        <v>118</v>
      </c>
      <c r="BK152" s="130">
        <f>SUM(BK153:BK155)</f>
        <v>0</v>
      </c>
    </row>
    <row r="153" spans="1:65" s="2" customFormat="1" ht="24.2" customHeight="1">
      <c r="A153" s="29"/>
      <c r="B153" s="131"/>
      <c r="C153" s="263" t="s">
        <v>8</v>
      </c>
      <c r="D153" s="263" t="s">
        <v>119</v>
      </c>
      <c r="E153" s="264" t="s">
        <v>268</v>
      </c>
      <c r="F153" s="265" t="s">
        <v>269</v>
      </c>
      <c r="G153" s="266" t="s">
        <v>139</v>
      </c>
      <c r="H153" s="267">
        <v>3</v>
      </c>
      <c r="I153" s="132"/>
      <c r="J153" s="133">
        <f>ROUND(I153*H153,2)</f>
        <v>0</v>
      </c>
      <c r="K153" s="134"/>
      <c r="L153" s="30"/>
      <c r="M153" s="135" t="s">
        <v>1</v>
      </c>
      <c r="N153" s="136" t="s">
        <v>38</v>
      </c>
      <c r="O153" s="55"/>
      <c r="P153" s="137">
        <f>O153*H153</f>
        <v>0</v>
      </c>
      <c r="Q153" s="137">
        <v>4.8000000000000001E-4</v>
      </c>
      <c r="R153" s="137">
        <f>Q153*H153</f>
        <v>1.4400000000000001E-3</v>
      </c>
      <c r="S153" s="137">
        <v>0</v>
      </c>
      <c r="T153" s="13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9" t="s">
        <v>123</v>
      </c>
      <c r="AT153" s="139" t="s">
        <v>119</v>
      </c>
      <c r="AU153" s="139" t="s">
        <v>81</v>
      </c>
      <c r="AY153" s="14" t="s">
        <v>118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4" t="s">
        <v>81</v>
      </c>
      <c r="BK153" s="140">
        <f>ROUND(I153*H153,2)</f>
        <v>0</v>
      </c>
      <c r="BL153" s="14" t="s">
        <v>123</v>
      </c>
      <c r="BM153" s="139" t="s">
        <v>161</v>
      </c>
    </row>
    <row r="154" spans="1:65" s="2" customFormat="1" ht="24.2" customHeight="1">
      <c r="A154" s="29"/>
      <c r="B154" s="131"/>
      <c r="C154" s="272" t="s">
        <v>162</v>
      </c>
      <c r="D154" s="272" t="s">
        <v>238</v>
      </c>
      <c r="E154" s="273" t="s">
        <v>270</v>
      </c>
      <c r="F154" s="274" t="s">
        <v>271</v>
      </c>
      <c r="G154" s="275" t="s">
        <v>139</v>
      </c>
      <c r="H154" s="276">
        <v>2</v>
      </c>
      <c r="I154" s="147"/>
      <c r="J154" s="148">
        <f>ROUND(I154*H154,2)</f>
        <v>0</v>
      </c>
      <c r="K154" s="149"/>
      <c r="L154" s="150"/>
      <c r="M154" s="151" t="s">
        <v>1</v>
      </c>
      <c r="N154" s="152" t="s">
        <v>38</v>
      </c>
      <c r="O154" s="55"/>
      <c r="P154" s="137">
        <f>O154*H154</f>
        <v>0</v>
      </c>
      <c r="Q154" s="137">
        <v>1.225E-2</v>
      </c>
      <c r="R154" s="137">
        <f>Q154*H154</f>
        <v>2.4500000000000001E-2</v>
      </c>
      <c r="S154" s="137">
        <v>0</v>
      </c>
      <c r="T154" s="13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9" t="s">
        <v>132</v>
      </c>
      <c r="AT154" s="139" t="s">
        <v>238</v>
      </c>
      <c r="AU154" s="139" t="s">
        <v>81</v>
      </c>
      <c r="AY154" s="14" t="s">
        <v>118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4" t="s">
        <v>81</v>
      </c>
      <c r="BK154" s="140">
        <f>ROUND(I154*H154,2)</f>
        <v>0</v>
      </c>
      <c r="BL154" s="14" t="s">
        <v>123</v>
      </c>
      <c r="BM154" s="139" t="s">
        <v>165</v>
      </c>
    </row>
    <row r="155" spans="1:65" s="2" customFormat="1" ht="33" customHeight="1">
      <c r="A155" s="29"/>
      <c r="B155" s="131"/>
      <c r="C155" s="272" t="s">
        <v>143</v>
      </c>
      <c r="D155" s="272" t="s">
        <v>238</v>
      </c>
      <c r="E155" s="273" t="s">
        <v>272</v>
      </c>
      <c r="F155" s="274" t="s">
        <v>273</v>
      </c>
      <c r="G155" s="275" t="s">
        <v>139</v>
      </c>
      <c r="H155" s="276">
        <v>1</v>
      </c>
      <c r="I155" s="147"/>
      <c r="J155" s="148">
        <f>ROUND(I155*H155,2)</f>
        <v>0</v>
      </c>
      <c r="K155" s="149"/>
      <c r="L155" s="150"/>
      <c r="M155" s="151" t="s">
        <v>1</v>
      </c>
      <c r="N155" s="152" t="s">
        <v>38</v>
      </c>
      <c r="O155" s="55"/>
      <c r="P155" s="137">
        <f>O155*H155</f>
        <v>0</v>
      </c>
      <c r="Q155" s="137">
        <v>1.4579999999999999E-2</v>
      </c>
      <c r="R155" s="137">
        <f>Q155*H155</f>
        <v>1.4579999999999999E-2</v>
      </c>
      <c r="S155" s="137">
        <v>0</v>
      </c>
      <c r="T155" s="13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9" t="s">
        <v>132</v>
      </c>
      <c r="AT155" s="139" t="s">
        <v>238</v>
      </c>
      <c r="AU155" s="139" t="s">
        <v>81</v>
      </c>
      <c r="AY155" s="14" t="s">
        <v>118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4" t="s">
        <v>81</v>
      </c>
      <c r="BK155" s="140">
        <f>ROUND(I155*H155,2)</f>
        <v>0</v>
      </c>
      <c r="BL155" s="14" t="s">
        <v>123</v>
      </c>
      <c r="BM155" s="139" t="s">
        <v>169</v>
      </c>
    </row>
    <row r="156" spans="1:65" s="11" customFormat="1" ht="25.9" customHeight="1">
      <c r="B156" s="121"/>
      <c r="C156" s="260"/>
      <c r="D156" s="261" t="s">
        <v>72</v>
      </c>
      <c r="E156" s="262" t="s">
        <v>147</v>
      </c>
      <c r="F156" s="262" t="s">
        <v>274</v>
      </c>
      <c r="G156" s="260"/>
      <c r="H156" s="260"/>
      <c r="I156" s="123"/>
      <c r="J156" s="124">
        <f>BK156</f>
        <v>0</v>
      </c>
      <c r="L156" s="121"/>
      <c r="M156" s="125"/>
      <c r="N156" s="126"/>
      <c r="O156" s="126"/>
      <c r="P156" s="127">
        <f>P157</f>
        <v>0</v>
      </c>
      <c r="Q156" s="126"/>
      <c r="R156" s="127">
        <f>R157</f>
        <v>1.1200000000000002E-2</v>
      </c>
      <c r="S156" s="126"/>
      <c r="T156" s="128">
        <f>T157</f>
        <v>0</v>
      </c>
      <c r="AR156" s="122" t="s">
        <v>81</v>
      </c>
      <c r="AT156" s="129" t="s">
        <v>72</v>
      </c>
      <c r="AU156" s="129" t="s">
        <v>73</v>
      </c>
      <c r="AY156" s="122" t="s">
        <v>118</v>
      </c>
      <c r="BK156" s="130">
        <f>BK157</f>
        <v>0</v>
      </c>
    </row>
    <row r="157" spans="1:65" s="2" customFormat="1" ht="24.2" customHeight="1">
      <c r="A157" s="29"/>
      <c r="B157" s="131"/>
      <c r="C157" s="263" t="s">
        <v>172</v>
      </c>
      <c r="D157" s="263" t="s">
        <v>119</v>
      </c>
      <c r="E157" s="264" t="s">
        <v>275</v>
      </c>
      <c r="F157" s="265" t="s">
        <v>276</v>
      </c>
      <c r="G157" s="266" t="s">
        <v>122</v>
      </c>
      <c r="H157" s="267">
        <v>280</v>
      </c>
      <c r="I157" s="132"/>
      <c r="J157" s="133">
        <f>ROUND(I157*H157,2)</f>
        <v>0</v>
      </c>
      <c r="K157" s="134"/>
      <c r="L157" s="30"/>
      <c r="M157" s="135" t="s">
        <v>1</v>
      </c>
      <c r="N157" s="136" t="s">
        <v>38</v>
      </c>
      <c r="O157" s="55"/>
      <c r="P157" s="137">
        <f>O157*H157</f>
        <v>0</v>
      </c>
      <c r="Q157" s="137">
        <v>4.0000000000000003E-5</v>
      </c>
      <c r="R157" s="137">
        <f>Q157*H157</f>
        <v>1.1200000000000002E-2</v>
      </c>
      <c r="S157" s="137">
        <v>0</v>
      </c>
      <c r="T157" s="13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9" t="s">
        <v>123</v>
      </c>
      <c r="AT157" s="139" t="s">
        <v>119</v>
      </c>
      <c r="AU157" s="139" t="s">
        <v>81</v>
      </c>
      <c r="AY157" s="14" t="s">
        <v>118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4" t="s">
        <v>81</v>
      </c>
      <c r="BK157" s="140">
        <f>ROUND(I157*H157,2)</f>
        <v>0</v>
      </c>
      <c r="BL157" s="14" t="s">
        <v>123</v>
      </c>
      <c r="BM157" s="139" t="s">
        <v>176</v>
      </c>
    </row>
    <row r="158" spans="1:65" s="11" customFormat="1" ht="25.9" customHeight="1">
      <c r="B158" s="121"/>
      <c r="C158" s="260"/>
      <c r="D158" s="261" t="s">
        <v>72</v>
      </c>
      <c r="E158" s="262" t="s">
        <v>277</v>
      </c>
      <c r="F158" s="262" t="s">
        <v>278</v>
      </c>
      <c r="G158" s="260"/>
      <c r="H158" s="260"/>
      <c r="I158" s="123"/>
      <c r="J158" s="124">
        <f>BK158</f>
        <v>0</v>
      </c>
      <c r="L158" s="121"/>
      <c r="M158" s="125"/>
      <c r="N158" s="126"/>
      <c r="O158" s="126"/>
      <c r="P158" s="127">
        <f>P159</f>
        <v>0</v>
      </c>
      <c r="Q158" s="126"/>
      <c r="R158" s="127">
        <f>R159</f>
        <v>0</v>
      </c>
      <c r="S158" s="126"/>
      <c r="T158" s="128">
        <f>T159</f>
        <v>0</v>
      </c>
      <c r="AR158" s="122" t="s">
        <v>81</v>
      </c>
      <c r="AT158" s="129" t="s">
        <v>72</v>
      </c>
      <c r="AU158" s="129" t="s">
        <v>73</v>
      </c>
      <c r="AY158" s="122" t="s">
        <v>118</v>
      </c>
      <c r="BK158" s="130">
        <f>BK159</f>
        <v>0</v>
      </c>
    </row>
    <row r="159" spans="1:65" s="2" customFormat="1" ht="16.5" customHeight="1">
      <c r="A159" s="29"/>
      <c r="B159" s="131"/>
      <c r="C159" s="263" t="s">
        <v>146</v>
      </c>
      <c r="D159" s="263" t="s">
        <v>119</v>
      </c>
      <c r="E159" s="264" t="s">
        <v>279</v>
      </c>
      <c r="F159" s="265" t="s">
        <v>280</v>
      </c>
      <c r="G159" s="266" t="s">
        <v>281</v>
      </c>
      <c r="H159" s="267">
        <v>1</v>
      </c>
      <c r="I159" s="132"/>
      <c r="J159" s="133">
        <f>ROUND(I159*H159,2)</f>
        <v>0</v>
      </c>
      <c r="K159" s="134"/>
      <c r="L159" s="30"/>
      <c r="M159" s="135" t="s">
        <v>1</v>
      </c>
      <c r="N159" s="136" t="s">
        <v>38</v>
      </c>
      <c r="O159" s="55"/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9" t="s">
        <v>123</v>
      </c>
      <c r="AT159" s="139" t="s">
        <v>119</v>
      </c>
      <c r="AU159" s="139" t="s">
        <v>81</v>
      </c>
      <c r="AY159" s="14" t="s">
        <v>118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4" t="s">
        <v>81</v>
      </c>
      <c r="BK159" s="140">
        <f>ROUND(I159*H159,2)</f>
        <v>0</v>
      </c>
      <c r="BL159" s="14" t="s">
        <v>123</v>
      </c>
      <c r="BM159" s="139" t="s">
        <v>179</v>
      </c>
    </row>
    <row r="160" spans="1:65" s="11" customFormat="1" ht="25.9" customHeight="1">
      <c r="B160" s="121"/>
      <c r="C160" s="260"/>
      <c r="D160" s="261" t="s">
        <v>72</v>
      </c>
      <c r="E160" s="262" t="s">
        <v>282</v>
      </c>
      <c r="F160" s="262" t="s">
        <v>283</v>
      </c>
      <c r="G160" s="260"/>
      <c r="H160" s="260"/>
      <c r="I160" s="123"/>
      <c r="J160" s="124">
        <f>BK160</f>
        <v>0</v>
      </c>
      <c r="L160" s="121"/>
      <c r="M160" s="125"/>
      <c r="N160" s="126"/>
      <c r="O160" s="126"/>
      <c r="P160" s="127">
        <f>P161</f>
        <v>0</v>
      </c>
      <c r="Q160" s="126"/>
      <c r="R160" s="127">
        <f>R161</f>
        <v>0</v>
      </c>
      <c r="S160" s="126"/>
      <c r="T160" s="128">
        <f>T161</f>
        <v>0</v>
      </c>
      <c r="AR160" s="122" t="s">
        <v>81</v>
      </c>
      <c r="AT160" s="129" t="s">
        <v>72</v>
      </c>
      <c r="AU160" s="129" t="s">
        <v>73</v>
      </c>
      <c r="AY160" s="122" t="s">
        <v>118</v>
      </c>
      <c r="BK160" s="130">
        <f>BK161</f>
        <v>0</v>
      </c>
    </row>
    <row r="161" spans="1:65" s="2" customFormat="1" ht="21.75" customHeight="1">
      <c r="A161" s="29"/>
      <c r="B161" s="131"/>
      <c r="C161" s="263" t="s">
        <v>180</v>
      </c>
      <c r="D161" s="263" t="s">
        <v>119</v>
      </c>
      <c r="E161" s="264" t="s">
        <v>284</v>
      </c>
      <c r="F161" s="265" t="s">
        <v>285</v>
      </c>
      <c r="G161" s="266" t="s">
        <v>175</v>
      </c>
      <c r="H161" s="267">
        <v>45.552999999999997</v>
      </c>
      <c r="I161" s="132"/>
      <c r="J161" s="133">
        <f>ROUND(I161*H161,2)</f>
        <v>0</v>
      </c>
      <c r="K161" s="134"/>
      <c r="L161" s="30"/>
      <c r="M161" s="135" t="s">
        <v>1</v>
      </c>
      <c r="N161" s="136" t="s">
        <v>38</v>
      </c>
      <c r="O161" s="55"/>
      <c r="P161" s="137">
        <f>O161*H161</f>
        <v>0</v>
      </c>
      <c r="Q161" s="137">
        <v>0</v>
      </c>
      <c r="R161" s="137">
        <f>Q161*H161</f>
        <v>0</v>
      </c>
      <c r="S161" s="137">
        <v>0</v>
      </c>
      <c r="T161" s="13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39" t="s">
        <v>123</v>
      </c>
      <c r="AT161" s="139" t="s">
        <v>119</v>
      </c>
      <c r="AU161" s="139" t="s">
        <v>81</v>
      </c>
      <c r="AY161" s="14" t="s">
        <v>118</v>
      </c>
      <c r="BE161" s="140">
        <f>IF(N161="základní",J161,0)</f>
        <v>0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4" t="s">
        <v>81</v>
      </c>
      <c r="BK161" s="140">
        <f>ROUND(I161*H161,2)</f>
        <v>0</v>
      </c>
      <c r="BL161" s="14" t="s">
        <v>123</v>
      </c>
      <c r="BM161" s="139" t="s">
        <v>183</v>
      </c>
    </row>
    <row r="162" spans="1:65" s="11" customFormat="1" ht="25.9" customHeight="1">
      <c r="B162" s="121"/>
      <c r="C162" s="260"/>
      <c r="D162" s="261" t="s">
        <v>72</v>
      </c>
      <c r="E162" s="262" t="s">
        <v>286</v>
      </c>
      <c r="F162" s="262" t="s">
        <v>287</v>
      </c>
      <c r="G162" s="260"/>
      <c r="H162" s="260"/>
      <c r="I162" s="123"/>
      <c r="J162" s="124">
        <f>BK162</f>
        <v>0</v>
      </c>
      <c r="L162" s="121"/>
      <c r="M162" s="125"/>
      <c r="N162" s="126"/>
      <c r="O162" s="126"/>
      <c r="P162" s="127">
        <v>0</v>
      </c>
      <c r="Q162" s="126"/>
      <c r="R162" s="127">
        <v>0</v>
      </c>
      <c r="S162" s="126"/>
      <c r="T162" s="128">
        <v>0</v>
      </c>
      <c r="AR162" s="122" t="s">
        <v>81</v>
      </c>
      <c r="AT162" s="129" t="s">
        <v>72</v>
      </c>
      <c r="AU162" s="129" t="s">
        <v>73</v>
      </c>
      <c r="AY162" s="122" t="s">
        <v>118</v>
      </c>
      <c r="BK162" s="130">
        <v>0</v>
      </c>
    </row>
    <row r="163" spans="1:65" s="11" customFormat="1" ht="25.9" customHeight="1">
      <c r="B163" s="121"/>
      <c r="C163" s="260"/>
      <c r="D163" s="261" t="s">
        <v>72</v>
      </c>
      <c r="E163" s="262" t="s">
        <v>288</v>
      </c>
      <c r="F163" s="262" t="s">
        <v>289</v>
      </c>
      <c r="G163" s="260"/>
      <c r="H163" s="260"/>
      <c r="I163" s="123"/>
      <c r="J163" s="124">
        <f>BK163</f>
        <v>0</v>
      </c>
      <c r="L163" s="121"/>
      <c r="M163" s="125"/>
      <c r="N163" s="126"/>
      <c r="O163" s="126"/>
      <c r="P163" s="127">
        <f>SUM(P164:P169)</f>
        <v>0</v>
      </c>
      <c r="Q163" s="126"/>
      <c r="R163" s="127">
        <f>SUM(R164:R169)</f>
        <v>2.5000000000000001E-2</v>
      </c>
      <c r="S163" s="126"/>
      <c r="T163" s="128">
        <f>SUM(T164:T169)</f>
        <v>0</v>
      </c>
      <c r="AR163" s="122" t="s">
        <v>83</v>
      </c>
      <c r="AT163" s="129" t="s">
        <v>72</v>
      </c>
      <c r="AU163" s="129" t="s">
        <v>73</v>
      </c>
      <c r="AY163" s="122" t="s">
        <v>118</v>
      </c>
      <c r="BK163" s="130">
        <f>SUM(BK164:BK169)</f>
        <v>0</v>
      </c>
    </row>
    <row r="164" spans="1:65" s="2" customFormat="1" ht="24.2" customHeight="1">
      <c r="A164" s="29"/>
      <c r="B164" s="131"/>
      <c r="C164" s="263" t="s">
        <v>151</v>
      </c>
      <c r="D164" s="263" t="s">
        <v>119</v>
      </c>
      <c r="E164" s="264" t="s">
        <v>290</v>
      </c>
      <c r="F164" s="265" t="s">
        <v>291</v>
      </c>
      <c r="G164" s="266" t="s">
        <v>122</v>
      </c>
      <c r="H164" s="267">
        <v>140</v>
      </c>
      <c r="I164" s="132"/>
      <c r="J164" s="133">
        <f t="shared" ref="J164:J169" si="0">ROUND(I164*H164,2)</f>
        <v>0</v>
      </c>
      <c r="K164" s="134"/>
      <c r="L164" s="30"/>
      <c r="M164" s="135" t="s">
        <v>1</v>
      </c>
      <c r="N164" s="136" t="s">
        <v>38</v>
      </c>
      <c r="O164" s="55"/>
      <c r="P164" s="137">
        <f t="shared" ref="P164:P169" si="1">O164*H164</f>
        <v>0</v>
      </c>
      <c r="Q164" s="137">
        <v>0</v>
      </c>
      <c r="R164" s="137">
        <f t="shared" ref="R164:R169" si="2">Q164*H164</f>
        <v>0</v>
      </c>
      <c r="S164" s="137">
        <v>0</v>
      </c>
      <c r="T164" s="138">
        <f t="shared" ref="T164:T169" si="3"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9" t="s">
        <v>146</v>
      </c>
      <c r="AT164" s="139" t="s">
        <v>119</v>
      </c>
      <c r="AU164" s="139" t="s">
        <v>81</v>
      </c>
      <c r="AY164" s="14" t="s">
        <v>118</v>
      </c>
      <c r="BE164" s="140">
        <f t="shared" ref="BE164:BE169" si="4">IF(N164="základní",J164,0)</f>
        <v>0</v>
      </c>
      <c r="BF164" s="140">
        <f t="shared" ref="BF164:BF169" si="5">IF(N164="snížená",J164,0)</f>
        <v>0</v>
      </c>
      <c r="BG164" s="140">
        <f t="shared" ref="BG164:BG169" si="6">IF(N164="zákl. přenesená",J164,0)</f>
        <v>0</v>
      </c>
      <c r="BH164" s="140">
        <f t="shared" ref="BH164:BH169" si="7">IF(N164="sníž. přenesená",J164,0)</f>
        <v>0</v>
      </c>
      <c r="BI164" s="140">
        <f t="shared" ref="BI164:BI169" si="8">IF(N164="nulová",J164,0)</f>
        <v>0</v>
      </c>
      <c r="BJ164" s="14" t="s">
        <v>81</v>
      </c>
      <c r="BK164" s="140">
        <f t="shared" ref="BK164:BK169" si="9">ROUND(I164*H164,2)</f>
        <v>0</v>
      </c>
      <c r="BL164" s="14" t="s">
        <v>146</v>
      </c>
      <c r="BM164" s="139" t="s">
        <v>188</v>
      </c>
    </row>
    <row r="165" spans="1:65" s="2" customFormat="1" ht="16.5" customHeight="1">
      <c r="A165" s="29"/>
      <c r="B165" s="131"/>
      <c r="C165" s="272" t="s">
        <v>191</v>
      </c>
      <c r="D165" s="272" t="s">
        <v>238</v>
      </c>
      <c r="E165" s="273" t="s">
        <v>292</v>
      </c>
      <c r="F165" s="274" t="s">
        <v>564</v>
      </c>
      <c r="G165" s="275" t="s">
        <v>293</v>
      </c>
      <c r="H165" s="276">
        <v>17</v>
      </c>
      <c r="I165" s="147"/>
      <c r="J165" s="148">
        <f t="shared" si="0"/>
        <v>0</v>
      </c>
      <c r="K165" s="149"/>
      <c r="L165" s="150"/>
      <c r="M165" s="151" t="s">
        <v>1</v>
      </c>
      <c r="N165" s="152" t="s">
        <v>38</v>
      </c>
      <c r="O165" s="55"/>
      <c r="P165" s="137">
        <f t="shared" si="1"/>
        <v>0</v>
      </c>
      <c r="Q165" s="137">
        <v>0</v>
      </c>
      <c r="R165" s="137">
        <f t="shared" si="2"/>
        <v>0</v>
      </c>
      <c r="S165" s="137">
        <v>0</v>
      </c>
      <c r="T165" s="138">
        <f t="shared" si="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39" t="s">
        <v>179</v>
      </c>
      <c r="AT165" s="139" t="s">
        <v>238</v>
      </c>
      <c r="AU165" s="139" t="s">
        <v>81</v>
      </c>
      <c r="AY165" s="14" t="s">
        <v>118</v>
      </c>
      <c r="BE165" s="140">
        <f t="shared" si="4"/>
        <v>0</v>
      </c>
      <c r="BF165" s="140">
        <f t="shared" si="5"/>
        <v>0</v>
      </c>
      <c r="BG165" s="140">
        <f t="shared" si="6"/>
        <v>0</v>
      </c>
      <c r="BH165" s="140">
        <f t="shared" si="7"/>
        <v>0</v>
      </c>
      <c r="BI165" s="140">
        <f t="shared" si="8"/>
        <v>0</v>
      </c>
      <c r="BJ165" s="14" t="s">
        <v>81</v>
      </c>
      <c r="BK165" s="140">
        <f t="shared" si="9"/>
        <v>0</v>
      </c>
      <c r="BL165" s="14" t="s">
        <v>146</v>
      </c>
      <c r="BM165" s="139" t="s">
        <v>194</v>
      </c>
    </row>
    <row r="166" spans="1:65" s="2" customFormat="1" ht="24.2" customHeight="1">
      <c r="A166" s="29"/>
      <c r="B166" s="131"/>
      <c r="C166" s="263" t="s">
        <v>154</v>
      </c>
      <c r="D166" s="263" t="s">
        <v>119</v>
      </c>
      <c r="E166" s="264" t="s">
        <v>294</v>
      </c>
      <c r="F166" s="265" t="s">
        <v>295</v>
      </c>
      <c r="G166" s="266" t="s">
        <v>168</v>
      </c>
      <c r="H166" s="267">
        <v>25</v>
      </c>
      <c r="I166" s="132"/>
      <c r="J166" s="133">
        <f t="shared" si="0"/>
        <v>0</v>
      </c>
      <c r="K166" s="134"/>
      <c r="L166" s="30"/>
      <c r="M166" s="135" t="s">
        <v>1</v>
      </c>
      <c r="N166" s="136" t="s">
        <v>38</v>
      </c>
      <c r="O166" s="55"/>
      <c r="P166" s="137">
        <f t="shared" si="1"/>
        <v>0</v>
      </c>
      <c r="Q166" s="137">
        <v>1E-3</v>
      </c>
      <c r="R166" s="137">
        <f t="shared" si="2"/>
        <v>2.5000000000000001E-2</v>
      </c>
      <c r="S166" s="137">
        <v>0</v>
      </c>
      <c r="T166" s="138">
        <f t="shared" si="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9" t="s">
        <v>146</v>
      </c>
      <c r="AT166" s="139" t="s">
        <v>119</v>
      </c>
      <c r="AU166" s="139" t="s">
        <v>81</v>
      </c>
      <c r="AY166" s="14" t="s">
        <v>118</v>
      </c>
      <c r="BE166" s="140">
        <f t="shared" si="4"/>
        <v>0</v>
      </c>
      <c r="BF166" s="140">
        <f t="shared" si="5"/>
        <v>0</v>
      </c>
      <c r="BG166" s="140">
        <f t="shared" si="6"/>
        <v>0</v>
      </c>
      <c r="BH166" s="140">
        <f t="shared" si="7"/>
        <v>0</v>
      </c>
      <c r="BI166" s="140">
        <f t="shared" si="8"/>
        <v>0</v>
      </c>
      <c r="BJ166" s="14" t="s">
        <v>81</v>
      </c>
      <c r="BK166" s="140">
        <f t="shared" si="9"/>
        <v>0</v>
      </c>
      <c r="BL166" s="14" t="s">
        <v>146</v>
      </c>
      <c r="BM166" s="139" t="s">
        <v>199</v>
      </c>
    </row>
    <row r="167" spans="1:65" s="2" customFormat="1" ht="16.5" customHeight="1">
      <c r="A167" s="29"/>
      <c r="B167" s="131"/>
      <c r="C167" s="272" t="s">
        <v>7</v>
      </c>
      <c r="D167" s="272" t="s">
        <v>238</v>
      </c>
      <c r="E167" s="273" t="s">
        <v>296</v>
      </c>
      <c r="F167" s="274" t="s">
        <v>565</v>
      </c>
      <c r="G167" s="275" t="s">
        <v>168</v>
      </c>
      <c r="H167" s="276">
        <v>21</v>
      </c>
      <c r="I167" s="147"/>
      <c r="J167" s="148">
        <f t="shared" si="0"/>
        <v>0</v>
      </c>
      <c r="K167" s="149"/>
      <c r="L167" s="150"/>
      <c r="M167" s="151" t="s">
        <v>1</v>
      </c>
      <c r="N167" s="152" t="s">
        <v>38</v>
      </c>
      <c r="O167" s="55"/>
      <c r="P167" s="137">
        <f t="shared" si="1"/>
        <v>0</v>
      </c>
      <c r="Q167" s="137">
        <v>0</v>
      </c>
      <c r="R167" s="137">
        <f t="shared" si="2"/>
        <v>0</v>
      </c>
      <c r="S167" s="137">
        <v>0</v>
      </c>
      <c r="T167" s="138">
        <f t="shared" si="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39" t="s">
        <v>179</v>
      </c>
      <c r="AT167" s="139" t="s">
        <v>238</v>
      </c>
      <c r="AU167" s="139" t="s">
        <v>81</v>
      </c>
      <c r="AY167" s="14" t="s">
        <v>118</v>
      </c>
      <c r="BE167" s="140">
        <f t="shared" si="4"/>
        <v>0</v>
      </c>
      <c r="BF167" s="140">
        <f t="shared" si="5"/>
        <v>0</v>
      </c>
      <c r="BG167" s="140">
        <f t="shared" si="6"/>
        <v>0</v>
      </c>
      <c r="BH167" s="140">
        <f t="shared" si="7"/>
        <v>0</v>
      </c>
      <c r="BI167" s="140">
        <f t="shared" si="8"/>
        <v>0</v>
      </c>
      <c r="BJ167" s="14" t="s">
        <v>81</v>
      </c>
      <c r="BK167" s="140">
        <f t="shared" si="9"/>
        <v>0</v>
      </c>
      <c r="BL167" s="14" t="s">
        <v>146</v>
      </c>
      <c r="BM167" s="139" t="s">
        <v>204</v>
      </c>
    </row>
    <row r="168" spans="1:65" s="2" customFormat="1" ht="16.5" customHeight="1">
      <c r="A168" s="29"/>
      <c r="B168" s="131"/>
      <c r="C168" s="272" t="s">
        <v>158</v>
      </c>
      <c r="D168" s="272" t="s">
        <v>238</v>
      </c>
      <c r="E168" s="273" t="s">
        <v>297</v>
      </c>
      <c r="F168" s="274" t="s">
        <v>563</v>
      </c>
      <c r="G168" s="275" t="s">
        <v>168</v>
      </c>
      <c r="H168" s="276">
        <v>5.25</v>
      </c>
      <c r="I168" s="147"/>
      <c r="J168" s="148">
        <f t="shared" si="0"/>
        <v>0</v>
      </c>
      <c r="K168" s="149"/>
      <c r="L168" s="150"/>
      <c r="M168" s="151" t="s">
        <v>1</v>
      </c>
      <c r="N168" s="152" t="s">
        <v>38</v>
      </c>
      <c r="O168" s="55"/>
      <c r="P168" s="137">
        <f t="shared" si="1"/>
        <v>0</v>
      </c>
      <c r="Q168" s="137">
        <v>0</v>
      </c>
      <c r="R168" s="137">
        <f t="shared" si="2"/>
        <v>0</v>
      </c>
      <c r="S168" s="137">
        <v>0</v>
      </c>
      <c r="T168" s="138">
        <f t="shared" si="3"/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9" t="s">
        <v>179</v>
      </c>
      <c r="AT168" s="139" t="s">
        <v>238</v>
      </c>
      <c r="AU168" s="139" t="s">
        <v>81</v>
      </c>
      <c r="AY168" s="14" t="s">
        <v>118</v>
      </c>
      <c r="BE168" s="140">
        <f t="shared" si="4"/>
        <v>0</v>
      </c>
      <c r="BF168" s="140">
        <f t="shared" si="5"/>
        <v>0</v>
      </c>
      <c r="BG168" s="140">
        <f t="shared" si="6"/>
        <v>0</v>
      </c>
      <c r="BH168" s="140">
        <f t="shared" si="7"/>
        <v>0</v>
      </c>
      <c r="BI168" s="140">
        <f t="shared" si="8"/>
        <v>0</v>
      </c>
      <c r="BJ168" s="14" t="s">
        <v>81</v>
      </c>
      <c r="BK168" s="140">
        <f t="shared" si="9"/>
        <v>0</v>
      </c>
      <c r="BL168" s="14" t="s">
        <v>146</v>
      </c>
      <c r="BM168" s="139" t="s">
        <v>209</v>
      </c>
    </row>
    <row r="169" spans="1:65" s="2" customFormat="1" ht="33" customHeight="1">
      <c r="A169" s="29"/>
      <c r="B169" s="131"/>
      <c r="C169" s="263" t="s">
        <v>210</v>
      </c>
      <c r="D169" s="263" t="s">
        <v>119</v>
      </c>
      <c r="E169" s="264" t="s">
        <v>298</v>
      </c>
      <c r="F169" s="265" t="s">
        <v>299</v>
      </c>
      <c r="G169" s="266" t="s">
        <v>300</v>
      </c>
      <c r="H169" s="277"/>
      <c r="I169" s="132"/>
      <c r="J169" s="133">
        <f t="shared" si="0"/>
        <v>0</v>
      </c>
      <c r="K169" s="134"/>
      <c r="L169" s="30"/>
      <c r="M169" s="135" t="s">
        <v>1</v>
      </c>
      <c r="N169" s="136" t="s">
        <v>38</v>
      </c>
      <c r="O169" s="55"/>
      <c r="P169" s="137">
        <f t="shared" si="1"/>
        <v>0</v>
      </c>
      <c r="Q169" s="137">
        <v>0</v>
      </c>
      <c r="R169" s="137">
        <f t="shared" si="2"/>
        <v>0</v>
      </c>
      <c r="S169" s="137">
        <v>0</v>
      </c>
      <c r="T169" s="138">
        <f t="shared" si="3"/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39" t="s">
        <v>146</v>
      </c>
      <c r="AT169" s="139" t="s">
        <v>119</v>
      </c>
      <c r="AU169" s="139" t="s">
        <v>81</v>
      </c>
      <c r="AY169" s="14" t="s">
        <v>118</v>
      </c>
      <c r="BE169" s="140">
        <f t="shared" si="4"/>
        <v>0</v>
      </c>
      <c r="BF169" s="140">
        <f t="shared" si="5"/>
        <v>0</v>
      </c>
      <c r="BG169" s="140">
        <f t="shared" si="6"/>
        <v>0</v>
      </c>
      <c r="BH169" s="140">
        <f t="shared" si="7"/>
        <v>0</v>
      </c>
      <c r="BI169" s="140">
        <f t="shared" si="8"/>
        <v>0</v>
      </c>
      <c r="BJ169" s="14" t="s">
        <v>81</v>
      </c>
      <c r="BK169" s="140">
        <f t="shared" si="9"/>
        <v>0</v>
      </c>
      <c r="BL169" s="14" t="s">
        <v>146</v>
      </c>
      <c r="BM169" s="139" t="s">
        <v>213</v>
      </c>
    </row>
    <row r="170" spans="1:65" s="11" customFormat="1" ht="25.9" customHeight="1">
      <c r="B170" s="121"/>
      <c r="C170" s="260"/>
      <c r="D170" s="261" t="s">
        <v>72</v>
      </c>
      <c r="E170" s="262" t="s">
        <v>301</v>
      </c>
      <c r="F170" s="262" t="s">
        <v>302</v>
      </c>
      <c r="G170" s="260"/>
      <c r="H170" s="260"/>
      <c r="I170" s="123"/>
      <c r="J170" s="124">
        <f>BK170</f>
        <v>0</v>
      </c>
      <c r="L170" s="121"/>
      <c r="M170" s="125"/>
      <c r="N170" s="126"/>
      <c r="O170" s="126"/>
      <c r="P170" s="127">
        <f>SUM(P171:P175)</f>
        <v>0</v>
      </c>
      <c r="Q170" s="126"/>
      <c r="R170" s="127">
        <f>SUM(R171:R175)</f>
        <v>8.4000000000000003E-4</v>
      </c>
      <c r="S170" s="126"/>
      <c r="T170" s="128">
        <f>SUM(T171:T175)</f>
        <v>0.27911999999999998</v>
      </c>
      <c r="AR170" s="122" t="s">
        <v>83</v>
      </c>
      <c r="AT170" s="129" t="s">
        <v>72</v>
      </c>
      <c r="AU170" s="129" t="s">
        <v>73</v>
      </c>
      <c r="AY170" s="122" t="s">
        <v>118</v>
      </c>
      <c r="BK170" s="130">
        <f>SUM(BK171:BK175)</f>
        <v>0</v>
      </c>
    </row>
    <row r="171" spans="1:65" s="2" customFormat="1" ht="24.2" customHeight="1">
      <c r="A171" s="29"/>
      <c r="B171" s="131"/>
      <c r="C171" s="263" t="s">
        <v>161</v>
      </c>
      <c r="D171" s="263" t="s">
        <v>119</v>
      </c>
      <c r="E171" s="264" t="s">
        <v>303</v>
      </c>
      <c r="F171" s="265" t="s">
        <v>304</v>
      </c>
      <c r="G171" s="266" t="s">
        <v>139</v>
      </c>
      <c r="H171" s="267">
        <v>12</v>
      </c>
      <c r="I171" s="132"/>
      <c r="J171" s="133">
        <f>ROUND(I171*H171,2)</f>
        <v>0</v>
      </c>
      <c r="K171" s="134"/>
      <c r="L171" s="30"/>
      <c r="M171" s="135" t="s">
        <v>1</v>
      </c>
      <c r="N171" s="136" t="s">
        <v>38</v>
      </c>
      <c r="O171" s="55"/>
      <c r="P171" s="137">
        <f>O171*H171</f>
        <v>0</v>
      </c>
      <c r="Q171" s="137">
        <v>5.0000000000000002E-5</v>
      </c>
      <c r="R171" s="137">
        <f>Q171*H171</f>
        <v>6.0000000000000006E-4</v>
      </c>
      <c r="S171" s="137">
        <v>2.3259999999999999E-2</v>
      </c>
      <c r="T171" s="138">
        <f>S171*H171</f>
        <v>0.27911999999999998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39" t="s">
        <v>146</v>
      </c>
      <c r="AT171" s="139" t="s">
        <v>119</v>
      </c>
      <c r="AU171" s="139" t="s">
        <v>81</v>
      </c>
      <c r="AY171" s="14" t="s">
        <v>118</v>
      </c>
      <c r="BE171" s="140">
        <f>IF(N171="základní",J171,0)</f>
        <v>0</v>
      </c>
      <c r="BF171" s="140">
        <f>IF(N171="snížená",J171,0)</f>
        <v>0</v>
      </c>
      <c r="BG171" s="140">
        <f>IF(N171="zákl. přenesená",J171,0)</f>
        <v>0</v>
      </c>
      <c r="BH171" s="140">
        <f>IF(N171="sníž. přenesená",J171,0)</f>
        <v>0</v>
      </c>
      <c r="BI171" s="140">
        <f>IF(N171="nulová",J171,0)</f>
        <v>0</v>
      </c>
      <c r="BJ171" s="14" t="s">
        <v>81</v>
      </c>
      <c r="BK171" s="140">
        <f>ROUND(I171*H171,2)</f>
        <v>0</v>
      </c>
      <c r="BL171" s="14" t="s">
        <v>146</v>
      </c>
      <c r="BM171" s="139" t="s">
        <v>305</v>
      </c>
    </row>
    <row r="172" spans="1:65" s="2" customFormat="1" ht="24.2" customHeight="1">
      <c r="A172" s="29"/>
      <c r="B172" s="131"/>
      <c r="C172" s="263" t="s">
        <v>306</v>
      </c>
      <c r="D172" s="263" t="s">
        <v>119</v>
      </c>
      <c r="E172" s="264" t="s">
        <v>307</v>
      </c>
      <c r="F172" s="265" t="s">
        <v>308</v>
      </c>
      <c r="G172" s="266" t="s">
        <v>139</v>
      </c>
      <c r="H172" s="267">
        <v>12</v>
      </c>
      <c r="I172" s="132"/>
      <c r="J172" s="133">
        <f>ROUND(I172*H172,2)</f>
        <v>0</v>
      </c>
      <c r="K172" s="134"/>
      <c r="L172" s="30"/>
      <c r="M172" s="135" t="s">
        <v>1</v>
      </c>
      <c r="N172" s="136" t="s">
        <v>38</v>
      </c>
      <c r="O172" s="55"/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9" t="s">
        <v>146</v>
      </c>
      <c r="AT172" s="139" t="s">
        <v>119</v>
      </c>
      <c r="AU172" s="139" t="s">
        <v>81</v>
      </c>
      <c r="AY172" s="14" t="s">
        <v>118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4" t="s">
        <v>81</v>
      </c>
      <c r="BK172" s="140">
        <f>ROUND(I172*H172,2)</f>
        <v>0</v>
      </c>
      <c r="BL172" s="14" t="s">
        <v>146</v>
      </c>
      <c r="BM172" s="139" t="s">
        <v>309</v>
      </c>
    </row>
    <row r="173" spans="1:65" s="2" customFormat="1" ht="16.5" customHeight="1">
      <c r="A173" s="29"/>
      <c r="B173" s="131"/>
      <c r="C173" s="263" t="s">
        <v>165</v>
      </c>
      <c r="D173" s="263" t="s">
        <v>119</v>
      </c>
      <c r="E173" s="264" t="s">
        <v>310</v>
      </c>
      <c r="F173" s="265" t="s">
        <v>311</v>
      </c>
      <c r="G173" s="266" t="s">
        <v>281</v>
      </c>
      <c r="H173" s="267">
        <v>1</v>
      </c>
      <c r="I173" s="132"/>
      <c r="J173" s="133">
        <f>ROUND(I173*H173,2)</f>
        <v>0</v>
      </c>
      <c r="K173" s="134"/>
      <c r="L173" s="30"/>
      <c r="M173" s="135" t="s">
        <v>1</v>
      </c>
      <c r="N173" s="136" t="s">
        <v>38</v>
      </c>
      <c r="O173" s="55"/>
      <c r="P173" s="137">
        <f>O173*H173</f>
        <v>0</v>
      </c>
      <c r="Q173" s="137">
        <v>0</v>
      </c>
      <c r="R173" s="137">
        <f>Q173*H173</f>
        <v>0</v>
      </c>
      <c r="S173" s="137">
        <v>0</v>
      </c>
      <c r="T173" s="13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39" t="s">
        <v>146</v>
      </c>
      <c r="AT173" s="139" t="s">
        <v>119</v>
      </c>
      <c r="AU173" s="139" t="s">
        <v>81</v>
      </c>
      <c r="AY173" s="14" t="s">
        <v>118</v>
      </c>
      <c r="BE173" s="140">
        <f>IF(N173="základní",J173,0)</f>
        <v>0</v>
      </c>
      <c r="BF173" s="140">
        <f>IF(N173="snížená",J173,0)</f>
        <v>0</v>
      </c>
      <c r="BG173" s="140">
        <f>IF(N173="zákl. přenesená",J173,0)</f>
        <v>0</v>
      </c>
      <c r="BH173" s="140">
        <f>IF(N173="sníž. přenesená",J173,0)</f>
        <v>0</v>
      </c>
      <c r="BI173" s="140">
        <f>IF(N173="nulová",J173,0)</f>
        <v>0</v>
      </c>
      <c r="BJ173" s="14" t="s">
        <v>81</v>
      </c>
      <c r="BK173" s="140">
        <f>ROUND(I173*H173,2)</f>
        <v>0</v>
      </c>
      <c r="BL173" s="14" t="s">
        <v>146</v>
      </c>
      <c r="BM173" s="139" t="s">
        <v>312</v>
      </c>
    </row>
    <row r="174" spans="1:65" s="2" customFormat="1" ht="24.2" customHeight="1">
      <c r="A174" s="29"/>
      <c r="B174" s="131"/>
      <c r="C174" s="263" t="s">
        <v>313</v>
      </c>
      <c r="D174" s="263" t="s">
        <v>119</v>
      </c>
      <c r="E174" s="264" t="s">
        <v>314</v>
      </c>
      <c r="F174" s="265" t="s">
        <v>315</v>
      </c>
      <c r="G174" s="266" t="s">
        <v>139</v>
      </c>
      <c r="H174" s="267">
        <v>12</v>
      </c>
      <c r="I174" s="132"/>
      <c r="J174" s="133">
        <f>ROUND(I174*H174,2)</f>
        <v>0</v>
      </c>
      <c r="K174" s="134"/>
      <c r="L174" s="30"/>
      <c r="M174" s="135" t="s">
        <v>1</v>
      </c>
      <c r="N174" s="136" t="s">
        <v>38</v>
      </c>
      <c r="O174" s="55"/>
      <c r="P174" s="137">
        <f>O174*H174</f>
        <v>0</v>
      </c>
      <c r="Q174" s="137">
        <v>2.0000000000000002E-5</v>
      </c>
      <c r="R174" s="137">
        <f>Q174*H174</f>
        <v>2.4000000000000003E-4</v>
      </c>
      <c r="S174" s="137">
        <v>0</v>
      </c>
      <c r="T174" s="13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9" t="s">
        <v>146</v>
      </c>
      <c r="AT174" s="139" t="s">
        <v>119</v>
      </c>
      <c r="AU174" s="139" t="s">
        <v>81</v>
      </c>
      <c r="AY174" s="14" t="s">
        <v>118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4" t="s">
        <v>81</v>
      </c>
      <c r="BK174" s="140">
        <f>ROUND(I174*H174,2)</f>
        <v>0</v>
      </c>
      <c r="BL174" s="14" t="s">
        <v>146</v>
      </c>
      <c r="BM174" s="139" t="s">
        <v>316</v>
      </c>
    </row>
    <row r="175" spans="1:65" s="2" customFormat="1" ht="24.2" customHeight="1">
      <c r="A175" s="29"/>
      <c r="B175" s="131"/>
      <c r="C175" s="263" t="s">
        <v>169</v>
      </c>
      <c r="D175" s="263" t="s">
        <v>119</v>
      </c>
      <c r="E175" s="264" t="s">
        <v>317</v>
      </c>
      <c r="F175" s="265" t="s">
        <v>318</v>
      </c>
      <c r="G175" s="266" t="s">
        <v>300</v>
      </c>
      <c r="H175" s="277"/>
      <c r="I175" s="132"/>
      <c r="J175" s="133">
        <f>ROUND(I175*H175,2)</f>
        <v>0</v>
      </c>
      <c r="K175" s="134"/>
      <c r="L175" s="30"/>
      <c r="M175" s="135" t="s">
        <v>1</v>
      </c>
      <c r="N175" s="136" t="s">
        <v>38</v>
      </c>
      <c r="O175" s="55"/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39" t="s">
        <v>146</v>
      </c>
      <c r="AT175" s="139" t="s">
        <v>119</v>
      </c>
      <c r="AU175" s="139" t="s">
        <v>81</v>
      </c>
      <c r="AY175" s="14" t="s">
        <v>118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4" t="s">
        <v>81</v>
      </c>
      <c r="BK175" s="140">
        <f>ROUND(I175*H175,2)</f>
        <v>0</v>
      </c>
      <c r="BL175" s="14" t="s">
        <v>146</v>
      </c>
      <c r="BM175" s="139" t="s">
        <v>319</v>
      </c>
    </row>
    <row r="176" spans="1:65" s="11" customFormat="1" ht="25.9" customHeight="1">
      <c r="B176" s="121"/>
      <c r="C176" s="260"/>
      <c r="D176" s="261" t="s">
        <v>72</v>
      </c>
      <c r="E176" s="262" t="s">
        <v>200</v>
      </c>
      <c r="F176" s="262" t="s">
        <v>201</v>
      </c>
      <c r="G176" s="260"/>
      <c r="H176" s="260"/>
      <c r="I176" s="123"/>
      <c r="J176" s="124">
        <f>BK176</f>
        <v>0</v>
      </c>
      <c r="L176" s="121"/>
      <c r="M176" s="125"/>
      <c r="N176" s="126"/>
      <c r="O176" s="126"/>
      <c r="P176" s="127">
        <f>SUM(P177:P181)</f>
        <v>0</v>
      </c>
      <c r="Q176" s="126"/>
      <c r="R176" s="127">
        <f>SUM(R177:R181)</f>
        <v>5.5E-2</v>
      </c>
      <c r="S176" s="126"/>
      <c r="T176" s="128">
        <f>SUM(T177:T181)</f>
        <v>0</v>
      </c>
      <c r="AR176" s="122" t="s">
        <v>83</v>
      </c>
      <c r="AT176" s="129" t="s">
        <v>72</v>
      </c>
      <c r="AU176" s="129" t="s">
        <v>73</v>
      </c>
      <c r="AY176" s="122" t="s">
        <v>118</v>
      </c>
      <c r="BK176" s="130">
        <f>SUM(BK177:BK181)</f>
        <v>0</v>
      </c>
    </row>
    <row r="177" spans="1:65" s="2" customFormat="1" ht="24.2" customHeight="1">
      <c r="A177" s="29"/>
      <c r="B177" s="131"/>
      <c r="C177" s="263" t="s">
        <v>320</v>
      </c>
      <c r="D177" s="263" t="s">
        <v>119</v>
      </c>
      <c r="E177" s="264" t="s">
        <v>321</v>
      </c>
      <c r="F177" s="265" t="s">
        <v>322</v>
      </c>
      <c r="G177" s="266" t="s">
        <v>139</v>
      </c>
      <c r="H177" s="267">
        <v>2</v>
      </c>
      <c r="I177" s="132"/>
      <c r="J177" s="133">
        <f>ROUND(I177*H177,2)</f>
        <v>0</v>
      </c>
      <c r="K177" s="134"/>
      <c r="L177" s="30"/>
      <c r="M177" s="135" t="s">
        <v>1</v>
      </c>
      <c r="N177" s="136" t="s">
        <v>38</v>
      </c>
      <c r="O177" s="55"/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9" t="s">
        <v>146</v>
      </c>
      <c r="AT177" s="139" t="s">
        <v>119</v>
      </c>
      <c r="AU177" s="139" t="s">
        <v>81</v>
      </c>
      <c r="AY177" s="14" t="s">
        <v>118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4" t="s">
        <v>81</v>
      </c>
      <c r="BK177" s="140">
        <f>ROUND(I177*H177,2)</f>
        <v>0</v>
      </c>
      <c r="BL177" s="14" t="s">
        <v>146</v>
      </c>
      <c r="BM177" s="139" t="s">
        <v>323</v>
      </c>
    </row>
    <row r="178" spans="1:65" s="2" customFormat="1" ht="24.2" customHeight="1">
      <c r="A178" s="29"/>
      <c r="B178" s="131"/>
      <c r="C178" s="272" t="s">
        <v>176</v>
      </c>
      <c r="D178" s="272" t="s">
        <v>238</v>
      </c>
      <c r="E178" s="273" t="s">
        <v>324</v>
      </c>
      <c r="F178" s="274" t="s">
        <v>325</v>
      </c>
      <c r="G178" s="275" t="s">
        <v>139</v>
      </c>
      <c r="H178" s="276">
        <v>2</v>
      </c>
      <c r="I178" s="147"/>
      <c r="J178" s="148">
        <f>ROUND(I178*H178,2)</f>
        <v>0</v>
      </c>
      <c r="K178" s="149"/>
      <c r="L178" s="150"/>
      <c r="M178" s="151" t="s">
        <v>1</v>
      </c>
      <c r="N178" s="152" t="s">
        <v>38</v>
      </c>
      <c r="O178" s="55"/>
      <c r="P178" s="137">
        <f>O178*H178</f>
        <v>0</v>
      </c>
      <c r="Q178" s="137">
        <v>1.4500000000000001E-2</v>
      </c>
      <c r="R178" s="137">
        <f>Q178*H178</f>
        <v>2.9000000000000001E-2</v>
      </c>
      <c r="S178" s="137">
        <v>0</v>
      </c>
      <c r="T178" s="13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39" t="s">
        <v>179</v>
      </c>
      <c r="AT178" s="139" t="s">
        <v>238</v>
      </c>
      <c r="AU178" s="139" t="s">
        <v>81</v>
      </c>
      <c r="AY178" s="14" t="s">
        <v>118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4" t="s">
        <v>81</v>
      </c>
      <c r="BK178" s="140">
        <f>ROUND(I178*H178,2)</f>
        <v>0</v>
      </c>
      <c r="BL178" s="14" t="s">
        <v>146</v>
      </c>
      <c r="BM178" s="139" t="s">
        <v>326</v>
      </c>
    </row>
    <row r="179" spans="1:65" s="2" customFormat="1" ht="24.2" customHeight="1">
      <c r="A179" s="29"/>
      <c r="B179" s="131"/>
      <c r="C179" s="263" t="s">
        <v>232</v>
      </c>
      <c r="D179" s="263" t="s">
        <v>119</v>
      </c>
      <c r="E179" s="264" t="s">
        <v>327</v>
      </c>
      <c r="F179" s="265" t="s">
        <v>328</v>
      </c>
      <c r="G179" s="266" t="s">
        <v>139</v>
      </c>
      <c r="H179" s="267">
        <v>1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38</v>
      </c>
      <c r="O179" s="55"/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39" t="s">
        <v>146</v>
      </c>
      <c r="AT179" s="139" t="s">
        <v>119</v>
      </c>
      <c r="AU179" s="139" t="s">
        <v>81</v>
      </c>
      <c r="AY179" s="14" t="s">
        <v>118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4" t="s">
        <v>81</v>
      </c>
      <c r="BK179" s="140">
        <f>ROUND(I179*H179,2)</f>
        <v>0</v>
      </c>
      <c r="BL179" s="14" t="s">
        <v>146</v>
      </c>
      <c r="BM179" s="139" t="s">
        <v>329</v>
      </c>
    </row>
    <row r="180" spans="1:65" s="2" customFormat="1" ht="24.2" customHeight="1">
      <c r="A180" s="29"/>
      <c r="B180" s="131"/>
      <c r="C180" s="272" t="s">
        <v>179</v>
      </c>
      <c r="D180" s="272" t="s">
        <v>238</v>
      </c>
      <c r="E180" s="273" t="s">
        <v>330</v>
      </c>
      <c r="F180" s="274" t="s">
        <v>331</v>
      </c>
      <c r="G180" s="275" t="s">
        <v>139</v>
      </c>
      <c r="H180" s="276">
        <v>1</v>
      </c>
      <c r="I180" s="147"/>
      <c r="J180" s="148">
        <f>ROUND(I180*H180,2)</f>
        <v>0</v>
      </c>
      <c r="K180" s="149"/>
      <c r="L180" s="150"/>
      <c r="M180" s="151" t="s">
        <v>1</v>
      </c>
      <c r="N180" s="152" t="s">
        <v>38</v>
      </c>
      <c r="O180" s="55"/>
      <c r="P180" s="137">
        <f>O180*H180</f>
        <v>0</v>
      </c>
      <c r="Q180" s="137">
        <v>2.5999999999999999E-2</v>
      </c>
      <c r="R180" s="137">
        <f>Q180*H180</f>
        <v>2.5999999999999999E-2</v>
      </c>
      <c r="S180" s="137">
        <v>0</v>
      </c>
      <c r="T180" s="13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9" t="s">
        <v>179</v>
      </c>
      <c r="AT180" s="139" t="s">
        <v>238</v>
      </c>
      <c r="AU180" s="139" t="s">
        <v>81</v>
      </c>
      <c r="AY180" s="14" t="s">
        <v>118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4" t="s">
        <v>81</v>
      </c>
      <c r="BK180" s="140">
        <f>ROUND(I180*H180,2)</f>
        <v>0</v>
      </c>
      <c r="BL180" s="14" t="s">
        <v>146</v>
      </c>
      <c r="BM180" s="139" t="s">
        <v>266</v>
      </c>
    </row>
    <row r="181" spans="1:65" s="2" customFormat="1" ht="24.2" customHeight="1">
      <c r="A181" s="29"/>
      <c r="B181" s="131"/>
      <c r="C181" s="263" t="s">
        <v>332</v>
      </c>
      <c r="D181" s="263" t="s">
        <v>119</v>
      </c>
      <c r="E181" s="264" t="s">
        <v>333</v>
      </c>
      <c r="F181" s="265" t="s">
        <v>334</v>
      </c>
      <c r="G181" s="266" t="s">
        <v>300</v>
      </c>
      <c r="H181" s="277"/>
      <c r="I181" s="132"/>
      <c r="J181" s="133">
        <f>ROUND(I181*H181,2)</f>
        <v>0</v>
      </c>
      <c r="K181" s="134"/>
      <c r="L181" s="30"/>
      <c r="M181" s="135" t="s">
        <v>1</v>
      </c>
      <c r="N181" s="136" t="s">
        <v>38</v>
      </c>
      <c r="O181" s="55"/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39" t="s">
        <v>146</v>
      </c>
      <c r="AT181" s="139" t="s">
        <v>119</v>
      </c>
      <c r="AU181" s="139" t="s">
        <v>81</v>
      </c>
      <c r="AY181" s="14" t="s">
        <v>118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4" t="s">
        <v>81</v>
      </c>
      <c r="BK181" s="140">
        <f>ROUND(I181*H181,2)</f>
        <v>0</v>
      </c>
      <c r="BL181" s="14" t="s">
        <v>146</v>
      </c>
      <c r="BM181" s="139" t="s">
        <v>335</v>
      </c>
    </row>
    <row r="182" spans="1:65" s="11" customFormat="1" ht="25.9" customHeight="1">
      <c r="B182" s="121"/>
      <c r="C182" s="260"/>
      <c r="D182" s="261" t="s">
        <v>72</v>
      </c>
      <c r="E182" s="262" t="s">
        <v>336</v>
      </c>
      <c r="F182" s="262" t="s">
        <v>337</v>
      </c>
      <c r="G182" s="260"/>
      <c r="H182" s="260"/>
      <c r="I182" s="123"/>
      <c r="J182" s="124">
        <f>BK182</f>
        <v>0</v>
      </c>
      <c r="L182" s="121"/>
      <c r="M182" s="125"/>
      <c r="N182" s="126"/>
      <c r="O182" s="126"/>
      <c r="P182" s="127">
        <f>SUM(P183:P185)</f>
        <v>0</v>
      </c>
      <c r="Q182" s="126"/>
      <c r="R182" s="127">
        <f>SUM(R183:R185)</f>
        <v>0</v>
      </c>
      <c r="S182" s="126"/>
      <c r="T182" s="128">
        <f>SUM(T183:T185)</f>
        <v>0</v>
      </c>
      <c r="AR182" s="122" t="s">
        <v>83</v>
      </c>
      <c r="AT182" s="129" t="s">
        <v>72</v>
      </c>
      <c r="AU182" s="129" t="s">
        <v>73</v>
      </c>
      <c r="AY182" s="122" t="s">
        <v>118</v>
      </c>
      <c r="BK182" s="130">
        <f>SUM(BK183:BK185)</f>
        <v>0</v>
      </c>
    </row>
    <row r="183" spans="1:65" s="2" customFormat="1" ht="24.2" customHeight="1">
      <c r="A183" s="29"/>
      <c r="B183" s="131"/>
      <c r="C183" s="263" t="s">
        <v>183</v>
      </c>
      <c r="D183" s="263" t="s">
        <v>119</v>
      </c>
      <c r="E183" s="264" t="s">
        <v>338</v>
      </c>
      <c r="F183" s="265" t="s">
        <v>339</v>
      </c>
      <c r="G183" s="266" t="s">
        <v>139</v>
      </c>
      <c r="H183" s="267">
        <v>2</v>
      </c>
      <c r="I183" s="132"/>
      <c r="J183" s="133">
        <f>ROUND(I183*H183,2)</f>
        <v>0</v>
      </c>
      <c r="K183" s="134"/>
      <c r="L183" s="30"/>
      <c r="M183" s="135" t="s">
        <v>1</v>
      </c>
      <c r="N183" s="136" t="s">
        <v>38</v>
      </c>
      <c r="O183" s="55"/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9" t="s">
        <v>146</v>
      </c>
      <c r="AT183" s="139" t="s">
        <v>119</v>
      </c>
      <c r="AU183" s="139" t="s">
        <v>81</v>
      </c>
      <c r="AY183" s="14" t="s">
        <v>118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4" t="s">
        <v>81</v>
      </c>
      <c r="BK183" s="140">
        <f>ROUND(I183*H183,2)</f>
        <v>0</v>
      </c>
      <c r="BL183" s="14" t="s">
        <v>146</v>
      </c>
      <c r="BM183" s="139" t="s">
        <v>340</v>
      </c>
    </row>
    <row r="184" spans="1:65" s="2" customFormat="1" ht="24.2" customHeight="1">
      <c r="A184" s="29"/>
      <c r="B184" s="131"/>
      <c r="C184" s="263" t="s">
        <v>341</v>
      </c>
      <c r="D184" s="263" t="s">
        <v>119</v>
      </c>
      <c r="E184" s="264" t="s">
        <v>342</v>
      </c>
      <c r="F184" s="265" t="s">
        <v>343</v>
      </c>
      <c r="G184" s="266" t="s">
        <v>139</v>
      </c>
      <c r="H184" s="267">
        <v>1</v>
      </c>
      <c r="I184" s="132"/>
      <c r="J184" s="133">
        <f>ROUND(I184*H184,2)</f>
        <v>0</v>
      </c>
      <c r="K184" s="134"/>
      <c r="L184" s="30"/>
      <c r="M184" s="135" t="s">
        <v>1</v>
      </c>
      <c r="N184" s="136" t="s">
        <v>38</v>
      </c>
      <c r="O184" s="55"/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39" t="s">
        <v>146</v>
      </c>
      <c r="AT184" s="139" t="s">
        <v>119</v>
      </c>
      <c r="AU184" s="139" t="s">
        <v>81</v>
      </c>
      <c r="AY184" s="14" t="s">
        <v>118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4" t="s">
        <v>81</v>
      </c>
      <c r="BK184" s="140">
        <f>ROUND(I184*H184,2)</f>
        <v>0</v>
      </c>
      <c r="BL184" s="14" t="s">
        <v>146</v>
      </c>
      <c r="BM184" s="139" t="s">
        <v>262</v>
      </c>
    </row>
    <row r="185" spans="1:65" s="2" customFormat="1" ht="24.2" customHeight="1">
      <c r="A185" s="29"/>
      <c r="B185" s="131"/>
      <c r="C185" s="263" t="s">
        <v>188</v>
      </c>
      <c r="D185" s="263" t="s">
        <v>119</v>
      </c>
      <c r="E185" s="264" t="s">
        <v>344</v>
      </c>
      <c r="F185" s="265" t="s">
        <v>345</v>
      </c>
      <c r="G185" s="266" t="s">
        <v>300</v>
      </c>
      <c r="H185" s="277"/>
      <c r="I185" s="132"/>
      <c r="J185" s="133">
        <f>ROUND(I185*H185,2)</f>
        <v>0</v>
      </c>
      <c r="K185" s="134"/>
      <c r="L185" s="30"/>
      <c r="M185" s="135" t="s">
        <v>1</v>
      </c>
      <c r="N185" s="136" t="s">
        <v>38</v>
      </c>
      <c r="O185" s="55"/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39" t="s">
        <v>146</v>
      </c>
      <c r="AT185" s="139" t="s">
        <v>119</v>
      </c>
      <c r="AU185" s="139" t="s">
        <v>81</v>
      </c>
      <c r="AY185" s="14" t="s">
        <v>118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4" t="s">
        <v>81</v>
      </c>
      <c r="BK185" s="140">
        <f>ROUND(I185*H185,2)</f>
        <v>0</v>
      </c>
      <c r="BL185" s="14" t="s">
        <v>146</v>
      </c>
      <c r="BM185" s="139" t="s">
        <v>346</v>
      </c>
    </row>
    <row r="186" spans="1:65" s="11" customFormat="1" ht="25.9" customHeight="1">
      <c r="B186" s="121"/>
      <c r="C186" s="260"/>
      <c r="D186" s="261" t="s">
        <v>72</v>
      </c>
      <c r="E186" s="262" t="s">
        <v>347</v>
      </c>
      <c r="F186" s="262" t="s">
        <v>348</v>
      </c>
      <c r="G186" s="260"/>
      <c r="H186" s="260"/>
      <c r="I186" s="123"/>
      <c r="J186" s="124">
        <f>BK186</f>
        <v>0</v>
      </c>
      <c r="L186" s="121"/>
      <c r="M186" s="125"/>
      <c r="N186" s="126"/>
      <c r="O186" s="126"/>
      <c r="P186" s="127">
        <f>SUM(P187:P190)</f>
        <v>0</v>
      </c>
      <c r="Q186" s="126"/>
      <c r="R186" s="127">
        <f>SUM(R187:R190)</f>
        <v>8.3664000000000005</v>
      </c>
      <c r="S186" s="126"/>
      <c r="T186" s="128">
        <f>SUM(T187:T190)</f>
        <v>0</v>
      </c>
      <c r="AR186" s="122" t="s">
        <v>83</v>
      </c>
      <c r="AT186" s="129" t="s">
        <v>72</v>
      </c>
      <c r="AU186" s="129" t="s">
        <v>73</v>
      </c>
      <c r="AY186" s="122" t="s">
        <v>118</v>
      </c>
      <c r="BK186" s="130">
        <f>SUM(BK187:BK190)</f>
        <v>0</v>
      </c>
    </row>
    <row r="187" spans="1:65" s="2" customFormat="1" ht="16.5" customHeight="1">
      <c r="A187" s="29"/>
      <c r="B187" s="131"/>
      <c r="C187" s="263" t="s">
        <v>349</v>
      </c>
      <c r="D187" s="263" t="s">
        <v>119</v>
      </c>
      <c r="E187" s="264" t="s">
        <v>350</v>
      </c>
      <c r="F187" s="265" t="s">
        <v>351</v>
      </c>
      <c r="G187" s="266" t="s">
        <v>122</v>
      </c>
      <c r="H187" s="267">
        <v>280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38</v>
      </c>
      <c r="O187" s="55"/>
      <c r="P187" s="137">
        <f>O187*H187</f>
        <v>0</v>
      </c>
      <c r="Q187" s="137">
        <v>2.9999999999999997E-4</v>
      </c>
      <c r="R187" s="137">
        <f>Q187*H187</f>
        <v>8.3999999999999991E-2</v>
      </c>
      <c r="S187" s="137">
        <v>0</v>
      </c>
      <c r="T187" s="13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39" t="s">
        <v>146</v>
      </c>
      <c r="AT187" s="139" t="s">
        <v>119</v>
      </c>
      <c r="AU187" s="139" t="s">
        <v>81</v>
      </c>
      <c r="AY187" s="14" t="s">
        <v>118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4" t="s">
        <v>81</v>
      </c>
      <c r="BK187" s="140">
        <f>ROUND(I187*H187,2)</f>
        <v>0</v>
      </c>
      <c r="BL187" s="14" t="s">
        <v>146</v>
      </c>
      <c r="BM187" s="139" t="s">
        <v>352</v>
      </c>
    </row>
    <row r="188" spans="1:65" s="2" customFormat="1" ht="33" customHeight="1">
      <c r="A188" s="29"/>
      <c r="B188" s="131"/>
      <c r="C188" s="263" t="s">
        <v>194</v>
      </c>
      <c r="D188" s="263" t="s">
        <v>119</v>
      </c>
      <c r="E188" s="264" t="s">
        <v>353</v>
      </c>
      <c r="F188" s="265" t="s">
        <v>354</v>
      </c>
      <c r="G188" s="266" t="s">
        <v>122</v>
      </c>
      <c r="H188" s="267">
        <v>280</v>
      </c>
      <c r="I188" s="132"/>
      <c r="J188" s="133">
        <f>ROUND(I188*H188,2)</f>
        <v>0</v>
      </c>
      <c r="K188" s="134"/>
      <c r="L188" s="30"/>
      <c r="M188" s="135" t="s">
        <v>1</v>
      </c>
      <c r="N188" s="136" t="s">
        <v>38</v>
      </c>
      <c r="O188" s="55"/>
      <c r="P188" s="137">
        <f>O188*H188</f>
        <v>0</v>
      </c>
      <c r="Q188" s="137">
        <v>5.3800000000000002E-3</v>
      </c>
      <c r="R188" s="137">
        <f>Q188*H188</f>
        <v>1.5064</v>
      </c>
      <c r="S188" s="137">
        <v>0</v>
      </c>
      <c r="T188" s="13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39" t="s">
        <v>146</v>
      </c>
      <c r="AT188" s="139" t="s">
        <v>119</v>
      </c>
      <c r="AU188" s="139" t="s">
        <v>81</v>
      </c>
      <c r="AY188" s="14" t="s">
        <v>118</v>
      </c>
      <c r="BE188" s="140">
        <f>IF(N188="základní",J188,0)</f>
        <v>0</v>
      </c>
      <c r="BF188" s="140">
        <f>IF(N188="snížená",J188,0)</f>
        <v>0</v>
      </c>
      <c r="BG188" s="140">
        <f>IF(N188="zákl. přenesená",J188,0)</f>
        <v>0</v>
      </c>
      <c r="BH188" s="140">
        <f>IF(N188="sníž. přenesená",J188,0)</f>
        <v>0</v>
      </c>
      <c r="BI188" s="140">
        <f>IF(N188="nulová",J188,0)</f>
        <v>0</v>
      </c>
      <c r="BJ188" s="14" t="s">
        <v>81</v>
      </c>
      <c r="BK188" s="140">
        <f>ROUND(I188*H188,2)</f>
        <v>0</v>
      </c>
      <c r="BL188" s="14" t="s">
        <v>146</v>
      </c>
      <c r="BM188" s="139" t="s">
        <v>355</v>
      </c>
    </row>
    <row r="189" spans="1:65" s="2" customFormat="1" ht="37.9" customHeight="1">
      <c r="A189" s="29"/>
      <c r="B189" s="131"/>
      <c r="C189" s="272" t="s">
        <v>356</v>
      </c>
      <c r="D189" s="272" t="s">
        <v>238</v>
      </c>
      <c r="E189" s="273" t="s">
        <v>357</v>
      </c>
      <c r="F189" s="274" t="s">
        <v>358</v>
      </c>
      <c r="G189" s="275" t="s">
        <v>122</v>
      </c>
      <c r="H189" s="276">
        <v>308</v>
      </c>
      <c r="I189" s="147"/>
      <c r="J189" s="148">
        <f>ROUND(I189*H189,2)</f>
        <v>0</v>
      </c>
      <c r="K189" s="149"/>
      <c r="L189" s="150"/>
      <c r="M189" s="151" t="s">
        <v>1</v>
      </c>
      <c r="N189" s="152" t="s">
        <v>38</v>
      </c>
      <c r="O189" s="55"/>
      <c r="P189" s="137">
        <f>O189*H189</f>
        <v>0</v>
      </c>
      <c r="Q189" s="137">
        <v>2.1999999999999999E-2</v>
      </c>
      <c r="R189" s="137">
        <f>Q189*H189</f>
        <v>6.7759999999999998</v>
      </c>
      <c r="S189" s="137">
        <v>0</v>
      </c>
      <c r="T189" s="13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9" t="s">
        <v>179</v>
      </c>
      <c r="AT189" s="139" t="s">
        <v>238</v>
      </c>
      <c r="AU189" s="139" t="s">
        <v>81</v>
      </c>
      <c r="AY189" s="14" t="s">
        <v>118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4" t="s">
        <v>81</v>
      </c>
      <c r="BK189" s="140">
        <f>ROUND(I189*H189,2)</f>
        <v>0</v>
      </c>
      <c r="BL189" s="14" t="s">
        <v>146</v>
      </c>
      <c r="BM189" s="139" t="s">
        <v>359</v>
      </c>
    </row>
    <row r="190" spans="1:65" s="2" customFormat="1" ht="24.2" customHeight="1">
      <c r="A190" s="29"/>
      <c r="B190" s="131"/>
      <c r="C190" s="263" t="s">
        <v>199</v>
      </c>
      <c r="D190" s="263" t="s">
        <v>119</v>
      </c>
      <c r="E190" s="264" t="s">
        <v>360</v>
      </c>
      <c r="F190" s="265" t="s">
        <v>361</v>
      </c>
      <c r="G190" s="266" t="s">
        <v>300</v>
      </c>
      <c r="H190" s="277"/>
      <c r="I190" s="132"/>
      <c r="J190" s="133">
        <f>ROUND(I190*H190,2)</f>
        <v>0</v>
      </c>
      <c r="K190" s="134"/>
      <c r="L190" s="30"/>
      <c r="M190" s="135" t="s">
        <v>1</v>
      </c>
      <c r="N190" s="136" t="s">
        <v>38</v>
      </c>
      <c r="O190" s="55"/>
      <c r="P190" s="137">
        <f>O190*H190</f>
        <v>0</v>
      </c>
      <c r="Q190" s="137">
        <v>0</v>
      </c>
      <c r="R190" s="137">
        <f>Q190*H190</f>
        <v>0</v>
      </c>
      <c r="S190" s="137">
        <v>0</v>
      </c>
      <c r="T190" s="13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139" t="s">
        <v>146</v>
      </c>
      <c r="AT190" s="139" t="s">
        <v>119</v>
      </c>
      <c r="AU190" s="139" t="s">
        <v>81</v>
      </c>
      <c r="AY190" s="14" t="s">
        <v>118</v>
      </c>
      <c r="BE190" s="140">
        <f>IF(N190="základní",J190,0)</f>
        <v>0</v>
      </c>
      <c r="BF190" s="140">
        <f>IF(N190="snížená",J190,0)</f>
        <v>0</v>
      </c>
      <c r="BG190" s="140">
        <f>IF(N190="zákl. přenesená",J190,0)</f>
        <v>0</v>
      </c>
      <c r="BH190" s="140">
        <f>IF(N190="sníž. přenesená",J190,0)</f>
        <v>0</v>
      </c>
      <c r="BI190" s="140">
        <f>IF(N190="nulová",J190,0)</f>
        <v>0</v>
      </c>
      <c r="BJ190" s="14" t="s">
        <v>81</v>
      </c>
      <c r="BK190" s="140">
        <f>ROUND(I190*H190,2)</f>
        <v>0</v>
      </c>
      <c r="BL190" s="14" t="s">
        <v>146</v>
      </c>
      <c r="BM190" s="139" t="s">
        <v>362</v>
      </c>
    </row>
    <row r="191" spans="1:65" s="11" customFormat="1" ht="25.9" customHeight="1">
      <c r="B191" s="121"/>
      <c r="C191" s="260"/>
      <c r="D191" s="261" t="s">
        <v>72</v>
      </c>
      <c r="E191" s="262" t="s">
        <v>205</v>
      </c>
      <c r="F191" s="262" t="s">
        <v>206</v>
      </c>
      <c r="G191" s="260"/>
      <c r="H191" s="260"/>
      <c r="I191" s="123"/>
      <c r="J191" s="124">
        <f>BK191</f>
        <v>0</v>
      </c>
      <c r="L191" s="121"/>
      <c r="M191" s="125"/>
      <c r="N191" s="126"/>
      <c r="O191" s="126"/>
      <c r="P191" s="127">
        <f>SUM(P192:P197)</f>
        <v>0</v>
      </c>
      <c r="Q191" s="126"/>
      <c r="R191" s="127">
        <f>SUM(R192:R197)</f>
        <v>0.19519500000000001</v>
      </c>
      <c r="S191" s="126"/>
      <c r="T191" s="128">
        <f>SUM(T192:T197)</f>
        <v>0</v>
      </c>
      <c r="AR191" s="122" t="s">
        <v>83</v>
      </c>
      <c r="AT191" s="129" t="s">
        <v>72</v>
      </c>
      <c r="AU191" s="129" t="s">
        <v>73</v>
      </c>
      <c r="AY191" s="122" t="s">
        <v>118</v>
      </c>
      <c r="BK191" s="130">
        <f>SUM(BK192:BK197)</f>
        <v>0</v>
      </c>
    </row>
    <row r="192" spans="1:65" s="2" customFormat="1" ht="24.2" customHeight="1">
      <c r="A192" s="29"/>
      <c r="B192" s="131"/>
      <c r="C192" s="263" t="s">
        <v>363</v>
      </c>
      <c r="D192" s="263" t="s">
        <v>119</v>
      </c>
      <c r="E192" s="264" t="s">
        <v>364</v>
      </c>
      <c r="F192" s="265" t="s">
        <v>365</v>
      </c>
      <c r="G192" s="266" t="s">
        <v>122</v>
      </c>
      <c r="H192" s="267">
        <v>15</v>
      </c>
      <c r="I192" s="132"/>
      <c r="J192" s="133">
        <f t="shared" ref="J192:J197" si="10">ROUND(I192*H192,2)</f>
        <v>0</v>
      </c>
      <c r="K192" s="134"/>
      <c r="L192" s="30"/>
      <c r="M192" s="135" t="s">
        <v>1</v>
      </c>
      <c r="N192" s="136" t="s">
        <v>38</v>
      </c>
      <c r="O192" s="55"/>
      <c r="P192" s="137">
        <f t="shared" ref="P192:P197" si="11">O192*H192</f>
        <v>0</v>
      </c>
      <c r="Q192" s="137">
        <v>0</v>
      </c>
      <c r="R192" s="137">
        <f t="shared" ref="R192:R197" si="12">Q192*H192</f>
        <v>0</v>
      </c>
      <c r="S192" s="137">
        <v>0</v>
      </c>
      <c r="T192" s="138">
        <f t="shared" ref="T192:T197" si="13"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39" t="s">
        <v>146</v>
      </c>
      <c r="AT192" s="139" t="s">
        <v>119</v>
      </c>
      <c r="AU192" s="139" t="s">
        <v>81</v>
      </c>
      <c r="AY192" s="14" t="s">
        <v>118</v>
      </c>
      <c r="BE192" s="140">
        <f t="shared" ref="BE192:BE197" si="14">IF(N192="základní",J192,0)</f>
        <v>0</v>
      </c>
      <c r="BF192" s="140">
        <f t="shared" ref="BF192:BF197" si="15">IF(N192="snížená",J192,0)</f>
        <v>0</v>
      </c>
      <c r="BG192" s="140">
        <f t="shared" ref="BG192:BG197" si="16">IF(N192="zákl. přenesená",J192,0)</f>
        <v>0</v>
      </c>
      <c r="BH192" s="140">
        <f t="shared" ref="BH192:BH197" si="17">IF(N192="sníž. přenesená",J192,0)</f>
        <v>0</v>
      </c>
      <c r="BI192" s="140">
        <f t="shared" ref="BI192:BI197" si="18">IF(N192="nulová",J192,0)</f>
        <v>0</v>
      </c>
      <c r="BJ192" s="14" t="s">
        <v>81</v>
      </c>
      <c r="BK192" s="140">
        <f t="shared" ref="BK192:BK197" si="19">ROUND(I192*H192,2)</f>
        <v>0</v>
      </c>
      <c r="BL192" s="14" t="s">
        <v>146</v>
      </c>
      <c r="BM192" s="139" t="s">
        <v>366</v>
      </c>
    </row>
    <row r="193" spans="1:65" s="2" customFormat="1" ht="37.9" customHeight="1">
      <c r="A193" s="29"/>
      <c r="B193" s="131"/>
      <c r="C193" s="272" t="s">
        <v>204</v>
      </c>
      <c r="D193" s="272" t="s">
        <v>238</v>
      </c>
      <c r="E193" s="273" t="s">
        <v>367</v>
      </c>
      <c r="F193" s="274" t="s">
        <v>368</v>
      </c>
      <c r="G193" s="275" t="s">
        <v>122</v>
      </c>
      <c r="H193" s="276">
        <v>16.5</v>
      </c>
      <c r="I193" s="147"/>
      <c r="J193" s="148">
        <f t="shared" si="10"/>
        <v>0</v>
      </c>
      <c r="K193" s="149"/>
      <c r="L193" s="150"/>
      <c r="M193" s="151" t="s">
        <v>1</v>
      </c>
      <c r="N193" s="152" t="s">
        <v>38</v>
      </c>
      <c r="O193" s="55"/>
      <c r="P193" s="137">
        <f t="shared" si="11"/>
        <v>0</v>
      </c>
      <c r="Q193" s="137">
        <v>1.15E-3</v>
      </c>
      <c r="R193" s="137">
        <f t="shared" si="12"/>
        <v>1.8974999999999999E-2</v>
      </c>
      <c r="S193" s="137">
        <v>0</v>
      </c>
      <c r="T193" s="138">
        <f t="shared" si="13"/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39" t="s">
        <v>179</v>
      </c>
      <c r="AT193" s="139" t="s">
        <v>238</v>
      </c>
      <c r="AU193" s="139" t="s">
        <v>81</v>
      </c>
      <c r="AY193" s="14" t="s">
        <v>118</v>
      </c>
      <c r="BE193" s="140">
        <f t="shared" si="14"/>
        <v>0</v>
      </c>
      <c r="BF193" s="140">
        <f t="shared" si="15"/>
        <v>0</v>
      </c>
      <c r="BG193" s="140">
        <f t="shared" si="16"/>
        <v>0</v>
      </c>
      <c r="BH193" s="140">
        <f t="shared" si="17"/>
        <v>0</v>
      </c>
      <c r="BI193" s="140">
        <f t="shared" si="18"/>
        <v>0</v>
      </c>
      <c r="BJ193" s="14" t="s">
        <v>81</v>
      </c>
      <c r="BK193" s="140">
        <f t="shared" si="19"/>
        <v>0</v>
      </c>
      <c r="BL193" s="14" t="s">
        <v>146</v>
      </c>
      <c r="BM193" s="139" t="s">
        <v>369</v>
      </c>
    </row>
    <row r="194" spans="1:65" s="2" customFormat="1" ht="16.5" customHeight="1">
      <c r="A194" s="29"/>
      <c r="B194" s="131"/>
      <c r="C194" s="263" t="s">
        <v>370</v>
      </c>
      <c r="D194" s="263" t="s">
        <v>119</v>
      </c>
      <c r="E194" s="264" t="s">
        <v>371</v>
      </c>
      <c r="F194" s="265" t="s">
        <v>372</v>
      </c>
      <c r="G194" s="266" t="s">
        <v>122</v>
      </c>
      <c r="H194" s="267">
        <v>55</v>
      </c>
      <c r="I194" s="132"/>
      <c r="J194" s="133">
        <f t="shared" si="10"/>
        <v>0</v>
      </c>
      <c r="K194" s="134"/>
      <c r="L194" s="30"/>
      <c r="M194" s="135" t="s">
        <v>1</v>
      </c>
      <c r="N194" s="136" t="s">
        <v>38</v>
      </c>
      <c r="O194" s="55"/>
      <c r="P194" s="137">
        <f t="shared" si="11"/>
        <v>0</v>
      </c>
      <c r="Q194" s="137">
        <v>2.9999999999999997E-4</v>
      </c>
      <c r="R194" s="137">
        <f t="shared" si="12"/>
        <v>1.6499999999999997E-2</v>
      </c>
      <c r="S194" s="137">
        <v>0</v>
      </c>
      <c r="T194" s="138">
        <f t="shared" si="13"/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39" t="s">
        <v>146</v>
      </c>
      <c r="AT194" s="139" t="s">
        <v>119</v>
      </c>
      <c r="AU194" s="139" t="s">
        <v>81</v>
      </c>
      <c r="AY194" s="14" t="s">
        <v>118</v>
      </c>
      <c r="BE194" s="140">
        <f t="shared" si="14"/>
        <v>0</v>
      </c>
      <c r="BF194" s="140">
        <f t="shared" si="15"/>
        <v>0</v>
      </c>
      <c r="BG194" s="140">
        <f t="shared" si="16"/>
        <v>0</v>
      </c>
      <c r="BH194" s="140">
        <f t="shared" si="17"/>
        <v>0</v>
      </c>
      <c r="BI194" s="140">
        <f t="shared" si="18"/>
        <v>0</v>
      </c>
      <c r="BJ194" s="14" t="s">
        <v>81</v>
      </c>
      <c r="BK194" s="140">
        <f t="shared" si="19"/>
        <v>0</v>
      </c>
      <c r="BL194" s="14" t="s">
        <v>146</v>
      </c>
      <c r="BM194" s="139" t="s">
        <v>373</v>
      </c>
    </row>
    <row r="195" spans="1:65" s="2" customFormat="1" ht="16.5" customHeight="1">
      <c r="A195" s="29"/>
      <c r="B195" s="131"/>
      <c r="C195" s="272" t="s">
        <v>209</v>
      </c>
      <c r="D195" s="272" t="s">
        <v>238</v>
      </c>
      <c r="E195" s="273" t="s">
        <v>374</v>
      </c>
      <c r="F195" s="274" t="s">
        <v>375</v>
      </c>
      <c r="G195" s="275" t="s">
        <v>122</v>
      </c>
      <c r="H195" s="276">
        <v>60.5</v>
      </c>
      <c r="I195" s="147"/>
      <c r="J195" s="148">
        <f t="shared" si="10"/>
        <v>0</v>
      </c>
      <c r="K195" s="149"/>
      <c r="L195" s="150"/>
      <c r="M195" s="151" t="s">
        <v>1</v>
      </c>
      <c r="N195" s="152" t="s">
        <v>38</v>
      </c>
      <c r="O195" s="55"/>
      <c r="P195" s="137">
        <f t="shared" si="11"/>
        <v>0</v>
      </c>
      <c r="Q195" s="137">
        <v>2.64E-3</v>
      </c>
      <c r="R195" s="137">
        <f t="shared" si="12"/>
        <v>0.15972</v>
      </c>
      <c r="S195" s="137">
        <v>0</v>
      </c>
      <c r="T195" s="138">
        <f t="shared" si="13"/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39" t="s">
        <v>179</v>
      </c>
      <c r="AT195" s="139" t="s">
        <v>238</v>
      </c>
      <c r="AU195" s="139" t="s">
        <v>81</v>
      </c>
      <c r="AY195" s="14" t="s">
        <v>118</v>
      </c>
      <c r="BE195" s="140">
        <f t="shared" si="14"/>
        <v>0</v>
      </c>
      <c r="BF195" s="140">
        <f t="shared" si="15"/>
        <v>0</v>
      </c>
      <c r="BG195" s="140">
        <f t="shared" si="16"/>
        <v>0</v>
      </c>
      <c r="BH195" s="140">
        <f t="shared" si="17"/>
        <v>0</v>
      </c>
      <c r="BI195" s="140">
        <f t="shared" si="18"/>
        <v>0</v>
      </c>
      <c r="BJ195" s="14" t="s">
        <v>81</v>
      </c>
      <c r="BK195" s="140">
        <f t="shared" si="19"/>
        <v>0</v>
      </c>
      <c r="BL195" s="14" t="s">
        <v>146</v>
      </c>
      <c r="BM195" s="139" t="s">
        <v>376</v>
      </c>
    </row>
    <row r="196" spans="1:65" s="2" customFormat="1" ht="16.5" customHeight="1">
      <c r="A196" s="29"/>
      <c r="B196" s="131"/>
      <c r="C196" s="263" t="s">
        <v>377</v>
      </c>
      <c r="D196" s="263" t="s">
        <v>119</v>
      </c>
      <c r="E196" s="264" t="s">
        <v>205</v>
      </c>
      <c r="F196" s="265" t="s">
        <v>378</v>
      </c>
      <c r="G196" s="266" t="s">
        <v>281</v>
      </c>
      <c r="H196" s="267">
        <v>1</v>
      </c>
      <c r="I196" s="132"/>
      <c r="J196" s="133">
        <f t="shared" si="10"/>
        <v>0</v>
      </c>
      <c r="K196" s="134"/>
      <c r="L196" s="30"/>
      <c r="M196" s="135" t="s">
        <v>1</v>
      </c>
      <c r="N196" s="136" t="s">
        <v>38</v>
      </c>
      <c r="O196" s="55"/>
      <c r="P196" s="137">
        <f t="shared" si="11"/>
        <v>0</v>
      </c>
      <c r="Q196" s="137">
        <v>0</v>
      </c>
      <c r="R196" s="137">
        <f t="shared" si="12"/>
        <v>0</v>
      </c>
      <c r="S196" s="137">
        <v>0</v>
      </c>
      <c r="T196" s="138">
        <f t="shared" si="13"/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139" t="s">
        <v>146</v>
      </c>
      <c r="AT196" s="139" t="s">
        <v>119</v>
      </c>
      <c r="AU196" s="139" t="s">
        <v>81</v>
      </c>
      <c r="AY196" s="14" t="s">
        <v>118</v>
      </c>
      <c r="BE196" s="140">
        <f t="shared" si="14"/>
        <v>0</v>
      </c>
      <c r="BF196" s="140">
        <f t="shared" si="15"/>
        <v>0</v>
      </c>
      <c r="BG196" s="140">
        <f t="shared" si="16"/>
        <v>0</v>
      </c>
      <c r="BH196" s="140">
        <f t="shared" si="17"/>
        <v>0</v>
      </c>
      <c r="BI196" s="140">
        <f t="shared" si="18"/>
        <v>0</v>
      </c>
      <c r="BJ196" s="14" t="s">
        <v>81</v>
      </c>
      <c r="BK196" s="140">
        <f t="shared" si="19"/>
        <v>0</v>
      </c>
      <c r="BL196" s="14" t="s">
        <v>146</v>
      </c>
      <c r="BM196" s="139" t="s">
        <v>379</v>
      </c>
    </row>
    <row r="197" spans="1:65" s="2" customFormat="1" ht="24.2" customHeight="1">
      <c r="A197" s="29"/>
      <c r="B197" s="131"/>
      <c r="C197" s="263" t="s">
        <v>213</v>
      </c>
      <c r="D197" s="263" t="s">
        <v>119</v>
      </c>
      <c r="E197" s="264" t="s">
        <v>380</v>
      </c>
      <c r="F197" s="265" t="s">
        <v>381</v>
      </c>
      <c r="G197" s="266" t="s">
        <v>300</v>
      </c>
      <c r="H197" s="277"/>
      <c r="I197" s="132"/>
      <c r="J197" s="133">
        <f t="shared" si="10"/>
        <v>0</v>
      </c>
      <c r="K197" s="134"/>
      <c r="L197" s="30"/>
      <c r="M197" s="135" t="s">
        <v>1</v>
      </c>
      <c r="N197" s="136" t="s">
        <v>38</v>
      </c>
      <c r="O197" s="55"/>
      <c r="P197" s="137">
        <f t="shared" si="11"/>
        <v>0</v>
      </c>
      <c r="Q197" s="137">
        <v>0</v>
      </c>
      <c r="R197" s="137">
        <f t="shared" si="12"/>
        <v>0</v>
      </c>
      <c r="S197" s="137">
        <v>0</v>
      </c>
      <c r="T197" s="138">
        <f t="shared" si="13"/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39" t="s">
        <v>146</v>
      </c>
      <c r="AT197" s="139" t="s">
        <v>119</v>
      </c>
      <c r="AU197" s="139" t="s">
        <v>81</v>
      </c>
      <c r="AY197" s="14" t="s">
        <v>118</v>
      </c>
      <c r="BE197" s="140">
        <f t="shared" si="14"/>
        <v>0</v>
      </c>
      <c r="BF197" s="140">
        <f t="shared" si="15"/>
        <v>0</v>
      </c>
      <c r="BG197" s="140">
        <f t="shared" si="16"/>
        <v>0</v>
      </c>
      <c r="BH197" s="140">
        <f t="shared" si="17"/>
        <v>0</v>
      </c>
      <c r="BI197" s="140">
        <f t="shared" si="18"/>
        <v>0</v>
      </c>
      <c r="BJ197" s="14" t="s">
        <v>81</v>
      </c>
      <c r="BK197" s="140">
        <f t="shared" si="19"/>
        <v>0</v>
      </c>
      <c r="BL197" s="14" t="s">
        <v>146</v>
      </c>
      <c r="BM197" s="139" t="s">
        <v>382</v>
      </c>
    </row>
    <row r="198" spans="1:65" s="11" customFormat="1" ht="25.9" customHeight="1">
      <c r="B198" s="121"/>
      <c r="C198" s="260"/>
      <c r="D198" s="261" t="s">
        <v>72</v>
      </c>
      <c r="E198" s="262" t="s">
        <v>383</v>
      </c>
      <c r="F198" s="262" t="s">
        <v>384</v>
      </c>
      <c r="G198" s="260"/>
      <c r="H198" s="260"/>
      <c r="I198" s="123"/>
      <c r="J198" s="124">
        <f>BK198</f>
        <v>0</v>
      </c>
      <c r="L198" s="121"/>
      <c r="M198" s="125"/>
      <c r="N198" s="126"/>
      <c r="O198" s="126"/>
      <c r="P198" s="127">
        <f>SUM(P199:P205)</f>
        <v>0</v>
      </c>
      <c r="Q198" s="126"/>
      <c r="R198" s="127">
        <f>SUM(R199:R205)</f>
        <v>2.7448199999999998</v>
      </c>
      <c r="S198" s="126"/>
      <c r="T198" s="128">
        <f>SUM(T199:T205)</f>
        <v>0</v>
      </c>
      <c r="AR198" s="122" t="s">
        <v>83</v>
      </c>
      <c r="AT198" s="129" t="s">
        <v>72</v>
      </c>
      <c r="AU198" s="129" t="s">
        <v>73</v>
      </c>
      <c r="AY198" s="122" t="s">
        <v>118</v>
      </c>
      <c r="BK198" s="130">
        <f>SUM(BK199:BK205)</f>
        <v>0</v>
      </c>
    </row>
    <row r="199" spans="1:65" s="2" customFormat="1" ht="16.5" customHeight="1">
      <c r="A199" s="29"/>
      <c r="B199" s="131"/>
      <c r="C199" s="263" t="s">
        <v>385</v>
      </c>
      <c r="D199" s="263" t="s">
        <v>119</v>
      </c>
      <c r="E199" s="264" t="s">
        <v>386</v>
      </c>
      <c r="F199" s="265" t="s">
        <v>387</v>
      </c>
      <c r="G199" s="266" t="s">
        <v>122</v>
      </c>
      <c r="H199" s="267">
        <v>137</v>
      </c>
      <c r="I199" s="132"/>
      <c r="J199" s="133">
        <f t="shared" ref="J199:J205" si="20">ROUND(I199*H199,2)</f>
        <v>0</v>
      </c>
      <c r="K199" s="134"/>
      <c r="L199" s="30"/>
      <c r="M199" s="135" t="s">
        <v>1</v>
      </c>
      <c r="N199" s="136" t="s">
        <v>38</v>
      </c>
      <c r="O199" s="55"/>
      <c r="P199" s="137">
        <f t="shared" ref="P199:P205" si="21">O199*H199</f>
        <v>0</v>
      </c>
      <c r="Q199" s="137">
        <v>2.9999999999999997E-4</v>
      </c>
      <c r="R199" s="137">
        <f t="shared" ref="R199:R205" si="22">Q199*H199</f>
        <v>4.1099999999999998E-2</v>
      </c>
      <c r="S199" s="137">
        <v>0</v>
      </c>
      <c r="T199" s="138">
        <f t="shared" ref="T199:T205" si="23"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39" t="s">
        <v>146</v>
      </c>
      <c r="AT199" s="139" t="s">
        <v>119</v>
      </c>
      <c r="AU199" s="139" t="s">
        <v>81</v>
      </c>
      <c r="AY199" s="14" t="s">
        <v>118</v>
      </c>
      <c r="BE199" s="140">
        <f t="shared" ref="BE199:BE205" si="24">IF(N199="základní",J199,0)</f>
        <v>0</v>
      </c>
      <c r="BF199" s="140">
        <f t="shared" ref="BF199:BF205" si="25">IF(N199="snížená",J199,0)</f>
        <v>0</v>
      </c>
      <c r="BG199" s="140">
        <f t="shared" ref="BG199:BG205" si="26">IF(N199="zákl. přenesená",J199,0)</f>
        <v>0</v>
      </c>
      <c r="BH199" s="140">
        <f t="shared" ref="BH199:BH205" si="27">IF(N199="sníž. přenesená",J199,0)</f>
        <v>0</v>
      </c>
      <c r="BI199" s="140">
        <f t="shared" ref="BI199:BI205" si="28">IF(N199="nulová",J199,0)</f>
        <v>0</v>
      </c>
      <c r="BJ199" s="14" t="s">
        <v>81</v>
      </c>
      <c r="BK199" s="140">
        <f t="shared" ref="BK199:BK205" si="29">ROUND(I199*H199,2)</f>
        <v>0</v>
      </c>
      <c r="BL199" s="14" t="s">
        <v>146</v>
      </c>
      <c r="BM199" s="139" t="s">
        <v>277</v>
      </c>
    </row>
    <row r="200" spans="1:65" s="2" customFormat="1" ht="33" customHeight="1">
      <c r="A200" s="29"/>
      <c r="B200" s="131"/>
      <c r="C200" s="263" t="s">
        <v>305</v>
      </c>
      <c r="D200" s="263" t="s">
        <v>119</v>
      </c>
      <c r="E200" s="264" t="s">
        <v>388</v>
      </c>
      <c r="F200" s="265" t="s">
        <v>389</v>
      </c>
      <c r="G200" s="266" t="s">
        <v>122</v>
      </c>
      <c r="H200" s="267">
        <v>137</v>
      </c>
      <c r="I200" s="132"/>
      <c r="J200" s="133">
        <f t="shared" si="20"/>
        <v>0</v>
      </c>
      <c r="K200" s="134"/>
      <c r="L200" s="30"/>
      <c r="M200" s="135" t="s">
        <v>1</v>
      </c>
      <c r="N200" s="136" t="s">
        <v>38</v>
      </c>
      <c r="O200" s="55"/>
      <c r="P200" s="137">
        <f t="shared" si="21"/>
        <v>0</v>
      </c>
      <c r="Q200" s="137">
        <v>5.1999999999999998E-3</v>
      </c>
      <c r="R200" s="137">
        <f t="shared" si="22"/>
        <v>0.71239999999999992</v>
      </c>
      <c r="S200" s="137">
        <v>0</v>
      </c>
      <c r="T200" s="138">
        <f t="shared" si="23"/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39" t="s">
        <v>146</v>
      </c>
      <c r="AT200" s="139" t="s">
        <v>119</v>
      </c>
      <c r="AU200" s="139" t="s">
        <v>81</v>
      </c>
      <c r="AY200" s="14" t="s">
        <v>118</v>
      </c>
      <c r="BE200" s="140">
        <f t="shared" si="24"/>
        <v>0</v>
      </c>
      <c r="BF200" s="140">
        <f t="shared" si="25"/>
        <v>0</v>
      </c>
      <c r="BG200" s="140">
        <f t="shared" si="26"/>
        <v>0</v>
      </c>
      <c r="BH200" s="140">
        <f t="shared" si="27"/>
        <v>0</v>
      </c>
      <c r="BI200" s="140">
        <f t="shared" si="28"/>
        <v>0</v>
      </c>
      <c r="BJ200" s="14" t="s">
        <v>81</v>
      </c>
      <c r="BK200" s="140">
        <f t="shared" si="29"/>
        <v>0</v>
      </c>
      <c r="BL200" s="14" t="s">
        <v>146</v>
      </c>
      <c r="BM200" s="139" t="s">
        <v>116</v>
      </c>
    </row>
    <row r="201" spans="1:65" s="2" customFormat="1" ht="16.5" customHeight="1">
      <c r="A201" s="29"/>
      <c r="B201" s="131"/>
      <c r="C201" s="272" t="s">
        <v>390</v>
      </c>
      <c r="D201" s="272" t="s">
        <v>238</v>
      </c>
      <c r="E201" s="273" t="s">
        <v>391</v>
      </c>
      <c r="F201" s="274" t="s">
        <v>392</v>
      </c>
      <c r="G201" s="275" t="s">
        <v>122</v>
      </c>
      <c r="H201" s="276">
        <v>150.69999999999999</v>
      </c>
      <c r="I201" s="147"/>
      <c r="J201" s="148">
        <f t="shared" si="20"/>
        <v>0</v>
      </c>
      <c r="K201" s="149"/>
      <c r="L201" s="150"/>
      <c r="M201" s="151" t="s">
        <v>1</v>
      </c>
      <c r="N201" s="152" t="s">
        <v>38</v>
      </c>
      <c r="O201" s="55"/>
      <c r="P201" s="137">
        <f t="shared" si="21"/>
        <v>0</v>
      </c>
      <c r="Q201" s="137">
        <v>1.26E-2</v>
      </c>
      <c r="R201" s="137">
        <f t="shared" si="22"/>
        <v>1.89882</v>
      </c>
      <c r="S201" s="137">
        <v>0</v>
      </c>
      <c r="T201" s="138">
        <f t="shared" si="23"/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39" t="s">
        <v>179</v>
      </c>
      <c r="AT201" s="139" t="s">
        <v>238</v>
      </c>
      <c r="AU201" s="139" t="s">
        <v>81</v>
      </c>
      <c r="AY201" s="14" t="s">
        <v>118</v>
      </c>
      <c r="BE201" s="140">
        <f t="shared" si="24"/>
        <v>0</v>
      </c>
      <c r="BF201" s="140">
        <f t="shared" si="25"/>
        <v>0</v>
      </c>
      <c r="BG201" s="140">
        <f t="shared" si="26"/>
        <v>0</v>
      </c>
      <c r="BH201" s="140">
        <f t="shared" si="27"/>
        <v>0</v>
      </c>
      <c r="BI201" s="140">
        <f t="shared" si="28"/>
        <v>0</v>
      </c>
      <c r="BJ201" s="14" t="s">
        <v>81</v>
      </c>
      <c r="BK201" s="140">
        <f t="shared" si="29"/>
        <v>0</v>
      </c>
      <c r="BL201" s="14" t="s">
        <v>146</v>
      </c>
      <c r="BM201" s="139" t="s">
        <v>393</v>
      </c>
    </row>
    <row r="202" spans="1:65" s="2" customFormat="1" ht="33" customHeight="1">
      <c r="A202" s="29"/>
      <c r="B202" s="131"/>
      <c r="C202" s="263" t="s">
        <v>309</v>
      </c>
      <c r="D202" s="263" t="s">
        <v>119</v>
      </c>
      <c r="E202" s="264" t="s">
        <v>394</v>
      </c>
      <c r="F202" s="265" t="s">
        <v>395</v>
      </c>
      <c r="G202" s="266" t="s">
        <v>122</v>
      </c>
      <c r="H202" s="267">
        <v>18.5</v>
      </c>
      <c r="I202" s="132"/>
      <c r="J202" s="133">
        <f t="shared" si="20"/>
        <v>0</v>
      </c>
      <c r="K202" s="134"/>
      <c r="L202" s="30"/>
      <c r="M202" s="135" t="s">
        <v>1</v>
      </c>
      <c r="N202" s="136" t="s">
        <v>38</v>
      </c>
      <c r="O202" s="55"/>
      <c r="P202" s="137">
        <f t="shared" si="21"/>
        <v>0</v>
      </c>
      <c r="Q202" s="137">
        <v>5.0000000000000001E-3</v>
      </c>
      <c r="R202" s="137">
        <f t="shared" si="22"/>
        <v>9.2499999999999999E-2</v>
      </c>
      <c r="S202" s="137">
        <v>0</v>
      </c>
      <c r="T202" s="138">
        <f t="shared" si="23"/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139" t="s">
        <v>146</v>
      </c>
      <c r="AT202" s="139" t="s">
        <v>119</v>
      </c>
      <c r="AU202" s="139" t="s">
        <v>81</v>
      </c>
      <c r="AY202" s="14" t="s">
        <v>118</v>
      </c>
      <c r="BE202" s="140">
        <f t="shared" si="24"/>
        <v>0</v>
      </c>
      <c r="BF202" s="140">
        <f t="shared" si="25"/>
        <v>0</v>
      </c>
      <c r="BG202" s="140">
        <f t="shared" si="26"/>
        <v>0</v>
      </c>
      <c r="BH202" s="140">
        <f t="shared" si="27"/>
        <v>0</v>
      </c>
      <c r="BI202" s="140">
        <f t="shared" si="28"/>
        <v>0</v>
      </c>
      <c r="BJ202" s="14" t="s">
        <v>81</v>
      </c>
      <c r="BK202" s="140">
        <f t="shared" si="29"/>
        <v>0</v>
      </c>
      <c r="BL202" s="14" t="s">
        <v>146</v>
      </c>
      <c r="BM202" s="139" t="s">
        <v>396</v>
      </c>
    </row>
    <row r="203" spans="1:65" s="2" customFormat="1" ht="16.5" customHeight="1">
      <c r="A203" s="29"/>
      <c r="B203" s="131"/>
      <c r="C203" s="272" t="s">
        <v>397</v>
      </c>
      <c r="D203" s="272" t="s">
        <v>238</v>
      </c>
      <c r="E203" s="273" t="s">
        <v>398</v>
      </c>
      <c r="F203" s="274" t="s">
        <v>566</v>
      </c>
      <c r="G203" s="275" t="s">
        <v>139</v>
      </c>
      <c r="H203" s="276">
        <v>1565.385</v>
      </c>
      <c r="I203" s="147"/>
      <c r="J203" s="148">
        <f t="shared" si="20"/>
        <v>0</v>
      </c>
      <c r="K203" s="149"/>
      <c r="L203" s="150"/>
      <c r="M203" s="151" t="s">
        <v>1</v>
      </c>
      <c r="N203" s="152" t="s">
        <v>38</v>
      </c>
      <c r="O203" s="55"/>
      <c r="P203" s="137">
        <f t="shared" si="21"/>
        <v>0</v>
      </c>
      <c r="Q203" s="137">
        <v>0</v>
      </c>
      <c r="R203" s="137">
        <f t="shared" si="22"/>
        <v>0</v>
      </c>
      <c r="S203" s="137">
        <v>0</v>
      </c>
      <c r="T203" s="138">
        <f t="shared" si="23"/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39" t="s">
        <v>179</v>
      </c>
      <c r="AT203" s="139" t="s">
        <v>238</v>
      </c>
      <c r="AU203" s="139" t="s">
        <v>81</v>
      </c>
      <c r="AY203" s="14" t="s">
        <v>118</v>
      </c>
      <c r="BE203" s="140">
        <f t="shared" si="24"/>
        <v>0</v>
      </c>
      <c r="BF203" s="140">
        <f t="shared" si="25"/>
        <v>0</v>
      </c>
      <c r="BG203" s="140">
        <f t="shared" si="26"/>
        <v>0</v>
      </c>
      <c r="BH203" s="140">
        <f t="shared" si="27"/>
        <v>0</v>
      </c>
      <c r="BI203" s="140">
        <f t="shared" si="28"/>
        <v>0</v>
      </c>
      <c r="BJ203" s="14" t="s">
        <v>81</v>
      </c>
      <c r="BK203" s="140">
        <f t="shared" si="29"/>
        <v>0</v>
      </c>
      <c r="BL203" s="14" t="s">
        <v>146</v>
      </c>
      <c r="BM203" s="139" t="s">
        <v>399</v>
      </c>
    </row>
    <row r="204" spans="1:65" s="2" customFormat="1" ht="16.5" customHeight="1">
      <c r="A204" s="29"/>
      <c r="B204" s="131"/>
      <c r="C204" s="263" t="s">
        <v>312</v>
      </c>
      <c r="D204" s="263" t="s">
        <v>119</v>
      </c>
      <c r="E204" s="264" t="s">
        <v>383</v>
      </c>
      <c r="F204" s="265" t="s">
        <v>400</v>
      </c>
      <c r="G204" s="266" t="s">
        <v>281</v>
      </c>
      <c r="H204" s="267">
        <v>1</v>
      </c>
      <c r="I204" s="132"/>
      <c r="J204" s="133">
        <f t="shared" si="20"/>
        <v>0</v>
      </c>
      <c r="K204" s="134"/>
      <c r="L204" s="30"/>
      <c r="M204" s="135" t="s">
        <v>1</v>
      </c>
      <c r="N204" s="136" t="s">
        <v>38</v>
      </c>
      <c r="O204" s="55"/>
      <c r="P204" s="137">
        <f t="shared" si="21"/>
        <v>0</v>
      </c>
      <c r="Q204" s="137">
        <v>0</v>
      </c>
      <c r="R204" s="137">
        <f t="shared" si="22"/>
        <v>0</v>
      </c>
      <c r="S204" s="137">
        <v>0</v>
      </c>
      <c r="T204" s="138">
        <f t="shared" si="23"/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39" t="s">
        <v>146</v>
      </c>
      <c r="AT204" s="139" t="s">
        <v>119</v>
      </c>
      <c r="AU204" s="139" t="s">
        <v>81</v>
      </c>
      <c r="AY204" s="14" t="s">
        <v>118</v>
      </c>
      <c r="BE204" s="140">
        <f t="shared" si="24"/>
        <v>0</v>
      </c>
      <c r="BF204" s="140">
        <f t="shared" si="25"/>
        <v>0</v>
      </c>
      <c r="BG204" s="140">
        <f t="shared" si="26"/>
        <v>0</v>
      </c>
      <c r="BH204" s="140">
        <f t="shared" si="27"/>
        <v>0</v>
      </c>
      <c r="BI204" s="140">
        <f t="shared" si="28"/>
        <v>0</v>
      </c>
      <c r="BJ204" s="14" t="s">
        <v>81</v>
      </c>
      <c r="BK204" s="140">
        <f t="shared" si="29"/>
        <v>0</v>
      </c>
      <c r="BL204" s="14" t="s">
        <v>146</v>
      </c>
      <c r="BM204" s="139" t="s">
        <v>401</v>
      </c>
    </row>
    <row r="205" spans="1:65" s="2" customFormat="1" ht="24.2" customHeight="1">
      <c r="A205" s="29"/>
      <c r="B205" s="131"/>
      <c r="C205" s="263" t="s">
        <v>402</v>
      </c>
      <c r="D205" s="263" t="s">
        <v>119</v>
      </c>
      <c r="E205" s="264" t="s">
        <v>403</v>
      </c>
      <c r="F205" s="265" t="s">
        <v>404</v>
      </c>
      <c r="G205" s="266" t="s">
        <v>300</v>
      </c>
      <c r="H205" s="277"/>
      <c r="I205" s="132"/>
      <c r="J205" s="133">
        <f t="shared" si="20"/>
        <v>0</v>
      </c>
      <c r="K205" s="134"/>
      <c r="L205" s="30"/>
      <c r="M205" s="135" t="s">
        <v>1</v>
      </c>
      <c r="N205" s="136" t="s">
        <v>38</v>
      </c>
      <c r="O205" s="55"/>
      <c r="P205" s="137">
        <f t="shared" si="21"/>
        <v>0</v>
      </c>
      <c r="Q205" s="137">
        <v>0</v>
      </c>
      <c r="R205" s="137">
        <f t="shared" si="22"/>
        <v>0</v>
      </c>
      <c r="S205" s="137">
        <v>0</v>
      </c>
      <c r="T205" s="138">
        <f t="shared" si="23"/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39" t="s">
        <v>146</v>
      </c>
      <c r="AT205" s="139" t="s">
        <v>119</v>
      </c>
      <c r="AU205" s="139" t="s">
        <v>81</v>
      </c>
      <c r="AY205" s="14" t="s">
        <v>118</v>
      </c>
      <c r="BE205" s="140">
        <f t="shared" si="24"/>
        <v>0</v>
      </c>
      <c r="BF205" s="140">
        <f t="shared" si="25"/>
        <v>0</v>
      </c>
      <c r="BG205" s="140">
        <f t="shared" si="26"/>
        <v>0</v>
      </c>
      <c r="BH205" s="140">
        <f t="shared" si="27"/>
        <v>0</v>
      </c>
      <c r="BI205" s="140">
        <f t="shared" si="28"/>
        <v>0</v>
      </c>
      <c r="BJ205" s="14" t="s">
        <v>81</v>
      </c>
      <c r="BK205" s="140">
        <f t="shared" si="29"/>
        <v>0</v>
      </c>
      <c r="BL205" s="14" t="s">
        <v>146</v>
      </c>
      <c r="BM205" s="139" t="s">
        <v>405</v>
      </c>
    </row>
    <row r="206" spans="1:65" s="11" customFormat="1" ht="25.9" customHeight="1">
      <c r="B206" s="121"/>
      <c r="C206" s="260"/>
      <c r="D206" s="261" t="s">
        <v>72</v>
      </c>
      <c r="E206" s="262" t="s">
        <v>406</v>
      </c>
      <c r="F206" s="262" t="s">
        <v>407</v>
      </c>
      <c r="G206" s="260"/>
      <c r="H206" s="260"/>
      <c r="I206" s="123"/>
      <c r="J206" s="124">
        <f>BK206</f>
        <v>0</v>
      </c>
      <c r="L206" s="121"/>
      <c r="M206" s="125"/>
      <c r="N206" s="126"/>
      <c r="O206" s="126"/>
      <c r="P206" s="127">
        <f>SUM(P207:P212)</f>
        <v>0</v>
      </c>
      <c r="Q206" s="126"/>
      <c r="R206" s="127">
        <f>SUM(R207:R212)</f>
        <v>3.3799999999999997E-2</v>
      </c>
      <c r="S206" s="126"/>
      <c r="T206" s="128">
        <f>SUM(T207:T212)</f>
        <v>0</v>
      </c>
      <c r="AR206" s="122" t="s">
        <v>83</v>
      </c>
      <c r="AT206" s="129" t="s">
        <v>72</v>
      </c>
      <c r="AU206" s="129" t="s">
        <v>73</v>
      </c>
      <c r="AY206" s="122" t="s">
        <v>118</v>
      </c>
      <c r="BK206" s="130">
        <f>SUM(BK207:BK212)</f>
        <v>0</v>
      </c>
    </row>
    <row r="207" spans="1:65" s="2" customFormat="1" ht="24.2" customHeight="1">
      <c r="A207" s="29"/>
      <c r="B207" s="131"/>
      <c r="C207" s="263" t="s">
        <v>316</v>
      </c>
      <c r="D207" s="263" t="s">
        <v>119</v>
      </c>
      <c r="E207" s="264" t="s">
        <v>408</v>
      </c>
      <c r="F207" s="265" t="s">
        <v>409</v>
      </c>
      <c r="G207" s="266" t="s">
        <v>122</v>
      </c>
      <c r="H207" s="267">
        <v>100</v>
      </c>
      <c r="I207" s="132"/>
      <c r="J207" s="133">
        <f t="shared" ref="J207:J212" si="30">ROUND(I207*H207,2)</f>
        <v>0</v>
      </c>
      <c r="K207" s="134"/>
      <c r="L207" s="30"/>
      <c r="M207" s="135" t="s">
        <v>1</v>
      </c>
      <c r="N207" s="136" t="s">
        <v>38</v>
      </c>
      <c r="O207" s="55"/>
      <c r="P207" s="137">
        <f t="shared" ref="P207:P212" si="31">O207*H207</f>
        <v>0</v>
      </c>
      <c r="Q207" s="137">
        <v>2.0000000000000002E-5</v>
      </c>
      <c r="R207" s="137">
        <f t="shared" ref="R207:R212" si="32">Q207*H207</f>
        <v>2E-3</v>
      </c>
      <c r="S207" s="137">
        <v>0</v>
      </c>
      <c r="T207" s="138">
        <f t="shared" ref="T207:T212" si="33"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139" t="s">
        <v>146</v>
      </c>
      <c r="AT207" s="139" t="s">
        <v>119</v>
      </c>
      <c r="AU207" s="139" t="s">
        <v>81</v>
      </c>
      <c r="AY207" s="14" t="s">
        <v>118</v>
      </c>
      <c r="BE207" s="140">
        <f t="shared" ref="BE207:BE212" si="34">IF(N207="základní",J207,0)</f>
        <v>0</v>
      </c>
      <c r="BF207" s="140">
        <f t="shared" ref="BF207:BF212" si="35">IF(N207="snížená",J207,0)</f>
        <v>0</v>
      </c>
      <c r="BG207" s="140">
        <f t="shared" ref="BG207:BG212" si="36">IF(N207="zákl. přenesená",J207,0)</f>
        <v>0</v>
      </c>
      <c r="BH207" s="140">
        <f t="shared" ref="BH207:BH212" si="37">IF(N207="sníž. přenesená",J207,0)</f>
        <v>0</v>
      </c>
      <c r="BI207" s="140">
        <f t="shared" ref="BI207:BI212" si="38">IF(N207="nulová",J207,0)</f>
        <v>0</v>
      </c>
      <c r="BJ207" s="14" t="s">
        <v>81</v>
      </c>
      <c r="BK207" s="140">
        <f t="shared" ref="BK207:BK212" si="39">ROUND(I207*H207,2)</f>
        <v>0</v>
      </c>
      <c r="BL207" s="14" t="s">
        <v>146</v>
      </c>
      <c r="BM207" s="139" t="s">
        <v>410</v>
      </c>
    </row>
    <row r="208" spans="1:65" s="2" customFormat="1" ht="24.2" customHeight="1">
      <c r="A208" s="29"/>
      <c r="B208" s="131"/>
      <c r="C208" s="263" t="s">
        <v>411</v>
      </c>
      <c r="D208" s="263" t="s">
        <v>119</v>
      </c>
      <c r="E208" s="264" t="s">
        <v>412</v>
      </c>
      <c r="F208" s="265" t="s">
        <v>413</v>
      </c>
      <c r="G208" s="266" t="s">
        <v>122</v>
      </c>
      <c r="H208" s="267">
        <v>100</v>
      </c>
      <c r="I208" s="132"/>
      <c r="J208" s="133">
        <f t="shared" si="30"/>
        <v>0</v>
      </c>
      <c r="K208" s="134"/>
      <c r="L208" s="30"/>
      <c r="M208" s="135" t="s">
        <v>1</v>
      </c>
      <c r="N208" s="136" t="s">
        <v>38</v>
      </c>
      <c r="O208" s="55"/>
      <c r="P208" s="137">
        <f t="shared" si="31"/>
        <v>0</v>
      </c>
      <c r="Q208" s="137">
        <v>1.2999999999999999E-4</v>
      </c>
      <c r="R208" s="137">
        <f t="shared" si="32"/>
        <v>1.2999999999999999E-2</v>
      </c>
      <c r="S208" s="137">
        <v>0</v>
      </c>
      <c r="T208" s="138">
        <f t="shared" si="33"/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139" t="s">
        <v>146</v>
      </c>
      <c r="AT208" s="139" t="s">
        <v>119</v>
      </c>
      <c r="AU208" s="139" t="s">
        <v>81</v>
      </c>
      <c r="AY208" s="14" t="s">
        <v>118</v>
      </c>
      <c r="BE208" s="140">
        <f t="shared" si="34"/>
        <v>0</v>
      </c>
      <c r="BF208" s="140">
        <f t="shared" si="35"/>
        <v>0</v>
      </c>
      <c r="BG208" s="140">
        <f t="shared" si="36"/>
        <v>0</v>
      </c>
      <c r="BH208" s="140">
        <f t="shared" si="37"/>
        <v>0</v>
      </c>
      <c r="BI208" s="140">
        <f t="shared" si="38"/>
        <v>0</v>
      </c>
      <c r="BJ208" s="14" t="s">
        <v>81</v>
      </c>
      <c r="BK208" s="140">
        <f t="shared" si="39"/>
        <v>0</v>
      </c>
      <c r="BL208" s="14" t="s">
        <v>146</v>
      </c>
      <c r="BM208" s="139" t="s">
        <v>414</v>
      </c>
    </row>
    <row r="209" spans="1:65" s="2" customFormat="1" ht="24.2" customHeight="1">
      <c r="A209" s="29"/>
      <c r="B209" s="131"/>
      <c r="C209" s="263" t="s">
        <v>319</v>
      </c>
      <c r="D209" s="263" t="s">
        <v>119</v>
      </c>
      <c r="E209" s="264" t="s">
        <v>415</v>
      </c>
      <c r="F209" s="265" t="s">
        <v>416</v>
      </c>
      <c r="G209" s="266" t="s">
        <v>122</v>
      </c>
      <c r="H209" s="267">
        <v>100</v>
      </c>
      <c r="I209" s="132"/>
      <c r="J209" s="133">
        <f t="shared" si="30"/>
        <v>0</v>
      </c>
      <c r="K209" s="134"/>
      <c r="L209" s="30"/>
      <c r="M209" s="135" t="s">
        <v>1</v>
      </c>
      <c r="N209" s="136" t="s">
        <v>38</v>
      </c>
      <c r="O209" s="55"/>
      <c r="P209" s="137">
        <f t="shared" si="31"/>
        <v>0</v>
      </c>
      <c r="Q209" s="137">
        <v>1.2E-4</v>
      </c>
      <c r="R209" s="137">
        <f t="shared" si="32"/>
        <v>1.2E-2</v>
      </c>
      <c r="S209" s="137">
        <v>0</v>
      </c>
      <c r="T209" s="138">
        <f t="shared" si="33"/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9" t="s">
        <v>146</v>
      </c>
      <c r="AT209" s="139" t="s">
        <v>119</v>
      </c>
      <c r="AU209" s="139" t="s">
        <v>81</v>
      </c>
      <c r="AY209" s="14" t="s">
        <v>118</v>
      </c>
      <c r="BE209" s="140">
        <f t="shared" si="34"/>
        <v>0</v>
      </c>
      <c r="BF209" s="140">
        <f t="shared" si="35"/>
        <v>0</v>
      </c>
      <c r="BG209" s="140">
        <f t="shared" si="36"/>
        <v>0</v>
      </c>
      <c r="BH209" s="140">
        <f t="shared" si="37"/>
        <v>0</v>
      </c>
      <c r="BI209" s="140">
        <f t="shared" si="38"/>
        <v>0</v>
      </c>
      <c r="BJ209" s="14" t="s">
        <v>81</v>
      </c>
      <c r="BK209" s="140">
        <f t="shared" si="39"/>
        <v>0</v>
      </c>
      <c r="BL209" s="14" t="s">
        <v>146</v>
      </c>
      <c r="BM209" s="139" t="s">
        <v>417</v>
      </c>
    </row>
    <row r="210" spans="1:65" s="2" customFormat="1" ht="24.2" customHeight="1">
      <c r="A210" s="29"/>
      <c r="B210" s="131"/>
      <c r="C210" s="263" t="s">
        <v>418</v>
      </c>
      <c r="D210" s="263" t="s">
        <v>119</v>
      </c>
      <c r="E210" s="264" t="s">
        <v>419</v>
      </c>
      <c r="F210" s="265" t="s">
        <v>420</v>
      </c>
      <c r="G210" s="266" t="s">
        <v>122</v>
      </c>
      <c r="H210" s="267">
        <v>20</v>
      </c>
      <c r="I210" s="132"/>
      <c r="J210" s="133">
        <f t="shared" si="30"/>
        <v>0</v>
      </c>
      <c r="K210" s="134"/>
      <c r="L210" s="30"/>
      <c r="M210" s="135" t="s">
        <v>1</v>
      </c>
      <c r="N210" s="136" t="s">
        <v>38</v>
      </c>
      <c r="O210" s="55"/>
      <c r="P210" s="137">
        <f t="shared" si="31"/>
        <v>0</v>
      </c>
      <c r="Q210" s="137">
        <v>8.0000000000000007E-5</v>
      </c>
      <c r="R210" s="137">
        <f t="shared" si="32"/>
        <v>1.6000000000000001E-3</v>
      </c>
      <c r="S210" s="137">
        <v>0</v>
      </c>
      <c r="T210" s="138">
        <f t="shared" si="33"/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39" t="s">
        <v>146</v>
      </c>
      <c r="AT210" s="139" t="s">
        <v>119</v>
      </c>
      <c r="AU210" s="139" t="s">
        <v>81</v>
      </c>
      <c r="AY210" s="14" t="s">
        <v>118</v>
      </c>
      <c r="BE210" s="140">
        <f t="shared" si="34"/>
        <v>0</v>
      </c>
      <c r="BF210" s="140">
        <f t="shared" si="35"/>
        <v>0</v>
      </c>
      <c r="BG210" s="140">
        <f t="shared" si="36"/>
        <v>0</v>
      </c>
      <c r="BH210" s="140">
        <f t="shared" si="37"/>
        <v>0</v>
      </c>
      <c r="BI210" s="140">
        <f t="shared" si="38"/>
        <v>0</v>
      </c>
      <c r="BJ210" s="14" t="s">
        <v>81</v>
      </c>
      <c r="BK210" s="140">
        <f t="shared" si="39"/>
        <v>0</v>
      </c>
      <c r="BL210" s="14" t="s">
        <v>146</v>
      </c>
      <c r="BM210" s="139" t="s">
        <v>421</v>
      </c>
    </row>
    <row r="211" spans="1:65" s="2" customFormat="1" ht="24.2" customHeight="1">
      <c r="A211" s="29"/>
      <c r="B211" s="131"/>
      <c r="C211" s="263" t="s">
        <v>323</v>
      </c>
      <c r="D211" s="263" t="s">
        <v>119</v>
      </c>
      <c r="E211" s="264" t="s">
        <v>422</v>
      </c>
      <c r="F211" s="265" t="s">
        <v>423</v>
      </c>
      <c r="G211" s="266" t="s">
        <v>122</v>
      </c>
      <c r="H211" s="267">
        <v>20</v>
      </c>
      <c r="I211" s="132"/>
      <c r="J211" s="133">
        <f t="shared" si="30"/>
        <v>0</v>
      </c>
      <c r="K211" s="134"/>
      <c r="L211" s="30"/>
      <c r="M211" s="135" t="s">
        <v>1</v>
      </c>
      <c r="N211" s="136" t="s">
        <v>38</v>
      </c>
      <c r="O211" s="55"/>
      <c r="P211" s="137">
        <f t="shared" si="31"/>
        <v>0</v>
      </c>
      <c r="Q211" s="137">
        <v>1.3999999999999999E-4</v>
      </c>
      <c r="R211" s="137">
        <f t="shared" si="32"/>
        <v>2.7999999999999995E-3</v>
      </c>
      <c r="S211" s="137">
        <v>0</v>
      </c>
      <c r="T211" s="138">
        <f t="shared" si="33"/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39" t="s">
        <v>146</v>
      </c>
      <c r="AT211" s="139" t="s">
        <v>119</v>
      </c>
      <c r="AU211" s="139" t="s">
        <v>81</v>
      </c>
      <c r="AY211" s="14" t="s">
        <v>118</v>
      </c>
      <c r="BE211" s="140">
        <f t="shared" si="34"/>
        <v>0</v>
      </c>
      <c r="BF211" s="140">
        <f t="shared" si="35"/>
        <v>0</v>
      </c>
      <c r="BG211" s="140">
        <f t="shared" si="36"/>
        <v>0</v>
      </c>
      <c r="BH211" s="140">
        <f t="shared" si="37"/>
        <v>0</v>
      </c>
      <c r="BI211" s="140">
        <f t="shared" si="38"/>
        <v>0</v>
      </c>
      <c r="BJ211" s="14" t="s">
        <v>81</v>
      </c>
      <c r="BK211" s="140">
        <f t="shared" si="39"/>
        <v>0</v>
      </c>
      <c r="BL211" s="14" t="s">
        <v>146</v>
      </c>
      <c r="BM211" s="139" t="s">
        <v>424</v>
      </c>
    </row>
    <row r="212" spans="1:65" s="2" customFormat="1" ht="24.2" customHeight="1">
      <c r="A212" s="29"/>
      <c r="B212" s="131"/>
      <c r="C212" s="263" t="s">
        <v>425</v>
      </c>
      <c r="D212" s="263" t="s">
        <v>119</v>
      </c>
      <c r="E212" s="264" t="s">
        <v>426</v>
      </c>
      <c r="F212" s="265" t="s">
        <v>427</v>
      </c>
      <c r="G212" s="266" t="s">
        <v>122</v>
      </c>
      <c r="H212" s="267">
        <v>20</v>
      </c>
      <c r="I212" s="132"/>
      <c r="J212" s="133">
        <f t="shared" si="30"/>
        <v>0</v>
      </c>
      <c r="K212" s="134"/>
      <c r="L212" s="30"/>
      <c r="M212" s="135" t="s">
        <v>1</v>
      </c>
      <c r="N212" s="136" t="s">
        <v>38</v>
      </c>
      <c r="O212" s="55"/>
      <c r="P212" s="137">
        <f t="shared" si="31"/>
        <v>0</v>
      </c>
      <c r="Q212" s="137">
        <v>1.2E-4</v>
      </c>
      <c r="R212" s="137">
        <f t="shared" si="32"/>
        <v>2.4000000000000002E-3</v>
      </c>
      <c r="S212" s="137">
        <v>0</v>
      </c>
      <c r="T212" s="138">
        <f t="shared" si="33"/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39" t="s">
        <v>146</v>
      </c>
      <c r="AT212" s="139" t="s">
        <v>119</v>
      </c>
      <c r="AU212" s="139" t="s">
        <v>81</v>
      </c>
      <c r="AY212" s="14" t="s">
        <v>118</v>
      </c>
      <c r="BE212" s="140">
        <f t="shared" si="34"/>
        <v>0</v>
      </c>
      <c r="BF212" s="140">
        <f t="shared" si="35"/>
        <v>0</v>
      </c>
      <c r="BG212" s="140">
        <f t="shared" si="36"/>
        <v>0</v>
      </c>
      <c r="BH212" s="140">
        <f t="shared" si="37"/>
        <v>0</v>
      </c>
      <c r="BI212" s="140">
        <f t="shared" si="38"/>
        <v>0</v>
      </c>
      <c r="BJ212" s="14" t="s">
        <v>81</v>
      </c>
      <c r="BK212" s="140">
        <f t="shared" si="39"/>
        <v>0</v>
      </c>
      <c r="BL212" s="14" t="s">
        <v>146</v>
      </c>
      <c r="BM212" s="139" t="s">
        <v>428</v>
      </c>
    </row>
    <row r="213" spans="1:65" s="11" customFormat="1" ht="25.9" customHeight="1">
      <c r="B213" s="121"/>
      <c r="C213" s="260"/>
      <c r="D213" s="261" t="s">
        <v>72</v>
      </c>
      <c r="E213" s="262" t="s">
        <v>429</v>
      </c>
      <c r="F213" s="262" t="s">
        <v>430</v>
      </c>
      <c r="G213" s="260"/>
      <c r="H213" s="260"/>
      <c r="I213" s="123"/>
      <c r="J213" s="124">
        <f>BK213</f>
        <v>0</v>
      </c>
      <c r="L213" s="121"/>
      <c r="M213" s="125"/>
      <c r="N213" s="126"/>
      <c r="O213" s="126"/>
      <c r="P213" s="127">
        <f>SUM(P214:P220)</f>
        <v>0</v>
      </c>
      <c r="Q213" s="126"/>
      <c r="R213" s="127">
        <f>SUM(R214:R220)</f>
        <v>0.1908</v>
      </c>
      <c r="S213" s="126"/>
      <c r="T213" s="128">
        <f>SUM(T214:T220)</f>
        <v>0</v>
      </c>
      <c r="AR213" s="122" t="s">
        <v>83</v>
      </c>
      <c r="AT213" s="129" t="s">
        <v>72</v>
      </c>
      <c r="AU213" s="129" t="s">
        <v>73</v>
      </c>
      <c r="AY213" s="122" t="s">
        <v>118</v>
      </c>
      <c r="BK213" s="130">
        <f>SUM(BK214:BK220)</f>
        <v>0</v>
      </c>
    </row>
    <row r="214" spans="1:65" s="2" customFormat="1" ht="16.5" customHeight="1">
      <c r="A214" s="29"/>
      <c r="B214" s="131"/>
      <c r="C214" s="263" t="s">
        <v>326</v>
      </c>
      <c r="D214" s="263" t="s">
        <v>119</v>
      </c>
      <c r="E214" s="264" t="s">
        <v>431</v>
      </c>
      <c r="F214" s="265" t="s">
        <v>432</v>
      </c>
      <c r="G214" s="266" t="s">
        <v>122</v>
      </c>
      <c r="H214" s="267">
        <v>252</v>
      </c>
      <c r="I214" s="132"/>
      <c r="J214" s="133">
        <f t="shared" ref="J214:J220" si="40">ROUND(I214*H214,2)</f>
        <v>0</v>
      </c>
      <c r="K214" s="134"/>
      <c r="L214" s="30"/>
      <c r="M214" s="135" t="s">
        <v>1</v>
      </c>
      <c r="N214" s="136" t="s">
        <v>38</v>
      </c>
      <c r="O214" s="55"/>
      <c r="P214" s="137">
        <f t="shared" ref="P214:P220" si="41">O214*H214</f>
        <v>0</v>
      </c>
      <c r="Q214" s="137">
        <v>0</v>
      </c>
      <c r="R214" s="137">
        <f t="shared" ref="R214:R220" si="42">Q214*H214</f>
        <v>0</v>
      </c>
      <c r="S214" s="137">
        <v>0</v>
      </c>
      <c r="T214" s="138">
        <f t="shared" ref="T214:T220" si="43"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139" t="s">
        <v>146</v>
      </c>
      <c r="AT214" s="139" t="s">
        <v>119</v>
      </c>
      <c r="AU214" s="139" t="s">
        <v>81</v>
      </c>
      <c r="AY214" s="14" t="s">
        <v>118</v>
      </c>
      <c r="BE214" s="140">
        <f t="shared" ref="BE214:BE220" si="44">IF(N214="základní",J214,0)</f>
        <v>0</v>
      </c>
      <c r="BF214" s="140">
        <f t="shared" ref="BF214:BF220" si="45">IF(N214="snížená",J214,0)</f>
        <v>0</v>
      </c>
      <c r="BG214" s="140">
        <f t="shared" ref="BG214:BG220" si="46">IF(N214="zákl. přenesená",J214,0)</f>
        <v>0</v>
      </c>
      <c r="BH214" s="140">
        <f t="shared" ref="BH214:BH220" si="47">IF(N214="sníž. přenesená",J214,0)</f>
        <v>0</v>
      </c>
      <c r="BI214" s="140">
        <f t="shared" ref="BI214:BI220" si="48">IF(N214="nulová",J214,0)</f>
        <v>0</v>
      </c>
      <c r="BJ214" s="14" t="s">
        <v>81</v>
      </c>
      <c r="BK214" s="140">
        <f t="shared" ref="BK214:BK220" si="49">ROUND(I214*H214,2)</f>
        <v>0</v>
      </c>
      <c r="BL214" s="14" t="s">
        <v>146</v>
      </c>
      <c r="BM214" s="139" t="s">
        <v>433</v>
      </c>
    </row>
    <row r="215" spans="1:65" s="2" customFormat="1" ht="16.5" customHeight="1">
      <c r="A215" s="29"/>
      <c r="B215" s="131"/>
      <c r="C215" s="263" t="s">
        <v>248</v>
      </c>
      <c r="D215" s="263" t="s">
        <v>119</v>
      </c>
      <c r="E215" s="264" t="s">
        <v>434</v>
      </c>
      <c r="F215" s="265" t="s">
        <v>435</v>
      </c>
      <c r="G215" s="266" t="s">
        <v>122</v>
      </c>
      <c r="H215" s="267">
        <v>140</v>
      </c>
      <c r="I215" s="132"/>
      <c r="J215" s="133">
        <f t="shared" si="40"/>
        <v>0</v>
      </c>
      <c r="K215" s="134"/>
      <c r="L215" s="30"/>
      <c r="M215" s="135" t="s">
        <v>1</v>
      </c>
      <c r="N215" s="136" t="s">
        <v>38</v>
      </c>
      <c r="O215" s="55"/>
      <c r="P215" s="137">
        <f t="shared" si="41"/>
        <v>0</v>
      </c>
      <c r="Q215" s="137">
        <v>0</v>
      </c>
      <c r="R215" s="137">
        <f t="shared" si="42"/>
        <v>0</v>
      </c>
      <c r="S215" s="137">
        <v>0</v>
      </c>
      <c r="T215" s="138">
        <f t="shared" si="43"/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39" t="s">
        <v>146</v>
      </c>
      <c r="AT215" s="139" t="s">
        <v>119</v>
      </c>
      <c r="AU215" s="139" t="s">
        <v>81</v>
      </c>
      <c r="AY215" s="14" t="s">
        <v>118</v>
      </c>
      <c r="BE215" s="140">
        <f t="shared" si="44"/>
        <v>0</v>
      </c>
      <c r="BF215" s="140">
        <f t="shared" si="45"/>
        <v>0</v>
      </c>
      <c r="BG215" s="140">
        <f t="shared" si="46"/>
        <v>0</v>
      </c>
      <c r="BH215" s="140">
        <f t="shared" si="47"/>
        <v>0</v>
      </c>
      <c r="BI215" s="140">
        <f t="shared" si="48"/>
        <v>0</v>
      </c>
      <c r="BJ215" s="14" t="s">
        <v>81</v>
      </c>
      <c r="BK215" s="140">
        <f t="shared" si="49"/>
        <v>0</v>
      </c>
      <c r="BL215" s="14" t="s">
        <v>146</v>
      </c>
      <c r="BM215" s="139" t="s">
        <v>436</v>
      </c>
    </row>
    <row r="216" spans="1:65" s="2" customFormat="1" ht="24.2" customHeight="1">
      <c r="A216" s="29"/>
      <c r="B216" s="131"/>
      <c r="C216" s="263" t="s">
        <v>329</v>
      </c>
      <c r="D216" s="263" t="s">
        <v>119</v>
      </c>
      <c r="E216" s="264" t="s">
        <v>437</v>
      </c>
      <c r="F216" s="265" t="s">
        <v>438</v>
      </c>
      <c r="G216" s="266" t="s">
        <v>139</v>
      </c>
      <c r="H216" s="267">
        <v>30</v>
      </c>
      <c r="I216" s="132"/>
      <c r="J216" s="133">
        <f t="shared" si="40"/>
        <v>0</v>
      </c>
      <c r="K216" s="134"/>
      <c r="L216" s="30"/>
      <c r="M216" s="135" t="s">
        <v>1</v>
      </c>
      <c r="N216" s="136" t="s">
        <v>38</v>
      </c>
      <c r="O216" s="55"/>
      <c r="P216" s="137">
        <f t="shared" si="41"/>
        <v>0</v>
      </c>
      <c r="Q216" s="137">
        <v>4.8000000000000001E-4</v>
      </c>
      <c r="R216" s="137">
        <f t="shared" si="42"/>
        <v>1.44E-2</v>
      </c>
      <c r="S216" s="137">
        <v>0</v>
      </c>
      <c r="T216" s="138">
        <f t="shared" si="43"/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39" t="s">
        <v>146</v>
      </c>
      <c r="AT216" s="139" t="s">
        <v>119</v>
      </c>
      <c r="AU216" s="139" t="s">
        <v>81</v>
      </c>
      <c r="AY216" s="14" t="s">
        <v>118</v>
      </c>
      <c r="BE216" s="140">
        <f t="shared" si="44"/>
        <v>0</v>
      </c>
      <c r="BF216" s="140">
        <f t="shared" si="45"/>
        <v>0</v>
      </c>
      <c r="BG216" s="140">
        <f t="shared" si="46"/>
        <v>0</v>
      </c>
      <c r="BH216" s="140">
        <f t="shared" si="47"/>
        <v>0</v>
      </c>
      <c r="BI216" s="140">
        <f t="shared" si="48"/>
        <v>0</v>
      </c>
      <c r="BJ216" s="14" t="s">
        <v>81</v>
      </c>
      <c r="BK216" s="140">
        <f t="shared" si="49"/>
        <v>0</v>
      </c>
      <c r="BL216" s="14" t="s">
        <v>146</v>
      </c>
      <c r="BM216" s="139" t="s">
        <v>439</v>
      </c>
    </row>
    <row r="217" spans="1:65" s="2" customFormat="1" ht="24.2" customHeight="1">
      <c r="A217" s="29"/>
      <c r="B217" s="131"/>
      <c r="C217" s="263" t="s">
        <v>258</v>
      </c>
      <c r="D217" s="263" t="s">
        <v>119</v>
      </c>
      <c r="E217" s="264" t="s">
        <v>440</v>
      </c>
      <c r="F217" s="265" t="s">
        <v>441</v>
      </c>
      <c r="G217" s="266" t="s">
        <v>122</v>
      </c>
      <c r="H217" s="267">
        <v>252</v>
      </c>
      <c r="I217" s="132"/>
      <c r="J217" s="133">
        <f t="shared" si="40"/>
        <v>0</v>
      </c>
      <c r="K217" s="134"/>
      <c r="L217" s="30"/>
      <c r="M217" s="135" t="s">
        <v>1</v>
      </c>
      <c r="N217" s="136" t="s">
        <v>38</v>
      </c>
      <c r="O217" s="55"/>
      <c r="P217" s="137">
        <f t="shared" si="41"/>
        <v>0</v>
      </c>
      <c r="Q217" s="137">
        <v>2.9E-4</v>
      </c>
      <c r="R217" s="137">
        <f t="shared" si="42"/>
        <v>7.3080000000000006E-2</v>
      </c>
      <c r="S217" s="137">
        <v>0</v>
      </c>
      <c r="T217" s="138">
        <f t="shared" si="43"/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39" t="s">
        <v>146</v>
      </c>
      <c r="AT217" s="139" t="s">
        <v>119</v>
      </c>
      <c r="AU217" s="139" t="s">
        <v>81</v>
      </c>
      <c r="AY217" s="14" t="s">
        <v>118</v>
      </c>
      <c r="BE217" s="140">
        <f t="shared" si="44"/>
        <v>0</v>
      </c>
      <c r="BF217" s="140">
        <f t="shared" si="45"/>
        <v>0</v>
      </c>
      <c r="BG217" s="140">
        <f t="shared" si="46"/>
        <v>0</v>
      </c>
      <c r="BH217" s="140">
        <f t="shared" si="47"/>
        <v>0</v>
      </c>
      <c r="BI217" s="140">
        <f t="shared" si="48"/>
        <v>0</v>
      </c>
      <c r="BJ217" s="14" t="s">
        <v>81</v>
      </c>
      <c r="BK217" s="140">
        <f t="shared" si="49"/>
        <v>0</v>
      </c>
      <c r="BL217" s="14" t="s">
        <v>146</v>
      </c>
      <c r="BM217" s="139" t="s">
        <v>442</v>
      </c>
    </row>
    <row r="218" spans="1:65" s="2" customFormat="1" ht="16.5" customHeight="1">
      <c r="A218" s="29"/>
      <c r="B218" s="131"/>
      <c r="C218" s="272" t="s">
        <v>266</v>
      </c>
      <c r="D218" s="272" t="s">
        <v>238</v>
      </c>
      <c r="E218" s="273" t="s">
        <v>443</v>
      </c>
      <c r="F218" s="274" t="s">
        <v>444</v>
      </c>
      <c r="G218" s="275" t="s">
        <v>122</v>
      </c>
      <c r="H218" s="276">
        <v>147</v>
      </c>
      <c r="I218" s="147"/>
      <c r="J218" s="148">
        <f t="shared" si="40"/>
        <v>0</v>
      </c>
      <c r="K218" s="149"/>
      <c r="L218" s="150"/>
      <c r="M218" s="151" t="s">
        <v>1</v>
      </c>
      <c r="N218" s="152" t="s">
        <v>38</v>
      </c>
      <c r="O218" s="55"/>
      <c r="P218" s="137">
        <f t="shared" si="41"/>
        <v>0</v>
      </c>
      <c r="Q218" s="137">
        <v>0</v>
      </c>
      <c r="R218" s="137">
        <f t="shared" si="42"/>
        <v>0</v>
      </c>
      <c r="S218" s="137">
        <v>0</v>
      </c>
      <c r="T218" s="138">
        <f t="shared" si="43"/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39" t="s">
        <v>179</v>
      </c>
      <c r="AT218" s="139" t="s">
        <v>238</v>
      </c>
      <c r="AU218" s="139" t="s">
        <v>81</v>
      </c>
      <c r="AY218" s="14" t="s">
        <v>118</v>
      </c>
      <c r="BE218" s="140">
        <f t="shared" si="44"/>
        <v>0</v>
      </c>
      <c r="BF218" s="140">
        <f t="shared" si="45"/>
        <v>0</v>
      </c>
      <c r="BG218" s="140">
        <f t="shared" si="46"/>
        <v>0</v>
      </c>
      <c r="BH218" s="140">
        <f t="shared" si="47"/>
        <v>0</v>
      </c>
      <c r="BI218" s="140">
        <f t="shared" si="48"/>
        <v>0</v>
      </c>
      <c r="BJ218" s="14" t="s">
        <v>81</v>
      </c>
      <c r="BK218" s="140">
        <f t="shared" si="49"/>
        <v>0</v>
      </c>
      <c r="BL218" s="14" t="s">
        <v>146</v>
      </c>
      <c r="BM218" s="139" t="s">
        <v>445</v>
      </c>
    </row>
    <row r="219" spans="1:65" s="2" customFormat="1" ht="24.2" customHeight="1">
      <c r="A219" s="29"/>
      <c r="B219" s="131"/>
      <c r="C219" s="263" t="s">
        <v>446</v>
      </c>
      <c r="D219" s="263" t="s">
        <v>119</v>
      </c>
      <c r="E219" s="264" t="s">
        <v>447</v>
      </c>
      <c r="F219" s="265" t="s">
        <v>448</v>
      </c>
      <c r="G219" s="266" t="s">
        <v>122</v>
      </c>
      <c r="H219" s="267">
        <v>252</v>
      </c>
      <c r="I219" s="132"/>
      <c r="J219" s="133">
        <f t="shared" si="40"/>
        <v>0</v>
      </c>
      <c r="K219" s="134"/>
      <c r="L219" s="30"/>
      <c r="M219" s="135" t="s">
        <v>1</v>
      </c>
      <c r="N219" s="136" t="s">
        <v>38</v>
      </c>
      <c r="O219" s="55"/>
      <c r="P219" s="137">
        <f t="shared" si="41"/>
        <v>0</v>
      </c>
      <c r="Q219" s="137">
        <v>2.0000000000000001E-4</v>
      </c>
      <c r="R219" s="137">
        <f t="shared" si="42"/>
        <v>5.04E-2</v>
      </c>
      <c r="S219" s="137">
        <v>0</v>
      </c>
      <c r="T219" s="138">
        <f t="shared" si="43"/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39" t="s">
        <v>146</v>
      </c>
      <c r="AT219" s="139" t="s">
        <v>119</v>
      </c>
      <c r="AU219" s="139" t="s">
        <v>81</v>
      </c>
      <c r="AY219" s="14" t="s">
        <v>118</v>
      </c>
      <c r="BE219" s="140">
        <f t="shared" si="44"/>
        <v>0</v>
      </c>
      <c r="BF219" s="140">
        <f t="shared" si="45"/>
        <v>0</v>
      </c>
      <c r="BG219" s="140">
        <f t="shared" si="46"/>
        <v>0</v>
      </c>
      <c r="BH219" s="140">
        <f t="shared" si="47"/>
        <v>0</v>
      </c>
      <c r="BI219" s="140">
        <f t="shared" si="48"/>
        <v>0</v>
      </c>
      <c r="BJ219" s="14" t="s">
        <v>81</v>
      </c>
      <c r="BK219" s="140">
        <f t="shared" si="49"/>
        <v>0</v>
      </c>
      <c r="BL219" s="14" t="s">
        <v>146</v>
      </c>
      <c r="BM219" s="139" t="s">
        <v>449</v>
      </c>
    </row>
    <row r="220" spans="1:65" s="2" customFormat="1" ht="21.75" customHeight="1">
      <c r="A220" s="29"/>
      <c r="B220" s="131"/>
      <c r="C220" s="263" t="s">
        <v>335</v>
      </c>
      <c r="D220" s="263" t="s">
        <v>119</v>
      </c>
      <c r="E220" s="264" t="s">
        <v>450</v>
      </c>
      <c r="F220" s="265" t="s">
        <v>451</v>
      </c>
      <c r="G220" s="266" t="s">
        <v>122</v>
      </c>
      <c r="H220" s="267">
        <v>252</v>
      </c>
      <c r="I220" s="132"/>
      <c r="J220" s="133">
        <f t="shared" si="40"/>
        <v>0</v>
      </c>
      <c r="K220" s="134"/>
      <c r="L220" s="30"/>
      <c r="M220" s="135" t="s">
        <v>1</v>
      </c>
      <c r="N220" s="136" t="s">
        <v>38</v>
      </c>
      <c r="O220" s="55"/>
      <c r="P220" s="137">
        <f t="shared" si="41"/>
        <v>0</v>
      </c>
      <c r="Q220" s="137">
        <v>2.1000000000000001E-4</v>
      </c>
      <c r="R220" s="137">
        <f t="shared" si="42"/>
        <v>5.2920000000000002E-2</v>
      </c>
      <c r="S220" s="137">
        <v>0</v>
      </c>
      <c r="T220" s="138">
        <f t="shared" si="43"/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39" t="s">
        <v>146</v>
      </c>
      <c r="AT220" s="139" t="s">
        <v>119</v>
      </c>
      <c r="AU220" s="139" t="s">
        <v>81</v>
      </c>
      <c r="AY220" s="14" t="s">
        <v>118</v>
      </c>
      <c r="BE220" s="140">
        <f t="shared" si="44"/>
        <v>0</v>
      </c>
      <c r="BF220" s="140">
        <f t="shared" si="45"/>
        <v>0</v>
      </c>
      <c r="BG220" s="140">
        <f t="shared" si="46"/>
        <v>0</v>
      </c>
      <c r="BH220" s="140">
        <f t="shared" si="47"/>
        <v>0</v>
      </c>
      <c r="BI220" s="140">
        <f t="shared" si="48"/>
        <v>0</v>
      </c>
      <c r="BJ220" s="14" t="s">
        <v>81</v>
      </c>
      <c r="BK220" s="140">
        <f t="shared" si="49"/>
        <v>0</v>
      </c>
      <c r="BL220" s="14" t="s">
        <v>146</v>
      </c>
      <c r="BM220" s="139" t="s">
        <v>452</v>
      </c>
    </row>
    <row r="221" spans="1:65" s="11" customFormat="1" ht="25.9" customHeight="1">
      <c r="B221" s="121"/>
      <c r="C221" s="260"/>
      <c r="D221" s="261" t="s">
        <v>72</v>
      </c>
      <c r="E221" s="262" t="s">
        <v>453</v>
      </c>
      <c r="F221" s="262" t="s">
        <v>454</v>
      </c>
      <c r="G221" s="260"/>
      <c r="H221" s="260"/>
      <c r="I221" s="123"/>
      <c r="J221" s="124">
        <f>BK221</f>
        <v>0</v>
      </c>
      <c r="L221" s="121"/>
      <c r="M221" s="125"/>
      <c r="N221" s="126"/>
      <c r="O221" s="126"/>
      <c r="P221" s="127">
        <f>SUM(P222:P224)</f>
        <v>0</v>
      </c>
      <c r="Q221" s="126"/>
      <c r="R221" s="127">
        <f>SUM(R222:R224)</f>
        <v>0</v>
      </c>
      <c r="S221" s="126"/>
      <c r="T221" s="128">
        <f>SUM(T222:T224)</f>
        <v>0</v>
      </c>
      <c r="AR221" s="122" t="s">
        <v>83</v>
      </c>
      <c r="AT221" s="129" t="s">
        <v>72</v>
      </c>
      <c r="AU221" s="129" t="s">
        <v>73</v>
      </c>
      <c r="AY221" s="122" t="s">
        <v>118</v>
      </c>
      <c r="BK221" s="130">
        <f>SUM(BK222:BK224)</f>
        <v>0</v>
      </c>
    </row>
    <row r="222" spans="1:65" s="2" customFormat="1" ht="16.5" customHeight="1">
      <c r="A222" s="29"/>
      <c r="B222" s="131"/>
      <c r="C222" s="263" t="s">
        <v>455</v>
      </c>
      <c r="D222" s="263" t="s">
        <v>119</v>
      </c>
      <c r="E222" s="264" t="s">
        <v>456</v>
      </c>
      <c r="F222" s="265" t="s">
        <v>457</v>
      </c>
      <c r="G222" s="266" t="s">
        <v>139</v>
      </c>
      <c r="H222" s="267">
        <v>2</v>
      </c>
      <c r="I222" s="132"/>
      <c r="J222" s="133">
        <f>ROUND(I222*H222,2)</f>
        <v>0</v>
      </c>
      <c r="K222" s="134"/>
      <c r="L222" s="30"/>
      <c r="M222" s="135" t="s">
        <v>1</v>
      </c>
      <c r="N222" s="136" t="s">
        <v>38</v>
      </c>
      <c r="O222" s="55"/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39" t="s">
        <v>146</v>
      </c>
      <c r="AT222" s="139" t="s">
        <v>119</v>
      </c>
      <c r="AU222" s="139" t="s">
        <v>81</v>
      </c>
      <c r="AY222" s="14" t="s">
        <v>118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4" t="s">
        <v>81</v>
      </c>
      <c r="BK222" s="140">
        <f>ROUND(I222*H222,2)</f>
        <v>0</v>
      </c>
      <c r="BL222" s="14" t="s">
        <v>146</v>
      </c>
      <c r="BM222" s="139" t="s">
        <v>458</v>
      </c>
    </row>
    <row r="223" spans="1:65" s="2" customFormat="1" ht="16.5" customHeight="1">
      <c r="A223" s="29"/>
      <c r="B223" s="131"/>
      <c r="C223" s="263" t="s">
        <v>340</v>
      </c>
      <c r="D223" s="263" t="s">
        <v>119</v>
      </c>
      <c r="E223" s="264" t="s">
        <v>459</v>
      </c>
      <c r="F223" s="265" t="s">
        <v>460</v>
      </c>
      <c r="G223" s="266" t="s">
        <v>139</v>
      </c>
      <c r="H223" s="267">
        <v>2</v>
      </c>
      <c r="I223" s="132"/>
      <c r="J223" s="133">
        <f>ROUND(I223*H223,2)</f>
        <v>0</v>
      </c>
      <c r="K223" s="134"/>
      <c r="L223" s="30"/>
      <c r="M223" s="135" t="s">
        <v>1</v>
      </c>
      <c r="N223" s="136" t="s">
        <v>38</v>
      </c>
      <c r="O223" s="55"/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39" t="s">
        <v>146</v>
      </c>
      <c r="AT223" s="139" t="s">
        <v>119</v>
      </c>
      <c r="AU223" s="139" t="s">
        <v>81</v>
      </c>
      <c r="AY223" s="14" t="s">
        <v>118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4" t="s">
        <v>81</v>
      </c>
      <c r="BK223" s="140">
        <f>ROUND(I223*H223,2)</f>
        <v>0</v>
      </c>
      <c r="BL223" s="14" t="s">
        <v>146</v>
      </c>
      <c r="BM223" s="139" t="s">
        <v>461</v>
      </c>
    </row>
    <row r="224" spans="1:65" s="2" customFormat="1" ht="24.2" customHeight="1">
      <c r="A224" s="29"/>
      <c r="B224" s="131"/>
      <c r="C224" s="263" t="s">
        <v>462</v>
      </c>
      <c r="D224" s="263" t="s">
        <v>119</v>
      </c>
      <c r="E224" s="264" t="s">
        <v>463</v>
      </c>
      <c r="F224" s="265" t="s">
        <v>464</v>
      </c>
      <c r="G224" s="266" t="s">
        <v>300</v>
      </c>
      <c r="H224" s="277"/>
      <c r="I224" s="132"/>
      <c r="J224" s="133">
        <f>ROUND(I224*H224,2)</f>
        <v>0</v>
      </c>
      <c r="K224" s="134"/>
      <c r="L224" s="30"/>
      <c r="M224" s="142" t="s">
        <v>1</v>
      </c>
      <c r="N224" s="143" t="s">
        <v>38</v>
      </c>
      <c r="O224" s="144"/>
      <c r="P224" s="145">
        <f>O224*H224</f>
        <v>0</v>
      </c>
      <c r="Q224" s="145">
        <v>0</v>
      </c>
      <c r="R224" s="145">
        <f>Q224*H224</f>
        <v>0</v>
      </c>
      <c r="S224" s="145">
        <v>0</v>
      </c>
      <c r="T224" s="146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39" t="s">
        <v>146</v>
      </c>
      <c r="AT224" s="139" t="s">
        <v>119</v>
      </c>
      <c r="AU224" s="139" t="s">
        <v>81</v>
      </c>
      <c r="AY224" s="14" t="s">
        <v>118</v>
      </c>
      <c r="BE224" s="140">
        <f>IF(N224="základní",J224,0)</f>
        <v>0</v>
      </c>
      <c r="BF224" s="140">
        <f>IF(N224="snížená",J224,0)</f>
        <v>0</v>
      </c>
      <c r="BG224" s="140">
        <f>IF(N224="zákl. přenesená",J224,0)</f>
        <v>0</v>
      </c>
      <c r="BH224" s="140">
        <f>IF(N224="sníž. přenesená",J224,0)</f>
        <v>0</v>
      </c>
      <c r="BI224" s="140">
        <f>IF(N224="nulová",J224,0)</f>
        <v>0</v>
      </c>
      <c r="BJ224" s="14" t="s">
        <v>81</v>
      </c>
      <c r="BK224" s="140">
        <f>ROUND(I224*H224,2)</f>
        <v>0</v>
      </c>
      <c r="BL224" s="14" t="s">
        <v>146</v>
      </c>
      <c r="BM224" s="139" t="s">
        <v>465</v>
      </c>
    </row>
    <row r="225" spans="1:31" s="2" customFormat="1" ht="6.95" customHeight="1">
      <c r="A225" s="29"/>
      <c r="B225" s="44"/>
      <c r="C225" s="45"/>
      <c r="D225" s="45"/>
      <c r="E225" s="45"/>
      <c r="F225" s="45"/>
      <c r="G225" s="45"/>
      <c r="H225" s="45"/>
      <c r="I225" s="45"/>
      <c r="J225" s="45"/>
      <c r="K225" s="45"/>
      <c r="L225" s="30"/>
      <c r="M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</row>
  </sheetData>
  <sheetProtection algorithmName="SHA-512" hashValue="y78j4HDRl5ftvaGKJrKbgISeOZqSeEG90/8y4i7DkCY+CEpM1Fg996kfs25jNdI8dvtULb8umKln7S3ku6gDXA==" saltValue="MafLExNyGtuRrtV2OESyww==" spinCount="100000" sheet="1" objects="1" scenarios="1"/>
  <autoFilter ref="C134:K224" xr:uid="{00000000-0009-0000-0000-000002000000}"/>
  <mergeCells count="9">
    <mergeCell ref="E87:H87"/>
    <mergeCell ref="E125:H125"/>
    <mergeCell ref="E127:H12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94"/>
  <sheetViews>
    <sheetView showGridLines="0" topLeftCell="A137" workbookViewId="0">
      <selection activeCell="J153" sqref="J153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 t="s">
        <v>5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4" t="s">
        <v>88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83</v>
      </c>
    </row>
    <row r="4" spans="1:46" s="1" customFormat="1" ht="24.95" customHeight="1">
      <c r="B4" s="17"/>
      <c r="D4" s="18" t="s">
        <v>89</v>
      </c>
      <c r="L4" s="17"/>
      <c r="M4" s="90" t="s">
        <v>10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335" t="str">
        <f>'Rekapitulace stavby'!K6</f>
        <v>Rekonstrukce kuchyně - ZŠ Bruntál, Cihelní 6</v>
      </c>
      <c r="F7" s="336"/>
      <c r="G7" s="336"/>
      <c r="H7" s="336"/>
      <c r="L7" s="17"/>
    </row>
    <row r="8" spans="1:46" s="2" customFormat="1" ht="12" customHeight="1">
      <c r="A8" s="29"/>
      <c r="B8" s="30"/>
      <c r="C8" s="29"/>
      <c r="D8" s="24" t="s">
        <v>90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308" t="s">
        <v>466</v>
      </c>
      <c r="F9" s="334"/>
      <c r="G9" s="334"/>
      <c r="H9" s="334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2" t="str">
        <f>'Rekapitulace stavby'!AN8</f>
        <v>7. 12. 2023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24</v>
      </c>
      <c r="E14" s="29"/>
      <c r="F14" s="29"/>
      <c r="G14" s="29"/>
      <c r="H14" s="29"/>
      <c r="I14" s="24" t="s">
        <v>25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tr">
        <f>IF('Rekapitulace stavby'!E11="","",'Rekapitulace stavby'!E11)</f>
        <v xml:space="preserve"> </v>
      </c>
      <c r="F15" s="29"/>
      <c r="G15" s="29"/>
      <c r="H15" s="29"/>
      <c r="I15" s="24" t="s">
        <v>26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27</v>
      </c>
      <c r="E17" s="29"/>
      <c r="F17" s="29"/>
      <c r="G17" s="29"/>
      <c r="H17" s="29"/>
      <c r="I17" s="2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331" t="str">
        <f>'Rekapitulace stavby'!E14</f>
        <v>Vyplň údaj</v>
      </c>
      <c r="F18" s="288"/>
      <c r="G18" s="288"/>
      <c r="H18" s="288"/>
      <c r="I18" s="24" t="s">
        <v>26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29</v>
      </c>
      <c r="E20" s="29"/>
      <c r="F20" s="29"/>
      <c r="G20" s="29"/>
      <c r="H20" s="29"/>
      <c r="I20" s="24" t="s">
        <v>25</v>
      </c>
      <c r="J20" s="22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 t="str">
        <f>IF('Rekapitulace stavby'!E17="","",'Rekapitulace stavby'!E17)</f>
        <v xml:space="preserve"> </v>
      </c>
      <c r="F21" s="29"/>
      <c r="G21" s="29"/>
      <c r="H21" s="29"/>
      <c r="I21" s="24" t="s">
        <v>26</v>
      </c>
      <c r="J21" s="22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24" t="s">
        <v>26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1"/>
      <c r="B27" s="92"/>
      <c r="C27" s="91"/>
      <c r="D27" s="91"/>
      <c r="E27" s="293" t="s">
        <v>1</v>
      </c>
      <c r="F27" s="293"/>
      <c r="G27" s="293"/>
      <c r="H27" s="293"/>
      <c r="I27" s="91"/>
      <c r="J27" s="91"/>
      <c r="K27" s="91"/>
      <c r="L27" s="93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4" t="s">
        <v>33</v>
      </c>
      <c r="E30" s="29"/>
      <c r="F30" s="29"/>
      <c r="G30" s="29"/>
      <c r="H30" s="29"/>
      <c r="I30" s="29"/>
      <c r="J30" s="68">
        <f>ROUND(J133,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5" t="s">
        <v>37</v>
      </c>
      <c r="E33" s="24" t="s">
        <v>38</v>
      </c>
      <c r="F33" s="96">
        <f>ROUND((SUM(BE133:BE193)),  2)</f>
        <v>0</v>
      </c>
      <c r="G33" s="29"/>
      <c r="H33" s="29"/>
      <c r="I33" s="97">
        <v>0.21</v>
      </c>
      <c r="J33" s="96">
        <f>ROUND(((SUM(BE133:BE193))*I33),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4" t="s">
        <v>39</v>
      </c>
      <c r="F34" s="96">
        <f>ROUND((SUM(BF133:BF193)),  2)</f>
        <v>0</v>
      </c>
      <c r="G34" s="29"/>
      <c r="H34" s="29"/>
      <c r="I34" s="97">
        <v>0.12</v>
      </c>
      <c r="J34" s="96">
        <f>ROUND(((SUM(BF133:BF193))*I34),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4" t="s">
        <v>40</v>
      </c>
      <c r="F35" s="96">
        <f>ROUND((SUM(BG133:BG193)),  2)</f>
        <v>0</v>
      </c>
      <c r="G35" s="29"/>
      <c r="H35" s="29"/>
      <c r="I35" s="97">
        <v>0.21</v>
      </c>
      <c r="J35" s="96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4" t="s">
        <v>41</v>
      </c>
      <c r="F36" s="96">
        <f>ROUND((SUM(BH133:BH193)),  2)</f>
        <v>0</v>
      </c>
      <c r="G36" s="29"/>
      <c r="H36" s="29"/>
      <c r="I36" s="97">
        <v>0.12</v>
      </c>
      <c r="J36" s="96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4" t="s">
        <v>42</v>
      </c>
      <c r="F37" s="96">
        <f>ROUND((SUM(BI133:BI193)),  2)</f>
        <v>0</v>
      </c>
      <c r="G37" s="29"/>
      <c r="H37" s="29"/>
      <c r="I37" s="97">
        <v>0</v>
      </c>
      <c r="J37" s="96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8"/>
      <c r="D39" s="99" t="s">
        <v>43</v>
      </c>
      <c r="E39" s="57"/>
      <c r="F39" s="57"/>
      <c r="G39" s="100" t="s">
        <v>44</v>
      </c>
      <c r="H39" s="101" t="s">
        <v>45</v>
      </c>
      <c r="I39" s="57"/>
      <c r="J39" s="102">
        <f>SUM(J30:J37)</f>
        <v>0</v>
      </c>
      <c r="K39" s="103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9"/>
      <c r="B61" s="30"/>
      <c r="C61" s="29"/>
      <c r="D61" s="42" t="s">
        <v>48</v>
      </c>
      <c r="E61" s="32"/>
      <c r="F61" s="104" t="s">
        <v>49</v>
      </c>
      <c r="G61" s="42" t="s">
        <v>48</v>
      </c>
      <c r="H61" s="32"/>
      <c r="I61" s="32"/>
      <c r="J61" s="105" t="s">
        <v>49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9"/>
      <c r="B65" s="30"/>
      <c r="C65" s="29"/>
      <c r="D65" s="40" t="s">
        <v>50</v>
      </c>
      <c r="E65" s="43"/>
      <c r="F65" s="43"/>
      <c r="G65" s="40" t="s">
        <v>51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9"/>
      <c r="B76" s="30"/>
      <c r="C76" s="29"/>
      <c r="D76" s="42" t="s">
        <v>48</v>
      </c>
      <c r="E76" s="32"/>
      <c r="F76" s="104" t="s">
        <v>49</v>
      </c>
      <c r="G76" s="42" t="s">
        <v>48</v>
      </c>
      <c r="H76" s="32"/>
      <c r="I76" s="32"/>
      <c r="J76" s="105" t="s">
        <v>49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customHeight="1">
      <c r="A82" s="29"/>
      <c r="B82" s="30"/>
      <c r="C82" s="18" t="s">
        <v>92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>
      <c r="A85" s="29"/>
      <c r="B85" s="30"/>
      <c r="C85" s="29"/>
      <c r="D85" s="29"/>
      <c r="E85" s="335" t="str">
        <f>E7</f>
        <v>Rekonstrukce kuchyně - ZŠ Bruntál, Cihelní 6</v>
      </c>
      <c r="F85" s="336"/>
      <c r="G85" s="336"/>
      <c r="H85" s="336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>
      <c r="A86" s="29"/>
      <c r="B86" s="30"/>
      <c r="C86" s="24" t="s">
        <v>90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>
      <c r="A87" s="29"/>
      <c r="B87" s="30"/>
      <c r="C87" s="29"/>
      <c r="D87" s="29"/>
      <c r="E87" s="308" t="str">
        <f>E9</f>
        <v>2 - Kanalizace</v>
      </c>
      <c r="F87" s="334"/>
      <c r="G87" s="334"/>
      <c r="H87" s="334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2" t="str">
        <f>IF(J12="","",J12)</f>
        <v>7. 12. 2023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customHeight="1">
      <c r="A91" s="29"/>
      <c r="B91" s="30"/>
      <c r="C91" s="24" t="s">
        <v>24</v>
      </c>
      <c r="D91" s="29"/>
      <c r="E91" s="29"/>
      <c r="F91" s="22" t="str">
        <f>E15</f>
        <v xml:space="preserve"> </v>
      </c>
      <c r="G91" s="29"/>
      <c r="H91" s="29"/>
      <c r="I91" s="24" t="s">
        <v>29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customHeight="1">
      <c r="A92" s="29"/>
      <c r="B92" s="30"/>
      <c r="C92" s="24" t="s">
        <v>27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>
      <c r="A94" s="29"/>
      <c r="B94" s="30"/>
      <c r="C94" s="106" t="s">
        <v>93</v>
      </c>
      <c r="D94" s="98"/>
      <c r="E94" s="98"/>
      <c r="F94" s="98"/>
      <c r="G94" s="98"/>
      <c r="H94" s="98"/>
      <c r="I94" s="98"/>
      <c r="J94" s="107" t="s">
        <v>94</v>
      </c>
      <c r="K94" s="98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customHeight="1">
      <c r="A96" s="29"/>
      <c r="B96" s="30"/>
      <c r="C96" s="247" t="s">
        <v>95</v>
      </c>
      <c r="D96" s="246"/>
      <c r="E96" s="246"/>
      <c r="F96" s="246"/>
      <c r="G96" s="246"/>
      <c r="H96" s="246"/>
      <c r="I96" s="29"/>
      <c r="J96" s="68">
        <f>J133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spans="2:12" s="9" customFormat="1" ht="24.95" customHeight="1">
      <c r="B97" s="108"/>
      <c r="C97" s="248"/>
      <c r="D97" s="249" t="s">
        <v>467</v>
      </c>
      <c r="E97" s="250"/>
      <c r="F97" s="250"/>
      <c r="G97" s="250"/>
      <c r="H97" s="250"/>
      <c r="I97" s="109"/>
      <c r="J97" s="110">
        <f>J134</f>
        <v>0</v>
      </c>
      <c r="L97" s="108"/>
    </row>
    <row r="98" spans="2:12" s="12" customFormat="1" ht="19.899999999999999" customHeight="1">
      <c r="B98" s="153"/>
      <c r="C98" s="278"/>
      <c r="D98" s="279" t="s">
        <v>468</v>
      </c>
      <c r="E98" s="280"/>
      <c r="F98" s="280"/>
      <c r="G98" s="280"/>
      <c r="H98" s="280"/>
      <c r="I98" s="154"/>
      <c r="J98" s="155">
        <f>J135</f>
        <v>0</v>
      </c>
      <c r="L98" s="153"/>
    </row>
    <row r="99" spans="2:12" s="12" customFormat="1" ht="19.899999999999999" customHeight="1">
      <c r="B99" s="153"/>
      <c r="C99" s="278"/>
      <c r="D99" s="279" t="s">
        <v>469</v>
      </c>
      <c r="E99" s="280"/>
      <c r="F99" s="280"/>
      <c r="G99" s="280"/>
      <c r="H99" s="280"/>
      <c r="I99" s="154"/>
      <c r="J99" s="155">
        <f>J147</f>
        <v>0</v>
      </c>
      <c r="L99" s="153"/>
    </row>
    <row r="100" spans="2:12" s="12" customFormat="1" ht="19.899999999999999" customHeight="1">
      <c r="B100" s="153"/>
      <c r="C100" s="278"/>
      <c r="D100" s="279" t="s">
        <v>470</v>
      </c>
      <c r="E100" s="280"/>
      <c r="F100" s="280"/>
      <c r="G100" s="280"/>
      <c r="H100" s="280"/>
      <c r="I100" s="154"/>
      <c r="J100" s="155">
        <f>J149</f>
        <v>0</v>
      </c>
      <c r="L100" s="153"/>
    </row>
    <row r="101" spans="2:12" s="12" customFormat="1" ht="19.899999999999999" customHeight="1">
      <c r="B101" s="153"/>
      <c r="C101" s="278"/>
      <c r="D101" s="279" t="s">
        <v>471</v>
      </c>
      <c r="E101" s="280"/>
      <c r="F101" s="280"/>
      <c r="G101" s="280"/>
      <c r="H101" s="280"/>
      <c r="I101" s="154"/>
      <c r="J101" s="155">
        <f>J151</f>
        <v>0</v>
      </c>
      <c r="L101" s="153"/>
    </row>
    <row r="102" spans="2:12" s="12" customFormat="1" ht="19.899999999999999" customHeight="1">
      <c r="B102" s="153"/>
      <c r="C102" s="278"/>
      <c r="D102" s="279" t="s">
        <v>472</v>
      </c>
      <c r="E102" s="280"/>
      <c r="F102" s="280"/>
      <c r="G102" s="280"/>
      <c r="H102" s="280"/>
      <c r="I102" s="154"/>
      <c r="J102" s="155">
        <f>J154</f>
        <v>0</v>
      </c>
      <c r="L102" s="153"/>
    </row>
    <row r="103" spans="2:12" s="12" customFormat="1" ht="19.899999999999999" customHeight="1">
      <c r="B103" s="153"/>
      <c r="C103" s="278"/>
      <c r="D103" s="279" t="s">
        <v>473</v>
      </c>
      <c r="E103" s="280"/>
      <c r="F103" s="280"/>
      <c r="G103" s="280"/>
      <c r="H103" s="280"/>
      <c r="I103" s="154"/>
      <c r="J103" s="155">
        <f>J156</f>
        <v>0</v>
      </c>
      <c r="L103" s="153"/>
    </row>
    <row r="104" spans="2:12" s="12" customFormat="1" ht="19.899999999999999" customHeight="1">
      <c r="B104" s="153"/>
      <c r="C104" s="278"/>
      <c r="D104" s="279" t="s">
        <v>474</v>
      </c>
      <c r="E104" s="280"/>
      <c r="F104" s="280"/>
      <c r="G104" s="280"/>
      <c r="H104" s="280"/>
      <c r="I104" s="154"/>
      <c r="J104" s="155">
        <f>J161</f>
        <v>0</v>
      </c>
      <c r="L104" s="153"/>
    </row>
    <row r="105" spans="2:12" s="9" customFormat="1" ht="24.95" customHeight="1">
      <c r="B105" s="108"/>
      <c r="C105" s="248"/>
      <c r="D105" s="249" t="s">
        <v>475</v>
      </c>
      <c r="E105" s="250"/>
      <c r="F105" s="250"/>
      <c r="G105" s="250"/>
      <c r="H105" s="250"/>
      <c r="I105" s="109"/>
      <c r="J105" s="110">
        <f>J168</f>
        <v>0</v>
      </c>
      <c r="L105" s="108"/>
    </row>
    <row r="106" spans="2:12" s="12" customFormat="1" ht="19.899999999999999" customHeight="1">
      <c r="B106" s="153"/>
      <c r="C106" s="278"/>
      <c r="D106" s="279" t="s">
        <v>468</v>
      </c>
      <c r="E106" s="280"/>
      <c r="F106" s="280"/>
      <c r="G106" s="280"/>
      <c r="H106" s="280"/>
      <c r="I106" s="154"/>
      <c r="J106" s="155">
        <f>J169</f>
        <v>0</v>
      </c>
      <c r="L106" s="153"/>
    </row>
    <row r="107" spans="2:12" s="12" customFormat="1" ht="19.899999999999999" customHeight="1">
      <c r="B107" s="153"/>
      <c r="C107" s="278"/>
      <c r="D107" s="279" t="s">
        <v>476</v>
      </c>
      <c r="E107" s="280"/>
      <c r="F107" s="280"/>
      <c r="G107" s="280"/>
      <c r="H107" s="280"/>
      <c r="I107" s="154"/>
      <c r="J107" s="155">
        <f>J178</f>
        <v>0</v>
      </c>
      <c r="L107" s="153"/>
    </row>
    <row r="108" spans="2:12" s="12" customFormat="1" ht="19.899999999999999" customHeight="1">
      <c r="B108" s="153"/>
      <c r="C108" s="278"/>
      <c r="D108" s="279" t="s">
        <v>469</v>
      </c>
      <c r="E108" s="280"/>
      <c r="F108" s="280"/>
      <c r="G108" s="280"/>
      <c r="H108" s="280"/>
      <c r="I108" s="154"/>
      <c r="J108" s="155">
        <f>J180</f>
        <v>0</v>
      </c>
      <c r="L108" s="153"/>
    </row>
    <row r="109" spans="2:12" s="12" customFormat="1" ht="19.899999999999999" customHeight="1">
      <c r="B109" s="153"/>
      <c r="C109" s="278"/>
      <c r="D109" s="279" t="s">
        <v>477</v>
      </c>
      <c r="E109" s="280"/>
      <c r="F109" s="280"/>
      <c r="G109" s="280"/>
      <c r="H109" s="280"/>
      <c r="I109" s="154"/>
      <c r="J109" s="155">
        <f>J182</f>
        <v>0</v>
      </c>
      <c r="L109" s="153"/>
    </row>
    <row r="110" spans="2:12" s="12" customFormat="1" ht="19.899999999999999" customHeight="1">
      <c r="B110" s="153"/>
      <c r="C110" s="278"/>
      <c r="D110" s="279" t="s">
        <v>478</v>
      </c>
      <c r="E110" s="280"/>
      <c r="F110" s="280"/>
      <c r="G110" s="280"/>
      <c r="H110" s="280"/>
      <c r="I110" s="154"/>
      <c r="J110" s="155">
        <f>J184</f>
        <v>0</v>
      </c>
      <c r="L110" s="153"/>
    </row>
    <row r="111" spans="2:12" s="12" customFormat="1" ht="19.899999999999999" customHeight="1">
      <c r="B111" s="153"/>
      <c r="C111" s="278"/>
      <c r="D111" s="279" t="s">
        <v>479</v>
      </c>
      <c r="E111" s="280"/>
      <c r="F111" s="280"/>
      <c r="G111" s="280"/>
      <c r="H111" s="280"/>
      <c r="I111" s="154"/>
      <c r="J111" s="155">
        <f>J188</f>
        <v>0</v>
      </c>
      <c r="L111" s="153"/>
    </row>
    <row r="112" spans="2:12" s="12" customFormat="1" ht="19.899999999999999" customHeight="1">
      <c r="B112" s="153"/>
      <c r="C112" s="278"/>
      <c r="D112" s="279" t="s">
        <v>480</v>
      </c>
      <c r="E112" s="280"/>
      <c r="F112" s="280"/>
      <c r="G112" s="280"/>
      <c r="H112" s="280"/>
      <c r="I112" s="154"/>
      <c r="J112" s="155">
        <f>J190</f>
        <v>0</v>
      </c>
      <c r="L112" s="153"/>
    </row>
    <row r="113" spans="1:31" s="12" customFormat="1" ht="19.899999999999999" customHeight="1">
      <c r="B113" s="153"/>
      <c r="C113" s="278"/>
      <c r="D113" s="279" t="s">
        <v>472</v>
      </c>
      <c r="E113" s="280"/>
      <c r="F113" s="280"/>
      <c r="G113" s="280"/>
      <c r="H113" s="280"/>
      <c r="I113" s="154"/>
      <c r="J113" s="155">
        <f>J192</f>
        <v>0</v>
      </c>
      <c r="L113" s="153"/>
    </row>
    <row r="114" spans="1:31" s="2" customFormat="1" ht="21.75" customHeight="1">
      <c r="A114" s="29"/>
      <c r="B114" s="30"/>
      <c r="C114" s="246"/>
      <c r="D114" s="246"/>
      <c r="E114" s="246"/>
      <c r="F114" s="246"/>
      <c r="G114" s="246"/>
      <c r="H114" s="246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customHeight="1">
      <c r="A115" s="29"/>
      <c r="B115" s="44"/>
      <c r="C115" s="251"/>
      <c r="D115" s="251"/>
      <c r="E115" s="251"/>
      <c r="F115" s="251"/>
      <c r="G115" s="251"/>
      <c r="H115" s="251"/>
      <c r="I115" s="45"/>
      <c r="J115" s="45"/>
      <c r="K115" s="45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>
      <c r="C116" s="252"/>
      <c r="D116" s="252"/>
      <c r="E116" s="252"/>
      <c r="F116" s="252"/>
      <c r="G116" s="252"/>
      <c r="H116" s="252"/>
    </row>
    <row r="117" spans="1:31">
      <c r="C117" s="252"/>
      <c r="D117" s="252"/>
      <c r="E117" s="252"/>
      <c r="F117" s="252"/>
      <c r="G117" s="252"/>
      <c r="H117" s="252"/>
    </row>
    <row r="118" spans="1:31">
      <c r="C118" s="252"/>
      <c r="D118" s="252"/>
      <c r="E118" s="252"/>
      <c r="F118" s="252"/>
      <c r="G118" s="252"/>
      <c r="H118" s="252"/>
    </row>
    <row r="119" spans="1:31" s="2" customFormat="1" ht="6.95" customHeight="1">
      <c r="A119" s="29"/>
      <c r="B119" s="46"/>
      <c r="C119" s="253"/>
      <c r="D119" s="253"/>
      <c r="E119" s="253"/>
      <c r="F119" s="253"/>
      <c r="G119" s="253"/>
      <c r="H119" s="253"/>
      <c r="I119" s="47"/>
      <c r="J119" s="47"/>
      <c r="K119" s="47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5" customHeight="1">
      <c r="A120" s="29"/>
      <c r="B120" s="30"/>
      <c r="C120" s="254" t="s">
        <v>103</v>
      </c>
      <c r="D120" s="246"/>
      <c r="E120" s="246"/>
      <c r="F120" s="246"/>
      <c r="G120" s="246"/>
      <c r="H120" s="246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5" customHeight="1">
      <c r="A121" s="29"/>
      <c r="B121" s="30"/>
      <c r="C121" s="246"/>
      <c r="D121" s="246"/>
      <c r="E121" s="246"/>
      <c r="F121" s="246"/>
      <c r="G121" s="246"/>
      <c r="H121" s="246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55" t="s">
        <v>16</v>
      </c>
      <c r="D122" s="246"/>
      <c r="E122" s="246"/>
      <c r="F122" s="246"/>
      <c r="G122" s="246"/>
      <c r="H122" s="246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46"/>
      <c r="D123" s="246"/>
      <c r="E123" s="323" t="str">
        <f>E7</f>
        <v>Rekonstrukce kuchyně - ZŠ Bruntál, Cihelní 6</v>
      </c>
      <c r="F123" s="324"/>
      <c r="G123" s="324"/>
      <c r="H123" s="324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55" t="s">
        <v>90</v>
      </c>
      <c r="D124" s="246"/>
      <c r="E124" s="246"/>
      <c r="F124" s="246"/>
      <c r="G124" s="246"/>
      <c r="H124" s="246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46"/>
      <c r="D125" s="246"/>
      <c r="E125" s="325" t="str">
        <f>E9</f>
        <v>2 - Kanalizace</v>
      </c>
      <c r="F125" s="326"/>
      <c r="G125" s="326"/>
      <c r="H125" s="326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46"/>
      <c r="D126" s="246"/>
      <c r="E126" s="246"/>
      <c r="F126" s="246"/>
      <c r="G126" s="246"/>
      <c r="H126" s="246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55" t="s">
        <v>20</v>
      </c>
      <c r="D127" s="246"/>
      <c r="E127" s="246"/>
      <c r="F127" s="256" t="str">
        <f>F12</f>
        <v xml:space="preserve"> </v>
      </c>
      <c r="G127" s="246"/>
      <c r="H127" s="246"/>
      <c r="I127" s="24" t="s">
        <v>22</v>
      </c>
      <c r="J127" s="52" t="str">
        <f>IF(J12="","",J12)</f>
        <v>7. 12. 2023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46"/>
      <c r="D128" s="246"/>
      <c r="E128" s="246"/>
      <c r="F128" s="246"/>
      <c r="G128" s="246"/>
      <c r="H128" s="246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>
      <c r="A129" s="29"/>
      <c r="B129" s="30"/>
      <c r="C129" s="255" t="s">
        <v>24</v>
      </c>
      <c r="D129" s="246"/>
      <c r="E129" s="246"/>
      <c r="F129" s="256" t="str">
        <f>E15</f>
        <v xml:space="preserve"> </v>
      </c>
      <c r="G129" s="246"/>
      <c r="H129" s="246"/>
      <c r="I129" s="24" t="s">
        <v>29</v>
      </c>
      <c r="J129" s="27" t="str">
        <f>E21</f>
        <v xml:space="preserve"> 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>
      <c r="A130" s="29"/>
      <c r="B130" s="30"/>
      <c r="C130" s="255" t="s">
        <v>27</v>
      </c>
      <c r="D130" s="246"/>
      <c r="E130" s="246"/>
      <c r="F130" s="256" t="str">
        <f>IF(E18="","",E18)</f>
        <v>Vyplň údaj</v>
      </c>
      <c r="G130" s="246"/>
      <c r="H130" s="246"/>
      <c r="I130" s="24" t="s">
        <v>31</v>
      </c>
      <c r="J130" s="27" t="str">
        <f>E24</f>
        <v xml:space="preserve"> 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46"/>
      <c r="D131" s="246"/>
      <c r="E131" s="246"/>
      <c r="F131" s="246"/>
      <c r="G131" s="246"/>
      <c r="H131" s="246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0" customFormat="1" ht="29.25" customHeight="1">
      <c r="A132" s="111"/>
      <c r="B132" s="112"/>
      <c r="C132" s="257" t="s">
        <v>104</v>
      </c>
      <c r="D132" s="258" t="s">
        <v>58</v>
      </c>
      <c r="E132" s="258" t="s">
        <v>54</v>
      </c>
      <c r="F132" s="258" t="s">
        <v>55</v>
      </c>
      <c r="G132" s="258" t="s">
        <v>105</v>
      </c>
      <c r="H132" s="258" t="s">
        <v>106</v>
      </c>
      <c r="I132" s="113" t="s">
        <v>107</v>
      </c>
      <c r="J132" s="114" t="s">
        <v>94</v>
      </c>
      <c r="K132" s="115" t="s">
        <v>108</v>
      </c>
      <c r="L132" s="116"/>
      <c r="M132" s="59" t="s">
        <v>1</v>
      </c>
      <c r="N132" s="60" t="s">
        <v>37</v>
      </c>
      <c r="O132" s="60" t="s">
        <v>109</v>
      </c>
      <c r="P132" s="60" t="s">
        <v>110</v>
      </c>
      <c r="Q132" s="60" t="s">
        <v>111</v>
      </c>
      <c r="R132" s="60" t="s">
        <v>112</v>
      </c>
      <c r="S132" s="60" t="s">
        <v>113</v>
      </c>
      <c r="T132" s="61" t="s">
        <v>114</v>
      </c>
      <c r="U132" s="111"/>
      <c r="V132" s="111"/>
      <c r="W132" s="111"/>
      <c r="X132" s="111"/>
      <c r="Y132" s="111"/>
      <c r="Z132" s="111"/>
      <c r="AA132" s="111"/>
      <c r="AB132" s="111"/>
      <c r="AC132" s="111"/>
      <c r="AD132" s="111"/>
      <c r="AE132" s="111"/>
    </row>
    <row r="133" spans="1:65" s="2" customFormat="1" ht="22.9" customHeight="1">
      <c r="A133" s="29"/>
      <c r="B133" s="30"/>
      <c r="C133" s="259" t="s">
        <v>115</v>
      </c>
      <c r="D133" s="246"/>
      <c r="E133" s="246"/>
      <c r="F133" s="246"/>
      <c r="G133" s="246"/>
      <c r="H133" s="246"/>
      <c r="I133" s="29"/>
      <c r="J133" s="117">
        <f>BK133</f>
        <v>0</v>
      </c>
      <c r="K133" s="29"/>
      <c r="L133" s="30"/>
      <c r="M133" s="62"/>
      <c r="N133" s="53"/>
      <c r="O133" s="63"/>
      <c r="P133" s="118">
        <f>P134+P168</f>
        <v>0</v>
      </c>
      <c r="Q133" s="63"/>
      <c r="R133" s="118">
        <f>R134+R168</f>
        <v>0</v>
      </c>
      <c r="S133" s="63"/>
      <c r="T133" s="119">
        <f>T134+T168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72</v>
      </c>
      <c r="AU133" s="14" t="s">
        <v>96</v>
      </c>
      <c r="BK133" s="120">
        <f>BK134+BK168</f>
        <v>0</v>
      </c>
    </row>
    <row r="134" spans="1:65" s="11" customFormat="1" ht="25.9" customHeight="1">
      <c r="B134" s="121"/>
      <c r="C134" s="260"/>
      <c r="D134" s="261" t="s">
        <v>72</v>
      </c>
      <c r="E134" s="262" t="s">
        <v>481</v>
      </c>
      <c r="F134" s="262" t="s">
        <v>482</v>
      </c>
      <c r="G134" s="260"/>
      <c r="H134" s="260"/>
      <c r="I134" s="123"/>
      <c r="J134" s="124">
        <f>BK134</f>
        <v>0</v>
      </c>
      <c r="L134" s="121"/>
      <c r="M134" s="125"/>
      <c r="N134" s="126"/>
      <c r="O134" s="126"/>
      <c r="P134" s="127">
        <f>P135+P147+P149+P151+P154+P156+P161</f>
        <v>0</v>
      </c>
      <c r="Q134" s="126"/>
      <c r="R134" s="127">
        <f>R135+R147+R149+R151+R154+R156+R161</f>
        <v>0</v>
      </c>
      <c r="S134" s="126"/>
      <c r="T134" s="128">
        <f>T135+T147+T149+T151+T154+T156+T161</f>
        <v>0</v>
      </c>
      <c r="AR134" s="122" t="s">
        <v>81</v>
      </c>
      <c r="AT134" s="129" t="s">
        <v>72</v>
      </c>
      <c r="AU134" s="129" t="s">
        <v>73</v>
      </c>
      <c r="AY134" s="122" t="s">
        <v>118</v>
      </c>
      <c r="BK134" s="130">
        <f>BK135+BK147+BK149+BK151+BK154+BK156+BK161</f>
        <v>0</v>
      </c>
    </row>
    <row r="135" spans="1:65" s="11" customFormat="1" ht="22.9" customHeight="1">
      <c r="B135" s="121"/>
      <c r="C135" s="260"/>
      <c r="D135" s="261" t="s">
        <v>72</v>
      </c>
      <c r="E135" s="281" t="s">
        <v>81</v>
      </c>
      <c r="F135" s="281" t="s">
        <v>483</v>
      </c>
      <c r="G135" s="260"/>
      <c r="H135" s="260"/>
      <c r="I135" s="123"/>
      <c r="J135" s="156">
        <f>BK135</f>
        <v>0</v>
      </c>
      <c r="L135" s="121"/>
      <c r="M135" s="125"/>
      <c r="N135" s="126"/>
      <c r="O135" s="126"/>
      <c r="P135" s="127">
        <f>SUM(P136:P146)</f>
        <v>0</v>
      </c>
      <c r="Q135" s="126"/>
      <c r="R135" s="127">
        <f>SUM(R136:R146)</f>
        <v>0</v>
      </c>
      <c r="S135" s="126"/>
      <c r="T135" s="128">
        <f>SUM(T136:T146)</f>
        <v>0</v>
      </c>
      <c r="AR135" s="122" t="s">
        <v>81</v>
      </c>
      <c r="AT135" s="129" t="s">
        <v>72</v>
      </c>
      <c r="AU135" s="129" t="s">
        <v>81</v>
      </c>
      <c r="AY135" s="122" t="s">
        <v>118</v>
      </c>
      <c r="BK135" s="130">
        <f>SUM(BK136:BK146)</f>
        <v>0</v>
      </c>
    </row>
    <row r="136" spans="1:65" s="2" customFormat="1" ht="33" customHeight="1">
      <c r="A136" s="29"/>
      <c r="B136" s="131"/>
      <c r="C136" s="263" t="s">
        <v>81</v>
      </c>
      <c r="D136" s="263" t="s">
        <v>119</v>
      </c>
      <c r="E136" s="264" t="s">
        <v>484</v>
      </c>
      <c r="F136" s="265" t="s">
        <v>485</v>
      </c>
      <c r="G136" s="266" t="s">
        <v>150</v>
      </c>
      <c r="H136" s="267">
        <v>11.247999999999999</v>
      </c>
      <c r="I136" s="132"/>
      <c r="J136" s="133">
        <f t="shared" ref="J136:J146" si="0">ROUND(I136*H136,2)</f>
        <v>0</v>
      </c>
      <c r="K136" s="134"/>
      <c r="L136" s="30"/>
      <c r="M136" s="135" t="s">
        <v>1</v>
      </c>
      <c r="N136" s="136" t="s">
        <v>38</v>
      </c>
      <c r="O136" s="55"/>
      <c r="P136" s="137">
        <f t="shared" ref="P136:P146" si="1">O136*H136</f>
        <v>0</v>
      </c>
      <c r="Q136" s="137">
        <v>0</v>
      </c>
      <c r="R136" s="137">
        <f t="shared" ref="R136:R146" si="2">Q136*H136</f>
        <v>0</v>
      </c>
      <c r="S136" s="137">
        <v>0</v>
      </c>
      <c r="T136" s="138">
        <f t="shared" ref="T136:T146" si="3"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123</v>
      </c>
      <c r="AT136" s="139" t="s">
        <v>119</v>
      </c>
      <c r="AU136" s="139" t="s">
        <v>83</v>
      </c>
      <c r="AY136" s="14" t="s">
        <v>118</v>
      </c>
      <c r="BE136" s="140">
        <f t="shared" ref="BE136:BE146" si="4">IF(N136="základní",J136,0)</f>
        <v>0</v>
      </c>
      <c r="BF136" s="140">
        <f t="shared" ref="BF136:BF146" si="5">IF(N136="snížená",J136,0)</f>
        <v>0</v>
      </c>
      <c r="BG136" s="140">
        <f t="shared" ref="BG136:BG146" si="6">IF(N136="zákl. přenesená",J136,0)</f>
        <v>0</v>
      </c>
      <c r="BH136" s="140">
        <f t="shared" ref="BH136:BH146" si="7">IF(N136="sníž. přenesená",J136,0)</f>
        <v>0</v>
      </c>
      <c r="BI136" s="140">
        <f t="shared" ref="BI136:BI146" si="8">IF(N136="nulová",J136,0)</f>
        <v>0</v>
      </c>
      <c r="BJ136" s="14" t="s">
        <v>81</v>
      </c>
      <c r="BK136" s="140">
        <f t="shared" ref="BK136:BK146" si="9">ROUND(I136*H136,2)</f>
        <v>0</v>
      </c>
      <c r="BL136" s="14" t="s">
        <v>123</v>
      </c>
      <c r="BM136" s="139" t="s">
        <v>83</v>
      </c>
    </row>
    <row r="137" spans="1:65" s="2" customFormat="1" ht="37.9" customHeight="1">
      <c r="A137" s="29"/>
      <c r="B137" s="131"/>
      <c r="C137" s="263" t="s">
        <v>83</v>
      </c>
      <c r="D137" s="263" t="s">
        <v>119</v>
      </c>
      <c r="E137" s="264" t="s">
        <v>486</v>
      </c>
      <c r="F137" s="265" t="s">
        <v>487</v>
      </c>
      <c r="G137" s="266" t="s">
        <v>150</v>
      </c>
      <c r="H137" s="267">
        <v>11.247999999999999</v>
      </c>
      <c r="I137" s="132"/>
      <c r="J137" s="133">
        <f t="shared" si="0"/>
        <v>0</v>
      </c>
      <c r="K137" s="134"/>
      <c r="L137" s="30"/>
      <c r="M137" s="135" t="s">
        <v>1</v>
      </c>
      <c r="N137" s="136" t="s">
        <v>38</v>
      </c>
      <c r="O137" s="55"/>
      <c r="P137" s="137">
        <f t="shared" si="1"/>
        <v>0</v>
      </c>
      <c r="Q137" s="137">
        <v>0</v>
      </c>
      <c r="R137" s="137">
        <f t="shared" si="2"/>
        <v>0</v>
      </c>
      <c r="S137" s="137">
        <v>0</v>
      </c>
      <c r="T137" s="138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9" t="s">
        <v>123</v>
      </c>
      <c r="AT137" s="139" t="s">
        <v>119</v>
      </c>
      <c r="AU137" s="139" t="s">
        <v>83</v>
      </c>
      <c r="AY137" s="14" t="s">
        <v>118</v>
      </c>
      <c r="BE137" s="140">
        <f t="shared" si="4"/>
        <v>0</v>
      </c>
      <c r="BF137" s="140">
        <f t="shared" si="5"/>
        <v>0</v>
      </c>
      <c r="BG137" s="140">
        <f t="shared" si="6"/>
        <v>0</v>
      </c>
      <c r="BH137" s="140">
        <f t="shared" si="7"/>
        <v>0</v>
      </c>
      <c r="BI137" s="140">
        <f t="shared" si="8"/>
        <v>0</v>
      </c>
      <c r="BJ137" s="14" t="s">
        <v>81</v>
      </c>
      <c r="BK137" s="140">
        <f t="shared" si="9"/>
        <v>0</v>
      </c>
      <c r="BL137" s="14" t="s">
        <v>123</v>
      </c>
      <c r="BM137" s="139" t="s">
        <v>123</v>
      </c>
    </row>
    <row r="138" spans="1:65" s="2" customFormat="1" ht="37.9" customHeight="1">
      <c r="A138" s="29"/>
      <c r="B138" s="131"/>
      <c r="C138" s="263" t="s">
        <v>126</v>
      </c>
      <c r="D138" s="263" t="s">
        <v>119</v>
      </c>
      <c r="E138" s="264" t="s">
        <v>488</v>
      </c>
      <c r="F138" s="265" t="s">
        <v>489</v>
      </c>
      <c r="G138" s="266" t="s">
        <v>150</v>
      </c>
      <c r="H138" s="267">
        <v>11.247999999999999</v>
      </c>
      <c r="I138" s="132"/>
      <c r="J138" s="133">
        <f t="shared" si="0"/>
        <v>0</v>
      </c>
      <c r="K138" s="134"/>
      <c r="L138" s="30"/>
      <c r="M138" s="135" t="s">
        <v>1</v>
      </c>
      <c r="N138" s="136" t="s">
        <v>38</v>
      </c>
      <c r="O138" s="55"/>
      <c r="P138" s="137">
        <f t="shared" si="1"/>
        <v>0</v>
      </c>
      <c r="Q138" s="137">
        <v>0</v>
      </c>
      <c r="R138" s="137">
        <f t="shared" si="2"/>
        <v>0</v>
      </c>
      <c r="S138" s="137">
        <v>0</v>
      </c>
      <c r="T138" s="138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9" t="s">
        <v>123</v>
      </c>
      <c r="AT138" s="139" t="s">
        <v>119</v>
      </c>
      <c r="AU138" s="139" t="s">
        <v>83</v>
      </c>
      <c r="AY138" s="14" t="s">
        <v>118</v>
      </c>
      <c r="BE138" s="140">
        <f t="shared" si="4"/>
        <v>0</v>
      </c>
      <c r="BF138" s="140">
        <f t="shared" si="5"/>
        <v>0</v>
      </c>
      <c r="BG138" s="140">
        <f t="shared" si="6"/>
        <v>0</v>
      </c>
      <c r="BH138" s="140">
        <f t="shared" si="7"/>
        <v>0</v>
      </c>
      <c r="BI138" s="140">
        <f t="shared" si="8"/>
        <v>0</v>
      </c>
      <c r="BJ138" s="14" t="s">
        <v>81</v>
      </c>
      <c r="BK138" s="140">
        <f t="shared" si="9"/>
        <v>0</v>
      </c>
      <c r="BL138" s="14" t="s">
        <v>123</v>
      </c>
      <c r="BM138" s="139" t="s">
        <v>129</v>
      </c>
    </row>
    <row r="139" spans="1:65" s="2" customFormat="1" ht="24.2" customHeight="1">
      <c r="A139" s="29"/>
      <c r="B139" s="131"/>
      <c r="C139" s="263" t="s">
        <v>123</v>
      </c>
      <c r="D139" s="263" t="s">
        <v>119</v>
      </c>
      <c r="E139" s="264" t="s">
        <v>490</v>
      </c>
      <c r="F139" s="265" t="s">
        <v>491</v>
      </c>
      <c r="G139" s="266" t="s">
        <v>150</v>
      </c>
      <c r="H139" s="267">
        <v>11.247999999999999</v>
      </c>
      <c r="I139" s="132"/>
      <c r="J139" s="133">
        <f t="shared" si="0"/>
        <v>0</v>
      </c>
      <c r="K139" s="134"/>
      <c r="L139" s="30"/>
      <c r="M139" s="135" t="s">
        <v>1</v>
      </c>
      <c r="N139" s="136" t="s">
        <v>38</v>
      </c>
      <c r="O139" s="55"/>
      <c r="P139" s="137">
        <f t="shared" si="1"/>
        <v>0</v>
      </c>
      <c r="Q139" s="137">
        <v>0</v>
      </c>
      <c r="R139" s="137">
        <f t="shared" si="2"/>
        <v>0</v>
      </c>
      <c r="S139" s="137">
        <v>0</v>
      </c>
      <c r="T139" s="138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9" t="s">
        <v>123</v>
      </c>
      <c r="AT139" s="139" t="s">
        <v>119</v>
      </c>
      <c r="AU139" s="139" t="s">
        <v>83</v>
      </c>
      <c r="AY139" s="14" t="s">
        <v>118</v>
      </c>
      <c r="BE139" s="140">
        <f t="shared" si="4"/>
        <v>0</v>
      </c>
      <c r="BF139" s="140">
        <f t="shared" si="5"/>
        <v>0</v>
      </c>
      <c r="BG139" s="140">
        <f t="shared" si="6"/>
        <v>0</v>
      </c>
      <c r="BH139" s="140">
        <f t="shared" si="7"/>
        <v>0</v>
      </c>
      <c r="BI139" s="140">
        <f t="shared" si="8"/>
        <v>0</v>
      </c>
      <c r="BJ139" s="14" t="s">
        <v>81</v>
      </c>
      <c r="BK139" s="140">
        <f t="shared" si="9"/>
        <v>0</v>
      </c>
      <c r="BL139" s="14" t="s">
        <v>123</v>
      </c>
      <c r="BM139" s="139" t="s">
        <v>132</v>
      </c>
    </row>
    <row r="140" spans="1:65" s="2" customFormat="1" ht="37.9" customHeight="1">
      <c r="A140" s="29"/>
      <c r="B140" s="131"/>
      <c r="C140" s="263" t="s">
        <v>133</v>
      </c>
      <c r="D140" s="263" t="s">
        <v>119</v>
      </c>
      <c r="E140" s="264" t="s">
        <v>492</v>
      </c>
      <c r="F140" s="265" t="s">
        <v>493</v>
      </c>
      <c r="G140" s="266" t="s">
        <v>150</v>
      </c>
      <c r="H140" s="267">
        <v>11.247999999999999</v>
      </c>
      <c r="I140" s="132"/>
      <c r="J140" s="133">
        <f t="shared" si="0"/>
        <v>0</v>
      </c>
      <c r="K140" s="134"/>
      <c r="L140" s="30"/>
      <c r="M140" s="135" t="s">
        <v>1</v>
      </c>
      <c r="N140" s="136" t="s">
        <v>38</v>
      </c>
      <c r="O140" s="55"/>
      <c r="P140" s="137">
        <f t="shared" si="1"/>
        <v>0</v>
      </c>
      <c r="Q140" s="137">
        <v>0</v>
      </c>
      <c r="R140" s="137">
        <f t="shared" si="2"/>
        <v>0</v>
      </c>
      <c r="S140" s="137">
        <v>0</v>
      </c>
      <c r="T140" s="138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9" t="s">
        <v>123</v>
      </c>
      <c r="AT140" s="139" t="s">
        <v>119</v>
      </c>
      <c r="AU140" s="139" t="s">
        <v>83</v>
      </c>
      <c r="AY140" s="14" t="s">
        <v>118</v>
      </c>
      <c r="BE140" s="140">
        <f t="shared" si="4"/>
        <v>0</v>
      </c>
      <c r="BF140" s="140">
        <f t="shared" si="5"/>
        <v>0</v>
      </c>
      <c r="BG140" s="140">
        <f t="shared" si="6"/>
        <v>0</v>
      </c>
      <c r="BH140" s="140">
        <f t="shared" si="7"/>
        <v>0</v>
      </c>
      <c r="BI140" s="140">
        <f t="shared" si="8"/>
        <v>0</v>
      </c>
      <c r="BJ140" s="14" t="s">
        <v>81</v>
      </c>
      <c r="BK140" s="140">
        <f t="shared" si="9"/>
        <v>0</v>
      </c>
      <c r="BL140" s="14" t="s">
        <v>123</v>
      </c>
      <c r="BM140" s="139" t="s">
        <v>136</v>
      </c>
    </row>
    <row r="141" spans="1:65" s="2" customFormat="1" ht="33" customHeight="1">
      <c r="A141" s="29"/>
      <c r="B141" s="131"/>
      <c r="C141" s="263" t="s">
        <v>129</v>
      </c>
      <c r="D141" s="263" t="s">
        <v>119</v>
      </c>
      <c r="E141" s="264" t="s">
        <v>494</v>
      </c>
      <c r="F141" s="265" t="s">
        <v>495</v>
      </c>
      <c r="G141" s="266" t="s">
        <v>175</v>
      </c>
      <c r="H141" s="267">
        <v>17.997</v>
      </c>
      <c r="I141" s="132"/>
      <c r="J141" s="133">
        <f t="shared" si="0"/>
        <v>0</v>
      </c>
      <c r="K141" s="134"/>
      <c r="L141" s="30"/>
      <c r="M141" s="135" t="s">
        <v>1</v>
      </c>
      <c r="N141" s="136" t="s">
        <v>38</v>
      </c>
      <c r="O141" s="55"/>
      <c r="P141" s="137">
        <f t="shared" si="1"/>
        <v>0</v>
      </c>
      <c r="Q141" s="137">
        <v>0</v>
      </c>
      <c r="R141" s="137">
        <f t="shared" si="2"/>
        <v>0</v>
      </c>
      <c r="S141" s="137">
        <v>0</v>
      </c>
      <c r="T141" s="138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9" t="s">
        <v>123</v>
      </c>
      <c r="AT141" s="139" t="s">
        <v>119</v>
      </c>
      <c r="AU141" s="139" t="s">
        <v>83</v>
      </c>
      <c r="AY141" s="14" t="s">
        <v>118</v>
      </c>
      <c r="BE141" s="140">
        <f t="shared" si="4"/>
        <v>0</v>
      </c>
      <c r="BF141" s="140">
        <f t="shared" si="5"/>
        <v>0</v>
      </c>
      <c r="BG141" s="140">
        <f t="shared" si="6"/>
        <v>0</v>
      </c>
      <c r="BH141" s="140">
        <f t="shared" si="7"/>
        <v>0</v>
      </c>
      <c r="BI141" s="140">
        <f t="shared" si="8"/>
        <v>0</v>
      </c>
      <c r="BJ141" s="14" t="s">
        <v>81</v>
      </c>
      <c r="BK141" s="140">
        <f t="shared" si="9"/>
        <v>0</v>
      </c>
      <c r="BL141" s="14" t="s">
        <v>123</v>
      </c>
      <c r="BM141" s="139" t="s">
        <v>8</v>
      </c>
    </row>
    <row r="142" spans="1:65" s="2" customFormat="1" ht="16.5" customHeight="1">
      <c r="A142" s="29"/>
      <c r="B142" s="131"/>
      <c r="C142" s="263" t="s">
        <v>140</v>
      </c>
      <c r="D142" s="263" t="s">
        <v>119</v>
      </c>
      <c r="E142" s="264" t="s">
        <v>496</v>
      </c>
      <c r="F142" s="265" t="s">
        <v>497</v>
      </c>
      <c r="G142" s="266" t="s">
        <v>150</v>
      </c>
      <c r="H142" s="267">
        <v>11.247999999999999</v>
      </c>
      <c r="I142" s="132"/>
      <c r="J142" s="133">
        <f t="shared" si="0"/>
        <v>0</v>
      </c>
      <c r="K142" s="134"/>
      <c r="L142" s="30"/>
      <c r="M142" s="135" t="s">
        <v>1</v>
      </c>
      <c r="N142" s="136" t="s">
        <v>38</v>
      </c>
      <c r="O142" s="55"/>
      <c r="P142" s="137">
        <f t="shared" si="1"/>
        <v>0</v>
      </c>
      <c r="Q142" s="137">
        <v>0</v>
      </c>
      <c r="R142" s="137">
        <f t="shared" si="2"/>
        <v>0</v>
      </c>
      <c r="S142" s="137">
        <v>0</v>
      </c>
      <c r="T142" s="138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9" t="s">
        <v>123</v>
      </c>
      <c r="AT142" s="139" t="s">
        <v>119</v>
      </c>
      <c r="AU142" s="139" t="s">
        <v>83</v>
      </c>
      <c r="AY142" s="14" t="s">
        <v>118</v>
      </c>
      <c r="BE142" s="140">
        <f t="shared" si="4"/>
        <v>0</v>
      </c>
      <c r="BF142" s="140">
        <f t="shared" si="5"/>
        <v>0</v>
      </c>
      <c r="BG142" s="140">
        <f t="shared" si="6"/>
        <v>0</v>
      </c>
      <c r="BH142" s="140">
        <f t="shared" si="7"/>
        <v>0</v>
      </c>
      <c r="BI142" s="140">
        <f t="shared" si="8"/>
        <v>0</v>
      </c>
      <c r="BJ142" s="14" t="s">
        <v>81</v>
      </c>
      <c r="BK142" s="140">
        <f t="shared" si="9"/>
        <v>0</v>
      </c>
      <c r="BL142" s="14" t="s">
        <v>123</v>
      </c>
      <c r="BM142" s="139" t="s">
        <v>143</v>
      </c>
    </row>
    <row r="143" spans="1:65" s="2" customFormat="1" ht="24.2" customHeight="1">
      <c r="A143" s="29"/>
      <c r="B143" s="131"/>
      <c r="C143" s="263" t="s">
        <v>132</v>
      </c>
      <c r="D143" s="263" t="s">
        <v>119</v>
      </c>
      <c r="E143" s="264" t="s">
        <v>498</v>
      </c>
      <c r="F143" s="265" t="s">
        <v>499</v>
      </c>
      <c r="G143" s="266" t="s">
        <v>150</v>
      </c>
      <c r="H143" s="267">
        <v>3.706</v>
      </c>
      <c r="I143" s="132"/>
      <c r="J143" s="133">
        <f t="shared" si="0"/>
        <v>0</v>
      </c>
      <c r="K143" s="134"/>
      <c r="L143" s="30"/>
      <c r="M143" s="135" t="s">
        <v>1</v>
      </c>
      <c r="N143" s="136" t="s">
        <v>38</v>
      </c>
      <c r="O143" s="55"/>
      <c r="P143" s="137">
        <f t="shared" si="1"/>
        <v>0</v>
      </c>
      <c r="Q143" s="137">
        <v>0</v>
      </c>
      <c r="R143" s="137">
        <f t="shared" si="2"/>
        <v>0</v>
      </c>
      <c r="S143" s="137">
        <v>0</v>
      </c>
      <c r="T143" s="138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9" t="s">
        <v>123</v>
      </c>
      <c r="AT143" s="139" t="s">
        <v>119</v>
      </c>
      <c r="AU143" s="139" t="s">
        <v>83</v>
      </c>
      <c r="AY143" s="14" t="s">
        <v>118</v>
      </c>
      <c r="BE143" s="140">
        <f t="shared" si="4"/>
        <v>0</v>
      </c>
      <c r="BF143" s="140">
        <f t="shared" si="5"/>
        <v>0</v>
      </c>
      <c r="BG143" s="140">
        <f t="shared" si="6"/>
        <v>0</v>
      </c>
      <c r="BH143" s="140">
        <f t="shared" si="7"/>
        <v>0</v>
      </c>
      <c r="BI143" s="140">
        <f t="shared" si="8"/>
        <v>0</v>
      </c>
      <c r="BJ143" s="14" t="s">
        <v>81</v>
      </c>
      <c r="BK143" s="140">
        <f t="shared" si="9"/>
        <v>0</v>
      </c>
      <c r="BL143" s="14" t="s">
        <v>123</v>
      </c>
      <c r="BM143" s="139" t="s">
        <v>146</v>
      </c>
    </row>
    <row r="144" spans="1:65" s="2" customFormat="1" ht="16.5" customHeight="1">
      <c r="A144" s="29"/>
      <c r="B144" s="131"/>
      <c r="C144" s="272" t="s">
        <v>147</v>
      </c>
      <c r="D144" s="272" t="s">
        <v>238</v>
      </c>
      <c r="E144" s="273" t="s">
        <v>500</v>
      </c>
      <c r="F144" s="274" t="s">
        <v>501</v>
      </c>
      <c r="G144" s="275" t="s">
        <v>175</v>
      </c>
      <c r="H144" s="276">
        <v>10.616</v>
      </c>
      <c r="I144" s="147"/>
      <c r="J144" s="148">
        <f t="shared" si="0"/>
        <v>0</v>
      </c>
      <c r="K144" s="149"/>
      <c r="L144" s="150"/>
      <c r="M144" s="151" t="s">
        <v>1</v>
      </c>
      <c r="N144" s="152" t="s">
        <v>38</v>
      </c>
      <c r="O144" s="55"/>
      <c r="P144" s="137">
        <f t="shared" si="1"/>
        <v>0</v>
      </c>
      <c r="Q144" s="137">
        <v>0</v>
      </c>
      <c r="R144" s="137">
        <f t="shared" si="2"/>
        <v>0</v>
      </c>
      <c r="S144" s="137">
        <v>0</v>
      </c>
      <c r="T144" s="138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9" t="s">
        <v>132</v>
      </c>
      <c r="AT144" s="139" t="s">
        <v>238</v>
      </c>
      <c r="AU144" s="139" t="s">
        <v>83</v>
      </c>
      <c r="AY144" s="14" t="s">
        <v>118</v>
      </c>
      <c r="BE144" s="140">
        <f t="shared" si="4"/>
        <v>0</v>
      </c>
      <c r="BF144" s="140">
        <f t="shared" si="5"/>
        <v>0</v>
      </c>
      <c r="BG144" s="140">
        <f t="shared" si="6"/>
        <v>0</v>
      </c>
      <c r="BH144" s="140">
        <f t="shared" si="7"/>
        <v>0</v>
      </c>
      <c r="BI144" s="140">
        <f t="shared" si="8"/>
        <v>0</v>
      </c>
      <c r="BJ144" s="14" t="s">
        <v>81</v>
      </c>
      <c r="BK144" s="140">
        <f t="shared" si="9"/>
        <v>0</v>
      </c>
      <c r="BL144" s="14" t="s">
        <v>123</v>
      </c>
      <c r="BM144" s="139" t="s">
        <v>151</v>
      </c>
    </row>
    <row r="145" spans="1:65" s="2" customFormat="1" ht="24.2" customHeight="1">
      <c r="A145" s="29"/>
      <c r="B145" s="131"/>
      <c r="C145" s="263" t="s">
        <v>136</v>
      </c>
      <c r="D145" s="263" t="s">
        <v>119</v>
      </c>
      <c r="E145" s="264" t="s">
        <v>502</v>
      </c>
      <c r="F145" s="265" t="s">
        <v>503</v>
      </c>
      <c r="G145" s="266" t="s">
        <v>150</v>
      </c>
      <c r="H145" s="267">
        <v>9.1050000000000004</v>
      </c>
      <c r="I145" s="132"/>
      <c r="J145" s="133">
        <f t="shared" si="0"/>
        <v>0</v>
      </c>
      <c r="K145" s="134"/>
      <c r="L145" s="30"/>
      <c r="M145" s="135" t="s">
        <v>1</v>
      </c>
      <c r="N145" s="136" t="s">
        <v>38</v>
      </c>
      <c r="O145" s="55"/>
      <c r="P145" s="137">
        <f t="shared" si="1"/>
        <v>0</v>
      </c>
      <c r="Q145" s="137">
        <v>0</v>
      </c>
      <c r="R145" s="137">
        <f t="shared" si="2"/>
        <v>0</v>
      </c>
      <c r="S145" s="137">
        <v>0</v>
      </c>
      <c r="T145" s="138">
        <f t="shared" si="3"/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9" t="s">
        <v>123</v>
      </c>
      <c r="AT145" s="139" t="s">
        <v>119</v>
      </c>
      <c r="AU145" s="139" t="s">
        <v>83</v>
      </c>
      <c r="AY145" s="14" t="s">
        <v>118</v>
      </c>
      <c r="BE145" s="140">
        <f t="shared" si="4"/>
        <v>0</v>
      </c>
      <c r="BF145" s="140">
        <f t="shared" si="5"/>
        <v>0</v>
      </c>
      <c r="BG145" s="140">
        <f t="shared" si="6"/>
        <v>0</v>
      </c>
      <c r="BH145" s="140">
        <f t="shared" si="7"/>
        <v>0</v>
      </c>
      <c r="BI145" s="140">
        <f t="shared" si="8"/>
        <v>0</v>
      </c>
      <c r="BJ145" s="14" t="s">
        <v>81</v>
      </c>
      <c r="BK145" s="140">
        <f t="shared" si="9"/>
        <v>0</v>
      </c>
      <c r="BL145" s="14" t="s">
        <v>123</v>
      </c>
      <c r="BM145" s="139" t="s">
        <v>154</v>
      </c>
    </row>
    <row r="146" spans="1:65" s="2" customFormat="1" ht="16.5" customHeight="1">
      <c r="A146" s="29"/>
      <c r="B146" s="131"/>
      <c r="C146" s="272" t="s">
        <v>155</v>
      </c>
      <c r="D146" s="272" t="s">
        <v>238</v>
      </c>
      <c r="E146" s="273" t="s">
        <v>504</v>
      </c>
      <c r="F146" s="274" t="s">
        <v>505</v>
      </c>
      <c r="G146" s="275" t="s">
        <v>175</v>
      </c>
      <c r="H146" s="276">
        <v>18.21</v>
      </c>
      <c r="I146" s="147"/>
      <c r="J146" s="148">
        <f t="shared" si="0"/>
        <v>0</v>
      </c>
      <c r="K146" s="149"/>
      <c r="L146" s="150"/>
      <c r="M146" s="151" t="s">
        <v>1</v>
      </c>
      <c r="N146" s="152" t="s">
        <v>38</v>
      </c>
      <c r="O146" s="55"/>
      <c r="P146" s="137">
        <f t="shared" si="1"/>
        <v>0</v>
      </c>
      <c r="Q146" s="137">
        <v>0</v>
      </c>
      <c r="R146" s="137">
        <f t="shared" si="2"/>
        <v>0</v>
      </c>
      <c r="S146" s="137">
        <v>0</v>
      </c>
      <c r="T146" s="138">
        <f t="shared" si="3"/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132</v>
      </c>
      <c r="AT146" s="139" t="s">
        <v>238</v>
      </c>
      <c r="AU146" s="139" t="s">
        <v>83</v>
      </c>
      <c r="AY146" s="14" t="s">
        <v>118</v>
      </c>
      <c r="BE146" s="140">
        <f t="shared" si="4"/>
        <v>0</v>
      </c>
      <c r="BF146" s="140">
        <f t="shared" si="5"/>
        <v>0</v>
      </c>
      <c r="BG146" s="140">
        <f t="shared" si="6"/>
        <v>0</v>
      </c>
      <c r="BH146" s="140">
        <f t="shared" si="7"/>
        <v>0</v>
      </c>
      <c r="BI146" s="140">
        <f t="shared" si="8"/>
        <v>0</v>
      </c>
      <c r="BJ146" s="14" t="s">
        <v>81</v>
      </c>
      <c r="BK146" s="140">
        <f t="shared" si="9"/>
        <v>0</v>
      </c>
      <c r="BL146" s="14" t="s">
        <v>123</v>
      </c>
      <c r="BM146" s="139" t="s">
        <v>158</v>
      </c>
    </row>
    <row r="147" spans="1:65" s="11" customFormat="1" ht="22.9" customHeight="1">
      <c r="B147" s="121"/>
      <c r="C147" s="260"/>
      <c r="D147" s="261" t="s">
        <v>72</v>
      </c>
      <c r="E147" s="281" t="s">
        <v>377</v>
      </c>
      <c r="F147" s="281" t="s">
        <v>506</v>
      </c>
      <c r="G147" s="260"/>
      <c r="H147" s="260"/>
      <c r="I147" s="123"/>
      <c r="J147" s="156">
        <f>BK147</f>
        <v>0</v>
      </c>
      <c r="L147" s="121"/>
      <c r="M147" s="125"/>
      <c r="N147" s="126"/>
      <c r="O147" s="126"/>
      <c r="P147" s="127">
        <f>P148</f>
        <v>0</v>
      </c>
      <c r="Q147" s="126"/>
      <c r="R147" s="127">
        <f>R148</f>
        <v>0</v>
      </c>
      <c r="S147" s="126"/>
      <c r="T147" s="128">
        <f>T148</f>
        <v>0</v>
      </c>
      <c r="AR147" s="122" t="s">
        <v>81</v>
      </c>
      <c r="AT147" s="129" t="s">
        <v>72</v>
      </c>
      <c r="AU147" s="129" t="s">
        <v>81</v>
      </c>
      <c r="AY147" s="122" t="s">
        <v>118</v>
      </c>
      <c r="BK147" s="130">
        <f>BK148</f>
        <v>0</v>
      </c>
    </row>
    <row r="148" spans="1:65" s="2" customFormat="1" ht="24.2" customHeight="1">
      <c r="A148" s="29"/>
      <c r="B148" s="131"/>
      <c r="C148" s="263" t="s">
        <v>8</v>
      </c>
      <c r="D148" s="263" t="s">
        <v>119</v>
      </c>
      <c r="E148" s="264" t="s">
        <v>507</v>
      </c>
      <c r="F148" s="265" t="s">
        <v>508</v>
      </c>
      <c r="G148" s="266" t="s">
        <v>150</v>
      </c>
      <c r="H148" s="267">
        <v>2.512</v>
      </c>
      <c r="I148" s="132"/>
      <c r="J148" s="133">
        <f>ROUND(I148*H148,2)</f>
        <v>0</v>
      </c>
      <c r="K148" s="134"/>
      <c r="L148" s="30"/>
      <c r="M148" s="135" t="s">
        <v>1</v>
      </c>
      <c r="N148" s="136" t="s">
        <v>38</v>
      </c>
      <c r="O148" s="55"/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123</v>
      </c>
      <c r="AT148" s="139" t="s">
        <v>119</v>
      </c>
      <c r="AU148" s="139" t="s">
        <v>83</v>
      </c>
      <c r="AY148" s="14" t="s">
        <v>118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4" t="s">
        <v>81</v>
      </c>
      <c r="BK148" s="140">
        <f>ROUND(I148*H148,2)</f>
        <v>0</v>
      </c>
      <c r="BL148" s="14" t="s">
        <v>123</v>
      </c>
      <c r="BM148" s="139" t="s">
        <v>161</v>
      </c>
    </row>
    <row r="149" spans="1:65" s="11" customFormat="1" ht="22.9" customHeight="1">
      <c r="B149" s="121"/>
      <c r="C149" s="260"/>
      <c r="D149" s="261" t="s">
        <v>72</v>
      </c>
      <c r="E149" s="281" t="s">
        <v>258</v>
      </c>
      <c r="F149" s="281" t="s">
        <v>259</v>
      </c>
      <c r="G149" s="260"/>
      <c r="H149" s="260"/>
      <c r="I149" s="123"/>
      <c r="J149" s="156">
        <f>BK149</f>
        <v>0</v>
      </c>
      <c r="L149" s="121"/>
      <c r="M149" s="125"/>
      <c r="N149" s="126"/>
      <c r="O149" s="126"/>
      <c r="P149" s="127">
        <f>P150</f>
        <v>0</v>
      </c>
      <c r="Q149" s="126"/>
      <c r="R149" s="127">
        <f>R150</f>
        <v>0</v>
      </c>
      <c r="S149" s="126"/>
      <c r="T149" s="128">
        <f>T150</f>
        <v>0</v>
      </c>
      <c r="AR149" s="122" t="s">
        <v>81</v>
      </c>
      <c r="AT149" s="129" t="s">
        <v>72</v>
      </c>
      <c r="AU149" s="129" t="s">
        <v>81</v>
      </c>
      <c r="AY149" s="122" t="s">
        <v>118</v>
      </c>
      <c r="BK149" s="130">
        <f>BK150</f>
        <v>0</v>
      </c>
    </row>
    <row r="150" spans="1:65" s="2" customFormat="1" ht="24.2" customHeight="1">
      <c r="A150" s="29"/>
      <c r="B150" s="131"/>
      <c r="C150" s="263" t="s">
        <v>162</v>
      </c>
      <c r="D150" s="263" t="s">
        <v>119</v>
      </c>
      <c r="E150" s="264" t="s">
        <v>509</v>
      </c>
      <c r="F150" s="265" t="s">
        <v>510</v>
      </c>
      <c r="G150" s="266" t="s">
        <v>150</v>
      </c>
      <c r="H150" s="267">
        <v>5.024</v>
      </c>
      <c r="I150" s="132"/>
      <c r="J150" s="133">
        <f>ROUND(I150*H150,2)</f>
        <v>0</v>
      </c>
      <c r="K150" s="134"/>
      <c r="L150" s="30"/>
      <c r="M150" s="135" t="s">
        <v>1</v>
      </c>
      <c r="N150" s="136" t="s">
        <v>38</v>
      </c>
      <c r="O150" s="55"/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9" t="s">
        <v>123</v>
      </c>
      <c r="AT150" s="139" t="s">
        <v>119</v>
      </c>
      <c r="AU150" s="139" t="s">
        <v>83</v>
      </c>
      <c r="AY150" s="14" t="s">
        <v>118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4" t="s">
        <v>81</v>
      </c>
      <c r="BK150" s="140">
        <f>ROUND(I150*H150,2)</f>
        <v>0</v>
      </c>
      <c r="BL150" s="14" t="s">
        <v>123</v>
      </c>
      <c r="BM150" s="139" t="s">
        <v>165</v>
      </c>
    </row>
    <row r="151" spans="1:65" s="11" customFormat="1" ht="22.9" customHeight="1">
      <c r="B151" s="121"/>
      <c r="C151" s="260"/>
      <c r="D151" s="261" t="s">
        <v>72</v>
      </c>
      <c r="E151" s="281" t="s">
        <v>116</v>
      </c>
      <c r="F151" s="281" t="s">
        <v>117</v>
      </c>
      <c r="G151" s="260"/>
      <c r="H151" s="260"/>
      <c r="I151" s="123"/>
      <c r="J151" s="156">
        <f>BK151</f>
        <v>0</v>
      </c>
      <c r="L151" s="121"/>
      <c r="M151" s="125"/>
      <c r="N151" s="126"/>
      <c r="O151" s="126"/>
      <c r="P151" s="127">
        <f>SUM(P152:P153)</f>
        <v>0</v>
      </c>
      <c r="Q151" s="126"/>
      <c r="R151" s="127">
        <f>SUM(R152:R153)</f>
        <v>0</v>
      </c>
      <c r="S151" s="126"/>
      <c r="T151" s="128">
        <f>SUM(T152:T153)</f>
        <v>0</v>
      </c>
      <c r="AR151" s="122" t="s">
        <v>81</v>
      </c>
      <c r="AT151" s="129" t="s">
        <v>72</v>
      </c>
      <c r="AU151" s="129" t="s">
        <v>81</v>
      </c>
      <c r="AY151" s="122" t="s">
        <v>118</v>
      </c>
      <c r="BK151" s="130">
        <f>SUM(BK152:BK153)</f>
        <v>0</v>
      </c>
    </row>
    <row r="152" spans="1:65" s="2" customFormat="1" ht="37.9" customHeight="1">
      <c r="A152" s="29"/>
      <c r="B152" s="131"/>
      <c r="C152" s="263" t="s">
        <v>143</v>
      </c>
      <c r="D152" s="263" t="s">
        <v>119</v>
      </c>
      <c r="E152" s="264" t="s">
        <v>511</v>
      </c>
      <c r="F152" s="265" t="s">
        <v>512</v>
      </c>
      <c r="G152" s="266" t="s">
        <v>150</v>
      </c>
      <c r="H152" s="267">
        <v>5.024</v>
      </c>
      <c r="I152" s="132"/>
      <c r="J152" s="133">
        <f>ROUND(I152*H152,2)</f>
        <v>0</v>
      </c>
      <c r="K152" s="134"/>
      <c r="L152" s="30"/>
      <c r="M152" s="135" t="s">
        <v>1</v>
      </c>
      <c r="N152" s="136" t="s">
        <v>38</v>
      </c>
      <c r="O152" s="55"/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9" t="s">
        <v>123</v>
      </c>
      <c r="AT152" s="139" t="s">
        <v>119</v>
      </c>
      <c r="AU152" s="139" t="s">
        <v>83</v>
      </c>
      <c r="AY152" s="14" t="s">
        <v>118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4" t="s">
        <v>81</v>
      </c>
      <c r="BK152" s="140">
        <f>ROUND(I152*H152,2)</f>
        <v>0</v>
      </c>
      <c r="BL152" s="14" t="s">
        <v>123</v>
      </c>
      <c r="BM152" s="139" t="s">
        <v>169</v>
      </c>
    </row>
    <row r="153" spans="1:65" s="2" customFormat="1" ht="24.2" customHeight="1">
      <c r="A153" s="29"/>
      <c r="B153" s="131"/>
      <c r="C153" s="263" t="s">
        <v>172</v>
      </c>
      <c r="D153" s="263" t="s">
        <v>119</v>
      </c>
      <c r="E153" s="264" t="s">
        <v>513</v>
      </c>
      <c r="F153" s="265" t="s">
        <v>514</v>
      </c>
      <c r="G153" s="266" t="s">
        <v>139</v>
      </c>
      <c r="H153" s="267">
        <v>1</v>
      </c>
      <c r="I153" s="132"/>
      <c r="J153" s="133">
        <f>ROUND(I153*H153,2)</f>
        <v>0</v>
      </c>
      <c r="K153" s="134"/>
      <c r="L153" s="30"/>
      <c r="M153" s="135" t="s">
        <v>1</v>
      </c>
      <c r="N153" s="136" t="s">
        <v>38</v>
      </c>
      <c r="O153" s="55"/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9" t="s">
        <v>123</v>
      </c>
      <c r="AT153" s="139" t="s">
        <v>119</v>
      </c>
      <c r="AU153" s="139" t="s">
        <v>83</v>
      </c>
      <c r="AY153" s="14" t="s">
        <v>118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4" t="s">
        <v>81</v>
      </c>
      <c r="BK153" s="140">
        <f>ROUND(I153*H153,2)</f>
        <v>0</v>
      </c>
      <c r="BL153" s="14" t="s">
        <v>123</v>
      </c>
      <c r="BM153" s="139" t="s">
        <v>176</v>
      </c>
    </row>
    <row r="154" spans="1:65" s="11" customFormat="1" ht="22.9" customHeight="1">
      <c r="B154" s="121"/>
      <c r="C154" s="260"/>
      <c r="D154" s="261" t="s">
        <v>72</v>
      </c>
      <c r="E154" s="281" t="s">
        <v>282</v>
      </c>
      <c r="F154" s="281" t="s">
        <v>283</v>
      </c>
      <c r="G154" s="260"/>
      <c r="H154" s="260"/>
      <c r="I154" s="123"/>
      <c r="J154" s="156">
        <f>BK154</f>
        <v>0</v>
      </c>
      <c r="L154" s="121"/>
      <c r="M154" s="125"/>
      <c r="N154" s="126"/>
      <c r="O154" s="126"/>
      <c r="P154" s="127">
        <f>P155</f>
        <v>0</v>
      </c>
      <c r="Q154" s="126"/>
      <c r="R154" s="127">
        <f>R155</f>
        <v>0</v>
      </c>
      <c r="S154" s="126"/>
      <c r="T154" s="128">
        <f>T155</f>
        <v>0</v>
      </c>
      <c r="AR154" s="122" t="s">
        <v>81</v>
      </c>
      <c r="AT154" s="129" t="s">
        <v>72</v>
      </c>
      <c r="AU154" s="129" t="s">
        <v>81</v>
      </c>
      <c r="AY154" s="122" t="s">
        <v>118</v>
      </c>
      <c r="BK154" s="130">
        <f>BK155</f>
        <v>0</v>
      </c>
    </row>
    <row r="155" spans="1:65" s="2" customFormat="1" ht="21.75" customHeight="1">
      <c r="A155" s="29"/>
      <c r="B155" s="131"/>
      <c r="C155" s="263" t="s">
        <v>146</v>
      </c>
      <c r="D155" s="263" t="s">
        <v>119</v>
      </c>
      <c r="E155" s="264" t="s">
        <v>284</v>
      </c>
      <c r="F155" s="265" t="s">
        <v>285</v>
      </c>
      <c r="G155" s="266" t="s">
        <v>175</v>
      </c>
      <c r="H155" s="267">
        <v>11.590999999999999</v>
      </c>
      <c r="I155" s="132"/>
      <c r="J155" s="133">
        <f>ROUND(I155*H155,2)</f>
        <v>0</v>
      </c>
      <c r="K155" s="134"/>
      <c r="L155" s="30"/>
      <c r="M155" s="135" t="s">
        <v>1</v>
      </c>
      <c r="N155" s="136" t="s">
        <v>38</v>
      </c>
      <c r="O155" s="55"/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9" t="s">
        <v>123</v>
      </c>
      <c r="AT155" s="139" t="s">
        <v>119</v>
      </c>
      <c r="AU155" s="139" t="s">
        <v>83</v>
      </c>
      <c r="AY155" s="14" t="s">
        <v>118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4" t="s">
        <v>81</v>
      </c>
      <c r="BK155" s="140">
        <f>ROUND(I155*H155,2)</f>
        <v>0</v>
      </c>
      <c r="BL155" s="14" t="s">
        <v>123</v>
      </c>
      <c r="BM155" s="139" t="s">
        <v>179</v>
      </c>
    </row>
    <row r="156" spans="1:65" s="11" customFormat="1" ht="22.9" customHeight="1">
      <c r="B156" s="121"/>
      <c r="C156" s="260"/>
      <c r="D156" s="261" t="s">
        <v>72</v>
      </c>
      <c r="E156" s="281" t="s">
        <v>170</v>
      </c>
      <c r="F156" s="281" t="s">
        <v>171</v>
      </c>
      <c r="G156" s="260"/>
      <c r="H156" s="260"/>
      <c r="I156" s="123"/>
      <c r="J156" s="156">
        <f>BK156</f>
        <v>0</v>
      </c>
      <c r="L156" s="121"/>
      <c r="M156" s="125"/>
      <c r="N156" s="126"/>
      <c r="O156" s="126"/>
      <c r="P156" s="127">
        <f>SUM(P157:P160)</f>
        <v>0</v>
      </c>
      <c r="Q156" s="126"/>
      <c r="R156" s="127">
        <f>SUM(R157:R160)</f>
        <v>0</v>
      </c>
      <c r="S156" s="126"/>
      <c r="T156" s="128">
        <f>SUM(T157:T160)</f>
        <v>0</v>
      </c>
      <c r="AR156" s="122" t="s">
        <v>81</v>
      </c>
      <c r="AT156" s="129" t="s">
        <v>72</v>
      </c>
      <c r="AU156" s="129" t="s">
        <v>81</v>
      </c>
      <c r="AY156" s="122" t="s">
        <v>118</v>
      </c>
      <c r="BK156" s="130">
        <f>SUM(BK157:BK160)</f>
        <v>0</v>
      </c>
    </row>
    <row r="157" spans="1:65" s="2" customFormat="1" ht="24.2" customHeight="1">
      <c r="A157" s="29"/>
      <c r="B157" s="131"/>
      <c r="C157" s="263" t="s">
        <v>180</v>
      </c>
      <c r="D157" s="263" t="s">
        <v>119</v>
      </c>
      <c r="E157" s="264" t="s">
        <v>173</v>
      </c>
      <c r="F157" s="265" t="s">
        <v>174</v>
      </c>
      <c r="G157" s="266" t="s">
        <v>175</v>
      </c>
      <c r="H157" s="267">
        <v>14.798</v>
      </c>
      <c r="I157" s="132"/>
      <c r="J157" s="133">
        <f>ROUND(I157*H157,2)</f>
        <v>0</v>
      </c>
      <c r="K157" s="134"/>
      <c r="L157" s="30"/>
      <c r="M157" s="135" t="s">
        <v>1</v>
      </c>
      <c r="N157" s="136" t="s">
        <v>38</v>
      </c>
      <c r="O157" s="55"/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9" t="s">
        <v>123</v>
      </c>
      <c r="AT157" s="139" t="s">
        <v>119</v>
      </c>
      <c r="AU157" s="139" t="s">
        <v>83</v>
      </c>
      <c r="AY157" s="14" t="s">
        <v>118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4" t="s">
        <v>81</v>
      </c>
      <c r="BK157" s="140">
        <f>ROUND(I157*H157,2)</f>
        <v>0</v>
      </c>
      <c r="BL157" s="14" t="s">
        <v>123</v>
      </c>
      <c r="BM157" s="139" t="s">
        <v>183</v>
      </c>
    </row>
    <row r="158" spans="1:65" s="2" customFormat="1" ht="24.2" customHeight="1">
      <c r="A158" s="29"/>
      <c r="B158" s="131"/>
      <c r="C158" s="263" t="s">
        <v>151</v>
      </c>
      <c r="D158" s="263" t="s">
        <v>119</v>
      </c>
      <c r="E158" s="264" t="s">
        <v>177</v>
      </c>
      <c r="F158" s="265" t="s">
        <v>178</v>
      </c>
      <c r="G158" s="266" t="s">
        <v>175</v>
      </c>
      <c r="H158" s="267">
        <v>14.798</v>
      </c>
      <c r="I158" s="132"/>
      <c r="J158" s="133">
        <f>ROUND(I158*H158,2)</f>
        <v>0</v>
      </c>
      <c r="K158" s="134"/>
      <c r="L158" s="30"/>
      <c r="M158" s="135" t="s">
        <v>1</v>
      </c>
      <c r="N158" s="136" t="s">
        <v>38</v>
      </c>
      <c r="O158" s="55"/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9" t="s">
        <v>123</v>
      </c>
      <c r="AT158" s="139" t="s">
        <v>119</v>
      </c>
      <c r="AU158" s="139" t="s">
        <v>83</v>
      </c>
      <c r="AY158" s="14" t="s">
        <v>118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4" t="s">
        <v>81</v>
      </c>
      <c r="BK158" s="140">
        <f>ROUND(I158*H158,2)</f>
        <v>0</v>
      </c>
      <c r="BL158" s="14" t="s">
        <v>123</v>
      </c>
      <c r="BM158" s="139" t="s">
        <v>188</v>
      </c>
    </row>
    <row r="159" spans="1:65" s="2" customFormat="1" ht="24.2" customHeight="1">
      <c r="A159" s="29"/>
      <c r="B159" s="131"/>
      <c r="C159" s="263" t="s">
        <v>191</v>
      </c>
      <c r="D159" s="263" t="s">
        <v>119</v>
      </c>
      <c r="E159" s="264" t="s">
        <v>181</v>
      </c>
      <c r="F159" s="265" t="s">
        <v>182</v>
      </c>
      <c r="G159" s="266" t="s">
        <v>175</v>
      </c>
      <c r="H159" s="267">
        <v>133.18199999999999</v>
      </c>
      <c r="I159" s="132"/>
      <c r="J159" s="133">
        <f>ROUND(I159*H159,2)</f>
        <v>0</v>
      </c>
      <c r="K159" s="134"/>
      <c r="L159" s="30"/>
      <c r="M159" s="135" t="s">
        <v>1</v>
      </c>
      <c r="N159" s="136" t="s">
        <v>38</v>
      </c>
      <c r="O159" s="55"/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9" t="s">
        <v>123</v>
      </c>
      <c r="AT159" s="139" t="s">
        <v>119</v>
      </c>
      <c r="AU159" s="139" t="s">
        <v>83</v>
      </c>
      <c r="AY159" s="14" t="s">
        <v>118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4" t="s">
        <v>81</v>
      </c>
      <c r="BK159" s="140">
        <f>ROUND(I159*H159,2)</f>
        <v>0</v>
      </c>
      <c r="BL159" s="14" t="s">
        <v>123</v>
      </c>
      <c r="BM159" s="139" t="s">
        <v>194</v>
      </c>
    </row>
    <row r="160" spans="1:65" s="2" customFormat="1" ht="37.9" customHeight="1">
      <c r="A160" s="29"/>
      <c r="B160" s="131"/>
      <c r="C160" s="263" t="s">
        <v>154</v>
      </c>
      <c r="D160" s="263" t="s">
        <v>119</v>
      </c>
      <c r="E160" s="264" t="s">
        <v>515</v>
      </c>
      <c r="F160" s="265" t="s">
        <v>516</v>
      </c>
      <c r="G160" s="266" t="s">
        <v>175</v>
      </c>
      <c r="H160" s="267">
        <v>11.141999999999999</v>
      </c>
      <c r="I160" s="132"/>
      <c r="J160" s="133">
        <f>ROUND(I160*H160,2)</f>
        <v>0</v>
      </c>
      <c r="K160" s="134"/>
      <c r="L160" s="30"/>
      <c r="M160" s="135" t="s">
        <v>1</v>
      </c>
      <c r="N160" s="136" t="s">
        <v>38</v>
      </c>
      <c r="O160" s="55"/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9" t="s">
        <v>123</v>
      </c>
      <c r="AT160" s="139" t="s">
        <v>119</v>
      </c>
      <c r="AU160" s="139" t="s">
        <v>83</v>
      </c>
      <c r="AY160" s="14" t="s">
        <v>118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4" t="s">
        <v>81</v>
      </c>
      <c r="BK160" s="140">
        <f>ROUND(I160*H160,2)</f>
        <v>0</v>
      </c>
      <c r="BL160" s="14" t="s">
        <v>123</v>
      </c>
      <c r="BM160" s="139" t="s">
        <v>199</v>
      </c>
    </row>
    <row r="161" spans="1:65" s="11" customFormat="1" ht="22.9" customHeight="1">
      <c r="B161" s="121"/>
      <c r="C161" s="260"/>
      <c r="D161" s="261" t="s">
        <v>72</v>
      </c>
      <c r="E161" s="281" t="s">
        <v>517</v>
      </c>
      <c r="F161" s="281" t="s">
        <v>518</v>
      </c>
      <c r="G161" s="260"/>
      <c r="H161" s="260"/>
      <c r="I161" s="123"/>
      <c r="J161" s="156">
        <f>BK161</f>
        <v>0</v>
      </c>
      <c r="L161" s="121"/>
      <c r="M161" s="125"/>
      <c r="N161" s="126"/>
      <c r="O161" s="126"/>
      <c r="P161" s="127">
        <f>SUM(P162:P167)</f>
        <v>0</v>
      </c>
      <c r="Q161" s="126"/>
      <c r="R161" s="127">
        <f>SUM(R162:R167)</f>
        <v>0</v>
      </c>
      <c r="S161" s="126"/>
      <c r="T161" s="128">
        <f>SUM(T162:T167)</f>
        <v>0</v>
      </c>
      <c r="AR161" s="122" t="s">
        <v>83</v>
      </c>
      <c r="AT161" s="129" t="s">
        <v>72</v>
      </c>
      <c r="AU161" s="129" t="s">
        <v>81</v>
      </c>
      <c r="AY161" s="122" t="s">
        <v>118</v>
      </c>
      <c r="BK161" s="130">
        <f>SUM(BK162:BK167)</f>
        <v>0</v>
      </c>
    </row>
    <row r="162" spans="1:65" s="2" customFormat="1" ht="21.75" customHeight="1">
      <c r="A162" s="29"/>
      <c r="B162" s="131"/>
      <c r="C162" s="263" t="s">
        <v>7</v>
      </c>
      <c r="D162" s="263" t="s">
        <v>119</v>
      </c>
      <c r="E162" s="264" t="s">
        <v>519</v>
      </c>
      <c r="F162" s="265" t="s">
        <v>520</v>
      </c>
      <c r="G162" s="266" t="s">
        <v>168</v>
      </c>
      <c r="H162" s="267">
        <v>12.4</v>
      </c>
      <c r="I162" s="132"/>
      <c r="J162" s="133">
        <f t="shared" ref="J162:J167" si="10">ROUND(I162*H162,2)</f>
        <v>0</v>
      </c>
      <c r="K162" s="134"/>
      <c r="L162" s="30"/>
      <c r="M162" s="135" t="s">
        <v>1</v>
      </c>
      <c r="N162" s="136" t="s">
        <v>38</v>
      </c>
      <c r="O162" s="55"/>
      <c r="P162" s="137">
        <f t="shared" ref="P162:P167" si="11">O162*H162</f>
        <v>0</v>
      </c>
      <c r="Q162" s="137">
        <v>0</v>
      </c>
      <c r="R162" s="137">
        <f t="shared" ref="R162:R167" si="12">Q162*H162</f>
        <v>0</v>
      </c>
      <c r="S162" s="137">
        <v>0</v>
      </c>
      <c r="T162" s="138">
        <f t="shared" ref="T162:T167" si="13"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9" t="s">
        <v>146</v>
      </c>
      <c r="AT162" s="139" t="s">
        <v>119</v>
      </c>
      <c r="AU162" s="139" t="s">
        <v>83</v>
      </c>
      <c r="AY162" s="14" t="s">
        <v>118</v>
      </c>
      <c r="BE162" s="140">
        <f t="shared" ref="BE162:BE167" si="14">IF(N162="základní",J162,0)</f>
        <v>0</v>
      </c>
      <c r="BF162" s="140">
        <f t="shared" ref="BF162:BF167" si="15">IF(N162="snížená",J162,0)</f>
        <v>0</v>
      </c>
      <c r="BG162" s="140">
        <f t="shared" ref="BG162:BG167" si="16">IF(N162="zákl. přenesená",J162,0)</f>
        <v>0</v>
      </c>
      <c r="BH162" s="140">
        <f t="shared" ref="BH162:BH167" si="17">IF(N162="sníž. přenesená",J162,0)</f>
        <v>0</v>
      </c>
      <c r="BI162" s="140">
        <f t="shared" ref="BI162:BI167" si="18">IF(N162="nulová",J162,0)</f>
        <v>0</v>
      </c>
      <c r="BJ162" s="14" t="s">
        <v>81</v>
      </c>
      <c r="BK162" s="140">
        <f t="shared" ref="BK162:BK167" si="19">ROUND(I162*H162,2)</f>
        <v>0</v>
      </c>
      <c r="BL162" s="14" t="s">
        <v>146</v>
      </c>
      <c r="BM162" s="139" t="s">
        <v>204</v>
      </c>
    </row>
    <row r="163" spans="1:65" s="2" customFormat="1" ht="21.75" customHeight="1">
      <c r="A163" s="29"/>
      <c r="B163" s="131"/>
      <c r="C163" s="263" t="s">
        <v>158</v>
      </c>
      <c r="D163" s="263" t="s">
        <v>119</v>
      </c>
      <c r="E163" s="264" t="s">
        <v>521</v>
      </c>
      <c r="F163" s="265" t="s">
        <v>522</v>
      </c>
      <c r="G163" s="266" t="s">
        <v>168</v>
      </c>
      <c r="H163" s="267">
        <v>9.6</v>
      </c>
      <c r="I163" s="132"/>
      <c r="J163" s="133">
        <f t="shared" si="10"/>
        <v>0</v>
      </c>
      <c r="K163" s="134"/>
      <c r="L163" s="30"/>
      <c r="M163" s="135" t="s">
        <v>1</v>
      </c>
      <c r="N163" s="136" t="s">
        <v>38</v>
      </c>
      <c r="O163" s="55"/>
      <c r="P163" s="137">
        <f t="shared" si="11"/>
        <v>0</v>
      </c>
      <c r="Q163" s="137">
        <v>0</v>
      </c>
      <c r="R163" s="137">
        <f t="shared" si="12"/>
        <v>0</v>
      </c>
      <c r="S163" s="137">
        <v>0</v>
      </c>
      <c r="T163" s="138">
        <f t="shared" si="13"/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9" t="s">
        <v>146</v>
      </c>
      <c r="AT163" s="139" t="s">
        <v>119</v>
      </c>
      <c r="AU163" s="139" t="s">
        <v>83</v>
      </c>
      <c r="AY163" s="14" t="s">
        <v>118</v>
      </c>
      <c r="BE163" s="140">
        <f t="shared" si="14"/>
        <v>0</v>
      </c>
      <c r="BF163" s="140">
        <f t="shared" si="15"/>
        <v>0</v>
      </c>
      <c r="BG163" s="140">
        <f t="shared" si="16"/>
        <v>0</v>
      </c>
      <c r="BH163" s="140">
        <f t="shared" si="17"/>
        <v>0</v>
      </c>
      <c r="BI163" s="140">
        <f t="shared" si="18"/>
        <v>0</v>
      </c>
      <c r="BJ163" s="14" t="s">
        <v>81</v>
      </c>
      <c r="BK163" s="140">
        <f t="shared" si="19"/>
        <v>0</v>
      </c>
      <c r="BL163" s="14" t="s">
        <v>146</v>
      </c>
      <c r="BM163" s="139" t="s">
        <v>209</v>
      </c>
    </row>
    <row r="164" spans="1:65" s="2" customFormat="1" ht="21.75" customHeight="1">
      <c r="A164" s="29"/>
      <c r="B164" s="131"/>
      <c r="C164" s="263" t="s">
        <v>210</v>
      </c>
      <c r="D164" s="263" t="s">
        <v>119</v>
      </c>
      <c r="E164" s="264" t="s">
        <v>523</v>
      </c>
      <c r="F164" s="265" t="s">
        <v>524</v>
      </c>
      <c r="G164" s="266" t="s">
        <v>168</v>
      </c>
      <c r="H164" s="267">
        <v>4.8</v>
      </c>
      <c r="I164" s="132"/>
      <c r="J164" s="133">
        <f t="shared" si="10"/>
        <v>0</v>
      </c>
      <c r="K164" s="134"/>
      <c r="L164" s="30"/>
      <c r="M164" s="135" t="s">
        <v>1</v>
      </c>
      <c r="N164" s="136" t="s">
        <v>38</v>
      </c>
      <c r="O164" s="55"/>
      <c r="P164" s="137">
        <f t="shared" si="11"/>
        <v>0</v>
      </c>
      <c r="Q164" s="137">
        <v>0</v>
      </c>
      <c r="R164" s="137">
        <f t="shared" si="12"/>
        <v>0</v>
      </c>
      <c r="S164" s="137">
        <v>0</v>
      </c>
      <c r="T164" s="138">
        <f t="shared" si="13"/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9" t="s">
        <v>146</v>
      </c>
      <c r="AT164" s="139" t="s">
        <v>119</v>
      </c>
      <c r="AU164" s="139" t="s">
        <v>83</v>
      </c>
      <c r="AY164" s="14" t="s">
        <v>118</v>
      </c>
      <c r="BE164" s="140">
        <f t="shared" si="14"/>
        <v>0</v>
      </c>
      <c r="BF164" s="140">
        <f t="shared" si="15"/>
        <v>0</v>
      </c>
      <c r="BG164" s="140">
        <f t="shared" si="16"/>
        <v>0</v>
      </c>
      <c r="BH164" s="140">
        <f t="shared" si="17"/>
        <v>0</v>
      </c>
      <c r="BI164" s="140">
        <f t="shared" si="18"/>
        <v>0</v>
      </c>
      <c r="BJ164" s="14" t="s">
        <v>81</v>
      </c>
      <c r="BK164" s="140">
        <f t="shared" si="19"/>
        <v>0</v>
      </c>
      <c r="BL164" s="14" t="s">
        <v>146</v>
      </c>
      <c r="BM164" s="139" t="s">
        <v>213</v>
      </c>
    </row>
    <row r="165" spans="1:65" s="2" customFormat="1" ht="24.2" customHeight="1">
      <c r="A165" s="29"/>
      <c r="B165" s="131"/>
      <c r="C165" s="263" t="s">
        <v>161</v>
      </c>
      <c r="D165" s="263" t="s">
        <v>119</v>
      </c>
      <c r="E165" s="264" t="s">
        <v>525</v>
      </c>
      <c r="F165" s="265" t="s">
        <v>526</v>
      </c>
      <c r="G165" s="266" t="s">
        <v>168</v>
      </c>
      <c r="H165" s="267">
        <v>14.4</v>
      </c>
      <c r="I165" s="132"/>
      <c r="J165" s="133">
        <f t="shared" si="10"/>
        <v>0</v>
      </c>
      <c r="K165" s="134"/>
      <c r="L165" s="30"/>
      <c r="M165" s="135" t="s">
        <v>1</v>
      </c>
      <c r="N165" s="136" t="s">
        <v>38</v>
      </c>
      <c r="O165" s="55"/>
      <c r="P165" s="137">
        <f t="shared" si="11"/>
        <v>0</v>
      </c>
      <c r="Q165" s="137">
        <v>0</v>
      </c>
      <c r="R165" s="137">
        <f t="shared" si="12"/>
        <v>0</v>
      </c>
      <c r="S165" s="137">
        <v>0</v>
      </c>
      <c r="T165" s="138">
        <f t="shared" si="13"/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39" t="s">
        <v>146</v>
      </c>
      <c r="AT165" s="139" t="s">
        <v>119</v>
      </c>
      <c r="AU165" s="139" t="s">
        <v>83</v>
      </c>
      <c r="AY165" s="14" t="s">
        <v>118</v>
      </c>
      <c r="BE165" s="140">
        <f t="shared" si="14"/>
        <v>0</v>
      </c>
      <c r="BF165" s="140">
        <f t="shared" si="15"/>
        <v>0</v>
      </c>
      <c r="BG165" s="140">
        <f t="shared" si="16"/>
        <v>0</v>
      </c>
      <c r="BH165" s="140">
        <f t="shared" si="17"/>
        <v>0</v>
      </c>
      <c r="BI165" s="140">
        <f t="shared" si="18"/>
        <v>0</v>
      </c>
      <c r="BJ165" s="14" t="s">
        <v>81</v>
      </c>
      <c r="BK165" s="140">
        <f t="shared" si="19"/>
        <v>0</v>
      </c>
      <c r="BL165" s="14" t="s">
        <v>146</v>
      </c>
      <c r="BM165" s="139" t="s">
        <v>305</v>
      </c>
    </row>
    <row r="166" spans="1:65" s="2" customFormat="1" ht="24.2" customHeight="1">
      <c r="A166" s="29"/>
      <c r="B166" s="131"/>
      <c r="C166" s="263" t="s">
        <v>306</v>
      </c>
      <c r="D166" s="263" t="s">
        <v>119</v>
      </c>
      <c r="E166" s="264" t="s">
        <v>527</v>
      </c>
      <c r="F166" s="265" t="s">
        <v>528</v>
      </c>
      <c r="G166" s="266" t="s">
        <v>300</v>
      </c>
      <c r="H166" s="277"/>
      <c r="I166" s="132"/>
      <c r="J166" s="133">
        <f t="shared" si="10"/>
        <v>0</v>
      </c>
      <c r="K166" s="134"/>
      <c r="L166" s="30"/>
      <c r="M166" s="135" t="s">
        <v>1</v>
      </c>
      <c r="N166" s="136" t="s">
        <v>38</v>
      </c>
      <c r="O166" s="55"/>
      <c r="P166" s="137">
        <f t="shared" si="11"/>
        <v>0</v>
      </c>
      <c r="Q166" s="137">
        <v>0</v>
      </c>
      <c r="R166" s="137">
        <f t="shared" si="12"/>
        <v>0</v>
      </c>
      <c r="S166" s="137">
        <v>0</v>
      </c>
      <c r="T166" s="138">
        <f t="shared" si="13"/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9" t="s">
        <v>146</v>
      </c>
      <c r="AT166" s="139" t="s">
        <v>119</v>
      </c>
      <c r="AU166" s="139" t="s">
        <v>83</v>
      </c>
      <c r="AY166" s="14" t="s">
        <v>118</v>
      </c>
      <c r="BE166" s="140">
        <f t="shared" si="14"/>
        <v>0</v>
      </c>
      <c r="BF166" s="140">
        <f t="shared" si="15"/>
        <v>0</v>
      </c>
      <c r="BG166" s="140">
        <f t="shared" si="16"/>
        <v>0</v>
      </c>
      <c r="BH166" s="140">
        <f t="shared" si="17"/>
        <v>0</v>
      </c>
      <c r="BI166" s="140">
        <f t="shared" si="18"/>
        <v>0</v>
      </c>
      <c r="BJ166" s="14" t="s">
        <v>81</v>
      </c>
      <c r="BK166" s="140">
        <f t="shared" si="19"/>
        <v>0</v>
      </c>
      <c r="BL166" s="14" t="s">
        <v>146</v>
      </c>
      <c r="BM166" s="139" t="s">
        <v>309</v>
      </c>
    </row>
    <row r="167" spans="1:65" s="2" customFormat="1" ht="21.75" customHeight="1">
      <c r="A167" s="29"/>
      <c r="B167" s="131"/>
      <c r="C167" s="263" t="s">
        <v>165</v>
      </c>
      <c r="D167" s="263" t="s">
        <v>119</v>
      </c>
      <c r="E167" s="264" t="s">
        <v>529</v>
      </c>
      <c r="F167" s="265" t="s">
        <v>530</v>
      </c>
      <c r="G167" s="266" t="s">
        <v>168</v>
      </c>
      <c r="H167" s="267">
        <v>12.4</v>
      </c>
      <c r="I167" s="132"/>
      <c r="J167" s="133">
        <f t="shared" si="10"/>
        <v>0</v>
      </c>
      <c r="K167" s="134"/>
      <c r="L167" s="30"/>
      <c r="M167" s="135" t="s">
        <v>1</v>
      </c>
      <c r="N167" s="136" t="s">
        <v>38</v>
      </c>
      <c r="O167" s="55"/>
      <c r="P167" s="137">
        <f t="shared" si="11"/>
        <v>0</v>
      </c>
      <c r="Q167" s="137">
        <v>0</v>
      </c>
      <c r="R167" s="137">
        <f t="shared" si="12"/>
        <v>0</v>
      </c>
      <c r="S167" s="137">
        <v>0</v>
      </c>
      <c r="T167" s="138">
        <f t="shared" si="13"/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39" t="s">
        <v>146</v>
      </c>
      <c r="AT167" s="139" t="s">
        <v>119</v>
      </c>
      <c r="AU167" s="139" t="s">
        <v>83</v>
      </c>
      <c r="AY167" s="14" t="s">
        <v>118</v>
      </c>
      <c r="BE167" s="140">
        <f t="shared" si="14"/>
        <v>0</v>
      </c>
      <c r="BF167" s="140">
        <f t="shared" si="15"/>
        <v>0</v>
      </c>
      <c r="BG167" s="140">
        <f t="shared" si="16"/>
        <v>0</v>
      </c>
      <c r="BH167" s="140">
        <f t="shared" si="17"/>
        <v>0</v>
      </c>
      <c r="BI167" s="140">
        <f t="shared" si="18"/>
        <v>0</v>
      </c>
      <c r="BJ167" s="14" t="s">
        <v>81</v>
      </c>
      <c r="BK167" s="140">
        <f t="shared" si="19"/>
        <v>0</v>
      </c>
      <c r="BL167" s="14" t="s">
        <v>146</v>
      </c>
      <c r="BM167" s="139" t="s">
        <v>312</v>
      </c>
    </row>
    <row r="168" spans="1:65" s="11" customFormat="1" ht="25.9" customHeight="1">
      <c r="B168" s="121"/>
      <c r="C168" s="260"/>
      <c r="D168" s="261" t="s">
        <v>72</v>
      </c>
      <c r="E168" s="262" t="s">
        <v>531</v>
      </c>
      <c r="F168" s="262" t="s">
        <v>532</v>
      </c>
      <c r="G168" s="260"/>
      <c r="H168" s="260"/>
      <c r="I168" s="123"/>
      <c r="J168" s="124">
        <f>BK168</f>
        <v>0</v>
      </c>
      <c r="L168" s="121"/>
      <c r="M168" s="125"/>
      <c r="N168" s="126"/>
      <c r="O168" s="126"/>
      <c r="P168" s="127">
        <f>P169+P178+P180+P182+P184+P188+P190+P192</f>
        <v>0</v>
      </c>
      <c r="Q168" s="126"/>
      <c r="R168" s="127">
        <f>R169+R178+R180+R182+R184+R188+R190+R192</f>
        <v>0</v>
      </c>
      <c r="S168" s="126"/>
      <c r="T168" s="128">
        <f>T169+T178+T180+T182+T184+T188+T190+T192</f>
        <v>0</v>
      </c>
      <c r="AR168" s="122" t="s">
        <v>81</v>
      </c>
      <c r="AT168" s="129" t="s">
        <v>72</v>
      </c>
      <c r="AU168" s="129" t="s">
        <v>73</v>
      </c>
      <c r="AY168" s="122" t="s">
        <v>118</v>
      </c>
      <c r="BK168" s="130">
        <f>BK169+BK178+BK180+BK182+BK184+BK188+BK190+BK192</f>
        <v>0</v>
      </c>
    </row>
    <row r="169" spans="1:65" s="11" customFormat="1" ht="22.9" customHeight="1">
      <c r="B169" s="121"/>
      <c r="C169" s="260"/>
      <c r="D169" s="261" t="s">
        <v>72</v>
      </c>
      <c r="E169" s="281" t="s">
        <v>81</v>
      </c>
      <c r="F169" s="281" t="s">
        <v>483</v>
      </c>
      <c r="G169" s="260"/>
      <c r="H169" s="260"/>
      <c r="I169" s="123"/>
      <c r="J169" s="156">
        <f>BK169</f>
        <v>0</v>
      </c>
      <c r="L169" s="121"/>
      <c r="M169" s="125"/>
      <c r="N169" s="126"/>
      <c r="O169" s="126"/>
      <c r="P169" s="127">
        <f>SUM(P170:P177)</f>
        <v>0</v>
      </c>
      <c r="Q169" s="126"/>
      <c r="R169" s="127">
        <f>SUM(R170:R177)</f>
        <v>0</v>
      </c>
      <c r="S169" s="126"/>
      <c r="T169" s="128">
        <f>SUM(T170:T177)</f>
        <v>0</v>
      </c>
      <c r="AR169" s="122" t="s">
        <v>81</v>
      </c>
      <c r="AT169" s="129" t="s">
        <v>72</v>
      </c>
      <c r="AU169" s="129" t="s">
        <v>81</v>
      </c>
      <c r="AY169" s="122" t="s">
        <v>118</v>
      </c>
      <c r="BK169" s="130">
        <f>SUM(BK170:BK177)</f>
        <v>0</v>
      </c>
    </row>
    <row r="170" spans="1:65" s="2" customFormat="1" ht="33" customHeight="1">
      <c r="A170" s="29"/>
      <c r="B170" s="131"/>
      <c r="C170" s="263" t="s">
        <v>313</v>
      </c>
      <c r="D170" s="263" t="s">
        <v>119</v>
      </c>
      <c r="E170" s="264" t="s">
        <v>533</v>
      </c>
      <c r="F170" s="265" t="s">
        <v>534</v>
      </c>
      <c r="G170" s="266" t="s">
        <v>150</v>
      </c>
      <c r="H170" s="267">
        <v>5.5579999999999998</v>
      </c>
      <c r="I170" s="132"/>
      <c r="J170" s="133">
        <f t="shared" ref="J170:J177" si="20">ROUND(I170*H170,2)</f>
        <v>0</v>
      </c>
      <c r="K170" s="134"/>
      <c r="L170" s="30"/>
      <c r="M170" s="135" t="s">
        <v>1</v>
      </c>
      <c r="N170" s="136" t="s">
        <v>38</v>
      </c>
      <c r="O170" s="55"/>
      <c r="P170" s="137">
        <f t="shared" ref="P170:P177" si="21">O170*H170</f>
        <v>0</v>
      </c>
      <c r="Q170" s="137">
        <v>0</v>
      </c>
      <c r="R170" s="137">
        <f t="shared" ref="R170:R177" si="22">Q170*H170</f>
        <v>0</v>
      </c>
      <c r="S170" s="137">
        <v>0</v>
      </c>
      <c r="T170" s="138">
        <f t="shared" ref="T170:T177" si="2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9" t="s">
        <v>123</v>
      </c>
      <c r="AT170" s="139" t="s">
        <v>119</v>
      </c>
      <c r="AU170" s="139" t="s">
        <v>83</v>
      </c>
      <c r="AY170" s="14" t="s">
        <v>118</v>
      </c>
      <c r="BE170" s="140">
        <f t="shared" ref="BE170:BE177" si="24">IF(N170="základní",J170,0)</f>
        <v>0</v>
      </c>
      <c r="BF170" s="140">
        <f t="shared" ref="BF170:BF177" si="25">IF(N170="snížená",J170,0)</f>
        <v>0</v>
      </c>
      <c r="BG170" s="140">
        <f t="shared" ref="BG170:BG177" si="26">IF(N170="zákl. přenesená",J170,0)</f>
        <v>0</v>
      </c>
      <c r="BH170" s="140">
        <f t="shared" ref="BH170:BH177" si="27">IF(N170="sníž. přenesená",J170,0)</f>
        <v>0</v>
      </c>
      <c r="BI170" s="140">
        <f t="shared" ref="BI170:BI177" si="28">IF(N170="nulová",J170,0)</f>
        <v>0</v>
      </c>
      <c r="BJ170" s="14" t="s">
        <v>81</v>
      </c>
      <c r="BK170" s="140">
        <f t="shared" ref="BK170:BK177" si="29">ROUND(I170*H170,2)</f>
        <v>0</v>
      </c>
      <c r="BL170" s="14" t="s">
        <v>123</v>
      </c>
      <c r="BM170" s="139" t="s">
        <v>316</v>
      </c>
    </row>
    <row r="171" spans="1:65" s="2" customFormat="1" ht="24.2" customHeight="1">
      <c r="A171" s="29"/>
      <c r="B171" s="131"/>
      <c r="C171" s="263" t="s">
        <v>169</v>
      </c>
      <c r="D171" s="263" t="s">
        <v>119</v>
      </c>
      <c r="E171" s="264" t="s">
        <v>502</v>
      </c>
      <c r="F171" s="265" t="s">
        <v>503</v>
      </c>
      <c r="G171" s="266" t="s">
        <v>150</v>
      </c>
      <c r="H171" s="267">
        <v>2.766</v>
      </c>
      <c r="I171" s="132"/>
      <c r="J171" s="133">
        <f t="shared" si="20"/>
        <v>0</v>
      </c>
      <c r="K171" s="134"/>
      <c r="L171" s="30"/>
      <c r="M171" s="135" t="s">
        <v>1</v>
      </c>
      <c r="N171" s="136" t="s">
        <v>38</v>
      </c>
      <c r="O171" s="55"/>
      <c r="P171" s="137">
        <f t="shared" si="21"/>
        <v>0</v>
      </c>
      <c r="Q171" s="137">
        <v>0</v>
      </c>
      <c r="R171" s="137">
        <f t="shared" si="22"/>
        <v>0</v>
      </c>
      <c r="S171" s="137">
        <v>0</v>
      </c>
      <c r="T171" s="138">
        <f t="shared" si="2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39" t="s">
        <v>123</v>
      </c>
      <c r="AT171" s="139" t="s">
        <v>119</v>
      </c>
      <c r="AU171" s="139" t="s">
        <v>83</v>
      </c>
      <c r="AY171" s="14" t="s">
        <v>118</v>
      </c>
      <c r="BE171" s="140">
        <f t="shared" si="24"/>
        <v>0</v>
      </c>
      <c r="BF171" s="140">
        <f t="shared" si="25"/>
        <v>0</v>
      </c>
      <c r="BG171" s="140">
        <f t="shared" si="26"/>
        <v>0</v>
      </c>
      <c r="BH171" s="140">
        <f t="shared" si="27"/>
        <v>0</v>
      </c>
      <c r="BI171" s="140">
        <f t="shared" si="28"/>
        <v>0</v>
      </c>
      <c r="BJ171" s="14" t="s">
        <v>81</v>
      </c>
      <c r="BK171" s="140">
        <f t="shared" si="29"/>
        <v>0</v>
      </c>
      <c r="BL171" s="14" t="s">
        <v>123</v>
      </c>
      <c r="BM171" s="139" t="s">
        <v>319</v>
      </c>
    </row>
    <row r="172" spans="1:65" s="2" customFormat="1" ht="16.5" customHeight="1">
      <c r="A172" s="29"/>
      <c r="B172" s="131"/>
      <c r="C172" s="272" t="s">
        <v>320</v>
      </c>
      <c r="D172" s="272" t="s">
        <v>238</v>
      </c>
      <c r="E172" s="273" t="s">
        <v>504</v>
      </c>
      <c r="F172" s="274" t="s">
        <v>505</v>
      </c>
      <c r="G172" s="275" t="s">
        <v>175</v>
      </c>
      <c r="H172" s="276">
        <v>5.5519999999999996</v>
      </c>
      <c r="I172" s="147"/>
      <c r="J172" s="148">
        <f t="shared" si="20"/>
        <v>0</v>
      </c>
      <c r="K172" s="149"/>
      <c r="L172" s="150"/>
      <c r="M172" s="151" t="s">
        <v>1</v>
      </c>
      <c r="N172" s="152" t="s">
        <v>38</v>
      </c>
      <c r="O172" s="55"/>
      <c r="P172" s="137">
        <f t="shared" si="21"/>
        <v>0</v>
      </c>
      <c r="Q172" s="137">
        <v>0</v>
      </c>
      <c r="R172" s="137">
        <f t="shared" si="22"/>
        <v>0</v>
      </c>
      <c r="S172" s="137">
        <v>0</v>
      </c>
      <c r="T172" s="138">
        <f t="shared" si="2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9" t="s">
        <v>132</v>
      </c>
      <c r="AT172" s="139" t="s">
        <v>238</v>
      </c>
      <c r="AU172" s="139" t="s">
        <v>83</v>
      </c>
      <c r="AY172" s="14" t="s">
        <v>118</v>
      </c>
      <c r="BE172" s="140">
        <f t="shared" si="24"/>
        <v>0</v>
      </c>
      <c r="BF172" s="140">
        <f t="shared" si="25"/>
        <v>0</v>
      </c>
      <c r="BG172" s="140">
        <f t="shared" si="26"/>
        <v>0</v>
      </c>
      <c r="BH172" s="140">
        <f t="shared" si="27"/>
        <v>0</v>
      </c>
      <c r="BI172" s="140">
        <f t="shared" si="28"/>
        <v>0</v>
      </c>
      <c r="BJ172" s="14" t="s">
        <v>81</v>
      </c>
      <c r="BK172" s="140">
        <f t="shared" si="29"/>
        <v>0</v>
      </c>
      <c r="BL172" s="14" t="s">
        <v>123</v>
      </c>
      <c r="BM172" s="139" t="s">
        <v>323</v>
      </c>
    </row>
    <row r="173" spans="1:65" s="2" customFormat="1" ht="37.9" customHeight="1">
      <c r="A173" s="29"/>
      <c r="B173" s="131"/>
      <c r="C173" s="263" t="s">
        <v>176</v>
      </c>
      <c r="D173" s="263" t="s">
        <v>119</v>
      </c>
      <c r="E173" s="264" t="s">
        <v>535</v>
      </c>
      <c r="F173" s="265" t="s">
        <v>536</v>
      </c>
      <c r="G173" s="266" t="s">
        <v>150</v>
      </c>
      <c r="H173" s="267">
        <v>5.5579999999999998</v>
      </c>
      <c r="I173" s="132"/>
      <c r="J173" s="133">
        <f t="shared" si="20"/>
        <v>0</v>
      </c>
      <c r="K173" s="134"/>
      <c r="L173" s="30"/>
      <c r="M173" s="135" t="s">
        <v>1</v>
      </c>
      <c r="N173" s="136" t="s">
        <v>38</v>
      </c>
      <c r="O173" s="55"/>
      <c r="P173" s="137">
        <f t="shared" si="21"/>
        <v>0</v>
      </c>
      <c r="Q173" s="137">
        <v>0</v>
      </c>
      <c r="R173" s="137">
        <f t="shared" si="22"/>
        <v>0</v>
      </c>
      <c r="S173" s="137">
        <v>0</v>
      </c>
      <c r="T173" s="138">
        <f t="shared" si="2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39" t="s">
        <v>123</v>
      </c>
      <c r="AT173" s="139" t="s">
        <v>119</v>
      </c>
      <c r="AU173" s="139" t="s">
        <v>83</v>
      </c>
      <c r="AY173" s="14" t="s">
        <v>118</v>
      </c>
      <c r="BE173" s="140">
        <f t="shared" si="24"/>
        <v>0</v>
      </c>
      <c r="BF173" s="140">
        <f t="shared" si="25"/>
        <v>0</v>
      </c>
      <c r="BG173" s="140">
        <f t="shared" si="26"/>
        <v>0</v>
      </c>
      <c r="BH173" s="140">
        <f t="shared" si="27"/>
        <v>0</v>
      </c>
      <c r="BI173" s="140">
        <f t="shared" si="28"/>
        <v>0</v>
      </c>
      <c r="BJ173" s="14" t="s">
        <v>81</v>
      </c>
      <c r="BK173" s="140">
        <f t="shared" si="29"/>
        <v>0</v>
      </c>
      <c r="BL173" s="14" t="s">
        <v>123</v>
      </c>
      <c r="BM173" s="139" t="s">
        <v>326</v>
      </c>
    </row>
    <row r="174" spans="1:65" s="2" customFormat="1" ht="33" customHeight="1">
      <c r="A174" s="29"/>
      <c r="B174" s="131"/>
      <c r="C174" s="263" t="s">
        <v>232</v>
      </c>
      <c r="D174" s="263" t="s">
        <v>119</v>
      </c>
      <c r="E174" s="264" t="s">
        <v>494</v>
      </c>
      <c r="F174" s="265" t="s">
        <v>495</v>
      </c>
      <c r="G174" s="266" t="s">
        <v>175</v>
      </c>
      <c r="H174" s="267">
        <v>8.8930000000000007</v>
      </c>
      <c r="I174" s="132"/>
      <c r="J174" s="133">
        <f t="shared" si="20"/>
        <v>0</v>
      </c>
      <c r="K174" s="134"/>
      <c r="L174" s="30"/>
      <c r="M174" s="135" t="s">
        <v>1</v>
      </c>
      <c r="N174" s="136" t="s">
        <v>38</v>
      </c>
      <c r="O174" s="55"/>
      <c r="P174" s="137">
        <f t="shared" si="21"/>
        <v>0</v>
      </c>
      <c r="Q174" s="137">
        <v>0</v>
      </c>
      <c r="R174" s="137">
        <f t="shared" si="22"/>
        <v>0</v>
      </c>
      <c r="S174" s="137">
        <v>0</v>
      </c>
      <c r="T174" s="138">
        <f t="shared" si="2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9" t="s">
        <v>123</v>
      </c>
      <c r="AT174" s="139" t="s">
        <v>119</v>
      </c>
      <c r="AU174" s="139" t="s">
        <v>83</v>
      </c>
      <c r="AY174" s="14" t="s">
        <v>118</v>
      </c>
      <c r="BE174" s="140">
        <f t="shared" si="24"/>
        <v>0</v>
      </c>
      <c r="BF174" s="140">
        <f t="shared" si="25"/>
        <v>0</v>
      </c>
      <c r="BG174" s="140">
        <f t="shared" si="26"/>
        <v>0</v>
      </c>
      <c r="BH174" s="140">
        <f t="shared" si="27"/>
        <v>0</v>
      </c>
      <c r="BI174" s="140">
        <f t="shared" si="28"/>
        <v>0</v>
      </c>
      <c r="BJ174" s="14" t="s">
        <v>81</v>
      </c>
      <c r="BK174" s="140">
        <f t="shared" si="29"/>
        <v>0</v>
      </c>
      <c r="BL174" s="14" t="s">
        <v>123</v>
      </c>
      <c r="BM174" s="139" t="s">
        <v>329</v>
      </c>
    </row>
    <row r="175" spans="1:65" s="2" customFormat="1" ht="16.5" customHeight="1">
      <c r="A175" s="29"/>
      <c r="B175" s="131"/>
      <c r="C175" s="263" t="s">
        <v>179</v>
      </c>
      <c r="D175" s="263" t="s">
        <v>119</v>
      </c>
      <c r="E175" s="264" t="s">
        <v>496</v>
      </c>
      <c r="F175" s="265" t="s">
        <v>497</v>
      </c>
      <c r="G175" s="266" t="s">
        <v>150</v>
      </c>
      <c r="H175" s="267">
        <v>5.5579999999999998</v>
      </c>
      <c r="I175" s="132"/>
      <c r="J175" s="133">
        <f t="shared" si="20"/>
        <v>0</v>
      </c>
      <c r="K175" s="134"/>
      <c r="L175" s="30"/>
      <c r="M175" s="135" t="s">
        <v>1</v>
      </c>
      <c r="N175" s="136" t="s">
        <v>38</v>
      </c>
      <c r="O175" s="55"/>
      <c r="P175" s="137">
        <f t="shared" si="21"/>
        <v>0</v>
      </c>
      <c r="Q175" s="137">
        <v>0</v>
      </c>
      <c r="R175" s="137">
        <f t="shared" si="22"/>
        <v>0</v>
      </c>
      <c r="S175" s="137">
        <v>0</v>
      </c>
      <c r="T175" s="138">
        <f t="shared" si="2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39" t="s">
        <v>123</v>
      </c>
      <c r="AT175" s="139" t="s">
        <v>119</v>
      </c>
      <c r="AU175" s="139" t="s">
        <v>83</v>
      </c>
      <c r="AY175" s="14" t="s">
        <v>118</v>
      </c>
      <c r="BE175" s="140">
        <f t="shared" si="24"/>
        <v>0</v>
      </c>
      <c r="BF175" s="140">
        <f t="shared" si="25"/>
        <v>0</v>
      </c>
      <c r="BG175" s="140">
        <f t="shared" si="26"/>
        <v>0</v>
      </c>
      <c r="BH175" s="140">
        <f t="shared" si="27"/>
        <v>0</v>
      </c>
      <c r="BI175" s="140">
        <f t="shared" si="28"/>
        <v>0</v>
      </c>
      <c r="BJ175" s="14" t="s">
        <v>81</v>
      </c>
      <c r="BK175" s="140">
        <f t="shared" si="29"/>
        <v>0</v>
      </c>
      <c r="BL175" s="14" t="s">
        <v>123</v>
      </c>
      <c r="BM175" s="139" t="s">
        <v>266</v>
      </c>
    </row>
    <row r="176" spans="1:65" s="2" customFormat="1" ht="24.2" customHeight="1">
      <c r="A176" s="29"/>
      <c r="B176" s="131"/>
      <c r="C176" s="263" t="s">
        <v>332</v>
      </c>
      <c r="D176" s="263" t="s">
        <v>119</v>
      </c>
      <c r="E176" s="264" t="s">
        <v>537</v>
      </c>
      <c r="F176" s="265" t="s">
        <v>538</v>
      </c>
      <c r="G176" s="266" t="s">
        <v>150</v>
      </c>
      <c r="H176" s="267">
        <v>2.048</v>
      </c>
      <c r="I176" s="132"/>
      <c r="J176" s="133">
        <f t="shared" si="20"/>
        <v>0</v>
      </c>
      <c r="K176" s="134"/>
      <c r="L176" s="30"/>
      <c r="M176" s="135" t="s">
        <v>1</v>
      </c>
      <c r="N176" s="136" t="s">
        <v>38</v>
      </c>
      <c r="O176" s="55"/>
      <c r="P176" s="137">
        <f t="shared" si="21"/>
        <v>0</v>
      </c>
      <c r="Q176" s="137">
        <v>0</v>
      </c>
      <c r="R176" s="137">
        <f t="shared" si="22"/>
        <v>0</v>
      </c>
      <c r="S176" s="137">
        <v>0</v>
      </c>
      <c r="T176" s="138">
        <f t="shared" si="2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9" t="s">
        <v>123</v>
      </c>
      <c r="AT176" s="139" t="s">
        <v>119</v>
      </c>
      <c r="AU176" s="139" t="s">
        <v>83</v>
      </c>
      <c r="AY176" s="14" t="s">
        <v>118</v>
      </c>
      <c r="BE176" s="140">
        <f t="shared" si="24"/>
        <v>0</v>
      </c>
      <c r="BF176" s="140">
        <f t="shared" si="25"/>
        <v>0</v>
      </c>
      <c r="BG176" s="140">
        <f t="shared" si="26"/>
        <v>0</v>
      </c>
      <c r="BH176" s="140">
        <f t="shared" si="27"/>
        <v>0</v>
      </c>
      <c r="BI176" s="140">
        <f t="shared" si="28"/>
        <v>0</v>
      </c>
      <c r="BJ176" s="14" t="s">
        <v>81</v>
      </c>
      <c r="BK176" s="140">
        <f t="shared" si="29"/>
        <v>0</v>
      </c>
      <c r="BL176" s="14" t="s">
        <v>123</v>
      </c>
      <c r="BM176" s="139" t="s">
        <v>335</v>
      </c>
    </row>
    <row r="177" spans="1:65" s="2" customFormat="1" ht="16.5" customHeight="1">
      <c r="A177" s="29"/>
      <c r="B177" s="131"/>
      <c r="C177" s="272" t="s">
        <v>183</v>
      </c>
      <c r="D177" s="272" t="s">
        <v>238</v>
      </c>
      <c r="E177" s="273" t="s">
        <v>500</v>
      </c>
      <c r="F177" s="274" t="s">
        <v>501</v>
      </c>
      <c r="G177" s="275" t="s">
        <v>175</v>
      </c>
      <c r="H177" s="276">
        <v>3.9119999999999999</v>
      </c>
      <c r="I177" s="147"/>
      <c r="J177" s="148">
        <f t="shared" si="20"/>
        <v>0</v>
      </c>
      <c r="K177" s="149"/>
      <c r="L177" s="150"/>
      <c r="M177" s="151" t="s">
        <v>1</v>
      </c>
      <c r="N177" s="152" t="s">
        <v>38</v>
      </c>
      <c r="O177" s="55"/>
      <c r="P177" s="137">
        <f t="shared" si="21"/>
        <v>0</v>
      </c>
      <c r="Q177" s="137">
        <v>0</v>
      </c>
      <c r="R177" s="137">
        <f t="shared" si="22"/>
        <v>0</v>
      </c>
      <c r="S177" s="137">
        <v>0</v>
      </c>
      <c r="T177" s="138">
        <f t="shared" si="2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9" t="s">
        <v>132</v>
      </c>
      <c r="AT177" s="139" t="s">
        <v>238</v>
      </c>
      <c r="AU177" s="139" t="s">
        <v>83</v>
      </c>
      <c r="AY177" s="14" t="s">
        <v>118</v>
      </c>
      <c r="BE177" s="140">
        <f t="shared" si="24"/>
        <v>0</v>
      </c>
      <c r="BF177" s="140">
        <f t="shared" si="25"/>
        <v>0</v>
      </c>
      <c r="BG177" s="140">
        <f t="shared" si="26"/>
        <v>0</v>
      </c>
      <c r="BH177" s="140">
        <f t="shared" si="27"/>
        <v>0</v>
      </c>
      <c r="BI177" s="140">
        <f t="shared" si="28"/>
        <v>0</v>
      </c>
      <c r="BJ177" s="14" t="s">
        <v>81</v>
      </c>
      <c r="BK177" s="140">
        <f t="shared" si="29"/>
        <v>0</v>
      </c>
      <c r="BL177" s="14" t="s">
        <v>123</v>
      </c>
      <c r="BM177" s="139" t="s">
        <v>340</v>
      </c>
    </row>
    <row r="178" spans="1:65" s="11" customFormat="1" ht="22.9" customHeight="1">
      <c r="B178" s="121"/>
      <c r="C178" s="260"/>
      <c r="D178" s="261" t="s">
        <v>72</v>
      </c>
      <c r="E178" s="281" t="s">
        <v>155</v>
      </c>
      <c r="F178" s="281" t="s">
        <v>539</v>
      </c>
      <c r="G178" s="260"/>
      <c r="H178" s="260"/>
      <c r="I178" s="123"/>
      <c r="J178" s="156">
        <f>BK178</f>
        <v>0</v>
      </c>
      <c r="L178" s="121"/>
      <c r="M178" s="125"/>
      <c r="N178" s="126"/>
      <c r="O178" s="126"/>
      <c r="P178" s="127">
        <f>P179</f>
        <v>0</v>
      </c>
      <c r="Q178" s="126"/>
      <c r="R178" s="127">
        <f>R179</f>
        <v>0</v>
      </c>
      <c r="S178" s="126"/>
      <c r="T178" s="128">
        <f>T179</f>
        <v>0</v>
      </c>
      <c r="AR178" s="122" t="s">
        <v>81</v>
      </c>
      <c r="AT178" s="129" t="s">
        <v>72</v>
      </c>
      <c r="AU178" s="129" t="s">
        <v>81</v>
      </c>
      <c r="AY178" s="122" t="s">
        <v>118</v>
      </c>
      <c r="BK178" s="130">
        <f>BK179</f>
        <v>0</v>
      </c>
    </row>
    <row r="179" spans="1:65" s="2" customFormat="1" ht="33" customHeight="1">
      <c r="A179" s="29"/>
      <c r="B179" s="131"/>
      <c r="C179" s="263" t="s">
        <v>341</v>
      </c>
      <c r="D179" s="263" t="s">
        <v>119</v>
      </c>
      <c r="E179" s="264" t="s">
        <v>540</v>
      </c>
      <c r="F179" s="265" t="s">
        <v>541</v>
      </c>
      <c r="G179" s="266" t="s">
        <v>122</v>
      </c>
      <c r="H179" s="267">
        <v>5.85</v>
      </c>
      <c r="I179" s="132"/>
      <c r="J179" s="133">
        <f>ROUND(I179*H179,2)</f>
        <v>0</v>
      </c>
      <c r="K179" s="134"/>
      <c r="L179" s="30"/>
      <c r="M179" s="135" t="s">
        <v>1</v>
      </c>
      <c r="N179" s="136" t="s">
        <v>38</v>
      </c>
      <c r="O179" s="55"/>
      <c r="P179" s="137">
        <f>O179*H179</f>
        <v>0</v>
      </c>
      <c r="Q179" s="137">
        <v>0</v>
      </c>
      <c r="R179" s="137">
        <f>Q179*H179</f>
        <v>0</v>
      </c>
      <c r="S179" s="137">
        <v>0</v>
      </c>
      <c r="T179" s="13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39" t="s">
        <v>123</v>
      </c>
      <c r="AT179" s="139" t="s">
        <v>119</v>
      </c>
      <c r="AU179" s="139" t="s">
        <v>83</v>
      </c>
      <c r="AY179" s="14" t="s">
        <v>118</v>
      </c>
      <c r="BE179" s="140">
        <f>IF(N179="základní",J179,0)</f>
        <v>0</v>
      </c>
      <c r="BF179" s="140">
        <f>IF(N179="snížená",J179,0)</f>
        <v>0</v>
      </c>
      <c r="BG179" s="140">
        <f>IF(N179="zákl. přenesená",J179,0)</f>
        <v>0</v>
      </c>
      <c r="BH179" s="140">
        <f>IF(N179="sníž. přenesená",J179,0)</f>
        <v>0</v>
      </c>
      <c r="BI179" s="140">
        <f>IF(N179="nulová",J179,0)</f>
        <v>0</v>
      </c>
      <c r="BJ179" s="14" t="s">
        <v>81</v>
      </c>
      <c r="BK179" s="140">
        <f>ROUND(I179*H179,2)</f>
        <v>0</v>
      </c>
      <c r="BL179" s="14" t="s">
        <v>123</v>
      </c>
      <c r="BM179" s="139" t="s">
        <v>262</v>
      </c>
    </row>
    <row r="180" spans="1:65" s="11" customFormat="1" ht="22.9" customHeight="1">
      <c r="B180" s="121"/>
      <c r="C180" s="260"/>
      <c r="D180" s="261" t="s">
        <v>72</v>
      </c>
      <c r="E180" s="281" t="s">
        <v>377</v>
      </c>
      <c r="F180" s="281" t="s">
        <v>506</v>
      </c>
      <c r="G180" s="260"/>
      <c r="H180" s="260"/>
      <c r="I180" s="123"/>
      <c r="J180" s="156">
        <f>BK180</f>
        <v>0</v>
      </c>
      <c r="L180" s="121"/>
      <c r="M180" s="125"/>
      <c r="N180" s="126"/>
      <c r="O180" s="126"/>
      <c r="P180" s="127">
        <f>P181</f>
        <v>0</v>
      </c>
      <c r="Q180" s="126"/>
      <c r="R180" s="127">
        <f>R181</f>
        <v>0</v>
      </c>
      <c r="S180" s="126"/>
      <c r="T180" s="128">
        <f>T181</f>
        <v>0</v>
      </c>
      <c r="AR180" s="122" t="s">
        <v>81</v>
      </c>
      <c r="AT180" s="129" t="s">
        <v>72</v>
      </c>
      <c r="AU180" s="129" t="s">
        <v>81</v>
      </c>
      <c r="AY180" s="122" t="s">
        <v>118</v>
      </c>
      <c r="BK180" s="130">
        <f>BK181</f>
        <v>0</v>
      </c>
    </row>
    <row r="181" spans="1:65" s="2" customFormat="1" ht="24.2" customHeight="1">
      <c r="A181" s="29"/>
      <c r="B181" s="131"/>
      <c r="C181" s="263" t="s">
        <v>188</v>
      </c>
      <c r="D181" s="263" t="s">
        <v>119</v>
      </c>
      <c r="E181" s="264" t="s">
        <v>507</v>
      </c>
      <c r="F181" s="265" t="s">
        <v>508</v>
      </c>
      <c r="G181" s="266" t="s">
        <v>150</v>
      </c>
      <c r="H181" s="267">
        <v>0.58499999999999996</v>
      </c>
      <c r="I181" s="132"/>
      <c r="J181" s="133">
        <f>ROUND(I181*H181,2)</f>
        <v>0</v>
      </c>
      <c r="K181" s="134"/>
      <c r="L181" s="30"/>
      <c r="M181" s="135" t="s">
        <v>1</v>
      </c>
      <c r="N181" s="136" t="s">
        <v>38</v>
      </c>
      <c r="O181" s="55"/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39" t="s">
        <v>123</v>
      </c>
      <c r="AT181" s="139" t="s">
        <v>119</v>
      </c>
      <c r="AU181" s="139" t="s">
        <v>83</v>
      </c>
      <c r="AY181" s="14" t="s">
        <v>118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4" t="s">
        <v>81</v>
      </c>
      <c r="BK181" s="140">
        <f>ROUND(I181*H181,2)</f>
        <v>0</v>
      </c>
      <c r="BL181" s="14" t="s">
        <v>123</v>
      </c>
      <c r="BM181" s="139" t="s">
        <v>346</v>
      </c>
    </row>
    <row r="182" spans="1:65" s="11" customFormat="1" ht="22.9" customHeight="1">
      <c r="B182" s="121"/>
      <c r="C182" s="260"/>
      <c r="D182" s="261" t="s">
        <v>72</v>
      </c>
      <c r="E182" s="281" t="s">
        <v>323</v>
      </c>
      <c r="F182" s="281" t="s">
        <v>542</v>
      </c>
      <c r="G182" s="260"/>
      <c r="H182" s="260"/>
      <c r="I182" s="123"/>
      <c r="J182" s="156">
        <f>BK182</f>
        <v>0</v>
      </c>
      <c r="L182" s="121"/>
      <c r="M182" s="125"/>
      <c r="N182" s="126"/>
      <c r="O182" s="126"/>
      <c r="P182" s="127">
        <f>P183</f>
        <v>0</v>
      </c>
      <c r="Q182" s="126"/>
      <c r="R182" s="127">
        <f>R183</f>
        <v>0</v>
      </c>
      <c r="S182" s="126"/>
      <c r="T182" s="128">
        <f>T183</f>
        <v>0</v>
      </c>
      <c r="AR182" s="122" t="s">
        <v>81</v>
      </c>
      <c r="AT182" s="129" t="s">
        <v>72</v>
      </c>
      <c r="AU182" s="129" t="s">
        <v>81</v>
      </c>
      <c r="AY182" s="122" t="s">
        <v>118</v>
      </c>
      <c r="BK182" s="130">
        <f>BK183</f>
        <v>0</v>
      </c>
    </row>
    <row r="183" spans="1:65" s="2" customFormat="1" ht="21.75" customHeight="1">
      <c r="A183" s="29"/>
      <c r="B183" s="131"/>
      <c r="C183" s="263" t="s">
        <v>349</v>
      </c>
      <c r="D183" s="263" t="s">
        <v>119</v>
      </c>
      <c r="E183" s="264" t="s">
        <v>543</v>
      </c>
      <c r="F183" s="265" t="s">
        <v>544</v>
      </c>
      <c r="G183" s="266" t="s">
        <v>122</v>
      </c>
      <c r="H183" s="267">
        <v>5.85</v>
      </c>
      <c r="I183" s="132"/>
      <c r="J183" s="133">
        <f>ROUND(I183*H183,2)</f>
        <v>0</v>
      </c>
      <c r="K183" s="134"/>
      <c r="L183" s="30"/>
      <c r="M183" s="135" t="s">
        <v>1</v>
      </c>
      <c r="N183" s="136" t="s">
        <v>38</v>
      </c>
      <c r="O183" s="55"/>
      <c r="P183" s="137">
        <f>O183*H183</f>
        <v>0</v>
      </c>
      <c r="Q183" s="137">
        <v>0</v>
      </c>
      <c r="R183" s="137">
        <f>Q183*H183</f>
        <v>0</v>
      </c>
      <c r="S183" s="137">
        <v>0</v>
      </c>
      <c r="T183" s="13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9" t="s">
        <v>123</v>
      </c>
      <c r="AT183" s="139" t="s">
        <v>119</v>
      </c>
      <c r="AU183" s="139" t="s">
        <v>83</v>
      </c>
      <c r="AY183" s="14" t="s">
        <v>118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4" t="s">
        <v>81</v>
      </c>
      <c r="BK183" s="140">
        <f>ROUND(I183*H183,2)</f>
        <v>0</v>
      </c>
      <c r="BL183" s="14" t="s">
        <v>123</v>
      </c>
      <c r="BM183" s="139" t="s">
        <v>352</v>
      </c>
    </row>
    <row r="184" spans="1:65" s="11" customFormat="1" ht="22.9" customHeight="1">
      <c r="B184" s="121"/>
      <c r="C184" s="260"/>
      <c r="D184" s="261" t="s">
        <v>72</v>
      </c>
      <c r="E184" s="281" t="s">
        <v>545</v>
      </c>
      <c r="F184" s="281" t="s">
        <v>546</v>
      </c>
      <c r="G184" s="260"/>
      <c r="H184" s="260"/>
      <c r="I184" s="123"/>
      <c r="J184" s="156">
        <f>BK184</f>
        <v>0</v>
      </c>
      <c r="L184" s="121"/>
      <c r="M184" s="125"/>
      <c r="N184" s="126"/>
      <c r="O184" s="126"/>
      <c r="P184" s="127">
        <f>SUM(P185:P187)</f>
        <v>0</v>
      </c>
      <c r="Q184" s="126"/>
      <c r="R184" s="127">
        <f>SUM(R185:R187)</f>
        <v>0</v>
      </c>
      <c r="S184" s="126"/>
      <c r="T184" s="128">
        <f>SUM(T185:T187)</f>
        <v>0</v>
      </c>
      <c r="AR184" s="122" t="s">
        <v>81</v>
      </c>
      <c r="AT184" s="129" t="s">
        <v>72</v>
      </c>
      <c r="AU184" s="129" t="s">
        <v>81</v>
      </c>
      <c r="AY184" s="122" t="s">
        <v>118</v>
      </c>
      <c r="BK184" s="130">
        <f>SUM(BK185:BK187)</f>
        <v>0</v>
      </c>
    </row>
    <row r="185" spans="1:65" s="2" customFormat="1" ht="33" customHeight="1">
      <c r="A185" s="29"/>
      <c r="B185" s="131"/>
      <c r="C185" s="263" t="s">
        <v>194</v>
      </c>
      <c r="D185" s="263" t="s">
        <v>119</v>
      </c>
      <c r="E185" s="264" t="s">
        <v>547</v>
      </c>
      <c r="F185" s="265" t="s">
        <v>548</v>
      </c>
      <c r="G185" s="266" t="s">
        <v>168</v>
      </c>
      <c r="H185" s="267">
        <v>6.5</v>
      </c>
      <c r="I185" s="132"/>
      <c r="J185" s="133">
        <f>ROUND(I185*H185,2)</f>
        <v>0</v>
      </c>
      <c r="K185" s="134"/>
      <c r="L185" s="30"/>
      <c r="M185" s="135" t="s">
        <v>1</v>
      </c>
      <c r="N185" s="136" t="s">
        <v>38</v>
      </c>
      <c r="O185" s="55"/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39" t="s">
        <v>123</v>
      </c>
      <c r="AT185" s="139" t="s">
        <v>119</v>
      </c>
      <c r="AU185" s="139" t="s">
        <v>83</v>
      </c>
      <c r="AY185" s="14" t="s">
        <v>118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4" t="s">
        <v>81</v>
      </c>
      <c r="BK185" s="140">
        <f>ROUND(I185*H185,2)</f>
        <v>0</v>
      </c>
      <c r="BL185" s="14" t="s">
        <v>123</v>
      </c>
      <c r="BM185" s="139" t="s">
        <v>355</v>
      </c>
    </row>
    <row r="186" spans="1:65" s="2" customFormat="1" ht="16.5" customHeight="1">
      <c r="A186" s="29"/>
      <c r="B186" s="131"/>
      <c r="C186" s="272" t="s">
        <v>356</v>
      </c>
      <c r="D186" s="272" t="s">
        <v>238</v>
      </c>
      <c r="E186" s="273" t="s">
        <v>549</v>
      </c>
      <c r="F186" s="274" t="s">
        <v>550</v>
      </c>
      <c r="G186" s="275" t="s">
        <v>168</v>
      </c>
      <c r="H186" s="276">
        <v>6.6950000000000003</v>
      </c>
      <c r="I186" s="147"/>
      <c r="J186" s="148">
        <f>ROUND(I186*H186,2)</f>
        <v>0</v>
      </c>
      <c r="K186" s="149"/>
      <c r="L186" s="150"/>
      <c r="M186" s="151" t="s">
        <v>1</v>
      </c>
      <c r="N186" s="152" t="s">
        <v>38</v>
      </c>
      <c r="O186" s="55"/>
      <c r="P186" s="137">
        <f>O186*H186</f>
        <v>0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39" t="s">
        <v>132</v>
      </c>
      <c r="AT186" s="139" t="s">
        <v>238</v>
      </c>
      <c r="AU186" s="139" t="s">
        <v>83</v>
      </c>
      <c r="AY186" s="14" t="s">
        <v>118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4" t="s">
        <v>81</v>
      </c>
      <c r="BK186" s="140">
        <f>ROUND(I186*H186,2)</f>
        <v>0</v>
      </c>
      <c r="BL186" s="14" t="s">
        <v>123</v>
      </c>
      <c r="BM186" s="139" t="s">
        <v>359</v>
      </c>
    </row>
    <row r="187" spans="1:65" s="2" customFormat="1" ht="16.5" customHeight="1">
      <c r="A187" s="29"/>
      <c r="B187" s="131"/>
      <c r="C187" s="263" t="s">
        <v>199</v>
      </c>
      <c r="D187" s="263" t="s">
        <v>119</v>
      </c>
      <c r="E187" s="264" t="s">
        <v>551</v>
      </c>
      <c r="F187" s="265" t="s">
        <v>552</v>
      </c>
      <c r="G187" s="266" t="s">
        <v>139</v>
      </c>
      <c r="H187" s="267">
        <v>1</v>
      </c>
      <c r="I187" s="132"/>
      <c r="J187" s="133">
        <f>ROUND(I187*H187,2)</f>
        <v>0</v>
      </c>
      <c r="K187" s="134"/>
      <c r="L187" s="30"/>
      <c r="M187" s="135" t="s">
        <v>1</v>
      </c>
      <c r="N187" s="136" t="s">
        <v>38</v>
      </c>
      <c r="O187" s="55"/>
      <c r="P187" s="137">
        <f>O187*H187</f>
        <v>0</v>
      </c>
      <c r="Q187" s="137">
        <v>0</v>
      </c>
      <c r="R187" s="137">
        <f>Q187*H187</f>
        <v>0</v>
      </c>
      <c r="S187" s="137">
        <v>0</v>
      </c>
      <c r="T187" s="13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39" t="s">
        <v>123</v>
      </c>
      <c r="AT187" s="139" t="s">
        <v>119</v>
      </c>
      <c r="AU187" s="139" t="s">
        <v>83</v>
      </c>
      <c r="AY187" s="14" t="s">
        <v>118</v>
      </c>
      <c r="BE187" s="140">
        <f>IF(N187="základní",J187,0)</f>
        <v>0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4" t="s">
        <v>81</v>
      </c>
      <c r="BK187" s="140">
        <f>ROUND(I187*H187,2)</f>
        <v>0</v>
      </c>
      <c r="BL187" s="14" t="s">
        <v>123</v>
      </c>
      <c r="BM187" s="139" t="s">
        <v>362</v>
      </c>
    </row>
    <row r="188" spans="1:65" s="11" customFormat="1" ht="22.9" customHeight="1">
      <c r="B188" s="121"/>
      <c r="C188" s="260"/>
      <c r="D188" s="261" t="s">
        <v>72</v>
      </c>
      <c r="E188" s="281" t="s">
        <v>553</v>
      </c>
      <c r="F188" s="281" t="s">
        <v>554</v>
      </c>
      <c r="G188" s="260"/>
      <c r="H188" s="260"/>
      <c r="I188" s="123"/>
      <c r="J188" s="156">
        <f>BK188</f>
        <v>0</v>
      </c>
      <c r="L188" s="121"/>
      <c r="M188" s="125"/>
      <c r="N188" s="126"/>
      <c r="O188" s="126"/>
      <c r="P188" s="127">
        <f>P189</f>
        <v>0</v>
      </c>
      <c r="Q188" s="126"/>
      <c r="R188" s="127">
        <f>R189</f>
        <v>0</v>
      </c>
      <c r="S188" s="126"/>
      <c r="T188" s="128">
        <f>T189</f>
        <v>0</v>
      </c>
      <c r="AR188" s="122" t="s">
        <v>81</v>
      </c>
      <c r="AT188" s="129" t="s">
        <v>72</v>
      </c>
      <c r="AU188" s="129" t="s">
        <v>81</v>
      </c>
      <c r="AY188" s="122" t="s">
        <v>118</v>
      </c>
      <c r="BK188" s="130">
        <f>BK189</f>
        <v>0</v>
      </c>
    </row>
    <row r="189" spans="1:65" s="2" customFormat="1" ht="21.75" customHeight="1">
      <c r="A189" s="29"/>
      <c r="B189" s="131"/>
      <c r="C189" s="263" t="s">
        <v>363</v>
      </c>
      <c r="D189" s="263" t="s">
        <v>119</v>
      </c>
      <c r="E189" s="264" t="s">
        <v>555</v>
      </c>
      <c r="F189" s="265" t="s">
        <v>556</v>
      </c>
      <c r="G189" s="266" t="s">
        <v>168</v>
      </c>
      <c r="H189" s="267">
        <v>6.5</v>
      </c>
      <c r="I189" s="132"/>
      <c r="J189" s="133">
        <f>ROUND(I189*H189,2)</f>
        <v>0</v>
      </c>
      <c r="K189" s="134"/>
      <c r="L189" s="30"/>
      <c r="M189" s="135" t="s">
        <v>1</v>
      </c>
      <c r="N189" s="136" t="s">
        <v>38</v>
      </c>
      <c r="O189" s="55"/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9" t="s">
        <v>123</v>
      </c>
      <c r="AT189" s="139" t="s">
        <v>119</v>
      </c>
      <c r="AU189" s="139" t="s">
        <v>83</v>
      </c>
      <c r="AY189" s="14" t="s">
        <v>118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4" t="s">
        <v>81</v>
      </c>
      <c r="BK189" s="140">
        <f>ROUND(I189*H189,2)</f>
        <v>0</v>
      </c>
      <c r="BL189" s="14" t="s">
        <v>123</v>
      </c>
      <c r="BM189" s="139" t="s">
        <v>366</v>
      </c>
    </row>
    <row r="190" spans="1:65" s="11" customFormat="1" ht="22.9" customHeight="1">
      <c r="B190" s="121"/>
      <c r="C190" s="260"/>
      <c r="D190" s="261" t="s">
        <v>72</v>
      </c>
      <c r="E190" s="281" t="s">
        <v>557</v>
      </c>
      <c r="F190" s="281" t="s">
        <v>558</v>
      </c>
      <c r="G190" s="260"/>
      <c r="H190" s="260"/>
      <c r="I190" s="123"/>
      <c r="J190" s="156">
        <f>BK190</f>
        <v>0</v>
      </c>
      <c r="L190" s="121"/>
      <c r="M190" s="125"/>
      <c r="N190" s="126"/>
      <c r="O190" s="126"/>
      <c r="P190" s="127">
        <f>P191</f>
        <v>0</v>
      </c>
      <c r="Q190" s="126"/>
      <c r="R190" s="127">
        <f>R191</f>
        <v>0</v>
      </c>
      <c r="S190" s="126"/>
      <c r="T190" s="128">
        <f>T191</f>
        <v>0</v>
      </c>
      <c r="AR190" s="122" t="s">
        <v>81</v>
      </c>
      <c r="AT190" s="129" t="s">
        <v>72</v>
      </c>
      <c r="AU190" s="129" t="s">
        <v>81</v>
      </c>
      <c r="AY190" s="122" t="s">
        <v>118</v>
      </c>
      <c r="BK190" s="130">
        <f>BK191</f>
        <v>0</v>
      </c>
    </row>
    <row r="191" spans="1:65" s="2" customFormat="1" ht="24.2" customHeight="1">
      <c r="A191" s="29"/>
      <c r="B191" s="131"/>
      <c r="C191" s="263" t="s">
        <v>204</v>
      </c>
      <c r="D191" s="263" t="s">
        <v>119</v>
      </c>
      <c r="E191" s="264" t="s">
        <v>559</v>
      </c>
      <c r="F191" s="265" t="s">
        <v>560</v>
      </c>
      <c r="G191" s="266" t="s">
        <v>168</v>
      </c>
      <c r="H191" s="267">
        <v>13</v>
      </c>
      <c r="I191" s="132"/>
      <c r="J191" s="133">
        <f>ROUND(I191*H191,2)</f>
        <v>0</v>
      </c>
      <c r="K191" s="134"/>
      <c r="L191" s="30"/>
      <c r="M191" s="135" t="s">
        <v>1</v>
      </c>
      <c r="N191" s="136" t="s">
        <v>38</v>
      </c>
      <c r="O191" s="55"/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39" t="s">
        <v>123</v>
      </c>
      <c r="AT191" s="139" t="s">
        <v>119</v>
      </c>
      <c r="AU191" s="139" t="s">
        <v>83</v>
      </c>
      <c r="AY191" s="14" t="s">
        <v>118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4" t="s">
        <v>81</v>
      </c>
      <c r="BK191" s="140">
        <f>ROUND(I191*H191,2)</f>
        <v>0</v>
      </c>
      <c r="BL191" s="14" t="s">
        <v>123</v>
      </c>
      <c r="BM191" s="139" t="s">
        <v>369</v>
      </c>
    </row>
    <row r="192" spans="1:65" s="11" customFormat="1" ht="22.9" customHeight="1">
      <c r="B192" s="121"/>
      <c r="C192" s="260"/>
      <c r="D192" s="261" t="s">
        <v>72</v>
      </c>
      <c r="E192" s="281" t="s">
        <v>282</v>
      </c>
      <c r="F192" s="281" t="s">
        <v>283</v>
      </c>
      <c r="G192" s="260"/>
      <c r="H192" s="260"/>
      <c r="I192" s="123"/>
      <c r="J192" s="156">
        <f>BK192</f>
        <v>0</v>
      </c>
      <c r="L192" s="121"/>
      <c r="M192" s="125"/>
      <c r="N192" s="126"/>
      <c r="O192" s="126"/>
      <c r="P192" s="127">
        <f>P193</f>
        <v>0</v>
      </c>
      <c r="Q192" s="126"/>
      <c r="R192" s="127">
        <f>R193</f>
        <v>0</v>
      </c>
      <c r="S192" s="126"/>
      <c r="T192" s="128">
        <f>T193</f>
        <v>0</v>
      </c>
      <c r="AR192" s="122" t="s">
        <v>81</v>
      </c>
      <c r="AT192" s="129" t="s">
        <v>72</v>
      </c>
      <c r="AU192" s="129" t="s">
        <v>81</v>
      </c>
      <c r="AY192" s="122" t="s">
        <v>118</v>
      </c>
      <c r="BK192" s="130">
        <f>BK193</f>
        <v>0</v>
      </c>
    </row>
    <row r="193" spans="1:65" s="2" customFormat="1" ht="24.2" customHeight="1">
      <c r="A193" s="29"/>
      <c r="B193" s="131"/>
      <c r="C193" s="263" t="s">
        <v>370</v>
      </c>
      <c r="D193" s="263" t="s">
        <v>119</v>
      </c>
      <c r="E193" s="264" t="s">
        <v>561</v>
      </c>
      <c r="F193" s="265" t="s">
        <v>562</v>
      </c>
      <c r="G193" s="266" t="s">
        <v>175</v>
      </c>
      <c r="H193" s="267">
        <v>0.03</v>
      </c>
      <c r="I193" s="132"/>
      <c r="J193" s="133">
        <f>ROUND(I193*H193,2)</f>
        <v>0</v>
      </c>
      <c r="K193" s="134"/>
      <c r="L193" s="30"/>
      <c r="M193" s="142" t="s">
        <v>1</v>
      </c>
      <c r="N193" s="143" t="s">
        <v>38</v>
      </c>
      <c r="O193" s="144"/>
      <c r="P193" s="145">
        <f>O193*H193</f>
        <v>0</v>
      </c>
      <c r="Q193" s="145">
        <v>0</v>
      </c>
      <c r="R193" s="145">
        <f>Q193*H193</f>
        <v>0</v>
      </c>
      <c r="S193" s="145">
        <v>0</v>
      </c>
      <c r="T193" s="146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39" t="s">
        <v>123</v>
      </c>
      <c r="AT193" s="139" t="s">
        <v>119</v>
      </c>
      <c r="AU193" s="139" t="s">
        <v>83</v>
      </c>
      <c r="AY193" s="14" t="s">
        <v>118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4" t="s">
        <v>81</v>
      </c>
      <c r="BK193" s="140">
        <f>ROUND(I193*H193,2)</f>
        <v>0</v>
      </c>
      <c r="BL193" s="14" t="s">
        <v>123</v>
      </c>
      <c r="BM193" s="139" t="s">
        <v>373</v>
      </c>
    </row>
    <row r="194" spans="1:65" s="2" customFormat="1" ht="6.95" customHeight="1">
      <c r="A194" s="29"/>
      <c r="B194" s="44"/>
      <c r="C194" s="45"/>
      <c r="D194" s="45"/>
      <c r="E194" s="45"/>
      <c r="F194" s="45"/>
      <c r="G194" s="45"/>
      <c r="H194" s="45"/>
      <c r="I194" s="45"/>
      <c r="J194" s="45"/>
      <c r="K194" s="45"/>
      <c r="L194" s="30"/>
      <c r="M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</row>
  </sheetData>
  <sheetProtection algorithmName="SHA-512" hashValue="1YYmtis8os/aS3SYqeV0JcZLwi43dWXRGDtFtcgvIEZjsT3RKUd3+6lcLmYONYFPUM+tHuTMgoG0H+6B6iz0qA==" saltValue="qvZawYfsdpouKGG/DugK1Q==" spinCount="100000" sheet="1" objects="1" scenarios="1"/>
  <autoFilter ref="C132:K193" xr:uid="{00000000-0009-0000-0000-000003000000}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8</vt:i4>
      </vt:variant>
    </vt:vector>
  </HeadingPairs>
  <TitlesOfParts>
    <vt:vector size="11" baseType="lpstr">
      <vt:lpstr>A - Bourání</vt:lpstr>
      <vt:lpstr>B - Nové konstrukce</vt:lpstr>
      <vt:lpstr>2 - Kanalizace</vt:lpstr>
      <vt:lpstr>'2 - Kanalizace'!Názvy_tisku</vt:lpstr>
      <vt:lpstr>'A - Bourání'!Názvy_tisku</vt:lpstr>
      <vt:lpstr>'B - Nové konstrukce'!Názvy_tisku</vt:lpstr>
      <vt:lpstr>'Rekapitulace stavby'!Názvy_tisku</vt:lpstr>
      <vt:lpstr>'2 - Kanalizace'!Oblast_tisku</vt:lpstr>
      <vt:lpstr>'A - Bourání'!Oblast_tisku</vt:lpstr>
      <vt:lpstr>'B - Nové konstrukce'!Oblast_tisku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Vladka</dc:creator>
  <cp:lastModifiedBy>Petrušková Táňa</cp:lastModifiedBy>
  <dcterms:created xsi:type="dcterms:W3CDTF">2024-02-15T09:57:25Z</dcterms:created>
  <dcterms:modified xsi:type="dcterms:W3CDTF">2024-02-16T06:12:51Z</dcterms:modified>
</cp:coreProperties>
</file>