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U:\2024\MŠ Pionýrská 2024\Rekonstrukce kuchyně\Veřejná zakázka\STAVBA\Rozpočty\"/>
    </mc:Choice>
  </mc:AlternateContent>
  <xr:revisionPtr revIDLastSave="0" documentId="13_ncr:1_{2C4527C3-1F47-4101-B950-7A6839356998}" xr6:coauthVersionLast="36" xr6:coauthVersionMax="47" xr10:uidLastSave="{00000000-0000-0000-0000-000000000000}"/>
  <bookViews>
    <workbookView xWindow="-105" yWindow="-105" windowWidth="23250" windowHeight="12570" firstSheet="1" activeTab="1" xr2:uid="{00000000-000D-0000-FFFF-FFFF00000000}"/>
  </bookViews>
  <sheets>
    <sheet name="Rekapitulace stavby" sheetId="1" state="veryHidden" r:id="rId1"/>
    <sheet name="1 - Stavební část" sheetId="2" r:id="rId2"/>
  </sheets>
  <definedNames>
    <definedName name="_xlnm._FilterDatabase" localSheetId="1" hidden="1">'1 - Stavební část'!$C$133:$K$232</definedName>
    <definedName name="_xlnm.Print_Titles" localSheetId="1">'1 - Stavební část'!$133:$133</definedName>
    <definedName name="_xlnm.Print_Titles" localSheetId="0">'Rekapitulace stavby'!$92:$92</definedName>
    <definedName name="_xlnm.Print_Area" localSheetId="1">'1 - Stavební část'!$C$4:$J$76,'1 - Stavební část'!$C$82:$J$115,'1 - Stavební část'!$C$121:$J$232</definedName>
    <definedName name="_xlnm.Print_Area" localSheetId="0">'Rekapitulace stavby'!$D$4:$AO$76,'Rekapitulace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T149" i="2"/>
  <c r="R150" i="2"/>
  <c r="R149" i="2" s="1"/>
  <c r="P150" i="2"/>
  <c r="P149" i="2" s="1"/>
  <c r="BI148" i="2"/>
  <c r="BH148" i="2"/>
  <c r="BG148" i="2"/>
  <c r="BF148" i="2"/>
  <c r="T148" i="2"/>
  <c r="T147" i="2"/>
  <c r="R148" i="2"/>
  <c r="R147" i="2"/>
  <c r="P148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F37" i="2" s="1"/>
  <c r="BH136" i="2"/>
  <c r="F36" i="2" s="1"/>
  <c r="BG136" i="2"/>
  <c r="F35" i="2" s="1"/>
  <c r="BF136" i="2"/>
  <c r="T136" i="2"/>
  <c r="T135" i="2"/>
  <c r="R136" i="2"/>
  <c r="R135" i="2"/>
  <c r="P136" i="2"/>
  <c r="P135" i="2" s="1"/>
  <c r="J131" i="2"/>
  <c r="J130" i="2"/>
  <c r="F130" i="2"/>
  <c r="F128" i="2"/>
  <c r="E126" i="2"/>
  <c r="J92" i="2"/>
  <c r="J91" i="2"/>
  <c r="F91" i="2"/>
  <c r="F89" i="2"/>
  <c r="E87" i="2"/>
  <c r="J18" i="2"/>
  <c r="E18" i="2"/>
  <c r="F131" i="2" s="1"/>
  <c r="J17" i="2"/>
  <c r="J12" i="2"/>
  <c r="J89" i="2"/>
  <c r="E7" i="2"/>
  <c r="E124" i="2"/>
  <c r="L90" i="1"/>
  <c r="AM90" i="1"/>
  <c r="AM89" i="1"/>
  <c r="L89" i="1"/>
  <c r="AM87" i="1"/>
  <c r="L87" i="1"/>
  <c r="L85" i="1"/>
  <c r="L84" i="1"/>
  <c r="BK219" i="2"/>
  <c r="J167" i="2"/>
  <c r="BK218" i="2"/>
  <c r="BK145" i="2"/>
  <c r="BK220" i="2"/>
  <c r="J213" i="2"/>
  <c r="J208" i="2"/>
  <c r="BK203" i="2"/>
  <c r="BK193" i="2"/>
  <c r="J185" i="2"/>
  <c r="J166" i="2"/>
  <c r="BK232" i="2"/>
  <c r="BK178" i="2"/>
  <c r="BK231" i="2"/>
  <c r="J192" i="2"/>
  <c r="J181" i="2"/>
  <c r="BK159" i="2"/>
  <c r="BK180" i="2"/>
  <c r="J152" i="2"/>
  <c r="J173" i="2"/>
  <c r="J140" i="2"/>
  <c r="J218" i="2"/>
  <c r="BK213" i="2"/>
  <c r="BK208" i="2"/>
  <c r="J202" i="2"/>
  <c r="BK194" i="2"/>
  <c r="J186" i="2"/>
  <c r="J163" i="2"/>
  <c r="J222" i="2"/>
  <c r="J138" i="2"/>
  <c r="BK228" i="2"/>
  <c r="J194" i="2"/>
  <c r="BK185" i="2"/>
  <c r="J164" i="2"/>
  <c r="BK140" i="2"/>
  <c r="J182" i="2"/>
  <c r="J161" i="2"/>
  <c r="BK170" i="2"/>
  <c r="BK143" i="2"/>
  <c r="BK224" i="2"/>
  <c r="BK215" i="2"/>
  <c r="J211" i="2"/>
  <c r="BK206" i="2"/>
  <c r="BK199" i="2"/>
  <c r="BK192" i="2"/>
  <c r="BK183" i="2"/>
  <c r="BK158" i="2"/>
  <c r="J228" i="2"/>
  <c r="J172" i="2"/>
  <c r="BK223" i="2"/>
  <c r="BK168" i="2"/>
  <c r="J176" i="2"/>
  <c r="AS94" i="1"/>
  <c r="J156" i="2"/>
  <c r="BK226" i="2"/>
  <c r="J216" i="2"/>
  <c r="J210" i="2"/>
  <c r="BK205" i="2"/>
  <c r="J198" i="2"/>
  <c r="J191" i="2"/>
  <c r="J174" i="2"/>
  <c r="BK160" i="2"/>
  <c r="BK222" i="2"/>
  <c r="BK157" i="2"/>
  <c r="BK201" i="2"/>
  <c r="J190" i="2"/>
  <c r="BK176" i="2"/>
  <c r="J158" i="2"/>
  <c r="BK171" i="2"/>
  <c r="BK144" i="2"/>
  <c r="BK163" i="2"/>
  <c r="J34" i="2"/>
  <c r="BK181" i="2"/>
  <c r="BK164" i="2"/>
  <c r="J159" i="2"/>
  <c r="BK227" i="2"/>
  <c r="BK217" i="2"/>
  <c r="BK212" i="2"/>
  <c r="BK207" i="2"/>
  <c r="J203" i="2"/>
  <c r="J195" i="2"/>
  <c r="BK187" i="2"/>
  <c r="J171" i="2"/>
  <c r="BK152" i="2"/>
  <c r="J220" i="2"/>
  <c r="BK156" i="2"/>
  <c r="BK202" i="2"/>
  <c r="J193" i="2"/>
  <c r="J187" i="2"/>
  <c r="J144" i="2"/>
  <c r="J157" i="2"/>
  <c r="BK166" i="2"/>
  <c r="J232" i="2"/>
  <c r="J219" i="2"/>
  <c r="J215" i="2"/>
  <c r="BK210" i="2"/>
  <c r="J205" i="2"/>
  <c r="J197" i="2"/>
  <c r="BK188" i="2"/>
  <c r="J175" i="2"/>
  <c r="BK153" i="2"/>
  <c r="J223" i="2"/>
  <c r="BK167" i="2"/>
  <c r="J230" i="2"/>
  <c r="BK198" i="2"/>
  <c r="J189" i="2"/>
  <c r="J165" i="2"/>
  <c r="J145" i="2"/>
  <c r="BK175" i="2"/>
  <c r="J199" i="2"/>
  <c r="J188" i="2"/>
  <c r="J178" i="2"/>
  <c r="BK148" i="2"/>
  <c r="J170" i="2"/>
  <c r="J224" i="2"/>
  <c r="BK146" i="2"/>
  <c r="J226" i="2"/>
  <c r="BK216" i="2"/>
  <c r="J212" i="2"/>
  <c r="J207" i="2"/>
  <c r="J201" i="2"/>
  <c r="BK190" i="2"/>
  <c r="BK182" i="2"/>
  <c r="BK165" i="2"/>
  <c r="BK138" i="2"/>
  <c r="BK179" i="2"/>
  <c r="J136" i="2"/>
  <c r="J200" i="2"/>
  <c r="BK191" i="2"/>
  <c r="BK174" i="2"/>
  <c r="BK150" i="2"/>
  <c r="J179" i="2"/>
  <c r="J148" i="2"/>
  <c r="J150" i="2"/>
  <c r="J227" i="2"/>
  <c r="J217" i="2"/>
  <c r="BK211" i="2"/>
  <c r="J206" i="2"/>
  <c r="BK200" i="2"/>
  <c r="BK189" i="2"/>
  <c r="BK172" i="2"/>
  <c r="J146" i="2"/>
  <c r="J168" i="2"/>
  <c r="J231" i="2"/>
  <c r="BK197" i="2"/>
  <c r="BK186" i="2"/>
  <c r="BK161" i="2"/>
  <c r="J143" i="2"/>
  <c r="BK173" i="2"/>
  <c r="J153" i="2"/>
  <c r="J180" i="2"/>
  <c r="F34" i="2"/>
  <c r="BK230" i="2"/>
  <c r="BK195" i="2"/>
  <c r="J183" i="2"/>
  <c r="J160" i="2"/>
  <c r="BK136" i="2"/>
  <c r="BK151" i="2" l="1"/>
  <c r="J151" i="2"/>
  <c r="J102" i="2" s="1"/>
  <c r="R137" i="2"/>
  <c r="BK155" i="2"/>
  <c r="J155" i="2" s="1"/>
  <c r="J103" i="2" s="1"/>
  <c r="T142" i="2"/>
  <c r="T155" i="2"/>
  <c r="P177" i="2"/>
  <c r="R142" i="2"/>
  <c r="R134" i="2" s="1"/>
  <c r="R162" i="2"/>
  <c r="R177" i="2"/>
  <c r="P209" i="2"/>
  <c r="P151" i="2"/>
  <c r="P169" i="2"/>
  <c r="P184" i="2"/>
  <c r="R196" i="2"/>
  <c r="BK209" i="2"/>
  <c r="J209" i="2" s="1"/>
  <c r="J110" i="2" s="1"/>
  <c r="T221" i="2"/>
  <c r="T137" i="2"/>
  <c r="T134" i="2" s="1"/>
  <c r="BK162" i="2"/>
  <c r="J162" i="2"/>
  <c r="J104" i="2" s="1"/>
  <c r="BK184" i="2"/>
  <c r="J184" i="2"/>
  <c r="J107" i="2" s="1"/>
  <c r="R204" i="2"/>
  <c r="BK214" i="2"/>
  <c r="J214" i="2"/>
  <c r="J111" i="2"/>
  <c r="P221" i="2"/>
  <c r="T225" i="2"/>
  <c r="P137" i="2"/>
  <c r="P155" i="2"/>
  <c r="T169" i="2"/>
  <c r="BK196" i="2"/>
  <c r="J196" i="2" s="1"/>
  <c r="J108" i="2" s="1"/>
  <c r="T209" i="2"/>
  <c r="BK221" i="2"/>
  <c r="J221" i="2" s="1"/>
  <c r="J112" i="2" s="1"/>
  <c r="R225" i="2"/>
  <c r="BK137" i="2"/>
  <c r="J137" i="2" s="1"/>
  <c r="J98" i="2" s="1"/>
  <c r="T151" i="2"/>
  <c r="T162" i="2"/>
  <c r="T184" i="2"/>
  <c r="P204" i="2"/>
  <c r="P214" i="2"/>
  <c r="BK225" i="2"/>
  <c r="J225" i="2" s="1"/>
  <c r="J113" i="2" s="1"/>
  <c r="BK229" i="2"/>
  <c r="J229" i="2"/>
  <c r="J114" i="2" s="1"/>
  <c r="P142" i="2"/>
  <c r="P134" i="2" s="1"/>
  <c r="AU95" i="1" s="1"/>
  <c r="AU94" i="1" s="1"/>
  <c r="P162" i="2"/>
  <c r="BK177" i="2"/>
  <c r="J177" i="2" s="1"/>
  <c r="J106" i="2" s="1"/>
  <c r="P196" i="2"/>
  <c r="T204" i="2"/>
  <c r="R214" i="2"/>
  <c r="P225" i="2"/>
  <c r="P229" i="2"/>
  <c r="R151" i="2"/>
  <c r="BK169" i="2"/>
  <c r="J169" i="2"/>
  <c r="J105" i="2"/>
  <c r="R184" i="2"/>
  <c r="BK204" i="2"/>
  <c r="J204" i="2" s="1"/>
  <c r="J109" i="2" s="1"/>
  <c r="T214" i="2"/>
  <c r="R229" i="2"/>
  <c r="BK142" i="2"/>
  <c r="J142" i="2"/>
  <c r="J99" i="2"/>
  <c r="R155" i="2"/>
  <c r="R169" i="2"/>
  <c r="T177" i="2"/>
  <c r="T196" i="2"/>
  <c r="R209" i="2"/>
  <c r="R221" i="2"/>
  <c r="T229" i="2"/>
  <c r="BK135" i="2"/>
  <c r="BK134" i="2" s="1"/>
  <c r="J134" i="2" s="1"/>
  <c r="J96" i="2" s="1"/>
  <c r="BK147" i="2"/>
  <c r="J147" i="2" s="1"/>
  <c r="J100" i="2" s="1"/>
  <c r="BK149" i="2"/>
  <c r="J149" i="2"/>
  <c r="J101" i="2" s="1"/>
  <c r="F92" i="2"/>
  <c r="BE144" i="2"/>
  <c r="BE148" i="2"/>
  <c r="BE152" i="2"/>
  <c r="BE156" i="2"/>
  <c r="BE157" i="2"/>
  <c r="BE163" i="2"/>
  <c r="BE165" i="2"/>
  <c r="BE167" i="2"/>
  <c r="BE175" i="2"/>
  <c r="BE179" i="2"/>
  <c r="BE180" i="2"/>
  <c r="BE185" i="2"/>
  <c r="BE187" i="2"/>
  <c r="BE190" i="2"/>
  <c r="BE192" i="2"/>
  <c r="BE194" i="2"/>
  <c r="BE197" i="2"/>
  <c r="BE228" i="2"/>
  <c r="BE230" i="2"/>
  <c r="BE231" i="2"/>
  <c r="BE232" i="2"/>
  <c r="BE153" i="2"/>
  <c r="BE166" i="2"/>
  <c r="BE218" i="2"/>
  <c r="BE222" i="2"/>
  <c r="BE227" i="2"/>
  <c r="AW95" i="1"/>
  <c r="E85" i="2"/>
  <c r="J128" i="2"/>
  <c r="BE145" i="2"/>
  <c r="BE161" i="2"/>
  <c r="BE164" i="2"/>
  <c r="BE173" i="2"/>
  <c r="BE176" i="2"/>
  <c r="BE181" i="2"/>
  <c r="BE182" i="2"/>
  <c r="BE183" i="2"/>
  <c r="BE186" i="2"/>
  <c r="BE188" i="2"/>
  <c r="BE189" i="2"/>
  <c r="BE191" i="2"/>
  <c r="BE193" i="2"/>
  <c r="BE195" i="2"/>
  <c r="BE198" i="2"/>
  <c r="BE199" i="2"/>
  <c r="BE200" i="2"/>
  <c r="BE201" i="2"/>
  <c r="BE202" i="2"/>
  <c r="BE203" i="2"/>
  <c r="BE205" i="2"/>
  <c r="BE206" i="2"/>
  <c r="BE207" i="2"/>
  <c r="BE208" i="2"/>
  <c r="BE210" i="2"/>
  <c r="BE211" i="2"/>
  <c r="BE212" i="2"/>
  <c r="BE213" i="2"/>
  <c r="BE215" i="2"/>
  <c r="BE216" i="2"/>
  <c r="BE217" i="2"/>
  <c r="BE219" i="2"/>
  <c r="BE220" i="2"/>
  <c r="BE224" i="2"/>
  <c r="BE226" i="2"/>
  <c r="BE136" i="2"/>
  <c r="BE138" i="2"/>
  <c r="BE140" i="2"/>
  <c r="BE150" i="2"/>
  <c r="BE160" i="2"/>
  <c r="BE168" i="2"/>
  <c r="BE170" i="2"/>
  <c r="BE171" i="2"/>
  <c r="BE172" i="2"/>
  <c r="BE174" i="2"/>
  <c r="BE178" i="2"/>
  <c r="BE223" i="2"/>
  <c r="BB95" i="1"/>
  <c r="BB94" i="1" s="1"/>
  <c r="AX94" i="1" s="1"/>
  <c r="BA95" i="1"/>
  <c r="BA94" i="1" s="1"/>
  <c r="W30" i="1" s="1"/>
  <c r="BC95" i="1"/>
  <c r="BC94" i="1" s="1"/>
  <c r="AY94" i="1" s="1"/>
  <c r="BE143" i="2"/>
  <c r="BE146" i="2"/>
  <c r="BE158" i="2"/>
  <c r="BE159" i="2"/>
  <c r="BD95" i="1"/>
  <c r="BD94" i="1" s="1"/>
  <c r="W33" i="1" s="1"/>
  <c r="J135" i="2" l="1"/>
  <c r="J97" i="2"/>
  <c r="J30" i="2"/>
  <c r="AG95" i="1"/>
  <c r="AG94" i="1" s="1"/>
  <c r="AK26" i="1" s="1"/>
  <c r="W31" i="1"/>
  <c r="F33" i="2"/>
  <c r="AZ95" i="1" s="1"/>
  <c r="AZ94" i="1" s="1"/>
  <c r="AV94" i="1" s="1"/>
  <c r="AK29" i="1" s="1"/>
  <c r="AW94" i="1"/>
  <c r="AK30" i="1" s="1"/>
  <c r="J33" i="2"/>
  <c r="AV95" i="1" s="1"/>
  <c r="AT95" i="1" s="1"/>
  <c r="AN95" i="1" s="1"/>
  <c r="W32" i="1"/>
  <c r="AK35" i="1" l="1"/>
  <c r="J39" i="2"/>
  <c r="W29" i="1"/>
  <c r="AT94" i="1"/>
  <c r="AN94" i="1" l="1"/>
</calcChain>
</file>

<file path=xl/sharedStrings.xml><?xml version="1.0" encoding="utf-8"?>
<sst xmlns="http://schemas.openxmlformats.org/spreadsheetml/2006/main" count="1497" uniqueCount="477">
  <si>
    <t>Export Komplet</t>
  </si>
  <si>
    <t/>
  </si>
  <si>
    <t>2.0</t>
  </si>
  <si>
    <t>False</t>
  </si>
  <si>
    <t>{9d2913c3-9992-4b87-8f16-afa1e3b9c4fd}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</si>
  <si>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</si>
  <si>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</si>
  <si>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</si>
  <si>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</si>
  <si>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</si>
  <si>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</si>
  <si>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</si>
  <si>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</si>
  <si>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</si>
  <si>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1-CH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</si>
  <si>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</si>
  <si>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</si>
  <si>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kuchyně MŠ Bruntál, Pionýrská 730/9</t>
  </si>
  <si>
    <t>KSO:</t>
  </si>
  <si>
    <t>CC-CZ:</t>
  </si>
  <si>
    <t>Místo:</t>
  </si>
  <si>
    <t>Bruntál</t>
  </si>
  <si>
    <t>Datum:</t>
  </si>
  <si>
    <t>26. 1. 2024</t>
  </si>
  <si>
    <t>Zadavatel:</t>
  </si>
  <si>
    <t>IČ:</t>
  </si>
  <si>
    <t>Mšsto Bruntál, Nádražní 994/20,792 01 Bruntál</t>
  </si>
  <si>
    <t>DIČ:</t>
  </si>
  <si>
    <t>Uchazeč:</t>
  </si>
  <si>
    <t>Vyplň údaj</t>
  </si>
  <si>
    <t>Projektant:</t>
  </si>
  <si>
    <t>GASTROSEV s.r.o.</t>
  </si>
  <si>
    <t>True</t>
  </si>
  <si>
    <t>Zpracovatel:</t>
  </si>
  <si>
    <t>Johančíková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</si>
  <si>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</si>
  <si>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</si>
  <si>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</si>
  <si>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</si>
  <si>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</si>
  <si>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</si>
  <si>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</si>
  <si>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</si>
  <si>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</si>
  <si>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</si>
  <si>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</si>
  <si>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</si>
  <si>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</si>
  <si>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</si>
  <si>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</si>
  <si>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</si>
  <si>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</si>
  <si>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</si>
  <si>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</si>
  <si>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</si>
  <si>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</si>
  <si>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</si>
  <si>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</si>
  <si>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</si>
  <si>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</si>
  <si>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</si>
  <si>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</si>
  <si>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</si>
  <si>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</si>
  <si>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</si>
  <si>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</si>
  <si>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</si>
  <si>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</si>
  <si>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</si>
  <si>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</si>
  <si>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</si>
  <si>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</si>
  <si>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</si>
  <si>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</si>
  <si>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</si>
  <si>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</si>
  <si>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</si>
  <si>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</si>
  <si>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</si>
  <si>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</si>
  <si>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</si>
  <si>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</si>
  <si>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</si>
  <si>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</si>
  <si>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{793c987b-8364-4f06-a68c-867a0140c895}</t>
  </si>
  <si>
    <t>2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</si>
  <si>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</si>
  <si>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</si>
  <si>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</si>
  <si>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</si>
  <si>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</si>
  <si>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</si>
  <si>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</si>
  <si>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</si>
  <si>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31 - Zdi pozemních staveb</t>
  </si>
  <si>
    <t>34 - Stěny a příčky</t>
  </si>
  <si>
    <t>61 - Úprava povrchů vnitřních</t>
  </si>
  <si>
    <t>94 - Lešení a stavební výtahy</t>
  </si>
  <si>
    <t>95 - Různé dokončovací konstrukce a práce pozemních staveb</t>
  </si>
  <si>
    <t>96 - Bourání konstrukcí</t>
  </si>
  <si>
    <t>97 - Prorážení otvorů a ostatní bourací práce</t>
  </si>
  <si>
    <t>997 - Přesun sutě</t>
  </si>
  <si>
    <t>711 - Izolace proti vodě, vlhkosti a plynům</t>
  </si>
  <si>
    <t>735 - Ústřední vytápění - otopná tělesa</t>
  </si>
  <si>
    <t>766 - Konstrukce truhlářské</t>
  </si>
  <si>
    <t>773 - Podlahy z litého teraca</t>
  </si>
  <si>
    <t>776 - Podlahy povlakové</t>
  </si>
  <si>
    <t>781 - Dokončovací práce - obklady</t>
  </si>
  <si>
    <t>783 - Dokončovací práce - nátěry</t>
  </si>
  <si>
    <t>784 - Dokončovací práce - malby a tapety</t>
  </si>
  <si>
    <t>786 - Dokončovací práce - čalounické úpravy</t>
  </si>
  <si>
    <t>33-M - Montáže dopr.zaříz.,sklad. zař. a váh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</si>
  <si>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</si>
  <si>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</si>
  <si>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</si>
  <si>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</si>
  <si>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</si>
  <si>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</si>
  <si>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</si>
  <si>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</si>
  <si>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</si>
  <si>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</si>
  <si>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</si>
  <si>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</si>
  <si>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</si>
  <si>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</si>
  <si>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Zdi pozemních staveb</t>
  </si>
  <si>
    <t>ROZPOCET</t>
  </si>
  <si>
    <t>K</t>
  </si>
  <si>
    <t>319201321</t>
  </si>
  <si>
    <t>Vyrovnání nerovného povrchu zdiva tl do 30 mm maltou</t>
  </si>
  <si>
    <t>m2</t>
  </si>
  <si>
    <t>4</t>
  </si>
  <si>
    <t>-765161138</t>
  </si>
  <si>
    <t>34</t>
  </si>
  <si>
    <t>Stěny a příčky</t>
  </si>
  <si>
    <t>342272245.XLA</t>
  </si>
  <si>
    <t>Příčka z tvárnic Ytong Klasik 150 na tenkovrstvou maltu tl 150 mm</t>
  </si>
  <si>
    <t>-793245459</t>
  </si>
  <si>
    <t>VV</t>
  </si>
  <si>
    <t>8,1-1,5</t>
  </si>
  <si>
    <t>74</t>
  </si>
  <si>
    <t>340271045</t>
  </si>
  <si>
    <t>Zazdívka otvorů v příčkách nebo stěnách pl přes 1 do 4 m2 tvárnicemi pórobetonovými tl 150 mm</t>
  </si>
  <si>
    <t>1098752523</t>
  </si>
  <si>
    <t>1,5*1,0</t>
  </si>
  <si>
    <t>61</t>
  </si>
  <si>
    <t>Úprava povrchů vnitřních</t>
  </si>
  <si>
    <t>3</t>
  </si>
  <si>
    <t>612321121</t>
  </si>
  <si>
    <t>Vápenocementová omítka hladká jednovrstvá vnitřních stěn nanášená ručně tl 10 mm</t>
  </si>
  <si>
    <t>1892497101</t>
  </si>
  <si>
    <t>612321191</t>
  </si>
  <si>
    <t>Příplatek k vápenocementové omítce vnitřních stěn za každých dalších 5 mm tloušťky ručně</t>
  </si>
  <si>
    <t>-1774795355</t>
  </si>
  <si>
    <t>5</t>
  </si>
  <si>
    <t>611321121</t>
  </si>
  <si>
    <t>Vápenocementová omítka hladká jednovrstvá vnitřních stropů rovných nanášená ručně- 10 mm</t>
  </si>
  <si>
    <t>1334691681</t>
  </si>
  <si>
    <t>6</t>
  </si>
  <si>
    <t>611321191</t>
  </si>
  <si>
    <t>Příplatek k vápenocementové omítce vnitřních stropů za každých dalších 5 mm tloušťky ručně</t>
  </si>
  <si>
    <t>-1926275201</t>
  </si>
  <si>
    <t>94</t>
  </si>
  <si>
    <t>Lešení a stavební výtahy</t>
  </si>
  <si>
    <t>7</t>
  </si>
  <si>
    <t>949101111</t>
  </si>
  <si>
    <t>Lešení pomocné pro objekty pozemních staveb s lešeňovou podlahou v do 1,9 m zatížení do 150 kg/m2</t>
  </si>
  <si>
    <t>771803707</t>
  </si>
  <si>
    <t>95</t>
  </si>
  <si>
    <t>Různé dokončovací konstrukce a práce pozemních staveb</t>
  </si>
  <si>
    <t>8</t>
  </si>
  <si>
    <t>952901111</t>
  </si>
  <si>
    <t>Vyčištění budov bytové a občanské výstavby při výšce podlaží do 4 m</t>
  </si>
  <si>
    <t>-84106572</t>
  </si>
  <si>
    <t>96</t>
  </si>
  <si>
    <t>Bourání konstrukcí</t>
  </si>
  <si>
    <t>9</t>
  </si>
  <si>
    <t>962032231</t>
  </si>
  <si>
    <t>Bourání zdiva z cihel pálených nebo vápenopískových na MV nebo MVC přes 1 m3</t>
  </si>
  <si>
    <t>m3</t>
  </si>
  <si>
    <t>1932733806</t>
  </si>
  <si>
    <t>10</t>
  </si>
  <si>
    <t>968062375</t>
  </si>
  <si>
    <t>Vybourání dřevěných rámů oken zdvojených včetně křídel pl do 2 m2</t>
  </si>
  <si>
    <t>606716716</t>
  </si>
  <si>
    <t>1,5*1,0*2</t>
  </si>
  <si>
    <t>97</t>
  </si>
  <si>
    <t>Prorážení otvorů a ostatní bourací práce</t>
  </si>
  <si>
    <t>11</t>
  </si>
  <si>
    <t>978059541</t>
  </si>
  <si>
    <t>Odsekání a odebrání obkladů stěn z vnitřních obkládaček plochy přes 1 m2</t>
  </si>
  <si>
    <t>-124006904</t>
  </si>
  <si>
    <t>978011191</t>
  </si>
  <si>
    <t>Otlučení (osekání) vnitřní vápenné nebo vápenocementové omítky stropů v rozsahu přes 50 do 100 %</t>
  </si>
  <si>
    <t>1838984212</t>
  </si>
  <si>
    <t>13</t>
  </si>
  <si>
    <t>965046111</t>
  </si>
  <si>
    <t>Broušení stávajících betonových podlah úběr do 3 mm</t>
  </si>
  <si>
    <t>-1081439951</t>
  </si>
  <si>
    <t>14</t>
  </si>
  <si>
    <t>974042547</t>
  </si>
  <si>
    <t>Vysekání rýh v dlažbě betonové nebo jiné monolitické hl do 70 mm š do 300 mm</t>
  </si>
  <si>
    <t>m</t>
  </si>
  <si>
    <t>-420044123</t>
  </si>
  <si>
    <t>15</t>
  </si>
  <si>
    <t>974042549</t>
  </si>
  <si>
    <t>Příplatek k vysekání rýh v dlažbě betonové nebo jiné monolitické hl do 70 mm ZKD 100 mm š rýhy</t>
  </si>
  <si>
    <t>-1341950665</t>
  </si>
  <si>
    <t>16</t>
  </si>
  <si>
    <t>977151122</t>
  </si>
  <si>
    <t>Jádrové vrty diamantovými korunkami do stavebních materiálů D přes 120 do 130 mm</t>
  </si>
  <si>
    <t>407432473</t>
  </si>
  <si>
    <t>997</t>
  </si>
  <si>
    <t>Přesun sutě</t>
  </si>
  <si>
    <t>17</t>
  </si>
  <si>
    <t>997013151</t>
  </si>
  <si>
    <t>Vnitrostaveništní doprava suti a vybouraných hmot pro budovy v do 6 m s omezením mechanizace</t>
  </si>
  <si>
    <t>t</t>
  </si>
  <si>
    <t>911174947</t>
  </si>
  <si>
    <t>18</t>
  </si>
  <si>
    <t>997013501</t>
  </si>
  <si>
    <t>Odvoz suti a vybouraných hmot na skládku nebo meziskládku do 1 km se složením</t>
  </si>
  <si>
    <t>1916495797</t>
  </si>
  <si>
    <t>19</t>
  </si>
  <si>
    <t>997013509</t>
  </si>
  <si>
    <t>Příplatek k odvozu suti a vybouraných hmot na skládku ZKD 1 km přes 1 km</t>
  </si>
  <si>
    <t>-1296235117</t>
  </si>
  <si>
    <t>20</t>
  </si>
  <si>
    <t>997013863</t>
  </si>
  <si>
    <t>Poplatek za uložení stavebního odpadu na recyklační skládce (skládkovné) cihelného kód odpadu 17 01 02</t>
  </si>
  <si>
    <t>-475060549</t>
  </si>
  <si>
    <t>997013861</t>
  </si>
  <si>
    <t>Poplatek za uložení stavebního odpadu na recyklační skládce (skládkovné) z prostého betonu kód odpadu 17 01 01</t>
  </si>
  <si>
    <t>-986585880</t>
  </si>
  <si>
    <t>22</t>
  </si>
  <si>
    <t>997013871</t>
  </si>
  <si>
    <t>Poplatek za uložení stavebního odpadu na recyklační skládce (skládkovné) směsného stavebního a demoličního kód odpadu 17 09 04</t>
  </si>
  <si>
    <t>-534823688</t>
  </si>
  <si>
    <t>711</t>
  </si>
  <si>
    <t>Izolace proti vodě, vlhkosti a plynům</t>
  </si>
  <si>
    <t>23</t>
  </si>
  <si>
    <t>711111051</t>
  </si>
  <si>
    <t>Provedení izolace proti zemní vlhkosti vodorovné za studena 2x nátěr tekutou elastickou hydroizolací</t>
  </si>
  <si>
    <t>325865995</t>
  </si>
  <si>
    <t>24</t>
  </si>
  <si>
    <t>M</t>
  </si>
  <si>
    <t>SMB.204248003</t>
  </si>
  <si>
    <t>bal</t>
  </si>
  <si>
    <t>32</t>
  </si>
  <si>
    <t>-915540501</t>
  </si>
  <si>
    <t>25</t>
  </si>
  <si>
    <t>711199101</t>
  </si>
  <si>
    <t>Provedení těsnícího pásu do spoje dilatační nebo styčné spáry podlaha - stěna</t>
  </si>
  <si>
    <t>1396786583</t>
  </si>
  <si>
    <t>26</t>
  </si>
  <si>
    <t>SMB.205936</t>
  </si>
  <si>
    <t>1528183570</t>
  </si>
  <si>
    <t>27</t>
  </si>
  <si>
    <t>711791183</t>
  </si>
  <si>
    <t>Izolace proti vodě těsnění vodorovných dilatačních spár impregnovanými provazci</t>
  </si>
  <si>
    <t>957874955</t>
  </si>
  <si>
    <t>28</t>
  </si>
  <si>
    <t>600</t>
  </si>
  <si>
    <t>-790361143</t>
  </si>
  <si>
    <t>29</t>
  </si>
  <si>
    <t>998711202</t>
  </si>
  <si>
    <t>Přesun hmot procentní pro izolace proti vodě, vlhkosti a plynům v objektech v přes 6 do 12 m</t>
  </si>
  <si>
    <t>%</t>
  </si>
  <si>
    <t>32217382</t>
  </si>
  <si>
    <t>735</t>
  </si>
  <si>
    <t>Ústřední vytápění - otopná tělesa</t>
  </si>
  <si>
    <t>30</t>
  </si>
  <si>
    <t>735494811</t>
  </si>
  <si>
    <t>Vypuštění vody z otopných těles</t>
  </si>
  <si>
    <t>652508619</t>
  </si>
  <si>
    <t>735111810</t>
  </si>
  <si>
    <t>Demontáž otopného tělesa litinového článkového</t>
  </si>
  <si>
    <t>-144645341</t>
  </si>
  <si>
    <t>735119140</t>
  </si>
  <si>
    <t>Montáž otopného tělesa litinového článkového</t>
  </si>
  <si>
    <t>-72119515</t>
  </si>
  <si>
    <t>33</t>
  </si>
  <si>
    <t>735000912</t>
  </si>
  <si>
    <t>Vyregulování ventilu nebo kohoutu dvojregulačního s termostatickým ovládáním</t>
  </si>
  <si>
    <t>kus</t>
  </si>
  <si>
    <t>-674325750</t>
  </si>
  <si>
    <t>735191910</t>
  </si>
  <si>
    <t>Napuštění vody do otopných těles</t>
  </si>
  <si>
    <t>-420323051</t>
  </si>
  <si>
    <t>35</t>
  </si>
  <si>
    <t>998735202</t>
  </si>
  <si>
    <t>Přesun hmot procentní pro otopná tělesa v objektech v přes 6 do 12 m</t>
  </si>
  <si>
    <t>1016953125</t>
  </si>
  <si>
    <t>766</t>
  </si>
  <si>
    <t>Konstrukce truhlářské</t>
  </si>
  <si>
    <t>36</t>
  </si>
  <si>
    <t>766691914</t>
  </si>
  <si>
    <t>Vyvěšení nebo zavěšení dřevěných křídel dveří pl do 2 m2</t>
  </si>
  <si>
    <t>-1609403603</t>
  </si>
  <si>
    <t>37</t>
  </si>
  <si>
    <t>766660001</t>
  </si>
  <si>
    <t>Montáž dveřních křídel otvíravých jednokřídlových š do 0,8 m do ocelové zárubně</t>
  </si>
  <si>
    <t>-2125164218</t>
  </si>
  <si>
    <t>38</t>
  </si>
  <si>
    <t>61162012</t>
  </si>
  <si>
    <t>dveře jednokřídlé voštinové povrch fóliový plné 600x1970-2100mm s větrací mřížkou</t>
  </si>
  <si>
    <t>-16124667</t>
  </si>
  <si>
    <t>39</t>
  </si>
  <si>
    <t>61161002</t>
  </si>
  <si>
    <t>dveře jednokřídlé voštinové povrch lakovaný plné 800x1970-2100mm s větrací mřížkou</t>
  </si>
  <si>
    <t>1676668193</t>
  </si>
  <si>
    <t>40</t>
  </si>
  <si>
    <t>766660351</t>
  </si>
  <si>
    <t>Montáž posuvných dveří jednokřídlových průchozí v do 2,5 m a š do 800 mm do pojezdu na stěnu</t>
  </si>
  <si>
    <t>1972580381</t>
  </si>
  <si>
    <t>41</t>
  </si>
  <si>
    <t>611</t>
  </si>
  <si>
    <t>dveře posuvné 600/1970 s větr. mřížkou</t>
  </si>
  <si>
    <t>-780199614</t>
  </si>
  <si>
    <t>42</t>
  </si>
  <si>
    <t>766660002</t>
  </si>
  <si>
    <t>Montáž dveřních křídel otvíravých jednokřídlových š přes 0,8 m do ocelové zárubně</t>
  </si>
  <si>
    <t>1049757811</t>
  </si>
  <si>
    <t>43</t>
  </si>
  <si>
    <t>61162015</t>
  </si>
  <si>
    <t>dveře jednokřídlé voštinové povrch fóliový plné 900x1970-2100mm s větr. mřížkou</t>
  </si>
  <si>
    <t>-66877389</t>
  </si>
  <si>
    <t>44</t>
  </si>
  <si>
    <t>766622115</t>
  </si>
  <si>
    <t>Montáž plastových oken plochy přes 1 m2 pevných v do 1,5 m s rámem do zdiva</t>
  </si>
  <si>
    <t>1488657852</t>
  </si>
  <si>
    <t>45</t>
  </si>
  <si>
    <t>61140043</t>
  </si>
  <si>
    <t>okno plastové s fixním zasklením dvojsklo přes plochu 1m2 do v 1,5m</t>
  </si>
  <si>
    <t>970561568</t>
  </si>
  <si>
    <t>46</t>
  </si>
  <si>
    <t>998766202</t>
  </si>
  <si>
    <t>Přesun hmot procentní pro kce truhlářské v objektech v přes 6 do 12 m</t>
  </si>
  <si>
    <t>651649079</t>
  </si>
  <si>
    <t>773</t>
  </si>
  <si>
    <t>Podlahy z litého teraca</t>
  </si>
  <si>
    <t>47</t>
  </si>
  <si>
    <t>773591999</t>
  </si>
  <si>
    <t>Odmaštění vybroušeného povrchu acetonem</t>
  </si>
  <si>
    <t>742430000</t>
  </si>
  <si>
    <t>48</t>
  </si>
  <si>
    <t>77359117-r</t>
  </si>
  <si>
    <t>-1545874002</t>
  </si>
  <si>
    <t>49</t>
  </si>
  <si>
    <t>posyp křemičitým pískem fakce 0,1-0,6 mm</t>
  </si>
  <si>
    <t>-238624673</t>
  </si>
  <si>
    <t>50</t>
  </si>
  <si>
    <t>773992011</t>
  </si>
  <si>
    <t>543185472</t>
  </si>
  <si>
    <t>51</t>
  </si>
  <si>
    <t>nab</t>
  </si>
  <si>
    <t>litr</t>
  </si>
  <si>
    <t>-246078686</t>
  </si>
  <si>
    <t>52</t>
  </si>
  <si>
    <t>775141111</t>
  </si>
  <si>
    <t>Stěrka podlahová s protiskluzným vsypem 2 mm</t>
  </si>
  <si>
    <t>879613109</t>
  </si>
  <si>
    <t>53</t>
  </si>
  <si>
    <t>998773202</t>
  </si>
  <si>
    <t>Přesun hmot procentní pro podlahy teracové lité v objektech v přes 6 do 12 m</t>
  </si>
  <si>
    <t>2091249206</t>
  </si>
  <si>
    <t>776</t>
  </si>
  <si>
    <t>Podlahy povlakové</t>
  </si>
  <si>
    <t>54</t>
  </si>
  <si>
    <t>776111116</t>
  </si>
  <si>
    <t>vyčištění, odmaštění stáv. podkladu</t>
  </si>
  <si>
    <t>1129606108</t>
  </si>
  <si>
    <t>55</t>
  </si>
  <si>
    <t>776221111</t>
  </si>
  <si>
    <t>Lepení pásů z PVC standardním lepidlem</t>
  </si>
  <si>
    <t>285417043</t>
  </si>
  <si>
    <t>56</t>
  </si>
  <si>
    <t>28412285</t>
  </si>
  <si>
    <t>krytina podlahová heterogenní tl 2mm</t>
  </si>
  <si>
    <t>2030631178</t>
  </si>
  <si>
    <t>57</t>
  </si>
  <si>
    <t>998776202</t>
  </si>
  <si>
    <t>Přesun hmot procentní pro podlahy povlakové v objektech v přes 6 do 12 m</t>
  </si>
  <si>
    <t>-1034680034</t>
  </si>
  <si>
    <t>781</t>
  </si>
  <si>
    <t>Dokončovací práce - obklady</t>
  </si>
  <si>
    <t>58</t>
  </si>
  <si>
    <t>781121011</t>
  </si>
  <si>
    <t>Nátěr penetrační na stěnu</t>
  </si>
  <si>
    <t>160821722</t>
  </si>
  <si>
    <t>59</t>
  </si>
  <si>
    <t>781472419</t>
  </si>
  <si>
    <t>Montáž obkladů keramických hladkých lepených cementovým standardním lepidlem přes 22 do 25 ks/m2</t>
  </si>
  <si>
    <t>-822823766</t>
  </si>
  <si>
    <t>60</t>
  </si>
  <si>
    <t>59761714</t>
  </si>
  <si>
    <t>obklad keramický nemrazuvzdorný povrch hladký/matný tl do 10mm přes 22 do 25ks/m2</t>
  </si>
  <si>
    <t>-218848569</t>
  </si>
  <si>
    <t>998781202</t>
  </si>
  <si>
    <t>Přesun hmot procentní pro obklady keramické v objektech v přes 6 do 12 m</t>
  </si>
  <si>
    <t>-141492461</t>
  </si>
  <si>
    <t>783</t>
  </si>
  <si>
    <t>Dokončovací práce - nátěry</t>
  </si>
  <si>
    <t>62</t>
  </si>
  <si>
    <t>783114101</t>
  </si>
  <si>
    <t>Základní jednonásobný syntetický nátěr truhlářských konstrukcí</t>
  </si>
  <si>
    <t>482856073</t>
  </si>
  <si>
    <t>63</t>
  </si>
  <si>
    <t>783117101</t>
  </si>
  <si>
    <t>Krycí jednonásobný syntetický nátěr truhlářských konstrukcí</t>
  </si>
  <si>
    <t>-1049523106</t>
  </si>
  <si>
    <t>64</t>
  </si>
  <si>
    <t>783101201</t>
  </si>
  <si>
    <t>Hrubé obroušení podkladu truhlářských konstrukcí před provedením nátěru</t>
  </si>
  <si>
    <t>1557129461</t>
  </si>
  <si>
    <t>65</t>
  </si>
  <si>
    <t>783301311</t>
  </si>
  <si>
    <t>Odmaštění zámečnických konstrukcí vodou ředitelným odmašťovačem</t>
  </si>
  <si>
    <t>345742572</t>
  </si>
  <si>
    <t>66</t>
  </si>
  <si>
    <t>783314101</t>
  </si>
  <si>
    <t>Základní jednonásobný syntetický nátěr zámečnických konstrukcí</t>
  </si>
  <si>
    <t>646069837</t>
  </si>
  <si>
    <t>67</t>
  </si>
  <si>
    <t>783317101</t>
  </si>
  <si>
    <t>Krycí jednonásobný syntetický standardní nátěr zámečnických konstrukcí</t>
  </si>
  <si>
    <t>519763572</t>
  </si>
  <si>
    <t>784</t>
  </si>
  <si>
    <t>Dokončovací práce - malby a tapety</t>
  </si>
  <si>
    <t>68</t>
  </si>
  <si>
    <t>784181101</t>
  </si>
  <si>
    <t>Základní akrylátová jednonásobná bezbarvá penetrace podkladu v místnostech v do 3,80 m</t>
  </si>
  <si>
    <t>-1952874602</t>
  </si>
  <si>
    <t>69</t>
  </si>
  <si>
    <t>784181001</t>
  </si>
  <si>
    <t>Jednonásobné pačokování v místnostech v do 3,80 m</t>
  </si>
  <si>
    <t>-1125522100</t>
  </si>
  <si>
    <t>70</t>
  </si>
  <si>
    <t>784221101</t>
  </si>
  <si>
    <t>Dvojnásobné bílé malby ze směsí za sucha dobře otěruvzdorných v místnostech do 3,80 m</t>
  </si>
  <si>
    <t>-1328562130</t>
  </si>
  <si>
    <t>786</t>
  </si>
  <si>
    <t>Dokončovací práce - čalounické úpravy</t>
  </si>
  <si>
    <t>71</t>
  </si>
  <si>
    <t>7866261</t>
  </si>
  <si>
    <t>Montáž sítí do oken proti hmyzu</t>
  </si>
  <si>
    <t>1339625301</t>
  </si>
  <si>
    <t>72</t>
  </si>
  <si>
    <t>562</t>
  </si>
  <si>
    <t>sítě do oken proti hmyzu</t>
  </si>
  <si>
    <t>-970383053</t>
  </si>
  <si>
    <t>73</t>
  </si>
  <si>
    <t>998786202</t>
  </si>
  <si>
    <t>Přesun hmot procentní pro stínění a čalounické úpravy v objektech v přes 6 do 12 m</t>
  </si>
  <si>
    <t>1084991034</t>
  </si>
  <si>
    <t>33-M</t>
  </si>
  <si>
    <t>Montáže dopr.zaříz.,sklad. zař. a váh</t>
  </si>
  <si>
    <t>75</t>
  </si>
  <si>
    <t>Pol1</t>
  </si>
  <si>
    <t>Demontáž stávajících malých nákladních výtahů</t>
  </si>
  <si>
    <t>ks</t>
  </si>
  <si>
    <t>1556188853</t>
  </si>
  <si>
    <t>76</t>
  </si>
  <si>
    <t>Pol2</t>
  </si>
  <si>
    <t>Výroba  nového malého nákladního výtahu, nosnost výtahu min. 100kg, rychlost 0,3m/s, zdvih 3 160mm, počet stanic 2, počet vstupů 2, řízení mikoroprocesor, převodový stroj, výkon motoru 1,5kW, šachta š.6500mm, hl.2200mm, kabina š. min. 550mm, hl. min. 500m</t>
  </si>
  <si>
    <t>635802522</t>
  </si>
  <si>
    <t>77</t>
  </si>
  <si>
    <t>Pol3</t>
  </si>
  <si>
    <t>Montáž nového malého nákladního výtahu bez stavebních a souvisejícíh prací</t>
  </si>
  <si>
    <t>641703356</t>
  </si>
  <si>
    <t>RYCHLÁ MINERÁLNÍ HYDROIZOLACE, 36kg</t>
  </si>
  <si>
    <t>TĚSNÍCÍ PÁSKA , 12cm/10m</t>
  </si>
  <si>
    <t>těsnící provazec D 4 mm</t>
  </si>
  <si>
    <t>Penetrační nátěr podlahy před provedením EPOXIDOVÉ STĚRKY</t>
  </si>
  <si>
    <t>Vyplnění dilatačních spar povrchu EPOXIDOVÉ STĚRKY</t>
  </si>
  <si>
    <t>FLEFIBILNÍ VÝPLŇ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</si>
</sst>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8" fillId="0" borderId="0" xfId="0" applyFont="1" applyAlignment="1" applyProtection="1">
      <alignment vertical="center"/>
      <protection locked="0"/>
    </xf>
    <xf numFmtId="4" fontId="32" fillId="3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2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" fontId="21" fillId="0" borderId="0" xfId="0" applyNumberFormat="1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7" fillId="0" borderId="3" xfId="0" applyFont="1" applyBorder="1" applyProtection="1">
      <protection locked="0"/>
    </xf>
    <xf numFmtId="0" fontId="7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7" fillId="0" borderId="14" xfId="0" applyFont="1" applyBorder="1" applyProtection="1">
      <protection locked="0"/>
    </xf>
    <xf numFmtId="166" fontId="7" fillId="0" borderId="0" xfId="0" applyNumberFormat="1" applyFont="1" applyProtection="1">
      <protection locked="0"/>
    </xf>
    <xf numFmtId="166" fontId="7" fillId="0" borderId="15" xfId="0" applyNumberFormat="1" applyFont="1" applyBorder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4" fontId="7" fillId="0" borderId="0" xfId="0" applyNumberFormat="1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8" fillId="0" borderId="3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15" xfId="0" applyFont="1" applyBorder="1" applyAlignment="1" applyProtection="1">
      <alignment vertical="center"/>
      <protection locked="0"/>
    </xf>
    <xf numFmtId="0" fontId="33" fillId="0" borderId="3" xfId="0" applyFont="1" applyBorder="1" applyAlignment="1" applyProtection="1">
      <alignment vertical="center"/>
      <protection locked="0"/>
    </xf>
    <xf numFmtId="0" fontId="32" fillId="0" borderId="0" xfId="0" applyFont="1" applyAlignment="1" applyProtection="1">
      <alignment horizontal="center"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21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7" fillId="0" borderId="0" xfId="0" applyFo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167" fontId="19" fillId="3" borderId="22" xfId="0" applyNumberFormat="1" applyFont="1" applyFill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9" fillId="6" borderId="22" xfId="0" applyFont="1" applyFill="1" applyBorder="1" applyAlignment="1" applyProtection="1">
      <alignment horizontal="left" vertical="center" wrapText="1"/>
    </xf>
    <xf numFmtId="0" fontId="32" fillId="6" borderId="22" xfId="0" applyFont="1" applyFill="1" applyBorder="1" applyAlignment="1" applyProtection="1">
      <alignment horizontal="left" vertical="center" wrapText="1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0" fontId="0" fillId="0" borderId="12" xfId="0" applyBorder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7" xfId="0" applyFill="1" applyBorder="1" applyAlignment="1" applyProtection="1">
      <alignment vertical="center"/>
    </xf>
    <xf numFmtId="0" fontId="4" fillId="5" borderId="7" xfId="0" applyFont="1" applyFill="1" applyBorder="1" applyAlignment="1" applyProtection="1">
      <alignment horizontal="right" vertical="center"/>
    </xf>
    <xf numFmtId="0" fontId="4" fillId="5" borderId="7" xfId="0" applyFont="1" applyFill="1" applyBorder="1" applyAlignment="1" applyProtection="1">
      <alignment horizontal="center" vertical="center"/>
    </xf>
    <xf numFmtId="4" fontId="4" fillId="5" borderId="7" xfId="0" applyNumberFormat="1" applyFont="1" applyFill="1" applyBorder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10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5" borderId="0" xfId="0" applyFill="1" applyAlignment="1" applyProtection="1">
      <alignment vertical="center"/>
    </xf>
    <xf numFmtId="0" fontId="19" fillId="5" borderId="0" xfId="0" applyFont="1" applyFill="1" applyAlignment="1" applyProtection="1">
      <alignment horizontal="right" vertical="center"/>
    </xf>
    <xf numFmtId="4" fontId="6" fillId="0" borderId="20" xfId="0" applyNumberFormat="1" applyFont="1" applyBorder="1" applyAlignment="1" applyProtection="1">
      <alignment vertical="center"/>
    </xf>
    <xf numFmtId="0" fontId="19" fillId="5" borderId="16" xfId="0" applyFont="1" applyFill="1" applyBorder="1" applyAlignment="1" applyProtection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71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202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R5" s="11"/>
      <c r="BE5" s="199" t="s">
        <v>15</v>
      </c>
      <c r="BS5" s="8" t="s">
        <v>6</v>
      </c>
    </row>
    <row r="6" spans="1:74" ht="36.950000000000003" customHeight="1">
      <c r="B6" s="11"/>
      <c r="D6" s="17" t="s">
        <v>16</v>
      </c>
      <c r="K6" s="203" t="s">
        <v>17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R6" s="11"/>
      <c r="BE6" s="200"/>
      <c r="BS6" s="8" t="s">
        <v>6</v>
      </c>
    </row>
    <row r="7" spans="1:74" ht="12" customHeight="1">
      <c r="B7" s="11"/>
      <c r="D7" s="18" t="s">
        <v>18</v>
      </c>
      <c r="K7" s="16" t="s">
        <v>1</v>
      </c>
      <c r="AK7" s="18" t="s">
        <v>19</v>
      </c>
      <c r="AN7" s="16" t="s">
        <v>1</v>
      </c>
      <c r="AR7" s="11"/>
      <c r="BE7" s="200"/>
      <c r="BS7" s="8" t="s">
        <v>6</v>
      </c>
    </row>
    <row r="8" spans="1:74" ht="12" customHeight="1">
      <c r="B8" s="11"/>
      <c r="D8" s="18" t="s">
        <v>20</v>
      </c>
      <c r="K8" s="16" t="s">
        <v>21</v>
      </c>
      <c r="AK8" s="18" t="s">
        <v>22</v>
      </c>
      <c r="AN8" s="19" t="s">
        <v>23</v>
      </c>
      <c r="AR8" s="11"/>
      <c r="BE8" s="200"/>
      <c r="BS8" s="8" t="s">
        <v>6</v>
      </c>
    </row>
    <row r="9" spans="1:74" ht="14.45" customHeight="1">
      <c r="B9" s="11"/>
      <c r="AR9" s="11"/>
      <c r="BE9" s="200"/>
      <c r="BS9" s="8" t="s">
        <v>6</v>
      </c>
    </row>
    <row r="10" spans="1:74" ht="12" customHeight="1">
      <c r="B10" s="11"/>
      <c r="D10" s="18" t="s">
        <v>24</v>
      </c>
      <c r="AK10" s="18" t="s">
        <v>25</v>
      </c>
      <c r="AN10" s="16" t="s">
        <v>1</v>
      </c>
      <c r="AR10" s="11"/>
      <c r="BE10" s="200"/>
      <c r="BS10" s="8" t="s">
        <v>6</v>
      </c>
    </row>
    <row r="11" spans="1:74" ht="18.399999999999999" customHeight="1">
      <c r="B11" s="11"/>
      <c r="E11" s="16" t="s">
        <v>26</v>
      </c>
      <c r="AK11" s="18" t="s">
        <v>27</v>
      </c>
      <c r="AN11" s="16" t="s">
        <v>1</v>
      </c>
      <c r="AR11" s="11"/>
      <c r="BE11" s="200"/>
      <c r="BS11" s="8" t="s">
        <v>6</v>
      </c>
    </row>
    <row r="12" spans="1:74" ht="6.95" customHeight="1">
      <c r="B12" s="11"/>
      <c r="AR12" s="11"/>
      <c r="BE12" s="200"/>
      <c r="BS12" s="8" t="s">
        <v>6</v>
      </c>
    </row>
    <row r="13" spans="1:74" ht="12" customHeight="1">
      <c r="B13" s="11"/>
      <c r="D13" s="18" t="s">
        <v>28</v>
      </c>
      <c r="AK13" s="18" t="s">
        <v>25</v>
      </c>
      <c r="AN13" s="20" t="s">
        <v>29</v>
      </c>
      <c r="AR13" s="11"/>
      <c r="BE13" s="200"/>
      <c r="BS13" s="8" t="s">
        <v>6</v>
      </c>
    </row>
    <row r="14" spans="1:74" ht="12.75">
      <c r="B14" s="11"/>
      <c r="E14" s="204" t="s">
        <v>29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18" t="s">
        <v>27</v>
      </c>
      <c r="AN14" s="20" t="s">
        <v>29</v>
      </c>
      <c r="AR14" s="11"/>
      <c r="BE14" s="200"/>
      <c r="BS14" s="8" t="s">
        <v>6</v>
      </c>
    </row>
    <row r="15" spans="1:74" ht="6.95" customHeight="1">
      <c r="B15" s="11"/>
      <c r="AR15" s="11"/>
      <c r="BE15" s="200"/>
      <c r="BS15" s="8" t="s">
        <v>3</v>
      </c>
    </row>
    <row r="16" spans="1:74" ht="12" customHeight="1">
      <c r="B16" s="11"/>
      <c r="D16" s="18" t="s">
        <v>30</v>
      </c>
      <c r="AK16" s="18" t="s">
        <v>25</v>
      </c>
      <c r="AN16" s="16" t="s">
        <v>1</v>
      </c>
      <c r="AR16" s="11"/>
      <c r="BE16" s="200"/>
      <c r="BS16" s="8" t="s">
        <v>3</v>
      </c>
    </row>
    <row r="17" spans="2:71" ht="18.399999999999999" customHeight="1">
      <c r="B17" s="11"/>
      <c r="E17" s="16" t="s">
        <v>31</v>
      </c>
      <c r="AK17" s="18" t="s">
        <v>27</v>
      </c>
      <c r="AN17" s="16" t="s">
        <v>1</v>
      </c>
      <c r="AR17" s="11"/>
      <c r="BE17" s="200"/>
      <c r="BS17" s="8" t="s">
        <v>32</v>
      </c>
    </row>
    <row r="18" spans="2:71" ht="6.95" customHeight="1">
      <c r="B18" s="11"/>
      <c r="AR18" s="11"/>
      <c r="BE18" s="200"/>
      <c r="BS18" s="8" t="s">
        <v>6</v>
      </c>
    </row>
    <row r="19" spans="2:71" ht="12" customHeight="1">
      <c r="B19" s="11"/>
      <c r="D19" s="18" t="s">
        <v>33</v>
      </c>
      <c r="AK19" s="18" t="s">
        <v>25</v>
      </c>
      <c r="AN19" s="16" t="s">
        <v>1</v>
      </c>
      <c r="AR19" s="11"/>
      <c r="BE19" s="200"/>
      <c r="BS19" s="8" t="s">
        <v>6</v>
      </c>
    </row>
    <row r="20" spans="2:71" ht="18.399999999999999" customHeight="1">
      <c r="B20" s="11"/>
      <c r="E20" s="16" t="s">
        <v>34</v>
      </c>
      <c r="AK20" s="18" t="s">
        <v>27</v>
      </c>
      <c r="AN20" s="16" t="s">
        <v>1</v>
      </c>
      <c r="AR20" s="11"/>
      <c r="BE20" s="200"/>
      <c r="BS20" s="8" t="s">
        <v>32</v>
      </c>
    </row>
    <row r="21" spans="2:71" ht="6.95" customHeight="1">
      <c r="B21" s="11"/>
      <c r="AR21" s="11"/>
      <c r="BE21" s="200"/>
    </row>
    <row r="22" spans="2:71" ht="12" customHeight="1">
      <c r="B22" s="11"/>
      <c r="D22" s="18" t="s">
        <v>35</v>
      </c>
      <c r="AR22" s="11"/>
      <c r="BE22" s="200"/>
    </row>
    <row r="23" spans="2:71" ht="16.5" customHeight="1">
      <c r="B23" s="11"/>
      <c r="E23" s="206" t="s">
        <v>1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R23" s="11"/>
      <c r="BE23" s="200"/>
    </row>
    <row r="24" spans="2:71" ht="6.95" customHeight="1">
      <c r="B24" s="11"/>
      <c r="AR24" s="11"/>
      <c r="BE24" s="200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200"/>
    </row>
    <row r="26" spans="2:71" s="1" customFormat="1" ht="25.9" customHeight="1">
      <c r="B26" s="22"/>
      <c r="D26" s="23" t="s">
        <v>36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07">
        <f>ROUND(AG94,2)</f>
        <v>0</v>
      </c>
      <c r="AL26" s="208"/>
      <c r="AM26" s="208"/>
      <c r="AN26" s="208"/>
      <c r="AO26" s="208"/>
      <c r="AR26" s="22"/>
      <c r="BE26" s="200"/>
    </row>
    <row r="27" spans="2:71" s="1" customFormat="1" ht="6.95" customHeight="1">
      <c r="B27" s="22"/>
      <c r="AR27" s="22"/>
      <c r="BE27" s="200"/>
    </row>
    <row r="28" spans="2:71" s="1" customFormat="1" ht="12.75">
      <c r="B28" s="22"/>
      <c r="L28" s="209" t="s">
        <v>37</v>
      </c>
      <c r="M28" s="209"/>
      <c r="N28" s="209"/>
      <c r="O28" s="209"/>
      <c r="P28" s="209"/>
      <c r="W28" s="209" t="s">
        <v>38</v>
      </c>
      <c r="X28" s="209"/>
      <c r="Y28" s="209"/>
      <c r="Z28" s="209"/>
      <c r="AA28" s="209"/>
      <c r="AB28" s="209"/>
      <c r="AC28" s="209"/>
      <c r="AD28" s="209"/>
      <c r="AE28" s="209"/>
      <c r="AK28" s="209" t="s">
        <v>39</v>
      </c>
      <c r="AL28" s="209"/>
      <c r="AM28" s="209"/>
      <c r="AN28" s="209"/>
      <c r="AO28" s="209"/>
      <c r="AR28" s="22"/>
      <c r="BE28" s="200"/>
    </row>
    <row r="29" spans="2:71" s="2" customFormat="1" ht="14.45" customHeight="1">
      <c r="B29" s="25"/>
      <c r="D29" s="18" t="s">
        <v>40</v>
      </c>
      <c r="F29" s="18" t="s">
        <v>41</v>
      </c>
      <c r="L29" s="189">
        <v>0.21</v>
      </c>
      <c r="M29" s="188"/>
      <c r="N29" s="188"/>
      <c r="O29" s="188"/>
      <c r="P29" s="188"/>
      <c r="W29" s="187">
        <f>ROUND(AZ94, 2)</f>
        <v>0</v>
      </c>
      <c r="X29" s="188"/>
      <c r="Y29" s="188"/>
      <c r="Z29" s="188"/>
      <c r="AA29" s="188"/>
      <c r="AB29" s="188"/>
      <c r="AC29" s="188"/>
      <c r="AD29" s="188"/>
      <c r="AE29" s="188"/>
      <c r="AK29" s="187">
        <f>ROUND(AV94, 2)</f>
        <v>0</v>
      </c>
      <c r="AL29" s="188"/>
      <c r="AM29" s="188"/>
      <c r="AN29" s="188"/>
      <c r="AO29" s="188"/>
      <c r="AR29" s="25"/>
      <c r="BE29" s="201"/>
    </row>
    <row r="30" spans="2:71" s="2" customFormat="1" ht="14.45" customHeight="1">
      <c r="B30" s="25"/>
      <c r="F30" s="18" t="s">
        <v>42</v>
      </c>
      <c r="L30" s="189">
        <v>0.12</v>
      </c>
      <c r="M30" s="188"/>
      <c r="N30" s="188"/>
      <c r="O30" s="188"/>
      <c r="P30" s="188"/>
      <c r="W30" s="187">
        <f>ROUND(BA94, 2)</f>
        <v>0</v>
      </c>
      <c r="X30" s="188"/>
      <c r="Y30" s="188"/>
      <c r="Z30" s="188"/>
      <c r="AA30" s="188"/>
      <c r="AB30" s="188"/>
      <c r="AC30" s="188"/>
      <c r="AD30" s="188"/>
      <c r="AE30" s="188"/>
      <c r="AK30" s="187">
        <f>ROUND(AW94, 2)</f>
        <v>0</v>
      </c>
      <c r="AL30" s="188"/>
      <c r="AM30" s="188"/>
      <c r="AN30" s="188"/>
      <c r="AO30" s="188"/>
      <c r="AR30" s="25"/>
      <c r="BE30" s="201"/>
    </row>
    <row r="31" spans="2:71" s="2" customFormat="1" ht="14.45" hidden="1" customHeight="1">
      <c r="B31" s="25"/>
      <c r="F31" s="18" t="s">
        <v>43</v>
      </c>
      <c r="L31" s="189">
        <v>0.21</v>
      </c>
      <c r="M31" s="188"/>
      <c r="N31" s="188"/>
      <c r="O31" s="188"/>
      <c r="P31" s="188"/>
      <c r="W31" s="187">
        <f>ROUND(BB94, 2)</f>
        <v>0</v>
      </c>
      <c r="X31" s="188"/>
      <c r="Y31" s="188"/>
      <c r="Z31" s="188"/>
      <c r="AA31" s="188"/>
      <c r="AB31" s="188"/>
      <c r="AC31" s="188"/>
      <c r="AD31" s="188"/>
      <c r="AE31" s="188"/>
      <c r="AK31" s="187">
        <v>0</v>
      </c>
      <c r="AL31" s="188"/>
      <c r="AM31" s="188"/>
      <c r="AN31" s="188"/>
      <c r="AO31" s="188"/>
      <c r="AR31" s="25"/>
      <c r="BE31" s="201"/>
    </row>
    <row r="32" spans="2:71" s="2" customFormat="1" ht="14.45" hidden="1" customHeight="1">
      <c r="B32" s="25"/>
      <c r="F32" s="18" t="s">
        <v>44</v>
      </c>
      <c r="L32" s="189">
        <v>0.12</v>
      </c>
      <c r="M32" s="188"/>
      <c r="N32" s="188"/>
      <c r="O32" s="188"/>
      <c r="P32" s="188"/>
      <c r="W32" s="187">
        <f>ROUND(BC94, 2)</f>
        <v>0</v>
      </c>
      <c r="X32" s="188"/>
      <c r="Y32" s="188"/>
      <c r="Z32" s="188"/>
      <c r="AA32" s="188"/>
      <c r="AB32" s="188"/>
      <c r="AC32" s="188"/>
      <c r="AD32" s="188"/>
      <c r="AE32" s="188"/>
      <c r="AK32" s="187">
        <v>0</v>
      </c>
      <c r="AL32" s="188"/>
      <c r="AM32" s="188"/>
      <c r="AN32" s="188"/>
      <c r="AO32" s="188"/>
      <c r="AR32" s="25"/>
      <c r="BE32" s="201"/>
    </row>
    <row r="33" spans="2:57" s="2" customFormat="1" ht="14.45" hidden="1" customHeight="1">
      <c r="B33" s="25"/>
      <c r="F33" s="18" t="s">
        <v>45</v>
      </c>
      <c r="L33" s="189">
        <v>0</v>
      </c>
      <c r="M33" s="188"/>
      <c r="N33" s="188"/>
      <c r="O33" s="188"/>
      <c r="P33" s="188"/>
      <c r="W33" s="187">
        <f>ROUND(BD94, 2)</f>
        <v>0</v>
      </c>
      <c r="X33" s="188"/>
      <c r="Y33" s="188"/>
      <c r="Z33" s="188"/>
      <c r="AA33" s="188"/>
      <c r="AB33" s="188"/>
      <c r="AC33" s="188"/>
      <c r="AD33" s="188"/>
      <c r="AE33" s="188"/>
      <c r="AK33" s="187">
        <v>0</v>
      </c>
      <c r="AL33" s="188"/>
      <c r="AM33" s="188"/>
      <c r="AN33" s="188"/>
      <c r="AO33" s="188"/>
      <c r="AR33" s="25"/>
      <c r="BE33" s="201"/>
    </row>
    <row r="34" spans="2:57" s="1" customFormat="1" ht="6.95" customHeight="1">
      <c r="B34" s="22"/>
      <c r="AR34" s="22"/>
      <c r="BE34" s="200"/>
    </row>
    <row r="35" spans="2:57" s="1" customFormat="1" ht="25.9" customHeight="1">
      <c r="B35" s="22"/>
      <c r="C35" s="26"/>
      <c r="D35" s="27" t="s">
        <v>46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47</v>
      </c>
      <c r="U35" s="28"/>
      <c r="V35" s="28"/>
      <c r="W35" s="28"/>
      <c r="X35" s="190" t="s">
        <v>48</v>
      </c>
      <c r="Y35" s="191"/>
      <c r="Z35" s="191"/>
      <c r="AA35" s="191"/>
      <c r="AB35" s="191"/>
      <c r="AC35" s="28"/>
      <c r="AD35" s="28"/>
      <c r="AE35" s="28"/>
      <c r="AF35" s="28"/>
      <c r="AG35" s="28"/>
      <c r="AH35" s="28"/>
      <c r="AI35" s="28"/>
      <c r="AJ35" s="28"/>
      <c r="AK35" s="192">
        <f>SUM(AK26:AK33)</f>
        <v>0</v>
      </c>
      <c r="AL35" s="191"/>
      <c r="AM35" s="191"/>
      <c r="AN35" s="191"/>
      <c r="AO35" s="193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49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50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51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52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51</v>
      </c>
      <c r="AI60" s="24"/>
      <c r="AJ60" s="24"/>
      <c r="AK60" s="24"/>
      <c r="AL60" s="24"/>
      <c r="AM60" s="32" t="s">
        <v>52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53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54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51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52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51</v>
      </c>
      <c r="AI75" s="24"/>
      <c r="AJ75" s="24"/>
      <c r="AK75" s="24"/>
      <c r="AL75" s="24"/>
      <c r="AM75" s="32" t="s">
        <v>52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1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1" s="1" customFormat="1" ht="24.95" customHeight="1">
      <c r="B82" s="22"/>
      <c r="C82" s="12" t="s">
        <v>55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7"/>
      <c r="C84" s="18" t="s">
        <v>13</v>
      </c>
      <c r="L84" s="3" t="str">
        <f>K5</f>
        <v>1-CH</v>
      </c>
      <c r="AR84" s="37"/>
    </row>
    <row r="85" spans="1:91" s="4" customFormat="1" ht="36.950000000000003" customHeight="1">
      <c r="B85" s="38"/>
      <c r="C85" s="39" t="s">
        <v>16</v>
      </c>
      <c r="L85" s="178" t="str">
        <f>K6</f>
        <v>Rekonstrukce kuchyně MŠ Bruntál, Pionýrská 730/9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R85" s="38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8" t="s">
        <v>20</v>
      </c>
      <c r="L87" s="40" t="str">
        <f>IF(K8="","",K8)</f>
        <v>Bruntál</v>
      </c>
      <c r="AI87" s="18" t="s">
        <v>22</v>
      </c>
      <c r="AM87" s="180" t="str">
        <f>IF(AN8= "","",AN8)</f>
        <v>26. 1. 2024</v>
      </c>
      <c r="AN87" s="180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8" t="s">
        <v>24</v>
      </c>
      <c r="L89" s="3" t="str">
        <f>IF(E11= "","",E11)</f>
        <v>Mšsto Bruntál, Nádražní 994/20,792 01 Bruntál</v>
      </c>
      <c r="AI89" s="18" t="s">
        <v>30</v>
      </c>
      <c r="AM89" s="181" t="str">
        <f>IF(E17="","",E17)</f>
        <v>GASTROSEV s.r.o.</v>
      </c>
      <c r="AN89" s="182"/>
      <c r="AO89" s="182"/>
      <c r="AP89" s="182"/>
      <c r="AR89" s="22"/>
      <c r="AS89" s="183" t="s">
        <v>56</v>
      </c>
      <c r="AT89" s="184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" customFormat="1" ht="15.2" customHeight="1">
      <c r="B90" s="22"/>
      <c r="C90" s="18" t="s">
        <v>28</v>
      </c>
      <c r="L90" s="3" t="str">
        <f>IF(E14= "Vyplň údaj","",E14)</f>
        <v/>
      </c>
      <c r="AI90" s="18" t="s">
        <v>33</v>
      </c>
      <c r="AM90" s="181" t="str">
        <f>IF(E20="","",E20)</f>
        <v>Johančíková</v>
      </c>
      <c r="AN90" s="182"/>
      <c r="AO90" s="182"/>
      <c r="AP90" s="182"/>
      <c r="AR90" s="22"/>
      <c r="AS90" s="185"/>
      <c r="AT90" s="186"/>
      <c r="BD90" s="43"/>
    </row>
    <row r="91" spans="1:91" s="1" customFormat="1" ht="10.9" customHeight="1">
      <c r="B91" s="22"/>
      <c r="AR91" s="22"/>
      <c r="AS91" s="185"/>
      <c r="AT91" s="186"/>
      <c r="BD91" s="43"/>
    </row>
    <row r="92" spans="1:91" s="1" customFormat="1" ht="29.25" customHeight="1">
      <c r="B92" s="22"/>
      <c r="C92" s="173" t="s">
        <v>57</v>
      </c>
      <c r="D92" s="174"/>
      <c r="E92" s="174"/>
      <c r="F92" s="174"/>
      <c r="G92" s="174"/>
      <c r="H92" s="44"/>
      <c r="I92" s="175" t="s">
        <v>58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59</v>
      </c>
      <c r="AH92" s="174"/>
      <c r="AI92" s="174"/>
      <c r="AJ92" s="174"/>
      <c r="AK92" s="174"/>
      <c r="AL92" s="174"/>
      <c r="AM92" s="174"/>
      <c r="AN92" s="175" t="s">
        <v>60</v>
      </c>
      <c r="AO92" s="174"/>
      <c r="AP92" s="177"/>
      <c r="AQ92" s="45" t="s">
        <v>61</v>
      </c>
      <c r="AR92" s="22"/>
      <c r="AS92" s="46" t="s">
        <v>62</v>
      </c>
      <c r="AT92" s="47" t="s">
        <v>63</v>
      </c>
      <c r="AU92" s="47" t="s">
        <v>64</v>
      </c>
      <c r="AV92" s="47" t="s">
        <v>65</v>
      </c>
      <c r="AW92" s="47" t="s">
        <v>66</v>
      </c>
      <c r="AX92" s="47" t="s">
        <v>67</v>
      </c>
      <c r="AY92" s="47" t="s">
        <v>68</v>
      </c>
      <c r="AZ92" s="47" t="s">
        <v>69</v>
      </c>
      <c r="BA92" s="47" t="s">
        <v>70</v>
      </c>
      <c r="BB92" s="47" t="s">
        <v>71</v>
      </c>
      <c r="BC92" s="47" t="s">
        <v>72</v>
      </c>
      <c r="BD92" s="48" t="s">
        <v>73</v>
      </c>
    </row>
    <row r="93" spans="1:91" s="1" customFormat="1" ht="10.9" customHeight="1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" customFormat="1" ht="32.450000000000003" customHeight="1">
      <c r="B94" s="50"/>
      <c r="C94" s="51" t="s">
        <v>74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197">
        <f>ROUND(AG95,2)</f>
        <v>0</v>
      </c>
      <c r="AH94" s="197"/>
      <c r="AI94" s="197"/>
      <c r="AJ94" s="197"/>
      <c r="AK94" s="197"/>
      <c r="AL94" s="197"/>
      <c r="AM94" s="197"/>
      <c r="AN94" s="198">
        <f>SUM(AG94,AT94)</f>
        <v>0</v>
      </c>
      <c r="AO94" s="198"/>
      <c r="AP94" s="198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75</v>
      </c>
      <c r="BT94" s="58" t="s">
        <v>76</v>
      </c>
      <c r="BU94" s="59" t="s">
        <v>77</v>
      </c>
      <c r="BV94" s="58" t="s">
        <v>78</v>
      </c>
      <c r="BW94" s="58" t="s">
        <v>4</v>
      </c>
      <c r="BX94" s="58" t="s">
        <v>79</v>
      </c>
      <c r="CL94" s="58" t="s">
        <v>1</v>
      </c>
    </row>
    <row r="95" spans="1:91" s="6" customFormat="1" ht="16.5" customHeight="1">
      <c r="A95" s="60" t="s">
        <v>80</v>
      </c>
      <c r="B95" s="61"/>
      <c r="C95" s="62"/>
      <c r="D95" s="196" t="s">
        <v>81</v>
      </c>
      <c r="E95" s="196"/>
      <c r="F95" s="196"/>
      <c r="G95" s="196"/>
      <c r="H95" s="196"/>
      <c r="I95" s="63"/>
      <c r="J95" s="196" t="s">
        <v>82</v>
      </c>
      <c r="K95" s="196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4">
        <f>'1 - Stavební část'!J30</f>
        <v>0</v>
      </c>
      <c r="AH95" s="195"/>
      <c r="AI95" s="195"/>
      <c r="AJ95" s="195"/>
      <c r="AK95" s="195"/>
      <c r="AL95" s="195"/>
      <c r="AM95" s="195"/>
      <c r="AN95" s="194">
        <f>SUM(AG95,AT95)</f>
        <v>0</v>
      </c>
      <c r="AO95" s="195"/>
      <c r="AP95" s="195"/>
      <c r="AQ95" s="64" t="s">
        <v>83</v>
      </c>
      <c r="AR95" s="61"/>
      <c r="AS95" s="65">
        <v>0</v>
      </c>
      <c r="AT95" s="66">
        <f>ROUND(SUM(AV95:AW95),2)</f>
        <v>0</v>
      </c>
      <c r="AU95" s="67">
        <f>'1 - Stavební část'!P134</f>
        <v>0</v>
      </c>
      <c r="AV95" s="66">
        <f>'1 - Stavební část'!J33</f>
        <v>0</v>
      </c>
      <c r="AW95" s="66">
        <f>'1 - Stavební část'!J34</f>
        <v>0</v>
      </c>
      <c r="AX95" s="66">
        <f>'1 - Stavební část'!J35</f>
        <v>0</v>
      </c>
      <c r="AY95" s="66">
        <f>'1 - Stavební část'!J36</f>
        <v>0</v>
      </c>
      <c r="AZ95" s="66">
        <f>'1 - Stavební část'!F33</f>
        <v>0</v>
      </c>
      <c r="BA95" s="66">
        <f>'1 - Stavební část'!F34</f>
        <v>0</v>
      </c>
      <c r="BB95" s="66">
        <f>'1 - Stavební část'!F35</f>
        <v>0</v>
      </c>
      <c r="BC95" s="66">
        <f>'1 - Stavební část'!F36</f>
        <v>0</v>
      </c>
      <c r="BD95" s="68">
        <f>'1 - Stavební část'!F37</f>
        <v>0</v>
      </c>
      <c r="BT95" s="69" t="s">
        <v>81</v>
      </c>
      <c r="BV95" s="69" t="s">
        <v>78</v>
      </c>
      <c r="BW95" s="69" t="s">
        <v>84</v>
      </c>
      <c r="BX95" s="69" t="s">
        <v>4</v>
      </c>
      <c r="CL95" s="69" t="s">
        <v>1</v>
      </c>
      <c r="CM95" s="69" t="s">
        <v>85</v>
      </c>
    </row>
    <row r="96" spans="1:91" s="1" customFormat="1" ht="30" customHeight="1">
      <c r="B96" s="22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1 - Stavební část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33"/>
  <sheetViews>
    <sheetView showGridLines="0" tabSelected="1" topLeftCell="A125" workbookViewId="0">
      <selection activeCell="X138" sqref="X138"/>
    </sheetView>
  </sheetViews>
  <sheetFormatPr defaultRowHeight="11.25"/>
  <cols>
    <col min="1" max="1" width="8.33203125" style="167" customWidth="1"/>
    <col min="2" max="2" width="1.1640625" style="167" customWidth="1"/>
    <col min="3" max="3" width="4.1640625" style="167" customWidth="1"/>
    <col min="4" max="4" width="4.33203125" style="167" customWidth="1"/>
    <col min="5" max="5" width="17.1640625" style="167" customWidth="1"/>
    <col min="6" max="6" width="50.83203125" style="167" customWidth="1"/>
    <col min="7" max="7" width="7.5" style="167" customWidth="1"/>
    <col min="8" max="8" width="14" style="167" customWidth="1"/>
    <col min="9" max="9" width="15.83203125" style="167" customWidth="1"/>
    <col min="10" max="10" width="22.33203125" style="167" customWidth="1"/>
    <col min="11" max="11" width="22.33203125" style="167" hidden="1" customWidth="1"/>
    <col min="12" max="12" width="9.33203125" style="167" customWidth="1"/>
    <col min="13" max="13" width="10.83203125" style="167" hidden="1" customWidth="1"/>
    <col min="14" max="14" width="9.33203125" style="167" hidden="1"/>
    <col min="15" max="20" width="14.1640625" style="167" hidden="1" customWidth="1"/>
    <col min="21" max="21" width="16.33203125" style="167" hidden="1" customWidth="1"/>
    <col min="22" max="22" width="12.33203125" style="167" customWidth="1"/>
    <col min="23" max="23" width="16.33203125" style="167" customWidth="1"/>
    <col min="24" max="24" width="12.33203125" style="167" customWidth="1"/>
    <col min="25" max="25" width="15" style="167" customWidth="1"/>
    <col min="26" max="26" width="11" style="167" customWidth="1"/>
    <col min="27" max="27" width="15" style="167" customWidth="1"/>
    <col min="28" max="28" width="16.33203125" style="167" customWidth="1"/>
    <col min="29" max="29" width="11" style="167" customWidth="1"/>
    <col min="30" max="30" width="15" style="167" customWidth="1"/>
    <col min="31" max="31" width="16.33203125" style="167" customWidth="1"/>
    <col min="32" max="43" width="9.33203125" style="167"/>
    <col min="44" max="65" width="9.33203125" style="167" hidden="1"/>
    <col min="66" max="16384" width="9.33203125" style="167"/>
  </cols>
  <sheetData>
    <row r="2" spans="2:46" ht="36.950000000000003" customHeight="1">
      <c r="L2" s="210" t="s">
        <v>5</v>
      </c>
      <c r="M2" s="211"/>
      <c r="N2" s="211"/>
      <c r="O2" s="211"/>
      <c r="P2" s="211"/>
      <c r="Q2" s="211"/>
      <c r="R2" s="211"/>
      <c r="S2" s="211"/>
      <c r="T2" s="211"/>
      <c r="U2" s="211"/>
      <c r="V2" s="211"/>
      <c r="AT2" s="82" t="s">
        <v>84</v>
      </c>
    </row>
    <row r="3" spans="2:46" ht="6.95" customHeight="1">
      <c r="B3" s="83"/>
      <c r="C3" s="84"/>
      <c r="D3" s="84"/>
      <c r="E3" s="84"/>
      <c r="F3" s="84"/>
      <c r="G3" s="84"/>
      <c r="H3" s="84"/>
      <c r="I3" s="84"/>
      <c r="J3" s="84"/>
      <c r="K3" s="84"/>
      <c r="L3" s="85"/>
      <c r="AT3" s="82" t="s">
        <v>85</v>
      </c>
    </row>
    <row r="4" spans="2:46" ht="24.95" customHeight="1">
      <c r="B4" s="85"/>
      <c r="C4" s="218"/>
      <c r="D4" s="219" t="s">
        <v>86</v>
      </c>
      <c r="E4" s="218"/>
      <c r="F4" s="218"/>
      <c r="G4" s="218"/>
      <c r="H4" s="218"/>
      <c r="I4" s="218"/>
      <c r="J4" s="218"/>
      <c r="L4" s="85"/>
      <c r="M4" s="87" t="s">
        <v>10</v>
      </c>
      <c r="AT4" s="82" t="s">
        <v>3</v>
      </c>
    </row>
    <row r="5" spans="2:46" ht="6.95" customHeight="1">
      <c r="B5" s="85"/>
      <c r="C5" s="218"/>
      <c r="D5" s="218"/>
      <c r="E5" s="218"/>
      <c r="F5" s="218"/>
      <c r="G5" s="218"/>
      <c r="H5" s="218"/>
      <c r="I5" s="218"/>
      <c r="J5" s="218"/>
      <c r="L5" s="85"/>
    </row>
    <row r="6" spans="2:46" ht="12" customHeight="1">
      <c r="B6" s="85"/>
      <c r="C6" s="218"/>
      <c r="D6" s="220" t="s">
        <v>16</v>
      </c>
      <c r="E6" s="218"/>
      <c r="F6" s="218"/>
      <c r="G6" s="218"/>
      <c r="H6" s="218"/>
      <c r="I6" s="218"/>
      <c r="J6" s="218"/>
      <c r="L6" s="85"/>
    </row>
    <row r="7" spans="2:46" ht="16.5" customHeight="1">
      <c r="B7" s="85"/>
      <c r="C7" s="218"/>
      <c r="D7" s="218"/>
      <c r="E7" s="221" t="str">
        <f>'Rekapitulace stavby'!K6</f>
        <v>Rekonstrukce kuchyně MŠ Bruntál, Pionýrská 730/9</v>
      </c>
      <c r="F7" s="222"/>
      <c r="G7" s="222"/>
      <c r="H7" s="222"/>
      <c r="I7" s="218"/>
      <c r="J7" s="218"/>
      <c r="L7" s="85"/>
    </row>
    <row r="8" spans="2:46" s="165" customFormat="1" ht="12" customHeight="1">
      <c r="B8" s="71"/>
      <c r="C8" s="144"/>
      <c r="D8" s="220" t="s">
        <v>87</v>
      </c>
      <c r="E8" s="144"/>
      <c r="F8" s="144"/>
      <c r="G8" s="144"/>
      <c r="H8" s="144"/>
      <c r="I8" s="144"/>
      <c r="J8" s="144"/>
      <c r="L8" s="71"/>
    </row>
    <row r="9" spans="2:46" s="165" customFormat="1" ht="16.5" customHeight="1">
      <c r="B9" s="71"/>
      <c r="C9" s="144"/>
      <c r="D9" s="144"/>
      <c r="E9" s="223" t="s">
        <v>88</v>
      </c>
      <c r="F9" s="224"/>
      <c r="G9" s="224"/>
      <c r="H9" s="224"/>
      <c r="I9" s="144"/>
      <c r="J9" s="144"/>
      <c r="L9" s="71"/>
    </row>
    <row r="10" spans="2:46" s="165" customFormat="1">
      <c r="B10" s="71"/>
      <c r="C10" s="144"/>
      <c r="D10" s="144"/>
      <c r="E10" s="144"/>
      <c r="F10" s="144"/>
      <c r="G10" s="144"/>
      <c r="H10" s="144"/>
      <c r="I10" s="144"/>
      <c r="J10" s="144"/>
      <c r="L10" s="71"/>
    </row>
    <row r="11" spans="2:46" s="165" customFormat="1" ht="12" customHeight="1">
      <c r="B11" s="71"/>
      <c r="C11" s="144"/>
      <c r="D11" s="220" t="s">
        <v>18</v>
      </c>
      <c r="E11" s="144"/>
      <c r="F11" s="225" t="s">
        <v>1</v>
      </c>
      <c r="G11" s="144"/>
      <c r="H11" s="144"/>
      <c r="I11" s="220" t="s">
        <v>19</v>
      </c>
      <c r="J11" s="225" t="s">
        <v>1</v>
      </c>
      <c r="L11" s="71"/>
    </row>
    <row r="12" spans="2:46" s="165" customFormat="1" ht="12" customHeight="1">
      <c r="B12" s="71"/>
      <c r="C12" s="144"/>
      <c r="D12" s="220" t="s">
        <v>20</v>
      </c>
      <c r="E12" s="144"/>
      <c r="F12" s="225" t="s">
        <v>21</v>
      </c>
      <c r="G12" s="144"/>
      <c r="H12" s="144"/>
      <c r="I12" s="220" t="s">
        <v>22</v>
      </c>
      <c r="J12" s="226" t="str">
        <f>'Rekapitulace stavby'!AN8</f>
        <v>26. 1. 2024</v>
      </c>
      <c r="L12" s="71"/>
    </row>
    <row r="13" spans="2:46" s="165" customFormat="1" ht="10.9" customHeight="1">
      <c r="B13" s="71"/>
      <c r="C13" s="144"/>
      <c r="D13" s="144"/>
      <c r="E13" s="144"/>
      <c r="F13" s="144"/>
      <c r="G13" s="144"/>
      <c r="H13" s="144"/>
      <c r="I13" s="144"/>
      <c r="J13" s="144"/>
      <c r="L13" s="71"/>
    </row>
    <row r="14" spans="2:46" s="165" customFormat="1" ht="12" customHeight="1">
      <c r="B14" s="71"/>
      <c r="C14" s="144"/>
      <c r="D14" s="220" t="s">
        <v>24</v>
      </c>
      <c r="E14" s="144"/>
      <c r="F14" s="144"/>
      <c r="G14" s="144"/>
      <c r="H14" s="144"/>
      <c r="I14" s="220" t="s">
        <v>25</v>
      </c>
      <c r="J14" s="225" t="s">
        <v>1</v>
      </c>
      <c r="L14" s="71"/>
    </row>
    <row r="15" spans="2:46" s="165" customFormat="1" ht="18" customHeight="1">
      <c r="B15" s="71"/>
      <c r="C15" s="144"/>
      <c r="D15" s="144"/>
      <c r="E15" s="225" t="s">
        <v>26</v>
      </c>
      <c r="F15" s="144"/>
      <c r="G15" s="144"/>
      <c r="H15" s="144"/>
      <c r="I15" s="220" t="s">
        <v>27</v>
      </c>
      <c r="J15" s="225" t="s">
        <v>1</v>
      </c>
      <c r="L15" s="71"/>
    </row>
    <row r="16" spans="2:46" s="165" customFormat="1" ht="6.95" customHeight="1">
      <c r="B16" s="71"/>
      <c r="L16" s="71"/>
    </row>
    <row r="17" spans="2:12" s="165" customFormat="1" ht="12" customHeight="1">
      <c r="B17" s="71"/>
      <c r="D17" s="166" t="s">
        <v>28</v>
      </c>
      <c r="I17" s="166" t="s">
        <v>25</v>
      </c>
      <c r="J17" s="168" t="str">
        <f>'Rekapitulace stavby'!AN13</f>
        <v>Vyplň údaj</v>
      </c>
      <c r="L17" s="71"/>
    </row>
    <row r="18" spans="2:12" s="165" customFormat="1" ht="18" customHeight="1">
      <c r="B18" s="71"/>
      <c r="E18" s="212" t="str">
        <f>'Rekapitulace stavby'!E14</f>
        <v>Vyplň údaj</v>
      </c>
      <c r="F18" s="213"/>
      <c r="G18" s="213"/>
      <c r="H18" s="213"/>
      <c r="I18" s="166" t="s">
        <v>27</v>
      </c>
      <c r="J18" s="168" t="str">
        <f>'Rekapitulace stavby'!AN14</f>
        <v>Vyplň údaj</v>
      </c>
      <c r="L18" s="71"/>
    </row>
    <row r="19" spans="2:12" s="165" customFormat="1" ht="6.95" customHeight="1">
      <c r="B19" s="71"/>
      <c r="L19" s="71"/>
    </row>
    <row r="20" spans="2:12" s="165" customFormat="1" ht="12" customHeight="1">
      <c r="B20" s="71"/>
      <c r="D20" s="166" t="s">
        <v>30</v>
      </c>
      <c r="I20" s="166" t="s">
        <v>25</v>
      </c>
      <c r="J20" s="169" t="s">
        <v>1</v>
      </c>
      <c r="L20" s="71"/>
    </row>
    <row r="21" spans="2:12" s="165" customFormat="1" ht="18" customHeight="1">
      <c r="B21" s="71"/>
      <c r="E21" s="225" t="s">
        <v>31</v>
      </c>
      <c r="F21" s="144"/>
      <c r="G21" s="144"/>
      <c r="H21" s="144"/>
      <c r="I21" s="220" t="s">
        <v>27</v>
      </c>
      <c r="J21" s="225" t="s">
        <v>1</v>
      </c>
      <c r="L21" s="71"/>
    </row>
    <row r="22" spans="2:12" s="165" customFormat="1" ht="6.95" customHeight="1">
      <c r="B22" s="71"/>
      <c r="E22" s="144"/>
      <c r="F22" s="144"/>
      <c r="G22" s="144"/>
      <c r="H22" s="144"/>
      <c r="I22" s="144"/>
      <c r="J22" s="144"/>
      <c r="L22" s="71"/>
    </row>
    <row r="23" spans="2:12" s="165" customFormat="1" ht="12" customHeight="1">
      <c r="B23" s="71"/>
      <c r="D23" s="166" t="s">
        <v>33</v>
      </c>
      <c r="E23" s="144"/>
      <c r="F23" s="144"/>
      <c r="G23" s="144"/>
      <c r="H23" s="144"/>
      <c r="I23" s="220" t="s">
        <v>25</v>
      </c>
      <c r="J23" s="225" t="s">
        <v>1</v>
      </c>
      <c r="L23" s="71"/>
    </row>
    <row r="24" spans="2:12" s="165" customFormat="1" ht="18" customHeight="1">
      <c r="B24" s="71"/>
      <c r="E24" s="225" t="s">
        <v>34</v>
      </c>
      <c r="F24" s="144"/>
      <c r="G24" s="144"/>
      <c r="H24" s="144"/>
      <c r="I24" s="220" t="s">
        <v>27</v>
      </c>
      <c r="J24" s="225" t="s">
        <v>1</v>
      </c>
      <c r="L24" s="71"/>
    </row>
    <row r="25" spans="2:12" s="165" customFormat="1" ht="6.95" customHeight="1">
      <c r="B25" s="71"/>
      <c r="E25" s="144"/>
      <c r="F25" s="144"/>
      <c r="G25" s="144"/>
      <c r="H25" s="144"/>
      <c r="I25" s="144"/>
      <c r="J25" s="144"/>
      <c r="L25" s="71"/>
    </row>
    <row r="26" spans="2:12" s="165" customFormat="1" ht="12" customHeight="1">
      <c r="B26" s="71"/>
      <c r="D26" s="166" t="s">
        <v>35</v>
      </c>
      <c r="E26" s="144"/>
      <c r="F26" s="144"/>
      <c r="G26" s="144"/>
      <c r="H26" s="144"/>
      <c r="I26" s="144"/>
      <c r="J26" s="144"/>
      <c r="L26" s="71"/>
    </row>
    <row r="27" spans="2:12" s="89" customFormat="1" ht="16.5" customHeight="1">
      <c r="B27" s="88"/>
      <c r="E27" s="227" t="s">
        <v>1</v>
      </c>
      <c r="F27" s="227"/>
      <c r="G27" s="227"/>
      <c r="H27" s="227"/>
      <c r="I27" s="228"/>
      <c r="J27" s="228"/>
      <c r="L27" s="88"/>
    </row>
    <row r="28" spans="2:12" s="165" customFormat="1" ht="6.95" customHeight="1">
      <c r="B28" s="71"/>
      <c r="E28" s="144"/>
      <c r="F28" s="144"/>
      <c r="G28" s="144"/>
      <c r="H28" s="144"/>
      <c r="I28" s="144"/>
      <c r="J28" s="144"/>
      <c r="L28" s="71"/>
    </row>
    <row r="29" spans="2:12" s="165" customFormat="1" ht="6.95" customHeight="1">
      <c r="B29" s="71"/>
      <c r="D29" s="90"/>
      <c r="E29" s="229"/>
      <c r="F29" s="229"/>
      <c r="G29" s="229"/>
      <c r="H29" s="229"/>
      <c r="I29" s="229"/>
      <c r="J29" s="229"/>
      <c r="K29" s="90"/>
      <c r="L29" s="71"/>
    </row>
    <row r="30" spans="2:12" s="165" customFormat="1" ht="25.35" customHeight="1">
      <c r="B30" s="71"/>
      <c r="D30" s="91" t="s">
        <v>36</v>
      </c>
      <c r="E30" s="144"/>
      <c r="F30" s="144"/>
      <c r="G30" s="144"/>
      <c r="H30" s="144"/>
      <c r="I30" s="144"/>
      <c r="J30" s="230">
        <f>ROUND(J134, 2)</f>
        <v>0</v>
      </c>
      <c r="L30" s="71"/>
    </row>
    <row r="31" spans="2:12" s="165" customFormat="1" ht="6.95" customHeight="1">
      <c r="B31" s="71"/>
      <c r="D31" s="90"/>
      <c r="E31" s="229"/>
      <c r="F31" s="229"/>
      <c r="G31" s="229"/>
      <c r="H31" s="229"/>
      <c r="I31" s="229"/>
      <c r="J31" s="229"/>
      <c r="K31" s="90"/>
      <c r="L31" s="71"/>
    </row>
    <row r="32" spans="2:12" s="165" customFormat="1" ht="14.45" customHeight="1">
      <c r="B32" s="71"/>
      <c r="E32" s="144"/>
      <c r="F32" s="231" t="s">
        <v>38</v>
      </c>
      <c r="G32" s="144"/>
      <c r="H32" s="144"/>
      <c r="I32" s="231" t="s">
        <v>37</v>
      </c>
      <c r="J32" s="231" t="s">
        <v>39</v>
      </c>
      <c r="L32" s="71"/>
    </row>
    <row r="33" spans="2:12" s="165" customFormat="1" ht="14.45" customHeight="1">
      <c r="B33" s="71"/>
      <c r="D33" s="92" t="s">
        <v>40</v>
      </c>
      <c r="E33" s="220" t="s">
        <v>41</v>
      </c>
      <c r="F33" s="232">
        <f>ROUND((SUM(BE134:BE232)),  2)</f>
        <v>0</v>
      </c>
      <c r="G33" s="144"/>
      <c r="H33" s="144"/>
      <c r="I33" s="233">
        <v>0.21</v>
      </c>
      <c r="J33" s="232">
        <f>ROUND(((SUM(BE134:BE232))*I33),  2)</f>
        <v>0</v>
      </c>
      <c r="L33" s="71"/>
    </row>
    <row r="34" spans="2:12" s="165" customFormat="1" ht="14.45" customHeight="1">
      <c r="B34" s="71"/>
      <c r="E34" s="220" t="s">
        <v>42</v>
      </c>
      <c r="F34" s="232">
        <f>ROUND((SUM(BF134:BF232)),  2)</f>
        <v>0</v>
      </c>
      <c r="G34" s="144"/>
      <c r="H34" s="144"/>
      <c r="I34" s="233">
        <v>0.12</v>
      </c>
      <c r="J34" s="232">
        <f>ROUND(((SUM(BF134:BF232))*I34),  2)</f>
        <v>0</v>
      </c>
      <c r="L34" s="71"/>
    </row>
    <row r="35" spans="2:12" s="165" customFormat="1" ht="14.45" hidden="1" customHeight="1">
      <c r="B35" s="71"/>
      <c r="E35" s="220" t="s">
        <v>43</v>
      </c>
      <c r="F35" s="232">
        <f>ROUND((SUM(BG134:BG232)),  2)</f>
        <v>0</v>
      </c>
      <c r="G35" s="144"/>
      <c r="H35" s="144"/>
      <c r="I35" s="233">
        <v>0.21</v>
      </c>
      <c r="J35" s="232">
        <f>0</f>
        <v>0</v>
      </c>
      <c r="L35" s="71"/>
    </row>
    <row r="36" spans="2:12" s="165" customFormat="1" ht="14.45" hidden="1" customHeight="1">
      <c r="B36" s="71"/>
      <c r="E36" s="220" t="s">
        <v>44</v>
      </c>
      <c r="F36" s="232">
        <f>ROUND((SUM(BH134:BH232)),  2)</f>
        <v>0</v>
      </c>
      <c r="G36" s="144"/>
      <c r="H36" s="144"/>
      <c r="I36" s="233">
        <v>0.12</v>
      </c>
      <c r="J36" s="232">
        <f>0</f>
        <v>0</v>
      </c>
      <c r="L36" s="71"/>
    </row>
    <row r="37" spans="2:12" s="165" customFormat="1" ht="14.45" hidden="1" customHeight="1">
      <c r="B37" s="71"/>
      <c r="E37" s="220" t="s">
        <v>45</v>
      </c>
      <c r="F37" s="232">
        <f>ROUND((SUM(BI134:BI232)),  2)</f>
        <v>0</v>
      </c>
      <c r="G37" s="144"/>
      <c r="H37" s="144"/>
      <c r="I37" s="233">
        <v>0</v>
      </c>
      <c r="J37" s="232">
        <f>0</f>
        <v>0</v>
      </c>
      <c r="L37" s="71"/>
    </row>
    <row r="38" spans="2:12" s="165" customFormat="1" ht="6.95" customHeight="1">
      <c r="B38" s="71"/>
      <c r="E38" s="144"/>
      <c r="F38" s="144"/>
      <c r="G38" s="144"/>
      <c r="H38" s="144"/>
      <c r="I38" s="144"/>
      <c r="J38" s="144"/>
      <c r="L38" s="71"/>
    </row>
    <row r="39" spans="2:12" s="165" customFormat="1" ht="25.35" customHeight="1">
      <c r="B39" s="71"/>
      <c r="C39" s="93"/>
      <c r="D39" s="94" t="s">
        <v>46</v>
      </c>
      <c r="E39" s="234"/>
      <c r="F39" s="234"/>
      <c r="G39" s="235" t="s">
        <v>47</v>
      </c>
      <c r="H39" s="236" t="s">
        <v>48</v>
      </c>
      <c r="I39" s="234"/>
      <c r="J39" s="237">
        <f>SUM(J30:J37)</f>
        <v>0</v>
      </c>
      <c r="K39" s="95"/>
      <c r="L39" s="71"/>
    </row>
    <row r="40" spans="2:12" s="165" customFormat="1" ht="14.45" customHeight="1">
      <c r="B40" s="71"/>
      <c r="E40" s="144"/>
      <c r="F40" s="144"/>
      <c r="G40" s="144"/>
      <c r="H40" s="144"/>
      <c r="I40" s="144"/>
      <c r="J40" s="144"/>
      <c r="L40" s="71"/>
    </row>
    <row r="41" spans="2:12" ht="14.45" customHeight="1">
      <c r="B41" s="85"/>
      <c r="E41" s="218"/>
      <c r="F41" s="218"/>
      <c r="G41" s="218"/>
      <c r="H41" s="218"/>
      <c r="I41" s="218"/>
      <c r="J41" s="218"/>
      <c r="L41" s="85"/>
    </row>
    <row r="42" spans="2:12" ht="14.45" customHeight="1">
      <c r="B42" s="85"/>
      <c r="E42" s="218"/>
      <c r="F42" s="218"/>
      <c r="G42" s="218"/>
      <c r="H42" s="218"/>
      <c r="I42" s="218"/>
      <c r="J42" s="218"/>
      <c r="L42" s="85"/>
    </row>
    <row r="43" spans="2:12" ht="14.45" customHeight="1">
      <c r="B43" s="85"/>
      <c r="E43" s="218"/>
      <c r="F43" s="218"/>
      <c r="G43" s="218"/>
      <c r="H43" s="218"/>
      <c r="I43" s="218"/>
      <c r="J43" s="218"/>
      <c r="L43" s="85"/>
    </row>
    <row r="44" spans="2:12" ht="14.45" customHeight="1">
      <c r="B44" s="85"/>
      <c r="E44" s="218"/>
      <c r="F44" s="218"/>
      <c r="G44" s="218"/>
      <c r="H44" s="218"/>
      <c r="I44" s="218"/>
      <c r="J44" s="218"/>
      <c r="L44" s="85"/>
    </row>
    <row r="45" spans="2:12" ht="14.45" customHeight="1">
      <c r="B45" s="85"/>
      <c r="E45" s="218"/>
      <c r="F45" s="218"/>
      <c r="G45" s="218"/>
      <c r="H45" s="218"/>
      <c r="I45" s="218"/>
      <c r="J45" s="218"/>
      <c r="L45" s="85"/>
    </row>
    <row r="46" spans="2:12" ht="14.45" customHeight="1">
      <c r="B46" s="85"/>
      <c r="E46" s="218"/>
      <c r="F46" s="218"/>
      <c r="G46" s="218"/>
      <c r="H46" s="218"/>
      <c r="I46" s="218"/>
      <c r="J46" s="218"/>
      <c r="L46" s="85"/>
    </row>
    <row r="47" spans="2:12" ht="14.45" customHeight="1">
      <c r="B47" s="85"/>
      <c r="E47" s="218"/>
      <c r="F47" s="218"/>
      <c r="G47" s="218"/>
      <c r="H47" s="218"/>
      <c r="I47" s="218"/>
      <c r="J47" s="218"/>
      <c r="L47" s="85"/>
    </row>
    <row r="48" spans="2:12" ht="14.45" customHeight="1">
      <c r="B48" s="85"/>
      <c r="E48" s="218"/>
      <c r="F48" s="218"/>
      <c r="G48" s="218"/>
      <c r="H48" s="218"/>
      <c r="I48" s="218"/>
      <c r="J48" s="218"/>
      <c r="L48" s="85"/>
    </row>
    <row r="49" spans="2:12" ht="14.45" customHeight="1">
      <c r="B49" s="85"/>
      <c r="E49" s="218"/>
      <c r="F49" s="218"/>
      <c r="G49" s="218"/>
      <c r="H49" s="218"/>
      <c r="I49" s="218"/>
      <c r="J49" s="218"/>
      <c r="L49" s="85"/>
    </row>
    <row r="50" spans="2:12" s="165" customFormat="1" ht="14.45" customHeight="1">
      <c r="B50" s="71"/>
      <c r="D50" s="96" t="s">
        <v>49</v>
      </c>
      <c r="E50" s="238"/>
      <c r="F50" s="238"/>
      <c r="G50" s="239" t="s">
        <v>50</v>
      </c>
      <c r="H50" s="238"/>
      <c r="I50" s="238"/>
      <c r="J50" s="238"/>
      <c r="K50" s="97"/>
      <c r="L50" s="71"/>
    </row>
    <row r="51" spans="2:12">
      <c r="B51" s="85"/>
      <c r="E51" s="218"/>
      <c r="F51" s="218"/>
      <c r="G51" s="218"/>
      <c r="H51" s="218"/>
      <c r="I51" s="218"/>
      <c r="J51" s="218"/>
      <c r="L51" s="85"/>
    </row>
    <row r="52" spans="2:12">
      <c r="B52" s="85"/>
      <c r="E52" s="218"/>
      <c r="F52" s="218"/>
      <c r="G52" s="218"/>
      <c r="H52" s="218"/>
      <c r="I52" s="218"/>
      <c r="J52" s="218"/>
      <c r="L52" s="85"/>
    </row>
    <row r="53" spans="2:12">
      <c r="B53" s="85"/>
      <c r="E53" s="218"/>
      <c r="F53" s="218"/>
      <c r="G53" s="218"/>
      <c r="H53" s="218"/>
      <c r="I53" s="218"/>
      <c r="J53" s="218"/>
      <c r="L53" s="85"/>
    </row>
    <row r="54" spans="2:12">
      <c r="B54" s="85"/>
      <c r="E54" s="218"/>
      <c r="F54" s="218"/>
      <c r="G54" s="218"/>
      <c r="H54" s="218"/>
      <c r="I54" s="218"/>
      <c r="J54" s="218"/>
      <c r="L54" s="85"/>
    </row>
    <row r="55" spans="2:12">
      <c r="B55" s="85"/>
      <c r="E55" s="218"/>
      <c r="F55" s="218"/>
      <c r="G55" s="218"/>
      <c r="H55" s="218"/>
      <c r="I55" s="218"/>
      <c r="J55" s="218"/>
      <c r="L55" s="85"/>
    </row>
    <row r="56" spans="2:12">
      <c r="B56" s="85"/>
      <c r="E56" s="218"/>
      <c r="F56" s="218"/>
      <c r="G56" s="218"/>
      <c r="H56" s="218"/>
      <c r="I56" s="218"/>
      <c r="J56" s="218"/>
      <c r="L56" s="85"/>
    </row>
    <row r="57" spans="2:12">
      <c r="B57" s="85"/>
      <c r="E57" s="218"/>
      <c r="F57" s="218"/>
      <c r="G57" s="218"/>
      <c r="H57" s="218"/>
      <c r="I57" s="218"/>
      <c r="J57" s="218"/>
      <c r="L57" s="85"/>
    </row>
    <row r="58" spans="2:12">
      <c r="B58" s="85"/>
      <c r="E58" s="218"/>
      <c r="F58" s="218"/>
      <c r="G58" s="218"/>
      <c r="H58" s="218"/>
      <c r="I58" s="218"/>
      <c r="J58" s="218"/>
      <c r="L58" s="85"/>
    </row>
    <row r="59" spans="2:12">
      <c r="B59" s="85"/>
      <c r="E59" s="218"/>
      <c r="F59" s="218"/>
      <c r="G59" s="218"/>
      <c r="H59" s="218"/>
      <c r="I59" s="218"/>
      <c r="J59" s="218"/>
      <c r="L59" s="85"/>
    </row>
    <row r="60" spans="2:12">
      <c r="B60" s="85"/>
      <c r="E60" s="218"/>
      <c r="F60" s="218"/>
      <c r="G60" s="218"/>
      <c r="H60" s="218"/>
      <c r="I60" s="218"/>
      <c r="J60" s="218"/>
      <c r="L60" s="85"/>
    </row>
    <row r="61" spans="2:12" s="165" customFormat="1" ht="12.75">
      <c r="B61" s="71"/>
      <c r="D61" s="98" t="s">
        <v>51</v>
      </c>
      <c r="E61" s="240"/>
      <c r="F61" s="241" t="s">
        <v>52</v>
      </c>
      <c r="G61" s="242" t="s">
        <v>51</v>
      </c>
      <c r="H61" s="240"/>
      <c r="I61" s="240"/>
      <c r="J61" s="243" t="s">
        <v>52</v>
      </c>
      <c r="K61" s="99"/>
      <c r="L61" s="71"/>
    </row>
    <row r="62" spans="2:12">
      <c r="B62" s="85"/>
      <c r="E62" s="218"/>
      <c r="F62" s="218"/>
      <c r="G62" s="218"/>
      <c r="H62" s="218"/>
      <c r="I62" s="218"/>
      <c r="J62" s="218"/>
      <c r="L62" s="85"/>
    </row>
    <row r="63" spans="2:12">
      <c r="B63" s="85"/>
      <c r="E63" s="218"/>
      <c r="F63" s="218"/>
      <c r="G63" s="218"/>
      <c r="H63" s="218"/>
      <c r="I63" s="218"/>
      <c r="J63" s="218"/>
      <c r="L63" s="85"/>
    </row>
    <row r="64" spans="2:12">
      <c r="B64" s="85"/>
      <c r="E64" s="218"/>
      <c r="F64" s="218"/>
      <c r="G64" s="218"/>
      <c r="H64" s="218"/>
      <c r="I64" s="218"/>
      <c r="J64" s="218"/>
      <c r="L64" s="85"/>
    </row>
    <row r="65" spans="2:12" s="165" customFormat="1" ht="12.75">
      <c r="B65" s="71"/>
      <c r="D65" s="96" t="s">
        <v>53</v>
      </c>
      <c r="E65" s="238"/>
      <c r="F65" s="238"/>
      <c r="G65" s="239" t="s">
        <v>54</v>
      </c>
      <c r="H65" s="238"/>
      <c r="I65" s="238"/>
      <c r="J65" s="238"/>
      <c r="K65" s="97"/>
      <c r="L65" s="71"/>
    </row>
    <row r="66" spans="2:12">
      <c r="B66" s="85"/>
      <c r="E66" s="218"/>
      <c r="F66" s="218"/>
      <c r="G66" s="218"/>
      <c r="H66" s="218"/>
      <c r="I66" s="218"/>
      <c r="J66" s="218"/>
      <c r="L66" s="85"/>
    </row>
    <row r="67" spans="2:12">
      <c r="B67" s="85"/>
      <c r="E67" s="218"/>
      <c r="F67" s="218"/>
      <c r="G67" s="218"/>
      <c r="H67" s="218"/>
      <c r="I67" s="218"/>
      <c r="J67" s="218"/>
      <c r="L67" s="85"/>
    </row>
    <row r="68" spans="2:12">
      <c r="B68" s="85"/>
      <c r="E68" s="218"/>
      <c r="F68" s="218"/>
      <c r="G68" s="218"/>
      <c r="H68" s="218"/>
      <c r="I68" s="218"/>
      <c r="J68" s="218"/>
      <c r="L68" s="85"/>
    </row>
    <row r="69" spans="2:12">
      <c r="B69" s="85"/>
      <c r="E69" s="218"/>
      <c r="F69" s="218"/>
      <c r="G69" s="218"/>
      <c r="H69" s="218"/>
      <c r="I69" s="218"/>
      <c r="J69" s="218"/>
      <c r="L69" s="85"/>
    </row>
    <row r="70" spans="2:12">
      <c r="B70" s="85"/>
      <c r="E70" s="218"/>
      <c r="F70" s="218"/>
      <c r="G70" s="218"/>
      <c r="H70" s="218"/>
      <c r="I70" s="218"/>
      <c r="J70" s="218"/>
      <c r="L70" s="85"/>
    </row>
    <row r="71" spans="2:12">
      <c r="B71" s="85"/>
      <c r="E71" s="218"/>
      <c r="F71" s="218"/>
      <c r="G71" s="218"/>
      <c r="H71" s="218"/>
      <c r="I71" s="218"/>
      <c r="J71" s="218"/>
      <c r="L71" s="85"/>
    </row>
    <row r="72" spans="2:12">
      <c r="B72" s="85"/>
      <c r="E72" s="218"/>
      <c r="F72" s="218"/>
      <c r="G72" s="218"/>
      <c r="H72" s="218"/>
      <c r="I72" s="218"/>
      <c r="J72" s="218"/>
      <c r="L72" s="85"/>
    </row>
    <row r="73" spans="2:12">
      <c r="B73" s="85"/>
      <c r="E73" s="218"/>
      <c r="F73" s="218"/>
      <c r="G73" s="218"/>
      <c r="H73" s="218"/>
      <c r="I73" s="218"/>
      <c r="J73" s="218"/>
      <c r="L73" s="85"/>
    </row>
    <row r="74" spans="2:12">
      <c r="B74" s="85"/>
      <c r="E74" s="218"/>
      <c r="F74" s="218"/>
      <c r="G74" s="218"/>
      <c r="H74" s="218"/>
      <c r="I74" s="218"/>
      <c r="J74" s="218"/>
      <c r="L74" s="85"/>
    </row>
    <row r="75" spans="2:12">
      <c r="B75" s="85"/>
      <c r="E75" s="218"/>
      <c r="F75" s="218"/>
      <c r="G75" s="218"/>
      <c r="H75" s="218"/>
      <c r="I75" s="218"/>
      <c r="J75" s="218"/>
      <c r="L75" s="85"/>
    </row>
    <row r="76" spans="2:12" s="165" customFormat="1" ht="12.75">
      <c r="B76" s="71"/>
      <c r="D76" s="98" t="s">
        <v>51</v>
      </c>
      <c r="E76" s="240"/>
      <c r="F76" s="241" t="s">
        <v>52</v>
      </c>
      <c r="G76" s="242" t="s">
        <v>51</v>
      </c>
      <c r="H76" s="240"/>
      <c r="I76" s="240"/>
      <c r="J76" s="243" t="s">
        <v>52</v>
      </c>
      <c r="K76" s="99"/>
      <c r="L76" s="71"/>
    </row>
    <row r="77" spans="2:12" s="165" customFormat="1" ht="14.45" customHeight="1">
      <c r="B77" s="100"/>
      <c r="C77" s="101"/>
      <c r="D77" s="101"/>
      <c r="E77" s="244"/>
      <c r="F77" s="244"/>
      <c r="G77" s="244"/>
      <c r="H77" s="244"/>
      <c r="I77" s="244"/>
      <c r="J77" s="244"/>
      <c r="K77" s="101"/>
      <c r="L77" s="71"/>
    </row>
    <row r="78" spans="2:12">
      <c r="E78" s="218"/>
      <c r="F78" s="218"/>
      <c r="G78" s="218"/>
      <c r="H78" s="218"/>
      <c r="I78" s="218"/>
      <c r="J78" s="218"/>
    </row>
    <row r="79" spans="2:12">
      <c r="E79" s="218"/>
      <c r="F79" s="218"/>
      <c r="G79" s="218"/>
      <c r="H79" s="218"/>
      <c r="I79" s="218"/>
      <c r="J79" s="218"/>
    </row>
    <row r="80" spans="2:12">
      <c r="E80" s="218"/>
      <c r="F80" s="218"/>
      <c r="G80" s="218"/>
      <c r="H80" s="218"/>
      <c r="I80" s="218"/>
      <c r="J80" s="218"/>
    </row>
    <row r="81" spans="2:47" s="165" customFormat="1" ht="6.95" customHeight="1">
      <c r="B81" s="102"/>
      <c r="C81" s="103"/>
      <c r="D81" s="103"/>
      <c r="E81" s="245"/>
      <c r="F81" s="245"/>
      <c r="G81" s="245"/>
      <c r="H81" s="245"/>
      <c r="I81" s="245"/>
      <c r="J81" s="245"/>
      <c r="K81" s="103"/>
      <c r="L81" s="71"/>
    </row>
    <row r="82" spans="2:47" s="165" customFormat="1" ht="24.95" customHeight="1">
      <c r="B82" s="71"/>
      <c r="C82" s="86" t="s">
        <v>89</v>
      </c>
      <c r="E82" s="144"/>
      <c r="F82" s="144"/>
      <c r="G82" s="144"/>
      <c r="H82" s="144"/>
      <c r="I82" s="144"/>
      <c r="J82" s="144"/>
      <c r="L82" s="71"/>
    </row>
    <row r="83" spans="2:47" s="165" customFormat="1" ht="6.95" customHeight="1">
      <c r="B83" s="71"/>
      <c r="E83" s="144"/>
      <c r="F83" s="144"/>
      <c r="G83" s="144"/>
      <c r="H83" s="144"/>
      <c r="I83" s="144"/>
      <c r="J83" s="144"/>
      <c r="L83" s="71"/>
    </row>
    <row r="84" spans="2:47" s="165" customFormat="1" ht="12" customHeight="1">
      <c r="B84" s="71"/>
      <c r="C84" s="166" t="s">
        <v>16</v>
      </c>
      <c r="E84" s="144"/>
      <c r="F84" s="144"/>
      <c r="G84" s="144"/>
      <c r="H84" s="144"/>
      <c r="I84" s="144"/>
      <c r="J84" s="144"/>
      <c r="L84" s="71"/>
    </row>
    <row r="85" spans="2:47" s="165" customFormat="1" ht="16.5" customHeight="1">
      <c r="B85" s="71"/>
      <c r="E85" s="221" t="str">
        <f>E7</f>
        <v>Rekonstrukce kuchyně MŠ Bruntál, Pionýrská 730/9</v>
      </c>
      <c r="F85" s="222"/>
      <c r="G85" s="222"/>
      <c r="H85" s="222"/>
      <c r="I85" s="144"/>
      <c r="J85" s="144"/>
      <c r="L85" s="71"/>
    </row>
    <row r="86" spans="2:47" s="165" customFormat="1" ht="12" customHeight="1">
      <c r="B86" s="71"/>
      <c r="C86" s="166" t="s">
        <v>87</v>
      </c>
      <c r="E86" s="144"/>
      <c r="F86" s="144"/>
      <c r="G86" s="144"/>
      <c r="H86" s="144"/>
      <c r="I86" s="144"/>
      <c r="J86" s="144"/>
      <c r="L86" s="71"/>
    </row>
    <row r="87" spans="2:47" s="165" customFormat="1" ht="16.5" customHeight="1">
      <c r="B87" s="71"/>
      <c r="E87" s="223" t="str">
        <f>E9</f>
        <v>1 - Stavební část</v>
      </c>
      <c r="F87" s="224"/>
      <c r="G87" s="224"/>
      <c r="H87" s="224"/>
      <c r="I87" s="144"/>
      <c r="J87" s="144"/>
      <c r="L87" s="71"/>
    </row>
    <row r="88" spans="2:47" s="165" customFormat="1" ht="6.95" customHeight="1">
      <c r="B88" s="71"/>
      <c r="E88" s="144"/>
      <c r="F88" s="144"/>
      <c r="G88" s="144"/>
      <c r="H88" s="144"/>
      <c r="I88" s="144"/>
      <c r="J88" s="144"/>
      <c r="L88" s="71"/>
    </row>
    <row r="89" spans="2:47" s="165" customFormat="1" ht="12" customHeight="1">
      <c r="B89" s="71"/>
      <c r="C89" s="166" t="s">
        <v>20</v>
      </c>
      <c r="E89" s="144"/>
      <c r="F89" s="225" t="str">
        <f>F12</f>
        <v>Bruntál</v>
      </c>
      <c r="G89" s="144"/>
      <c r="H89" s="144"/>
      <c r="I89" s="220" t="s">
        <v>22</v>
      </c>
      <c r="J89" s="226" t="str">
        <f>IF(J12="","",J12)</f>
        <v>26. 1. 2024</v>
      </c>
      <c r="L89" s="71"/>
    </row>
    <row r="90" spans="2:47" s="165" customFormat="1" ht="6.95" customHeight="1">
      <c r="B90" s="71"/>
      <c r="E90" s="144"/>
      <c r="F90" s="144"/>
      <c r="G90" s="144"/>
      <c r="H90" s="144"/>
      <c r="I90" s="144"/>
      <c r="J90" s="144"/>
      <c r="L90" s="71"/>
    </row>
    <row r="91" spans="2:47" s="165" customFormat="1" ht="15.2" customHeight="1">
      <c r="B91" s="71"/>
      <c r="C91" s="166" t="s">
        <v>24</v>
      </c>
      <c r="E91" s="144"/>
      <c r="F91" s="225" t="str">
        <f>E15</f>
        <v>Mšsto Bruntál, Nádražní 994/20,792 01 Bruntál</v>
      </c>
      <c r="G91" s="144"/>
      <c r="H91" s="144"/>
      <c r="I91" s="220" t="s">
        <v>30</v>
      </c>
      <c r="J91" s="246" t="str">
        <f>E21</f>
        <v>GASTROSEV s.r.o.</v>
      </c>
      <c r="L91" s="71"/>
    </row>
    <row r="92" spans="2:47" s="165" customFormat="1" ht="15.2" customHeight="1">
      <c r="B92" s="71"/>
      <c r="C92" s="166" t="s">
        <v>28</v>
      </c>
      <c r="E92" s="144"/>
      <c r="F92" s="225" t="str">
        <f>IF(E18="","",E18)</f>
        <v>Vyplň údaj</v>
      </c>
      <c r="G92" s="144"/>
      <c r="H92" s="144"/>
      <c r="I92" s="220" t="s">
        <v>33</v>
      </c>
      <c r="J92" s="246" t="str">
        <f>E24</f>
        <v>Johančíková</v>
      </c>
      <c r="L92" s="71"/>
    </row>
    <row r="93" spans="2:47" s="165" customFormat="1" ht="10.35" customHeight="1">
      <c r="B93" s="71"/>
      <c r="E93" s="144"/>
      <c r="F93" s="144"/>
      <c r="G93" s="144"/>
      <c r="H93" s="144"/>
      <c r="I93" s="144"/>
      <c r="J93" s="144"/>
      <c r="L93" s="71"/>
    </row>
    <row r="94" spans="2:47" s="165" customFormat="1" ht="29.25" customHeight="1">
      <c r="B94" s="71"/>
      <c r="C94" s="104" t="s">
        <v>90</v>
      </c>
      <c r="D94" s="93"/>
      <c r="E94" s="247"/>
      <c r="F94" s="247"/>
      <c r="G94" s="247"/>
      <c r="H94" s="247"/>
      <c r="I94" s="247"/>
      <c r="J94" s="248" t="s">
        <v>91</v>
      </c>
      <c r="K94" s="93"/>
      <c r="L94" s="71"/>
    </row>
    <row r="95" spans="2:47" s="165" customFormat="1" ht="10.35" customHeight="1">
      <c r="B95" s="71"/>
      <c r="E95" s="144"/>
      <c r="F95" s="144"/>
      <c r="G95" s="144"/>
      <c r="H95" s="144"/>
      <c r="I95" s="144"/>
      <c r="J95" s="144"/>
      <c r="L95" s="71"/>
    </row>
    <row r="96" spans="2:47" s="165" customFormat="1" ht="22.9" customHeight="1">
      <c r="B96" s="71"/>
      <c r="C96" s="216" t="s">
        <v>92</v>
      </c>
      <c r="E96" s="144"/>
      <c r="F96" s="144"/>
      <c r="G96" s="144"/>
      <c r="H96" s="144"/>
      <c r="I96" s="144"/>
      <c r="J96" s="230">
        <f>J134</f>
        <v>0</v>
      </c>
      <c r="L96" s="71"/>
      <c r="AU96" s="82" t="s">
        <v>93</v>
      </c>
    </row>
    <row r="97" spans="2:12" s="106" customFormat="1" ht="24.95" customHeight="1">
      <c r="B97" s="105"/>
      <c r="D97" s="217" t="s">
        <v>94</v>
      </c>
      <c r="E97" s="164"/>
      <c r="F97" s="164"/>
      <c r="G97" s="164"/>
      <c r="H97" s="164"/>
      <c r="I97" s="164"/>
      <c r="J97" s="249">
        <f>J135</f>
        <v>0</v>
      </c>
      <c r="L97" s="105"/>
    </row>
    <row r="98" spans="2:12" s="106" customFormat="1" ht="24.95" customHeight="1">
      <c r="B98" s="105"/>
      <c r="D98" s="217" t="s">
        <v>95</v>
      </c>
      <c r="E98" s="164"/>
      <c r="F98" s="164"/>
      <c r="G98" s="164"/>
      <c r="H98" s="164"/>
      <c r="I98" s="164"/>
      <c r="J98" s="249">
        <f>J137</f>
        <v>0</v>
      </c>
      <c r="L98" s="105"/>
    </row>
    <row r="99" spans="2:12" s="106" customFormat="1" ht="24.95" customHeight="1">
      <c r="B99" s="105"/>
      <c r="D99" s="217" t="s">
        <v>96</v>
      </c>
      <c r="E99" s="164"/>
      <c r="F99" s="164"/>
      <c r="G99" s="164"/>
      <c r="H99" s="164"/>
      <c r="I99" s="164"/>
      <c r="J99" s="249">
        <f>J142</f>
        <v>0</v>
      </c>
      <c r="L99" s="105"/>
    </row>
    <row r="100" spans="2:12" s="106" customFormat="1" ht="24.95" customHeight="1">
      <c r="B100" s="105"/>
      <c r="D100" s="217" t="s">
        <v>97</v>
      </c>
      <c r="E100" s="164"/>
      <c r="F100" s="164"/>
      <c r="G100" s="164"/>
      <c r="H100" s="164"/>
      <c r="I100" s="164"/>
      <c r="J100" s="249">
        <f>J147</f>
        <v>0</v>
      </c>
      <c r="L100" s="105"/>
    </row>
    <row r="101" spans="2:12" s="106" customFormat="1" ht="24.95" customHeight="1">
      <c r="B101" s="105"/>
      <c r="D101" s="217" t="s">
        <v>98</v>
      </c>
      <c r="E101" s="164"/>
      <c r="F101" s="164"/>
      <c r="G101" s="164"/>
      <c r="H101" s="164"/>
      <c r="I101" s="164"/>
      <c r="J101" s="249">
        <f>J149</f>
        <v>0</v>
      </c>
      <c r="L101" s="105"/>
    </row>
    <row r="102" spans="2:12" s="106" customFormat="1" ht="24.95" customHeight="1">
      <c r="B102" s="105"/>
      <c r="D102" s="217" t="s">
        <v>99</v>
      </c>
      <c r="E102" s="164"/>
      <c r="F102" s="164"/>
      <c r="G102" s="164"/>
      <c r="H102" s="164"/>
      <c r="I102" s="164"/>
      <c r="J102" s="249">
        <f>J151</f>
        <v>0</v>
      </c>
      <c r="L102" s="105"/>
    </row>
    <row r="103" spans="2:12" s="106" customFormat="1" ht="24.95" customHeight="1">
      <c r="B103" s="105"/>
      <c r="D103" s="217" t="s">
        <v>100</v>
      </c>
      <c r="E103" s="164"/>
      <c r="F103" s="164"/>
      <c r="G103" s="164"/>
      <c r="H103" s="164"/>
      <c r="I103" s="164"/>
      <c r="J103" s="249">
        <f>J155</f>
        <v>0</v>
      </c>
      <c r="L103" s="105"/>
    </row>
    <row r="104" spans="2:12" s="106" customFormat="1" ht="24.95" customHeight="1">
      <c r="B104" s="105"/>
      <c r="D104" s="217" t="s">
        <v>101</v>
      </c>
      <c r="E104" s="164"/>
      <c r="F104" s="164"/>
      <c r="G104" s="164"/>
      <c r="H104" s="164"/>
      <c r="I104" s="164"/>
      <c r="J104" s="249">
        <f>J162</f>
        <v>0</v>
      </c>
      <c r="L104" s="105"/>
    </row>
    <row r="105" spans="2:12" s="106" customFormat="1" ht="24.95" customHeight="1">
      <c r="B105" s="105"/>
      <c r="D105" s="217" t="s">
        <v>102</v>
      </c>
      <c r="E105" s="164"/>
      <c r="F105" s="164"/>
      <c r="G105" s="164"/>
      <c r="H105" s="164"/>
      <c r="I105" s="164"/>
      <c r="J105" s="249">
        <f>J169</f>
        <v>0</v>
      </c>
      <c r="L105" s="105"/>
    </row>
    <row r="106" spans="2:12" s="106" customFormat="1" ht="24.95" customHeight="1">
      <c r="B106" s="105"/>
      <c r="D106" s="217" t="s">
        <v>103</v>
      </c>
      <c r="E106" s="164"/>
      <c r="F106" s="164"/>
      <c r="G106" s="164"/>
      <c r="H106" s="164"/>
      <c r="I106" s="164"/>
      <c r="J106" s="249">
        <f>J177</f>
        <v>0</v>
      </c>
      <c r="L106" s="105"/>
    </row>
    <row r="107" spans="2:12" s="106" customFormat="1" ht="24.95" customHeight="1">
      <c r="B107" s="105"/>
      <c r="D107" s="217" t="s">
        <v>104</v>
      </c>
      <c r="E107" s="164"/>
      <c r="F107" s="164"/>
      <c r="G107" s="164"/>
      <c r="H107" s="164"/>
      <c r="I107" s="164"/>
      <c r="J107" s="249">
        <f>J184</f>
        <v>0</v>
      </c>
      <c r="L107" s="105"/>
    </row>
    <row r="108" spans="2:12" s="106" customFormat="1" ht="24.95" customHeight="1">
      <c r="B108" s="105"/>
      <c r="D108" s="217" t="s">
        <v>105</v>
      </c>
      <c r="E108" s="164"/>
      <c r="F108" s="164"/>
      <c r="G108" s="164"/>
      <c r="H108" s="164"/>
      <c r="I108" s="164"/>
      <c r="J108" s="249">
        <f>J196</f>
        <v>0</v>
      </c>
      <c r="L108" s="105"/>
    </row>
    <row r="109" spans="2:12" s="106" customFormat="1" ht="24.95" customHeight="1">
      <c r="B109" s="105"/>
      <c r="D109" s="217" t="s">
        <v>106</v>
      </c>
      <c r="E109" s="164"/>
      <c r="F109" s="164"/>
      <c r="G109" s="164"/>
      <c r="H109" s="164"/>
      <c r="I109" s="164"/>
      <c r="J109" s="249">
        <f>J204</f>
        <v>0</v>
      </c>
      <c r="L109" s="105"/>
    </row>
    <row r="110" spans="2:12" s="106" customFormat="1" ht="24.95" customHeight="1">
      <c r="B110" s="105"/>
      <c r="D110" s="217" t="s">
        <v>107</v>
      </c>
      <c r="E110" s="164"/>
      <c r="F110" s="164"/>
      <c r="G110" s="164"/>
      <c r="H110" s="164"/>
      <c r="I110" s="164"/>
      <c r="J110" s="249">
        <f>J209</f>
        <v>0</v>
      </c>
      <c r="L110" s="105"/>
    </row>
    <row r="111" spans="2:12" s="106" customFormat="1" ht="24.95" customHeight="1">
      <c r="B111" s="105"/>
      <c r="D111" s="217" t="s">
        <v>108</v>
      </c>
      <c r="E111" s="164"/>
      <c r="F111" s="164"/>
      <c r="G111" s="164"/>
      <c r="H111" s="164"/>
      <c r="I111" s="164"/>
      <c r="J111" s="249">
        <f>J214</f>
        <v>0</v>
      </c>
      <c r="L111" s="105"/>
    </row>
    <row r="112" spans="2:12" s="106" customFormat="1" ht="24.95" customHeight="1">
      <c r="B112" s="105"/>
      <c r="D112" s="217" t="s">
        <v>109</v>
      </c>
      <c r="E112" s="164"/>
      <c r="F112" s="164"/>
      <c r="G112" s="164"/>
      <c r="H112" s="164"/>
      <c r="I112" s="164"/>
      <c r="J112" s="249">
        <f>J221</f>
        <v>0</v>
      </c>
      <c r="L112" s="105"/>
    </row>
    <row r="113" spans="2:12" s="106" customFormat="1" ht="24.95" customHeight="1">
      <c r="B113" s="105"/>
      <c r="D113" s="217" t="s">
        <v>110</v>
      </c>
      <c r="E113" s="164"/>
      <c r="F113" s="164"/>
      <c r="G113" s="164"/>
      <c r="H113" s="164"/>
      <c r="I113" s="164"/>
      <c r="J113" s="249">
        <f>J225</f>
        <v>0</v>
      </c>
      <c r="L113" s="105"/>
    </row>
    <row r="114" spans="2:12" s="106" customFormat="1" ht="24.95" customHeight="1">
      <c r="B114" s="105"/>
      <c r="D114" s="217" t="s">
        <v>111</v>
      </c>
      <c r="E114" s="164"/>
      <c r="F114" s="164"/>
      <c r="G114" s="164"/>
      <c r="H114" s="164"/>
      <c r="I114" s="164"/>
      <c r="J114" s="249">
        <f>J229</f>
        <v>0</v>
      </c>
      <c r="L114" s="105"/>
    </row>
    <row r="115" spans="2:12" s="165" customFormat="1" ht="21.75" customHeight="1">
      <c r="B115" s="71"/>
      <c r="E115" s="144"/>
      <c r="F115" s="144"/>
      <c r="G115" s="144"/>
      <c r="H115" s="144"/>
      <c r="I115" s="144"/>
      <c r="J115" s="144"/>
      <c r="L115" s="71"/>
    </row>
    <row r="116" spans="2:12" s="165" customFormat="1" ht="6.95" customHeight="1">
      <c r="B116" s="100"/>
      <c r="C116" s="101"/>
      <c r="D116" s="101"/>
      <c r="E116" s="244"/>
      <c r="F116" s="244"/>
      <c r="G116" s="244"/>
      <c r="H116" s="244"/>
      <c r="I116" s="244"/>
      <c r="J116" s="244"/>
      <c r="K116" s="101"/>
      <c r="L116" s="71"/>
    </row>
    <row r="120" spans="2:12" s="165" customFormat="1" ht="6.95" customHeight="1">
      <c r="B120" s="102"/>
      <c r="C120" s="103"/>
      <c r="D120" s="103"/>
      <c r="E120" s="103"/>
      <c r="F120" s="103"/>
      <c r="G120" s="103"/>
      <c r="H120" s="103"/>
      <c r="I120" s="103"/>
      <c r="J120" s="103"/>
      <c r="K120" s="103"/>
      <c r="L120" s="71"/>
    </row>
    <row r="121" spans="2:12" s="165" customFormat="1" ht="24.95" customHeight="1">
      <c r="B121" s="71"/>
      <c r="C121" s="219" t="s">
        <v>112</v>
      </c>
      <c r="D121" s="144"/>
      <c r="E121" s="144"/>
      <c r="F121" s="144"/>
      <c r="G121" s="144"/>
      <c r="H121" s="144"/>
      <c r="I121" s="144"/>
      <c r="J121" s="144"/>
      <c r="L121" s="71"/>
    </row>
    <row r="122" spans="2:12" s="165" customFormat="1" ht="6.95" customHeight="1">
      <c r="B122" s="71"/>
      <c r="C122" s="144"/>
      <c r="D122" s="144"/>
      <c r="E122" s="144"/>
      <c r="F122" s="144"/>
      <c r="G122" s="144"/>
      <c r="H122" s="144"/>
      <c r="I122" s="144"/>
      <c r="J122" s="144"/>
      <c r="L122" s="71"/>
    </row>
    <row r="123" spans="2:12" s="165" customFormat="1" ht="12" customHeight="1">
      <c r="B123" s="71"/>
      <c r="C123" s="220" t="s">
        <v>16</v>
      </c>
      <c r="D123" s="144"/>
      <c r="E123" s="144"/>
      <c r="F123" s="144"/>
      <c r="G123" s="144"/>
      <c r="H123" s="144"/>
      <c r="I123" s="144"/>
      <c r="J123" s="144"/>
      <c r="L123" s="71"/>
    </row>
    <row r="124" spans="2:12" s="165" customFormat="1" ht="16.5" customHeight="1">
      <c r="B124" s="71"/>
      <c r="C124" s="144"/>
      <c r="D124" s="144"/>
      <c r="E124" s="221" t="str">
        <f>E7</f>
        <v>Rekonstrukce kuchyně MŠ Bruntál, Pionýrská 730/9</v>
      </c>
      <c r="F124" s="222"/>
      <c r="G124" s="222"/>
      <c r="H124" s="222"/>
      <c r="I124" s="144"/>
      <c r="J124" s="144"/>
      <c r="L124" s="71"/>
    </row>
    <row r="125" spans="2:12" s="165" customFormat="1" ht="12" customHeight="1">
      <c r="B125" s="71"/>
      <c r="C125" s="220" t="s">
        <v>87</v>
      </c>
      <c r="D125" s="144"/>
      <c r="E125" s="144"/>
      <c r="F125" s="144"/>
      <c r="G125" s="144"/>
      <c r="H125" s="144"/>
      <c r="I125" s="144"/>
      <c r="J125" s="144"/>
      <c r="L125" s="71"/>
    </row>
    <row r="126" spans="2:12" s="165" customFormat="1" ht="16.5" customHeight="1">
      <c r="B126" s="71"/>
      <c r="C126" s="144"/>
      <c r="D126" s="144"/>
      <c r="E126" s="223" t="str">
        <f>E9</f>
        <v>1 - Stavební část</v>
      </c>
      <c r="F126" s="224"/>
      <c r="G126" s="224"/>
      <c r="H126" s="224"/>
      <c r="I126" s="144"/>
      <c r="J126" s="144"/>
      <c r="L126" s="71"/>
    </row>
    <row r="127" spans="2:12" s="165" customFormat="1" ht="6.95" customHeight="1">
      <c r="B127" s="71"/>
      <c r="C127" s="144"/>
      <c r="D127" s="144"/>
      <c r="E127" s="144"/>
      <c r="F127" s="144"/>
      <c r="G127" s="144"/>
      <c r="H127" s="144"/>
      <c r="I127" s="144"/>
      <c r="J127" s="144"/>
      <c r="L127" s="71"/>
    </row>
    <row r="128" spans="2:12" s="165" customFormat="1" ht="12" customHeight="1">
      <c r="B128" s="71"/>
      <c r="C128" s="220" t="s">
        <v>20</v>
      </c>
      <c r="D128" s="144"/>
      <c r="E128" s="144"/>
      <c r="F128" s="225" t="str">
        <f>F12</f>
        <v>Bruntál</v>
      </c>
      <c r="G128" s="144"/>
      <c r="H128" s="144"/>
      <c r="I128" s="220" t="s">
        <v>22</v>
      </c>
      <c r="J128" s="226" t="str">
        <f>IF(J12="","",J12)</f>
        <v>26. 1. 2024</v>
      </c>
      <c r="L128" s="71"/>
    </row>
    <row r="129" spans="2:65" s="165" customFormat="1" ht="6.95" customHeight="1">
      <c r="B129" s="71"/>
      <c r="C129" s="144"/>
      <c r="D129" s="144"/>
      <c r="E129" s="144"/>
      <c r="F129" s="144"/>
      <c r="G129" s="144"/>
      <c r="H129" s="144"/>
      <c r="I129" s="144"/>
      <c r="J129" s="144"/>
      <c r="L129" s="71"/>
    </row>
    <row r="130" spans="2:65" s="165" customFormat="1" ht="15.2" customHeight="1">
      <c r="B130" s="71"/>
      <c r="C130" s="220" t="s">
        <v>24</v>
      </c>
      <c r="D130" s="144"/>
      <c r="E130" s="144"/>
      <c r="F130" s="225" t="str">
        <f>E15</f>
        <v>Mšsto Bruntál, Nádražní 994/20,792 01 Bruntál</v>
      </c>
      <c r="G130" s="144"/>
      <c r="H130" s="144"/>
      <c r="I130" s="220" t="s">
        <v>30</v>
      </c>
      <c r="J130" s="246" t="str">
        <f>E21</f>
        <v>GASTROSEV s.r.o.</v>
      </c>
      <c r="L130" s="71"/>
    </row>
    <row r="131" spans="2:65" s="165" customFormat="1" ht="15.2" customHeight="1">
      <c r="B131" s="71"/>
      <c r="C131" s="166" t="s">
        <v>28</v>
      </c>
      <c r="F131" s="169" t="str">
        <f>IF(E18="","",E18)</f>
        <v>Vyplň údaj</v>
      </c>
      <c r="I131" s="166" t="s">
        <v>33</v>
      </c>
      <c r="J131" s="170" t="str">
        <f>E24</f>
        <v>Johančíková</v>
      </c>
      <c r="L131" s="71"/>
    </row>
    <row r="132" spans="2:65" s="165" customFormat="1" ht="10.35" customHeight="1">
      <c r="B132" s="71"/>
      <c r="L132" s="71"/>
    </row>
    <row r="133" spans="2:65" s="114" customFormat="1" ht="29.25" customHeight="1">
      <c r="B133" s="107"/>
      <c r="C133" s="250" t="s">
        <v>113</v>
      </c>
      <c r="D133" s="251" t="s">
        <v>61</v>
      </c>
      <c r="E133" s="251" t="s">
        <v>57</v>
      </c>
      <c r="F133" s="251" t="s">
        <v>58</v>
      </c>
      <c r="G133" s="251" t="s">
        <v>114</v>
      </c>
      <c r="H133" s="251" t="s">
        <v>115</v>
      </c>
      <c r="I133" s="108" t="s">
        <v>116</v>
      </c>
      <c r="J133" s="109" t="s">
        <v>91</v>
      </c>
      <c r="K133" s="110" t="s">
        <v>117</v>
      </c>
      <c r="L133" s="107"/>
      <c r="M133" s="111" t="s">
        <v>1</v>
      </c>
      <c r="N133" s="112" t="s">
        <v>40</v>
      </c>
      <c r="O133" s="112" t="s">
        <v>118</v>
      </c>
      <c r="P133" s="112" t="s">
        <v>119</v>
      </c>
      <c r="Q133" s="112" t="s">
        <v>120</v>
      </c>
      <c r="R133" s="112" t="s">
        <v>121</v>
      </c>
      <c r="S133" s="112" t="s">
        <v>122</v>
      </c>
      <c r="T133" s="113" t="s">
        <v>123</v>
      </c>
    </row>
    <row r="134" spans="2:65" s="165" customFormat="1" ht="22.9" customHeight="1">
      <c r="B134" s="71"/>
      <c r="C134" s="143" t="s">
        <v>124</v>
      </c>
      <c r="D134" s="144"/>
      <c r="E134" s="144"/>
      <c r="F134" s="144"/>
      <c r="G134" s="144"/>
      <c r="H134" s="144"/>
      <c r="J134" s="115">
        <f>BK134</f>
        <v>0</v>
      </c>
      <c r="L134" s="71"/>
      <c r="M134" s="116"/>
      <c r="N134" s="90"/>
      <c r="O134" s="90"/>
      <c r="P134" s="117">
        <f>P135+P137+P142+P147+P149+P151+P155+P162+P169+P177+P184+P196+P204+P209+P214+P221+P225+P229</f>
        <v>0</v>
      </c>
      <c r="Q134" s="90"/>
      <c r="R134" s="117">
        <f>R135+R137+R142+R147+R149+R151+R155+R162+R169+R177+R184+R196+R204+R209+R214+R221+R225+R229</f>
        <v>10.560168250000002</v>
      </c>
      <c r="S134" s="90"/>
      <c r="T134" s="118">
        <f>T135+T137+T142+T147+T149+T151+T155+T162+T169+T177+T184+T196+T204+T209+T214+T221+T225+T229</f>
        <v>20.82124</v>
      </c>
      <c r="AT134" s="82" t="s">
        <v>75</v>
      </c>
      <c r="AU134" s="82" t="s">
        <v>93</v>
      </c>
      <c r="BK134" s="119">
        <f>BK135+BK137+BK142+BK147+BK149+BK151+BK155+BK162+BK169+BK177+BK184+BK196+BK204+BK209+BK214+BK221+BK225+BK229</f>
        <v>0</v>
      </c>
    </row>
    <row r="135" spans="2:65" s="70" customFormat="1" ht="25.9" customHeight="1">
      <c r="B135" s="120"/>
      <c r="C135" s="145"/>
      <c r="D135" s="146" t="s">
        <v>75</v>
      </c>
      <c r="E135" s="147" t="s">
        <v>125</v>
      </c>
      <c r="F135" s="147" t="s">
        <v>126</v>
      </c>
      <c r="G135" s="145"/>
      <c r="H135" s="145"/>
      <c r="J135" s="122">
        <f>BK135</f>
        <v>0</v>
      </c>
      <c r="L135" s="120"/>
      <c r="M135" s="123"/>
      <c r="P135" s="124">
        <f>P136</f>
        <v>0</v>
      </c>
      <c r="R135" s="124">
        <f>R136</f>
        <v>2.3713100000000003</v>
      </c>
      <c r="T135" s="125">
        <f>T136</f>
        <v>0</v>
      </c>
      <c r="AR135" s="121" t="s">
        <v>81</v>
      </c>
      <c r="AT135" s="126" t="s">
        <v>75</v>
      </c>
      <c r="AU135" s="126" t="s">
        <v>76</v>
      </c>
      <c r="AY135" s="121" t="s">
        <v>127</v>
      </c>
      <c r="BK135" s="127">
        <f>BK136</f>
        <v>0</v>
      </c>
    </row>
    <row r="136" spans="2:65" s="165" customFormat="1" ht="21.75" customHeight="1">
      <c r="B136" s="71"/>
      <c r="C136" s="148" t="s">
        <v>81</v>
      </c>
      <c r="D136" s="148" t="s">
        <v>128</v>
      </c>
      <c r="E136" s="149" t="s">
        <v>129</v>
      </c>
      <c r="F136" s="150" t="s">
        <v>130</v>
      </c>
      <c r="G136" s="151" t="s">
        <v>131</v>
      </c>
      <c r="H136" s="152">
        <v>83</v>
      </c>
      <c r="I136" s="72"/>
      <c r="J136" s="73">
        <f>ROUND(I136*H136,2)</f>
        <v>0</v>
      </c>
      <c r="K136" s="74"/>
      <c r="L136" s="71"/>
      <c r="M136" s="75" t="s">
        <v>1</v>
      </c>
      <c r="N136" s="128" t="s">
        <v>41</v>
      </c>
      <c r="P136" s="129">
        <f>O136*H136</f>
        <v>0</v>
      </c>
      <c r="Q136" s="129">
        <v>2.8570000000000002E-2</v>
      </c>
      <c r="R136" s="129">
        <f>Q136*H136</f>
        <v>2.3713100000000003</v>
      </c>
      <c r="S136" s="129">
        <v>0</v>
      </c>
      <c r="T136" s="130">
        <f>S136*H136</f>
        <v>0</v>
      </c>
      <c r="AR136" s="131" t="s">
        <v>132</v>
      </c>
      <c r="AT136" s="131" t="s">
        <v>128</v>
      </c>
      <c r="AU136" s="131" t="s">
        <v>81</v>
      </c>
      <c r="AY136" s="82" t="s">
        <v>127</v>
      </c>
      <c r="BE136" s="132">
        <f>IF(N136="základní",J136,0)</f>
        <v>0</v>
      </c>
      <c r="BF136" s="132">
        <f>IF(N136="snížená",J136,0)</f>
        <v>0</v>
      </c>
      <c r="BG136" s="132">
        <f>IF(N136="zákl. přenesená",J136,0)</f>
        <v>0</v>
      </c>
      <c r="BH136" s="132">
        <f>IF(N136="sníž. přenesená",J136,0)</f>
        <v>0</v>
      </c>
      <c r="BI136" s="132">
        <f>IF(N136="nulová",J136,0)</f>
        <v>0</v>
      </c>
      <c r="BJ136" s="82" t="s">
        <v>81</v>
      </c>
      <c r="BK136" s="132">
        <f>ROUND(I136*H136,2)</f>
        <v>0</v>
      </c>
      <c r="BL136" s="82" t="s">
        <v>132</v>
      </c>
      <c r="BM136" s="131" t="s">
        <v>133</v>
      </c>
    </row>
    <row r="137" spans="2:65" s="70" customFormat="1" ht="25.9" customHeight="1">
      <c r="B137" s="120"/>
      <c r="C137" s="145"/>
      <c r="D137" s="146" t="s">
        <v>75</v>
      </c>
      <c r="E137" s="147" t="s">
        <v>134</v>
      </c>
      <c r="F137" s="147" t="s">
        <v>135</v>
      </c>
      <c r="G137" s="145"/>
      <c r="H137" s="145"/>
      <c r="J137" s="122">
        <f>BK137</f>
        <v>0</v>
      </c>
      <c r="L137" s="120"/>
      <c r="M137" s="123"/>
      <c r="P137" s="124">
        <f>SUM(P138:P141)</f>
        <v>0</v>
      </c>
      <c r="R137" s="124">
        <f>SUM(R138:R141)</f>
        <v>0.64179900000000001</v>
      </c>
      <c r="T137" s="125">
        <f>SUM(T138:T141)</f>
        <v>0</v>
      </c>
      <c r="AR137" s="121" t="s">
        <v>81</v>
      </c>
      <c r="AT137" s="126" t="s">
        <v>75</v>
      </c>
      <c r="AU137" s="126" t="s">
        <v>76</v>
      </c>
      <c r="AY137" s="121" t="s">
        <v>127</v>
      </c>
      <c r="BK137" s="127">
        <f>SUM(BK138:BK141)</f>
        <v>0</v>
      </c>
    </row>
    <row r="138" spans="2:65" s="165" customFormat="1" ht="24.2" customHeight="1">
      <c r="B138" s="71"/>
      <c r="C138" s="148" t="s">
        <v>85</v>
      </c>
      <c r="D138" s="148" t="s">
        <v>128</v>
      </c>
      <c r="E138" s="149" t="s">
        <v>136</v>
      </c>
      <c r="F138" s="150" t="s">
        <v>137</v>
      </c>
      <c r="G138" s="151" t="s">
        <v>131</v>
      </c>
      <c r="H138" s="152">
        <v>6.6</v>
      </c>
      <c r="I138" s="72"/>
      <c r="J138" s="73">
        <f>ROUND(I138*H138,2)</f>
        <v>0</v>
      </c>
      <c r="K138" s="74"/>
      <c r="L138" s="71"/>
      <c r="M138" s="75" t="s">
        <v>1</v>
      </c>
      <c r="N138" s="128" t="s">
        <v>41</v>
      </c>
      <c r="P138" s="129">
        <f>O138*H138</f>
        <v>0</v>
      </c>
      <c r="Q138" s="129">
        <v>7.9240000000000005E-2</v>
      </c>
      <c r="R138" s="129">
        <f>Q138*H138</f>
        <v>0.522984</v>
      </c>
      <c r="S138" s="129">
        <v>0</v>
      </c>
      <c r="T138" s="130">
        <f>S138*H138</f>
        <v>0</v>
      </c>
      <c r="AR138" s="131" t="s">
        <v>132</v>
      </c>
      <c r="AT138" s="131" t="s">
        <v>128</v>
      </c>
      <c r="AU138" s="131" t="s">
        <v>81</v>
      </c>
      <c r="AY138" s="82" t="s">
        <v>127</v>
      </c>
      <c r="BE138" s="132">
        <f>IF(N138="základní",J138,0)</f>
        <v>0</v>
      </c>
      <c r="BF138" s="132">
        <f>IF(N138="snížená",J138,0)</f>
        <v>0</v>
      </c>
      <c r="BG138" s="132">
        <f>IF(N138="zákl. přenesená",J138,0)</f>
        <v>0</v>
      </c>
      <c r="BH138" s="132">
        <f>IF(N138="sníž. přenesená",J138,0)</f>
        <v>0</v>
      </c>
      <c r="BI138" s="132">
        <f>IF(N138="nulová",J138,0)</f>
        <v>0</v>
      </c>
      <c r="BJ138" s="82" t="s">
        <v>81</v>
      </c>
      <c r="BK138" s="132">
        <f>ROUND(I138*H138,2)</f>
        <v>0</v>
      </c>
      <c r="BL138" s="82" t="s">
        <v>132</v>
      </c>
      <c r="BM138" s="131" t="s">
        <v>138</v>
      </c>
    </row>
    <row r="139" spans="2:65" s="76" customFormat="1">
      <c r="B139" s="133"/>
      <c r="C139" s="153"/>
      <c r="D139" s="154" t="s">
        <v>139</v>
      </c>
      <c r="E139" s="155" t="s">
        <v>1</v>
      </c>
      <c r="F139" s="156" t="s">
        <v>140</v>
      </c>
      <c r="G139" s="153"/>
      <c r="H139" s="157">
        <v>6.6</v>
      </c>
      <c r="L139" s="133"/>
      <c r="M139" s="135"/>
      <c r="T139" s="136"/>
      <c r="AT139" s="134" t="s">
        <v>139</v>
      </c>
      <c r="AU139" s="134" t="s">
        <v>81</v>
      </c>
      <c r="AV139" s="76" t="s">
        <v>85</v>
      </c>
      <c r="AW139" s="76" t="s">
        <v>32</v>
      </c>
      <c r="AX139" s="76" t="s">
        <v>81</v>
      </c>
      <c r="AY139" s="134" t="s">
        <v>127</v>
      </c>
    </row>
    <row r="140" spans="2:65" s="165" customFormat="1" ht="33" customHeight="1">
      <c r="B140" s="71"/>
      <c r="C140" s="148" t="s">
        <v>141</v>
      </c>
      <c r="D140" s="148" t="s">
        <v>128</v>
      </c>
      <c r="E140" s="149" t="s">
        <v>142</v>
      </c>
      <c r="F140" s="150" t="s">
        <v>143</v>
      </c>
      <c r="G140" s="151" t="s">
        <v>131</v>
      </c>
      <c r="H140" s="152">
        <v>1.5</v>
      </c>
      <c r="I140" s="72"/>
      <c r="J140" s="73">
        <f>ROUND(I140*H140,2)</f>
        <v>0</v>
      </c>
      <c r="K140" s="74"/>
      <c r="L140" s="71"/>
      <c r="M140" s="75" t="s">
        <v>1</v>
      </c>
      <c r="N140" s="128" t="s">
        <v>41</v>
      </c>
      <c r="P140" s="129">
        <f>O140*H140</f>
        <v>0</v>
      </c>
      <c r="Q140" s="129">
        <v>7.9210000000000003E-2</v>
      </c>
      <c r="R140" s="129">
        <f>Q140*H140</f>
        <v>0.118815</v>
      </c>
      <c r="S140" s="129">
        <v>0</v>
      </c>
      <c r="T140" s="130">
        <f>S140*H140</f>
        <v>0</v>
      </c>
      <c r="AR140" s="131" t="s">
        <v>132</v>
      </c>
      <c r="AT140" s="131" t="s">
        <v>128</v>
      </c>
      <c r="AU140" s="131" t="s">
        <v>81</v>
      </c>
      <c r="AY140" s="82" t="s">
        <v>127</v>
      </c>
      <c r="BE140" s="132">
        <f>IF(N140="základní",J140,0)</f>
        <v>0</v>
      </c>
      <c r="BF140" s="132">
        <f>IF(N140="snížená",J140,0)</f>
        <v>0</v>
      </c>
      <c r="BG140" s="132">
        <f>IF(N140="zákl. přenesená",J140,0)</f>
        <v>0</v>
      </c>
      <c r="BH140" s="132">
        <f>IF(N140="sníž. přenesená",J140,0)</f>
        <v>0</v>
      </c>
      <c r="BI140" s="132">
        <f>IF(N140="nulová",J140,0)</f>
        <v>0</v>
      </c>
      <c r="BJ140" s="82" t="s">
        <v>81</v>
      </c>
      <c r="BK140" s="132">
        <f>ROUND(I140*H140,2)</f>
        <v>0</v>
      </c>
      <c r="BL140" s="82" t="s">
        <v>132</v>
      </c>
      <c r="BM140" s="131" t="s">
        <v>144</v>
      </c>
    </row>
    <row r="141" spans="2:65" s="76" customFormat="1">
      <c r="B141" s="133"/>
      <c r="C141" s="153"/>
      <c r="D141" s="154" t="s">
        <v>139</v>
      </c>
      <c r="E141" s="155" t="s">
        <v>1</v>
      </c>
      <c r="F141" s="156" t="s">
        <v>145</v>
      </c>
      <c r="G141" s="153"/>
      <c r="H141" s="157">
        <v>1.5</v>
      </c>
      <c r="L141" s="133"/>
      <c r="M141" s="135"/>
      <c r="T141" s="136"/>
      <c r="AT141" s="134" t="s">
        <v>139</v>
      </c>
      <c r="AU141" s="134" t="s">
        <v>81</v>
      </c>
      <c r="AV141" s="76" t="s">
        <v>85</v>
      </c>
      <c r="AW141" s="76" t="s">
        <v>32</v>
      </c>
      <c r="AX141" s="76" t="s">
        <v>81</v>
      </c>
      <c r="AY141" s="134" t="s">
        <v>127</v>
      </c>
    </row>
    <row r="142" spans="2:65" s="70" customFormat="1" ht="25.9" customHeight="1">
      <c r="B142" s="120"/>
      <c r="C142" s="145"/>
      <c r="D142" s="146" t="s">
        <v>75</v>
      </c>
      <c r="E142" s="147" t="s">
        <v>146</v>
      </c>
      <c r="F142" s="147" t="s">
        <v>147</v>
      </c>
      <c r="G142" s="145"/>
      <c r="H142" s="145"/>
      <c r="J142" s="122">
        <f>BK142</f>
        <v>0</v>
      </c>
      <c r="L142" s="120"/>
      <c r="M142" s="123"/>
      <c r="P142" s="124">
        <f>SUM(P143:P146)</f>
        <v>0</v>
      </c>
      <c r="R142" s="124">
        <f>SUM(R143:R146)</f>
        <v>2.964</v>
      </c>
      <c r="T142" s="125">
        <f>SUM(T143:T146)</f>
        <v>0</v>
      </c>
      <c r="AR142" s="121" t="s">
        <v>81</v>
      </c>
      <c r="AT142" s="126" t="s">
        <v>75</v>
      </c>
      <c r="AU142" s="126" t="s">
        <v>76</v>
      </c>
      <c r="AY142" s="121" t="s">
        <v>127</v>
      </c>
      <c r="BK142" s="127">
        <f>SUM(BK143:BK146)</f>
        <v>0</v>
      </c>
    </row>
    <row r="143" spans="2:65" s="165" customFormat="1" ht="24.2" customHeight="1">
      <c r="B143" s="71"/>
      <c r="C143" s="148" t="s">
        <v>148</v>
      </c>
      <c r="D143" s="148" t="s">
        <v>128</v>
      </c>
      <c r="E143" s="149" t="s">
        <v>149</v>
      </c>
      <c r="F143" s="150" t="s">
        <v>150</v>
      </c>
      <c r="G143" s="151" t="s">
        <v>131</v>
      </c>
      <c r="H143" s="152">
        <v>70</v>
      </c>
      <c r="I143" s="72"/>
      <c r="J143" s="73">
        <f>ROUND(I143*H143,2)</f>
        <v>0</v>
      </c>
      <c r="K143" s="74"/>
      <c r="L143" s="71"/>
      <c r="M143" s="75" t="s">
        <v>1</v>
      </c>
      <c r="N143" s="128" t="s">
        <v>41</v>
      </c>
      <c r="P143" s="129">
        <f>O143*H143</f>
        <v>0</v>
      </c>
      <c r="Q143" s="129">
        <v>1.54E-2</v>
      </c>
      <c r="R143" s="129">
        <f>Q143*H143</f>
        <v>1.0780000000000001</v>
      </c>
      <c r="S143" s="129">
        <v>0</v>
      </c>
      <c r="T143" s="130">
        <f>S143*H143</f>
        <v>0</v>
      </c>
      <c r="AR143" s="131" t="s">
        <v>132</v>
      </c>
      <c r="AT143" s="131" t="s">
        <v>128</v>
      </c>
      <c r="AU143" s="131" t="s">
        <v>81</v>
      </c>
      <c r="AY143" s="82" t="s">
        <v>127</v>
      </c>
      <c r="BE143" s="132">
        <f>IF(N143="základní",J143,0)</f>
        <v>0</v>
      </c>
      <c r="BF143" s="132">
        <f>IF(N143="snížená",J143,0)</f>
        <v>0</v>
      </c>
      <c r="BG143" s="132">
        <f>IF(N143="zákl. přenesená",J143,0)</f>
        <v>0</v>
      </c>
      <c r="BH143" s="132">
        <f>IF(N143="sníž. přenesená",J143,0)</f>
        <v>0</v>
      </c>
      <c r="BI143" s="132">
        <f>IF(N143="nulová",J143,0)</f>
        <v>0</v>
      </c>
      <c r="BJ143" s="82" t="s">
        <v>81</v>
      </c>
      <c r="BK143" s="132">
        <f>ROUND(I143*H143,2)</f>
        <v>0</v>
      </c>
      <c r="BL143" s="82" t="s">
        <v>132</v>
      </c>
      <c r="BM143" s="131" t="s">
        <v>151</v>
      </c>
    </row>
    <row r="144" spans="2:65" s="165" customFormat="1" ht="24.2" customHeight="1">
      <c r="B144" s="71"/>
      <c r="C144" s="148" t="s">
        <v>132</v>
      </c>
      <c r="D144" s="148" t="s">
        <v>128</v>
      </c>
      <c r="E144" s="149" t="s">
        <v>152</v>
      </c>
      <c r="F144" s="150" t="s">
        <v>153</v>
      </c>
      <c r="G144" s="151" t="s">
        <v>131</v>
      </c>
      <c r="H144" s="152">
        <v>140</v>
      </c>
      <c r="I144" s="72"/>
      <c r="J144" s="73">
        <f>ROUND(I144*H144,2)</f>
        <v>0</v>
      </c>
      <c r="K144" s="74"/>
      <c r="L144" s="71"/>
      <c r="M144" s="75" t="s">
        <v>1</v>
      </c>
      <c r="N144" s="128" t="s">
        <v>41</v>
      </c>
      <c r="P144" s="129">
        <f>O144*H144</f>
        <v>0</v>
      </c>
      <c r="Q144" s="129">
        <v>7.9000000000000008E-3</v>
      </c>
      <c r="R144" s="129">
        <f>Q144*H144</f>
        <v>1.1060000000000001</v>
      </c>
      <c r="S144" s="129">
        <v>0</v>
      </c>
      <c r="T144" s="130">
        <f>S144*H144</f>
        <v>0</v>
      </c>
      <c r="AR144" s="131" t="s">
        <v>132</v>
      </c>
      <c r="AT144" s="131" t="s">
        <v>128</v>
      </c>
      <c r="AU144" s="131" t="s">
        <v>81</v>
      </c>
      <c r="AY144" s="82" t="s">
        <v>127</v>
      </c>
      <c r="BE144" s="132">
        <f>IF(N144="základní",J144,0)</f>
        <v>0</v>
      </c>
      <c r="BF144" s="132">
        <f>IF(N144="snížená",J144,0)</f>
        <v>0</v>
      </c>
      <c r="BG144" s="132">
        <f>IF(N144="zákl. přenesená",J144,0)</f>
        <v>0</v>
      </c>
      <c r="BH144" s="132">
        <f>IF(N144="sníž. přenesená",J144,0)</f>
        <v>0</v>
      </c>
      <c r="BI144" s="132">
        <f>IF(N144="nulová",J144,0)</f>
        <v>0</v>
      </c>
      <c r="BJ144" s="82" t="s">
        <v>81</v>
      </c>
      <c r="BK144" s="132">
        <f>ROUND(I144*H144,2)</f>
        <v>0</v>
      </c>
      <c r="BL144" s="82" t="s">
        <v>132</v>
      </c>
      <c r="BM144" s="131" t="s">
        <v>154</v>
      </c>
    </row>
    <row r="145" spans="2:65" s="165" customFormat="1" ht="33" customHeight="1">
      <c r="B145" s="71"/>
      <c r="C145" s="148" t="s">
        <v>155</v>
      </c>
      <c r="D145" s="148" t="s">
        <v>128</v>
      </c>
      <c r="E145" s="149" t="s">
        <v>156</v>
      </c>
      <c r="F145" s="150" t="s">
        <v>157</v>
      </c>
      <c r="G145" s="151" t="s">
        <v>131</v>
      </c>
      <c r="H145" s="152">
        <v>25</v>
      </c>
      <c r="I145" s="72"/>
      <c r="J145" s="73">
        <f>ROUND(I145*H145,2)</f>
        <v>0</v>
      </c>
      <c r="K145" s="74"/>
      <c r="L145" s="71"/>
      <c r="M145" s="75" t="s">
        <v>1</v>
      </c>
      <c r="N145" s="128" t="s">
        <v>41</v>
      </c>
      <c r="P145" s="129">
        <f>O145*H145</f>
        <v>0</v>
      </c>
      <c r="Q145" s="129">
        <v>1.54E-2</v>
      </c>
      <c r="R145" s="129">
        <f>Q145*H145</f>
        <v>0.38500000000000001</v>
      </c>
      <c r="S145" s="129">
        <v>0</v>
      </c>
      <c r="T145" s="130">
        <f>S145*H145</f>
        <v>0</v>
      </c>
      <c r="AR145" s="131" t="s">
        <v>132</v>
      </c>
      <c r="AT145" s="131" t="s">
        <v>128</v>
      </c>
      <c r="AU145" s="131" t="s">
        <v>81</v>
      </c>
      <c r="AY145" s="82" t="s">
        <v>127</v>
      </c>
      <c r="BE145" s="132">
        <f>IF(N145="základní",J145,0)</f>
        <v>0</v>
      </c>
      <c r="BF145" s="132">
        <f>IF(N145="snížená",J145,0)</f>
        <v>0</v>
      </c>
      <c r="BG145" s="132">
        <f>IF(N145="zákl. přenesená",J145,0)</f>
        <v>0</v>
      </c>
      <c r="BH145" s="132">
        <f>IF(N145="sníž. přenesená",J145,0)</f>
        <v>0</v>
      </c>
      <c r="BI145" s="132">
        <f>IF(N145="nulová",J145,0)</f>
        <v>0</v>
      </c>
      <c r="BJ145" s="82" t="s">
        <v>81</v>
      </c>
      <c r="BK145" s="132">
        <f>ROUND(I145*H145,2)</f>
        <v>0</v>
      </c>
      <c r="BL145" s="82" t="s">
        <v>132</v>
      </c>
      <c r="BM145" s="131" t="s">
        <v>158</v>
      </c>
    </row>
    <row r="146" spans="2:65" s="165" customFormat="1" ht="24.2" customHeight="1">
      <c r="B146" s="71"/>
      <c r="C146" s="148" t="s">
        <v>159</v>
      </c>
      <c r="D146" s="148" t="s">
        <v>128</v>
      </c>
      <c r="E146" s="149" t="s">
        <v>160</v>
      </c>
      <c r="F146" s="150" t="s">
        <v>161</v>
      </c>
      <c r="G146" s="151" t="s">
        <v>131</v>
      </c>
      <c r="H146" s="152">
        <v>50</v>
      </c>
      <c r="I146" s="72"/>
      <c r="J146" s="73">
        <f>ROUND(I146*H146,2)</f>
        <v>0</v>
      </c>
      <c r="K146" s="74"/>
      <c r="L146" s="71"/>
      <c r="M146" s="75" t="s">
        <v>1</v>
      </c>
      <c r="N146" s="128" t="s">
        <v>41</v>
      </c>
      <c r="P146" s="129">
        <f>O146*H146</f>
        <v>0</v>
      </c>
      <c r="Q146" s="129">
        <v>7.9000000000000008E-3</v>
      </c>
      <c r="R146" s="129">
        <f>Q146*H146</f>
        <v>0.39500000000000002</v>
      </c>
      <c r="S146" s="129">
        <v>0</v>
      </c>
      <c r="T146" s="130">
        <f>S146*H146</f>
        <v>0</v>
      </c>
      <c r="AR146" s="131" t="s">
        <v>132</v>
      </c>
      <c r="AT146" s="131" t="s">
        <v>128</v>
      </c>
      <c r="AU146" s="131" t="s">
        <v>81</v>
      </c>
      <c r="AY146" s="82" t="s">
        <v>127</v>
      </c>
      <c r="BE146" s="132">
        <f>IF(N146="základní",J146,0)</f>
        <v>0</v>
      </c>
      <c r="BF146" s="132">
        <f>IF(N146="snížená",J146,0)</f>
        <v>0</v>
      </c>
      <c r="BG146" s="132">
        <f>IF(N146="zákl. přenesená",J146,0)</f>
        <v>0</v>
      </c>
      <c r="BH146" s="132">
        <f>IF(N146="sníž. přenesená",J146,0)</f>
        <v>0</v>
      </c>
      <c r="BI146" s="132">
        <f>IF(N146="nulová",J146,0)</f>
        <v>0</v>
      </c>
      <c r="BJ146" s="82" t="s">
        <v>81</v>
      </c>
      <c r="BK146" s="132">
        <f>ROUND(I146*H146,2)</f>
        <v>0</v>
      </c>
      <c r="BL146" s="82" t="s">
        <v>132</v>
      </c>
      <c r="BM146" s="131" t="s">
        <v>162</v>
      </c>
    </row>
    <row r="147" spans="2:65" s="70" customFormat="1" ht="25.9" customHeight="1">
      <c r="B147" s="120"/>
      <c r="C147" s="145"/>
      <c r="D147" s="146" t="s">
        <v>75</v>
      </c>
      <c r="E147" s="147" t="s">
        <v>163</v>
      </c>
      <c r="F147" s="147" t="s">
        <v>164</v>
      </c>
      <c r="G147" s="145"/>
      <c r="H147" s="145"/>
      <c r="J147" s="122">
        <f>BK147</f>
        <v>0</v>
      </c>
      <c r="L147" s="120"/>
      <c r="M147" s="123"/>
      <c r="P147" s="124">
        <f>P148</f>
        <v>0</v>
      </c>
      <c r="R147" s="124">
        <f>R148</f>
        <v>1.755E-2</v>
      </c>
      <c r="T147" s="125">
        <f>T148</f>
        <v>0</v>
      </c>
      <c r="AR147" s="121" t="s">
        <v>81</v>
      </c>
      <c r="AT147" s="126" t="s">
        <v>75</v>
      </c>
      <c r="AU147" s="126" t="s">
        <v>76</v>
      </c>
      <c r="AY147" s="121" t="s">
        <v>127</v>
      </c>
      <c r="BK147" s="127">
        <f>BK148</f>
        <v>0</v>
      </c>
    </row>
    <row r="148" spans="2:65" s="165" customFormat="1" ht="33" customHeight="1">
      <c r="B148" s="71"/>
      <c r="C148" s="148" t="s">
        <v>165</v>
      </c>
      <c r="D148" s="148" t="s">
        <v>128</v>
      </c>
      <c r="E148" s="149" t="s">
        <v>166</v>
      </c>
      <c r="F148" s="150" t="s">
        <v>167</v>
      </c>
      <c r="G148" s="151" t="s">
        <v>131</v>
      </c>
      <c r="H148" s="152">
        <v>135</v>
      </c>
      <c r="I148" s="72"/>
      <c r="J148" s="73">
        <f>ROUND(I148*H148,2)</f>
        <v>0</v>
      </c>
      <c r="K148" s="74"/>
      <c r="L148" s="71"/>
      <c r="M148" s="75" t="s">
        <v>1</v>
      </c>
      <c r="N148" s="128" t="s">
        <v>41</v>
      </c>
      <c r="P148" s="129">
        <f>O148*H148</f>
        <v>0</v>
      </c>
      <c r="Q148" s="129">
        <v>1.2999999999999999E-4</v>
      </c>
      <c r="R148" s="129">
        <f>Q148*H148</f>
        <v>1.755E-2</v>
      </c>
      <c r="S148" s="129">
        <v>0</v>
      </c>
      <c r="T148" s="130">
        <f>S148*H148</f>
        <v>0</v>
      </c>
      <c r="AR148" s="131" t="s">
        <v>132</v>
      </c>
      <c r="AT148" s="131" t="s">
        <v>128</v>
      </c>
      <c r="AU148" s="131" t="s">
        <v>81</v>
      </c>
      <c r="AY148" s="82" t="s">
        <v>127</v>
      </c>
      <c r="BE148" s="132">
        <f>IF(N148="základní",J148,0)</f>
        <v>0</v>
      </c>
      <c r="BF148" s="132">
        <f>IF(N148="snížená",J148,0)</f>
        <v>0</v>
      </c>
      <c r="BG148" s="132">
        <f>IF(N148="zákl. přenesená",J148,0)</f>
        <v>0</v>
      </c>
      <c r="BH148" s="132">
        <f>IF(N148="sníž. přenesená",J148,0)</f>
        <v>0</v>
      </c>
      <c r="BI148" s="132">
        <f>IF(N148="nulová",J148,0)</f>
        <v>0</v>
      </c>
      <c r="BJ148" s="82" t="s">
        <v>81</v>
      </c>
      <c r="BK148" s="132">
        <f>ROUND(I148*H148,2)</f>
        <v>0</v>
      </c>
      <c r="BL148" s="82" t="s">
        <v>132</v>
      </c>
      <c r="BM148" s="131" t="s">
        <v>168</v>
      </c>
    </row>
    <row r="149" spans="2:65" s="70" customFormat="1" ht="25.9" customHeight="1">
      <c r="B149" s="120"/>
      <c r="C149" s="145"/>
      <c r="D149" s="146" t="s">
        <v>75</v>
      </c>
      <c r="E149" s="147" t="s">
        <v>169</v>
      </c>
      <c r="F149" s="147" t="s">
        <v>170</v>
      </c>
      <c r="G149" s="145"/>
      <c r="H149" s="145"/>
      <c r="J149" s="122">
        <f>BK149</f>
        <v>0</v>
      </c>
      <c r="L149" s="120"/>
      <c r="M149" s="123"/>
      <c r="P149" s="124">
        <f>P150</f>
        <v>0</v>
      </c>
      <c r="R149" s="124">
        <f>R150</f>
        <v>5.4000000000000003E-3</v>
      </c>
      <c r="T149" s="125">
        <f>T150</f>
        <v>0</v>
      </c>
      <c r="AR149" s="121" t="s">
        <v>81</v>
      </c>
      <c r="AT149" s="126" t="s">
        <v>75</v>
      </c>
      <c r="AU149" s="126" t="s">
        <v>76</v>
      </c>
      <c r="AY149" s="121" t="s">
        <v>127</v>
      </c>
      <c r="BK149" s="127">
        <f>BK150</f>
        <v>0</v>
      </c>
    </row>
    <row r="150" spans="2:65" s="165" customFormat="1" ht="24.2" customHeight="1">
      <c r="B150" s="71"/>
      <c r="C150" s="148" t="s">
        <v>171</v>
      </c>
      <c r="D150" s="148" t="s">
        <v>128</v>
      </c>
      <c r="E150" s="149" t="s">
        <v>172</v>
      </c>
      <c r="F150" s="150" t="s">
        <v>173</v>
      </c>
      <c r="G150" s="151" t="s">
        <v>131</v>
      </c>
      <c r="H150" s="152">
        <v>135</v>
      </c>
      <c r="I150" s="72"/>
      <c r="J150" s="73">
        <f>ROUND(I150*H150,2)</f>
        <v>0</v>
      </c>
      <c r="K150" s="74"/>
      <c r="L150" s="71"/>
      <c r="M150" s="75" t="s">
        <v>1</v>
      </c>
      <c r="N150" s="128" t="s">
        <v>41</v>
      </c>
      <c r="P150" s="129">
        <f>O150*H150</f>
        <v>0</v>
      </c>
      <c r="Q150" s="129">
        <v>4.0000000000000003E-5</v>
      </c>
      <c r="R150" s="129">
        <f>Q150*H150</f>
        <v>5.4000000000000003E-3</v>
      </c>
      <c r="S150" s="129">
        <v>0</v>
      </c>
      <c r="T150" s="130">
        <f>S150*H150</f>
        <v>0</v>
      </c>
      <c r="AR150" s="131" t="s">
        <v>132</v>
      </c>
      <c r="AT150" s="131" t="s">
        <v>128</v>
      </c>
      <c r="AU150" s="131" t="s">
        <v>81</v>
      </c>
      <c r="AY150" s="82" t="s">
        <v>127</v>
      </c>
      <c r="BE150" s="132">
        <f>IF(N150="základní",J150,0)</f>
        <v>0</v>
      </c>
      <c r="BF150" s="132">
        <f>IF(N150="snížená",J150,0)</f>
        <v>0</v>
      </c>
      <c r="BG150" s="132">
        <f>IF(N150="zákl. přenesená",J150,0)</f>
        <v>0</v>
      </c>
      <c r="BH150" s="132">
        <f>IF(N150="sníž. přenesená",J150,0)</f>
        <v>0</v>
      </c>
      <c r="BI150" s="132">
        <f>IF(N150="nulová",J150,0)</f>
        <v>0</v>
      </c>
      <c r="BJ150" s="82" t="s">
        <v>81</v>
      </c>
      <c r="BK150" s="132">
        <f>ROUND(I150*H150,2)</f>
        <v>0</v>
      </c>
      <c r="BL150" s="82" t="s">
        <v>132</v>
      </c>
      <c r="BM150" s="131" t="s">
        <v>174</v>
      </c>
    </row>
    <row r="151" spans="2:65" s="70" customFormat="1" ht="25.9" customHeight="1">
      <c r="B151" s="120"/>
      <c r="C151" s="145"/>
      <c r="D151" s="146" t="s">
        <v>75</v>
      </c>
      <c r="E151" s="147" t="s">
        <v>175</v>
      </c>
      <c r="F151" s="147" t="s">
        <v>176</v>
      </c>
      <c r="G151" s="145"/>
      <c r="H151" s="145"/>
      <c r="J151" s="122">
        <f>BK151</f>
        <v>0</v>
      </c>
      <c r="L151" s="120"/>
      <c r="M151" s="123"/>
      <c r="P151" s="124">
        <f>SUM(P152:P154)</f>
        <v>0</v>
      </c>
      <c r="R151" s="124">
        <f>SUM(R152:R154)</f>
        <v>0</v>
      </c>
      <c r="T151" s="125">
        <f>SUM(T152:T154)</f>
        <v>3.4620000000000002</v>
      </c>
      <c r="AR151" s="121" t="s">
        <v>81</v>
      </c>
      <c r="AT151" s="126" t="s">
        <v>75</v>
      </c>
      <c r="AU151" s="126" t="s">
        <v>76</v>
      </c>
      <c r="AY151" s="121" t="s">
        <v>127</v>
      </c>
      <c r="BK151" s="127">
        <f>SUM(BK152:BK154)</f>
        <v>0</v>
      </c>
    </row>
    <row r="152" spans="2:65" s="165" customFormat="1" ht="24.2" customHeight="1">
      <c r="B152" s="71"/>
      <c r="C152" s="148" t="s">
        <v>177</v>
      </c>
      <c r="D152" s="148" t="s">
        <v>128</v>
      </c>
      <c r="E152" s="149" t="s">
        <v>178</v>
      </c>
      <c r="F152" s="150" t="s">
        <v>179</v>
      </c>
      <c r="G152" s="151" t="s">
        <v>180</v>
      </c>
      <c r="H152" s="152">
        <v>1.86</v>
      </c>
      <c r="I152" s="72"/>
      <c r="J152" s="73">
        <f>ROUND(I152*H152,2)</f>
        <v>0</v>
      </c>
      <c r="K152" s="74"/>
      <c r="L152" s="71"/>
      <c r="M152" s="75" t="s">
        <v>1</v>
      </c>
      <c r="N152" s="128" t="s">
        <v>41</v>
      </c>
      <c r="P152" s="129">
        <f>O152*H152</f>
        <v>0</v>
      </c>
      <c r="Q152" s="129">
        <v>0</v>
      </c>
      <c r="R152" s="129">
        <f>Q152*H152</f>
        <v>0</v>
      </c>
      <c r="S152" s="129">
        <v>1.8</v>
      </c>
      <c r="T152" s="130">
        <f>S152*H152</f>
        <v>3.3480000000000003</v>
      </c>
      <c r="AR152" s="131" t="s">
        <v>132</v>
      </c>
      <c r="AT152" s="131" t="s">
        <v>128</v>
      </c>
      <c r="AU152" s="131" t="s">
        <v>81</v>
      </c>
      <c r="AY152" s="82" t="s">
        <v>127</v>
      </c>
      <c r="BE152" s="132">
        <f>IF(N152="základní",J152,0)</f>
        <v>0</v>
      </c>
      <c r="BF152" s="132">
        <f>IF(N152="snížená",J152,0)</f>
        <v>0</v>
      </c>
      <c r="BG152" s="132">
        <f>IF(N152="zákl. přenesená",J152,0)</f>
        <v>0</v>
      </c>
      <c r="BH152" s="132">
        <f>IF(N152="sníž. přenesená",J152,0)</f>
        <v>0</v>
      </c>
      <c r="BI152" s="132">
        <f>IF(N152="nulová",J152,0)</f>
        <v>0</v>
      </c>
      <c r="BJ152" s="82" t="s">
        <v>81</v>
      </c>
      <c r="BK152" s="132">
        <f>ROUND(I152*H152,2)</f>
        <v>0</v>
      </c>
      <c r="BL152" s="82" t="s">
        <v>132</v>
      </c>
      <c r="BM152" s="131" t="s">
        <v>181</v>
      </c>
    </row>
    <row r="153" spans="2:65" s="165" customFormat="1" ht="24.2" customHeight="1">
      <c r="B153" s="71"/>
      <c r="C153" s="148" t="s">
        <v>182</v>
      </c>
      <c r="D153" s="148" t="s">
        <v>128</v>
      </c>
      <c r="E153" s="149" t="s">
        <v>183</v>
      </c>
      <c r="F153" s="150" t="s">
        <v>184</v>
      </c>
      <c r="G153" s="151" t="s">
        <v>131</v>
      </c>
      <c r="H153" s="152">
        <v>3</v>
      </c>
      <c r="I153" s="72"/>
      <c r="J153" s="73">
        <f>ROUND(I153*H153,2)</f>
        <v>0</v>
      </c>
      <c r="K153" s="74"/>
      <c r="L153" s="71"/>
      <c r="M153" s="75" t="s">
        <v>1</v>
      </c>
      <c r="N153" s="128" t="s">
        <v>41</v>
      </c>
      <c r="P153" s="129">
        <f>O153*H153</f>
        <v>0</v>
      </c>
      <c r="Q153" s="129">
        <v>0</v>
      </c>
      <c r="R153" s="129">
        <f>Q153*H153</f>
        <v>0</v>
      </c>
      <c r="S153" s="129">
        <v>3.7999999999999999E-2</v>
      </c>
      <c r="T153" s="130">
        <f>S153*H153</f>
        <v>0.11399999999999999</v>
      </c>
      <c r="AR153" s="131" t="s">
        <v>132</v>
      </c>
      <c r="AT153" s="131" t="s">
        <v>128</v>
      </c>
      <c r="AU153" s="131" t="s">
        <v>81</v>
      </c>
      <c r="AY153" s="82" t="s">
        <v>127</v>
      </c>
      <c r="BE153" s="132">
        <f>IF(N153="základní",J153,0)</f>
        <v>0</v>
      </c>
      <c r="BF153" s="132">
        <f>IF(N153="snížená",J153,0)</f>
        <v>0</v>
      </c>
      <c r="BG153" s="132">
        <f>IF(N153="zákl. přenesená",J153,0)</f>
        <v>0</v>
      </c>
      <c r="BH153" s="132">
        <f>IF(N153="sníž. přenesená",J153,0)</f>
        <v>0</v>
      </c>
      <c r="BI153" s="132">
        <f>IF(N153="nulová",J153,0)</f>
        <v>0</v>
      </c>
      <c r="BJ153" s="82" t="s">
        <v>81</v>
      </c>
      <c r="BK153" s="132">
        <f>ROUND(I153*H153,2)</f>
        <v>0</v>
      </c>
      <c r="BL153" s="82" t="s">
        <v>132</v>
      </c>
      <c r="BM153" s="131" t="s">
        <v>185</v>
      </c>
    </row>
    <row r="154" spans="2:65" s="76" customFormat="1">
      <c r="B154" s="133"/>
      <c r="C154" s="153"/>
      <c r="D154" s="154" t="s">
        <v>139</v>
      </c>
      <c r="E154" s="155" t="s">
        <v>1</v>
      </c>
      <c r="F154" s="156" t="s">
        <v>186</v>
      </c>
      <c r="G154" s="153"/>
      <c r="H154" s="157">
        <v>3</v>
      </c>
      <c r="L154" s="133"/>
      <c r="M154" s="135"/>
      <c r="T154" s="136"/>
      <c r="AT154" s="134" t="s">
        <v>139</v>
      </c>
      <c r="AU154" s="134" t="s">
        <v>81</v>
      </c>
      <c r="AV154" s="76" t="s">
        <v>85</v>
      </c>
      <c r="AW154" s="76" t="s">
        <v>32</v>
      </c>
      <c r="AX154" s="76" t="s">
        <v>81</v>
      </c>
      <c r="AY154" s="134" t="s">
        <v>127</v>
      </c>
    </row>
    <row r="155" spans="2:65" s="70" customFormat="1" ht="25.9" customHeight="1">
      <c r="B155" s="120"/>
      <c r="C155" s="145"/>
      <c r="D155" s="146" t="s">
        <v>75</v>
      </c>
      <c r="E155" s="147" t="s">
        <v>187</v>
      </c>
      <c r="F155" s="147" t="s">
        <v>188</v>
      </c>
      <c r="G155" s="145"/>
      <c r="H155" s="145"/>
      <c r="J155" s="122">
        <f>BK155</f>
        <v>0</v>
      </c>
      <c r="L155" s="120"/>
      <c r="M155" s="123"/>
      <c r="P155" s="124">
        <f>SUM(P156:P161)</f>
        <v>0</v>
      </c>
      <c r="R155" s="124">
        <f>SUM(R156:R161)</f>
        <v>1.3632E-3</v>
      </c>
      <c r="T155" s="125">
        <f>SUM(T156:T161)</f>
        <v>17.023240000000001</v>
      </c>
      <c r="AR155" s="121" t="s">
        <v>81</v>
      </c>
      <c r="AT155" s="126" t="s">
        <v>75</v>
      </c>
      <c r="AU155" s="126" t="s">
        <v>76</v>
      </c>
      <c r="AY155" s="121" t="s">
        <v>127</v>
      </c>
      <c r="BK155" s="127">
        <f>SUM(BK156:BK161)</f>
        <v>0</v>
      </c>
    </row>
    <row r="156" spans="2:65" s="165" customFormat="1" ht="24.2" customHeight="1">
      <c r="B156" s="71"/>
      <c r="C156" s="148" t="s">
        <v>189</v>
      </c>
      <c r="D156" s="148" t="s">
        <v>128</v>
      </c>
      <c r="E156" s="149" t="s">
        <v>190</v>
      </c>
      <c r="F156" s="150" t="s">
        <v>191</v>
      </c>
      <c r="G156" s="151" t="s">
        <v>131</v>
      </c>
      <c r="H156" s="152">
        <v>132.80000000000001</v>
      </c>
      <c r="I156" s="72"/>
      <c r="J156" s="73">
        <f t="shared" ref="J156:J161" si="0">ROUND(I156*H156,2)</f>
        <v>0</v>
      </c>
      <c r="K156" s="74"/>
      <c r="L156" s="71"/>
      <c r="M156" s="75" t="s">
        <v>1</v>
      </c>
      <c r="N156" s="128" t="s">
        <v>41</v>
      </c>
      <c r="P156" s="129">
        <f t="shared" ref="P156:P161" si="1">O156*H156</f>
        <v>0</v>
      </c>
      <c r="Q156" s="129">
        <v>0</v>
      </c>
      <c r="R156" s="129">
        <f t="shared" ref="R156:R161" si="2">Q156*H156</f>
        <v>0</v>
      </c>
      <c r="S156" s="129">
        <v>6.8000000000000005E-2</v>
      </c>
      <c r="T156" s="130">
        <f t="shared" ref="T156:T161" si="3">S156*H156</f>
        <v>9.030400000000002</v>
      </c>
      <c r="AR156" s="131" t="s">
        <v>132</v>
      </c>
      <c r="AT156" s="131" t="s">
        <v>128</v>
      </c>
      <c r="AU156" s="131" t="s">
        <v>81</v>
      </c>
      <c r="AY156" s="82" t="s">
        <v>127</v>
      </c>
      <c r="BE156" s="132">
        <f t="shared" ref="BE156:BE161" si="4">IF(N156="základní",J156,0)</f>
        <v>0</v>
      </c>
      <c r="BF156" s="132">
        <f t="shared" ref="BF156:BF161" si="5">IF(N156="snížená",J156,0)</f>
        <v>0</v>
      </c>
      <c r="BG156" s="132">
        <f t="shared" ref="BG156:BG161" si="6">IF(N156="zákl. přenesená",J156,0)</f>
        <v>0</v>
      </c>
      <c r="BH156" s="132">
        <f t="shared" ref="BH156:BH161" si="7">IF(N156="sníž. přenesená",J156,0)</f>
        <v>0</v>
      </c>
      <c r="BI156" s="132">
        <f t="shared" ref="BI156:BI161" si="8">IF(N156="nulová",J156,0)</f>
        <v>0</v>
      </c>
      <c r="BJ156" s="82" t="s">
        <v>81</v>
      </c>
      <c r="BK156" s="132">
        <f t="shared" ref="BK156:BK161" si="9">ROUND(I156*H156,2)</f>
        <v>0</v>
      </c>
      <c r="BL156" s="82" t="s">
        <v>132</v>
      </c>
      <c r="BM156" s="131" t="s">
        <v>192</v>
      </c>
    </row>
    <row r="157" spans="2:65" s="165" customFormat="1" ht="37.9" customHeight="1">
      <c r="B157" s="71"/>
      <c r="C157" s="148" t="s">
        <v>8</v>
      </c>
      <c r="D157" s="148" t="s">
        <v>128</v>
      </c>
      <c r="E157" s="149" t="s">
        <v>193</v>
      </c>
      <c r="F157" s="150" t="s">
        <v>194</v>
      </c>
      <c r="G157" s="151" t="s">
        <v>131</v>
      </c>
      <c r="H157" s="152">
        <v>150</v>
      </c>
      <c r="I157" s="72"/>
      <c r="J157" s="73">
        <f t="shared" si="0"/>
        <v>0</v>
      </c>
      <c r="K157" s="74"/>
      <c r="L157" s="71"/>
      <c r="M157" s="75" t="s">
        <v>1</v>
      </c>
      <c r="N157" s="128" t="s">
        <v>41</v>
      </c>
      <c r="P157" s="129">
        <f t="shared" si="1"/>
        <v>0</v>
      </c>
      <c r="Q157" s="129">
        <v>0</v>
      </c>
      <c r="R157" s="129">
        <f t="shared" si="2"/>
        <v>0</v>
      </c>
      <c r="S157" s="129">
        <v>0.05</v>
      </c>
      <c r="T157" s="130">
        <f t="shared" si="3"/>
        <v>7.5</v>
      </c>
      <c r="AR157" s="131" t="s">
        <v>132</v>
      </c>
      <c r="AT157" s="131" t="s">
        <v>128</v>
      </c>
      <c r="AU157" s="131" t="s">
        <v>81</v>
      </c>
      <c r="AY157" s="82" t="s">
        <v>127</v>
      </c>
      <c r="BE157" s="132">
        <f t="shared" si="4"/>
        <v>0</v>
      </c>
      <c r="BF157" s="132">
        <f t="shared" si="5"/>
        <v>0</v>
      </c>
      <c r="BG157" s="132">
        <f t="shared" si="6"/>
        <v>0</v>
      </c>
      <c r="BH157" s="132">
        <f t="shared" si="7"/>
        <v>0</v>
      </c>
      <c r="BI157" s="132">
        <f t="shared" si="8"/>
        <v>0</v>
      </c>
      <c r="BJ157" s="82" t="s">
        <v>81</v>
      </c>
      <c r="BK157" s="132">
        <f t="shared" si="9"/>
        <v>0</v>
      </c>
      <c r="BL157" s="82" t="s">
        <v>132</v>
      </c>
      <c r="BM157" s="131" t="s">
        <v>195</v>
      </c>
    </row>
    <row r="158" spans="2:65" s="165" customFormat="1" ht="21.75" customHeight="1">
      <c r="B158" s="71"/>
      <c r="C158" s="148" t="s">
        <v>196</v>
      </c>
      <c r="D158" s="148" t="s">
        <v>128</v>
      </c>
      <c r="E158" s="149" t="s">
        <v>197</v>
      </c>
      <c r="F158" s="150" t="s">
        <v>198</v>
      </c>
      <c r="G158" s="151" t="s">
        <v>131</v>
      </c>
      <c r="H158" s="152">
        <v>135</v>
      </c>
      <c r="I158" s="72"/>
      <c r="J158" s="73">
        <f t="shared" si="0"/>
        <v>0</v>
      </c>
      <c r="K158" s="74"/>
      <c r="L158" s="71"/>
      <c r="M158" s="75" t="s">
        <v>1</v>
      </c>
      <c r="N158" s="128" t="s">
        <v>41</v>
      </c>
      <c r="P158" s="129">
        <f t="shared" si="1"/>
        <v>0</v>
      </c>
      <c r="Q158" s="129">
        <v>0</v>
      </c>
      <c r="R158" s="129">
        <f t="shared" si="2"/>
        <v>0</v>
      </c>
      <c r="S158" s="129">
        <v>0</v>
      </c>
      <c r="T158" s="130">
        <f t="shared" si="3"/>
        <v>0</v>
      </c>
      <c r="AR158" s="131" t="s">
        <v>132</v>
      </c>
      <c r="AT158" s="131" t="s">
        <v>128</v>
      </c>
      <c r="AU158" s="131" t="s">
        <v>81</v>
      </c>
      <c r="AY158" s="82" t="s">
        <v>127</v>
      </c>
      <c r="BE158" s="132">
        <f t="shared" si="4"/>
        <v>0</v>
      </c>
      <c r="BF158" s="132">
        <f t="shared" si="5"/>
        <v>0</v>
      </c>
      <c r="BG158" s="132">
        <f t="shared" si="6"/>
        <v>0</v>
      </c>
      <c r="BH158" s="132">
        <f t="shared" si="7"/>
        <v>0</v>
      </c>
      <c r="BI158" s="132">
        <f t="shared" si="8"/>
        <v>0</v>
      </c>
      <c r="BJ158" s="82" t="s">
        <v>81</v>
      </c>
      <c r="BK158" s="132">
        <f t="shared" si="9"/>
        <v>0</v>
      </c>
      <c r="BL158" s="82" t="s">
        <v>132</v>
      </c>
      <c r="BM158" s="131" t="s">
        <v>199</v>
      </c>
    </row>
    <row r="159" spans="2:65" s="165" customFormat="1" ht="24.2" customHeight="1">
      <c r="B159" s="71"/>
      <c r="C159" s="148" t="s">
        <v>200</v>
      </c>
      <c r="D159" s="148" t="s">
        <v>128</v>
      </c>
      <c r="E159" s="149" t="s">
        <v>201</v>
      </c>
      <c r="F159" s="150" t="s">
        <v>202</v>
      </c>
      <c r="G159" s="151" t="s">
        <v>203</v>
      </c>
      <c r="H159" s="152">
        <v>7.5</v>
      </c>
      <c r="I159" s="72"/>
      <c r="J159" s="73">
        <f t="shared" si="0"/>
        <v>0</v>
      </c>
      <c r="K159" s="74"/>
      <c r="L159" s="71"/>
      <c r="M159" s="75" t="s">
        <v>1</v>
      </c>
      <c r="N159" s="128" t="s">
        <v>41</v>
      </c>
      <c r="P159" s="129">
        <f t="shared" si="1"/>
        <v>0</v>
      </c>
      <c r="Q159" s="129">
        <v>0</v>
      </c>
      <c r="R159" s="129">
        <f t="shared" si="2"/>
        <v>0</v>
      </c>
      <c r="S159" s="129">
        <v>4.7E-2</v>
      </c>
      <c r="T159" s="130">
        <f t="shared" si="3"/>
        <v>0.35249999999999998</v>
      </c>
      <c r="AR159" s="131" t="s">
        <v>132</v>
      </c>
      <c r="AT159" s="131" t="s">
        <v>128</v>
      </c>
      <c r="AU159" s="131" t="s">
        <v>81</v>
      </c>
      <c r="AY159" s="82" t="s">
        <v>127</v>
      </c>
      <c r="BE159" s="132">
        <f t="shared" si="4"/>
        <v>0</v>
      </c>
      <c r="BF159" s="132">
        <f t="shared" si="5"/>
        <v>0</v>
      </c>
      <c r="BG159" s="132">
        <f t="shared" si="6"/>
        <v>0</v>
      </c>
      <c r="BH159" s="132">
        <f t="shared" si="7"/>
        <v>0</v>
      </c>
      <c r="BI159" s="132">
        <f t="shared" si="8"/>
        <v>0</v>
      </c>
      <c r="BJ159" s="82" t="s">
        <v>81</v>
      </c>
      <c r="BK159" s="132">
        <f t="shared" si="9"/>
        <v>0</v>
      </c>
      <c r="BL159" s="82" t="s">
        <v>132</v>
      </c>
      <c r="BM159" s="131" t="s">
        <v>204</v>
      </c>
    </row>
    <row r="160" spans="2:65" s="165" customFormat="1" ht="33" customHeight="1">
      <c r="B160" s="71"/>
      <c r="C160" s="148" t="s">
        <v>205</v>
      </c>
      <c r="D160" s="148" t="s">
        <v>128</v>
      </c>
      <c r="E160" s="149" t="s">
        <v>206</v>
      </c>
      <c r="F160" s="150" t="s">
        <v>207</v>
      </c>
      <c r="G160" s="151" t="s">
        <v>203</v>
      </c>
      <c r="H160" s="152">
        <v>7.5</v>
      </c>
      <c r="I160" s="72"/>
      <c r="J160" s="73">
        <f t="shared" si="0"/>
        <v>0</v>
      </c>
      <c r="K160" s="74"/>
      <c r="L160" s="71"/>
      <c r="M160" s="75" t="s">
        <v>1</v>
      </c>
      <c r="N160" s="128" t="s">
        <v>41</v>
      </c>
      <c r="P160" s="129">
        <f t="shared" si="1"/>
        <v>0</v>
      </c>
      <c r="Q160" s="129">
        <v>0</v>
      </c>
      <c r="R160" s="129">
        <f t="shared" si="2"/>
        <v>0</v>
      </c>
      <c r="S160" s="129">
        <v>1.4999999999999999E-2</v>
      </c>
      <c r="T160" s="130">
        <f t="shared" si="3"/>
        <v>0.11249999999999999</v>
      </c>
      <c r="AR160" s="131" t="s">
        <v>132</v>
      </c>
      <c r="AT160" s="131" t="s">
        <v>128</v>
      </c>
      <c r="AU160" s="131" t="s">
        <v>81</v>
      </c>
      <c r="AY160" s="82" t="s">
        <v>127</v>
      </c>
      <c r="BE160" s="132">
        <f t="shared" si="4"/>
        <v>0</v>
      </c>
      <c r="BF160" s="132">
        <f t="shared" si="5"/>
        <v>0</v>
      </c>
      <c r="BG160" s="132">
        <f t="shared" si="6"/>
        <v>0</v>
      </c>
      <c r="BH160" s="132">
        <f t="shared" si="7"/>
        <v>0</v>
      </c>
      <c r="BI160" s="132">
        <f t="shared" si="8"/>
        <v>0</v>
      </c>
      <c r="BJ160" s="82" t="s">
        <v>81</v>
      </c>
      <c r="BK160" s="132">
        <f t="shared" si="9"/>
        <v>0</v>
      </c>
      <c r="BL160" s="82" t="s">
        <v>132</v>
      </c>
      <c r="BM160" s="131" t="s">
        <v>208</v>
      </c>
    </row>
    <row r="161" spans="2:65" s="165" customFormat="1" ht="24.2" customHeight="1">
      <c r="B161" s="71"/>
      <c r="C161" s="148" t="s">
        <v>209</v>
      </c>
      <c r="D161" s="148" t="s">
        <v>128</v>
      </c>
      <c r="E161" s="149" t="s">
        <v>210</v>
      </c>
      <c r="F161" s="150" t="s">
        <v>211</v>
      </c>
      <c r="G161" s="151" t="s">
        <v>203</v>
      </c>
      <c r="H161" s="152">
        <v>0.96</v>
      </c>
      <c r="I161" s="72"/>
      <c r="J161" s="73">
        <f t="shared" si="0"/>
        <v>0</v>
      </c>
      <c r="K161" s="74"/>
      <c r="L161" s="71"/>
      <c r="M161" s="75" t="s">
        <v>1</v>
      </c>
      <c r="N161" s="128" t="s">
        <v>41</v>
      </c>
      <c r="P161" s="129">
        <f t="shared" si="1"/>
        <v>0</v>
      </c>
      <c r="Q161" s="129">
        <v>1.42E-3</v>
      </c>
      <c r="R161" s="129">
        <f t="shared" si="2"/>
        <v>1.3632E-3</v>
      </c>
      <c r="S161" s="129">
        <v>2.9000000000000001E-2</v>
      </c>
      <c r="T161" s="130">
        <f t="shared" si="3"/>
        <v>2.784E-2</v>
      </c>
      <c r="AR161" s="131" t="s">
        <v>132</v>
      </c>
      <c r="AT161" s="131" t="s">
        <v>128</v>
      </c>
      <c r="AU161" s="131" t="s">
        <v>81</v>
      </c>
      <c r="AY161" s="82" t="s">
        <v>127</v>
      </c>
      <c r="BE161" s="132">
        <f t="shared" si="4"/>
        <v>0</v>
      </c>
      <c r="BF161" s="132">
        <f t="shared" si="5"/>
        <v>0</v>
      </c>
      <c r="BG161" s="132">
        <f t="shared" si="6"/>
        <v>0</v>
      </c>
      <c r="BH161" s="132">
        <f t="shared" si="7"/>
        <v>0</v>
      </c>
      <c r="BI161" s="132">
        <f t="shared" si="8"/>
        <v>0</v>
      </c>
      <c r="BJ161" s="82" t="s">
        <v>81</v>
      </c>
      <c r="BK161" s="132">
        <f t="shared" si="9"/>
        <v>0</v>
      </c>
      <c r="BL161" s="82" t="s">
        <v>132</v>
      </c>
      <c r="BM161" s="131" t="s">
        <v>212</v>
      </c>
    </row>
    <row r="162" spans="2:65" s="70" customFormat="1" ht="25.9" customHeight="1">
      <c r="B162" s="120"/>
      <c r="C162" s="145"/>
      <c r="D162" s="146" t="s">
        <v>75</v>
      </c>
      <c r="E162" s="147" t="s">
        <v>213</v>
      </c>
      <c r="F162" s="147" t="s">
        <v>214</v>
      </c>
      <c r="G162" s="145"/>
      <c r="H162" s="145"/>
      <c r="J162" s="122">
        <f>BK162</f>
        <v>0</v>
      </c>
      <c r="L162" s="120"/>
      <c r="M162" s="123"/>
      <c r="P162" s="124">
        <f>SUM(P163:P168)</f>
        <v>0</v>
      </c>
      <c r="R162" s="124">
        <f>SUM(R163:R168)</f>
        <v>0</v>
      </c>
      <c r="T162" s="125">
        <f>SUM(T163:T168)</f>
        <v>0</v>
      </c>
      <c r="AR162" s="121" t="s">
        <v>81</v>
      </c>
      <c r="AT162" s="126" t="s">
        <v>75</v>
      </c>
      <c r="AU162" s="126" t="s">
        <v>76</v>
      </c>
      <c r="AY162" s="121" t="s">
        <v>127</v>
      </c>
      <c r="BK162" s="127">
        <f>SUM(BK163:BK168)</f>
        <v>0</v>
      </c>
    </row>
    <row r="163" spans="2:65" s="165" customFormat="1" ht="33" customHeight="1">
      <c r="B163" s="71"/>
      <c r="C163" s="148" t="s">
        <v>215</v>
      </c>
      <c r="D163" s="148" t="s">
        <v>128</v>
      </c>
      <c r="E163" s="149" t="s">
        <v>216</v>
      </c>
      <c r="F163" s="150" t="s">
        <v>217</v>
      </c>
      <c r="G163" s="151" t="s">
        <v>218</v>
      </c>
      <c r="H163" s="152">
        <v>20.821000000000002</v>
      </c>
      <c r="I163" s="72"/>
      <c r="J163" s="73">
        <f t="shared" ref="J163:J168" si="10">ROUND(I163*H163,2)</f>
        <v>0</v>
      </c>
      <c r="K163" s="74"/>
      <c r="L163" s="71"/>
      <c r="M163" s="75" t="s">
        <v>1</v>
      </c>
      <c r="N163" s="128" t="s">
        <v>41</v>
      </c>
      <c r="P163" s="129">
        <f t="shared" ref="P163:P168" si="11">O163*H163</f>
        <v>0</v>
      </c>
      <c r="Q163" s="129">
        <v>0</v>
      </c>
      <c r="R163" s="129">
        <f t="shared" ref="R163:R168" si="12">Q163*H163</f>
        <v>0</v>
      </c>
      <c r="S163" s="129">
        <v>0</v>
      </c>
      <c r="T163" s="130">
        <f t="shared" ref="T163:T168" si="13">S163*H163</f>
        <v>0</v>
      </c>
      <c r="AR163" s="131" t="s">
        <v>132</v>
      </c>
      <c r="AT163" s="131" t="s">
        <v>128</v>
      </c>
      <c r="AU163" s="131" t="s">
        <v>81</v>
      </c>
      <c r="AY163" s="82" t="s">
        <v>127</v>
      </c>
      <c r="BE163" s="132">
        <f t="shared" ref="BE163:BE168" si="14">IF(N163="základní",J163,0)</f>
        <v>0</v>
      </c>
      <c r="BF163" s="132">
        <f t="shared" ref="BF163:BF168" si="15">IF(N163="snížená",J163,0)</f>
        <v>0</v>
      </c>
      <c r="BG163" s="132">
        <f t="shared" ref="BG163:BG168" si="16">IF(N163="zákl. přenesená",J163,0)</f>
        <v>0</v>
      </c>
      <c r="BH163" s="132">
        <f t="shared" ref="BH163:BH168" si="17">IF(N163="sníž. přenesená",J163,0)</f>
        <v>0</v>
      </c>
      <c r="BI163" s="132">
        <f t="shared" ref="BI163:BI168" si="18">IF(N163="nulová",J163,0)</f>
        <v>0</v>
      </c>
      <c r="BJ163" s="82" t="s">
        <v>81</v>
      </c>
      <c r="BK163" s="132">
        <f t="shared" ref="BK163:BK168" si="19">ROUND(I163*H163,2)</f>
        <v>0</v>
      </c>
      <c r="BL163" s="82" t="s">
        <v>132</v>
      </c>
      <c r="BM163" s="131" t="s">
        <v>219</v>
      </c>
    </row>
    <row r="164" spans="2:65" s="165" customFormat="1" ht="24.2" customHeight="1">
      <c r="B164" s="71"/>
      <c r="C164" s="148" t="s">
        <v>220</v>
      </c>
      <c r="D164" s="148" t="s">
        <v>128</v>
      </c>
      <c r="E164" s="149" t="s">
        <v>221</v>
      </c>
      <c r="F164" s="150" t="s">
        <v>222</v>
      </c>
      <c r="G164" s="151" t="s">
        <v>218</v>
      </c>
      <c r="H164" s="152">
        <v>20.821000000000002</v>
      </c>
      <c r="I164" s="72"/>
      <c r="J164" s="73">
        <f t="shared" si="10"/>
        <v>0</v>
      </c>
      <c r="K164" s="74"/>
      <c r="L164" s="71"/>
      <c r="M164" s="75" t="s">
        <v>1</v>
      </c>
      <c r="N164" s="128" t="s">
        <v>41</v>
      </c>
      <c r="P164" s="129">
        <f t="shared" si="11"/>
        <v>0</v>
      </c>
      <c r="Q164" s="129">
        <v>0</v>
      </c>
      <c r="R164" s="129">
        <f t="shared" si="12"/>
        <v>0</v>
      </c>
      <c r="S164" s="129">
        <v>0</v>
      </c>
      <c r="T164" s="130">
        <f t="shared" si="13"/>
        <v>0</v>
      </c>
      <c r="AR164" s="131" t="s">
        <v>132</v>
      </c>
      <c r="AT164" s="131" t="s">
        <v>128</v>
      </c>
      <c r="AU164" s="131" t="s">
        <v>81</v>
      </c>
      <c r="AY164" s="82" t="s">
        <v>127</v>
      </c>
      <c r="BE164" s="132">
        <f t="shared" si="14"/>
        <v>0</v>
      </c>
      <c r="BF164" s="132">
        <f t="shared" si="15"/>
        <v>0</v>
      </c>
      <c r="BG164" s="132">
        <f t="shared" si="16"/>
        <v>0</v>
      </c>
      <c r="BH164" s="132">
        <f t="shared" si="17"/>
        <v>0</v>
      </c>
      <c r="BI164" s="132">
        <f t="shared" si="18"/>
        <v>0</v>
      </c>
      <c r="BJ164" s="82" t="s">
        <v>81</v>
      </c>
      <c r="BK164" s="132">
        <f t="shared" si="19"/>
        <v>0</v>
      </c>
      <c r="BL164" s="82" t="s">
        <v>132</v>
      </c>
      <c r="BM164" s="131" t="s">
        <v>223</v>
      </c>
    </row>
    <row r="165" spans="2:65" s="165" customFormat="1" ht="24.2" customHeight="1">
      <c r="B165" s="71"/>
      <c r="C165" s="148" t="s">
        <v>224</v>
      </c>
      <c r="D165" s="148" t="s">
        <v>128</v>
      </c>
      <c r="E165" s="149" t="s">
        <v>225</v>
      </c>
      <c r="F165" s="150" t="s">
        <v>226</v>
      </c>
      <c r="G165" s="151" t="s">
        <v>218</v>
      </c>
      <c r="H165" s="152">
        <v>187.38900000000001</v>
      </c>
      <c r="I165" s="72"/>
      <c r="J165" s="73">
        <f t="shared" si="10"/>
        <v>0</v>
      </c>
      <c r="K165" s="74"/>
      <c r="L165" s="71"/>
      <c r="M165" s="75" t="s">
        <v>1</v>
      </c>
      <c r="N165" s="128" t="s">
        <v>41</v>
      </c>
      <c r="P165" s="129">
        <f t="shared" si="11"/>
        <v>0</v>
      </c>
      <c r="Q165" s="129">
        <v>0</v>
      </c>
      <c r="R165" s="129">
        <f t="shared" si="12"/>
        <v>0</v>
      </c>
      <c r="S165" s="129">
        <v>0</v>
      </c>
      <c r="T165" s="130">
        <f t="shared" si="13"/>
        <v>0</v>
      </c>
      <c r="AR165" s="131" t="s">
        <v>132</v>
      </c>
      <c r="AT165" s="131" t="s">
        <v>128</v>
      </c>
      <c r="AU165" s="131" t="s">
        <v>81</v>
      </c>
      <c r="AY165" s="82" t="s">
        <v>127</v>
      </c>
      <c r="BE165" s="132">
        <f t="shared" si="14"/>
        <v>0</v>
      </c>
      <c r="BF165" s="132">
        <f t="shared" si="15"/>
        <v>0</v>
      </c>
      <c r="BG165" s="132">
        <f t="shared" si="16"/>
        <v>0</v>
      </c>
      <c r="BH165" s="132">
        <f t="shared" si="17"/>
        <v>0</v>
      </c>
      <c r="BI165" s="132">
        <f t="shared" si="18"/>
        <v>0</v>
      </c>
      <c r="BJ165" s="82" t="s">
        <v>81</v>
      </c>
      <c r="BK165" s="132">
        <f t="shared" si="19"/>
        <v>0</v>
      </c>
      <c r="BL165" s="82" t="s">
        <v>132</v>
      </c>
      <c r="BM165" s="131" t="s">
        <v>227</v>
      </c>
    </row>
    <row r="166" spans="2:65" s="165" customFormat="1" ht="33" customHeight="1">
      <c r="B166" s="71"/>
      <c r="C166" s="148" t="s">
        <v>228</v>
      </c>
      <c r="D166" s="148" t="s">
        <v>128</v>
      </c>
      <c r="E166" s="149" t="s">
        <v>229</v>
      </c>
      <c r="F166" s="150" t="s">
        <v>230</v>
      </c>
      <c r="G166" s="151" t="s">
        <v>218</v>
      </c>
      <c r="H166" s="152">
        <v>3.3479999999999999</v>
      </c>
      <c r="I166" s="72"/>
      <c r="J166" s="73">
        <f t="shared" si="10"/>
        <v>0</v>
      </c>
      <c r="K166" s="74"/>
      <c r="L166" s="71"/>
      <c r="M166" s="75" t="s">
        <v>1</v>
      </c>
      <c r="N166" s="128" t="s">
        <v>41</v>
      </c>
      <c r="P166" s="129">
        <f t="shared" si="11"/>
        <v>0</v>
      </c>
      <c r="Q166" s="129">
        <v>0</v>
      </c>
      <c r="R166" s="129">
        <f t="shared" si="12"/>
        <v>0</v>
      </c>
      <c r="S166" s="129">
        <v>0</v>
      </c>
      <c r="T166" s="130">
        <f t="shared" si="13"/>
        <v>0</v>
      </c>
      <c r="AR166" s="131" t="s">
        <v>132</v>
      </c>
      <c r="AT166" s="131" t="s">
        <v>128</v>
      </c>
      <c r="AU166" s="131" t="s">
        <v>81</v>
      </c>
      <c r="AY166" s="82" t="s">
        <v>127</v>
      </c>
      <c r="BE166" s="132">
        <f t="shared" si="14"/>
        <v>0</v>
      </c>
      <c r="BF166" s="132">
        <f t="shared" si="15"/>
        <v>0</v>
      </c>
      <c r="BG166" s="132">
        <f t="shared" si="16"/>
        <v>0</v>
      </c>
      <c r="BH166" s="132">
        <f t="shared" si="17"/>
        <v>0</v>
      </c>
      <c r="BI166" s="132">
        <f t="shared" si="18"/>
        <v>0</v>
      </c>
      <c r="BJ166" s="82" t="s">
        <v>81</v>
      </c>
      <c r="BK166" s="132">
        <f t="shared" si="19"/>
        <v>0</v>
      </c>
      <c r="BL166" s="82" t="s">
        <v>132</v>
      </c>
      <c r="BM166" s="131" t="s">
        <v>231</v>
      </c>
    </row>
    <row r="167" spans="2:65" s="165" customFormat="1" ht="37.9" customHeight="1">
      <c r="B167" s="71"/>
      <c r="C167" s="148" t="s">
        <v>7</v>
      </c>
      <c r="D167" s="148" t="s">
        <v>128</v>
      </c>
      <c r="E167" s="149" t="s">
        <v>232</v>
      </c>
      <c r="F167" s="150" t="s">
        <v>233</v>
      </c>
      <c r="G167" s="151" t="s">
        <v>218</v>
      </c>
      <c r="H167" s="152">
        <v>0.46600000000000003</v>
      </c>
      <c r="I167" s="72"/>
      <c r="J167" s="73">
        <f t="shared" si="10"/>
        <v>0</v>
      </c>
      <c r="K167" s="74"/>
      <c r="L167" s="71"/>
      <c r="M167" s="75" t="s">
        <v>1</v>
      </c>
      <c r="N167" s="128" t="s">
        <v>41</v>
      </c>
      <c r="P167" s="129">
        <f t="shared" si="11"/>
        <v>0</v>
      </c>
      <c r="Q167" s="129">
        <v>0</v>
      </c>
      <c r="R167" s="129">
        <f t="shared" si="12"/>
        <v>0</v>
      </c>
      <c r="S167" s="129">
        <v>0</v>
      </c>
      <c r="T167" s="130">
        <f t="shared" si="13"/>
        <v>0</v>
      </c>
      <c r="AR167" s="131" t="s">
        <v>132</v>
      </c>
      <c r="AT167" s="131" t="s">
        <v>128</v>
      </c>
      <c r="AU167" s="131" t="s">
        <v>81</v>
      </c>
      <c r="AY167" s="82" t="s">
        <v>127</v>
      </c>
      <c r="BE167" s="132">
        <f t="shared" si="14"/>
        <v>0</v>
      </c>
      <c r="BF167" s="132">
        <f t="shared" si="15"/>
        <v>0</v>
      </c>
      <c r="BG167" s="132">
        <f t="shared" si="16"/>
        <v>0</v>
      </c>
      <c r="BH167" s="132">
        <f t="shared" si="17"/>
        <v>0</v>
      </c>
      <c r="BI167" s="132">
        <f t="shared" si="18"/>
        <v>0</v>
      </c>
      <c r="BJ167" s="82" t="s">
        <v>81</v>
      </c>
      <c r="BK167" s="132">
        <f t="shared" si="19"/>
        <v>0</v>
      </c>
      <c r="BL167" s="82" t="s">
        <v>132</v>
      </c>
      <c r="BM167" s="131" t="s">
        <v>234</v>
      </c>
    </row>
    <row r="168" spans="2:65" s="165" customFormat="1" ht="44.25" customHeight="1">
      <c r="B168" s="71"/>
      <c r="C168" s="148" t="s">
        <v>235</v>
      </c>
      <c r="D168" s="148" t="s">
        <v>128</v>
      </c>
      <c r="E168" s="149" t="s">
        <v>236</v>
      </c>
      <c r="F168" s="150" t="s">
        <v>237</v>
      </c>
      <c r="G168" s="151" t="s">
        <v>218</v>
      </c>
      <c r="H168" s="152">
        <v>17.007000000000001</v>
      </c>
      <c r="I168" s="72"/>
      <c r="J168" s="73">
        <f t="shared" si="10"/>
        <v>0</v>
      </c>
      <c r="K168" s="74"/>
      <c r="L168" s="71"/>
      <c r="M168" s="75" t="s">
        <v>1</v>
      </c>
      <c r="N168" s="128" t="s">
        <v>41</v>
      </c>
      <c r="P168" s="129">
        <f t="shared" si="11"/>
        <v>0</v>
      </c>
      <c r="Q168" s="129">
        <v>0</v>
      </c>
      <c r="R168" s="129">
        <f t="shared" si="12"/>
        <v>0</v>
      </c>
      <c r="S168" s="129">
        <v>0</v>
      </c>
      <c r="T168" s="130">
        <f t="shared" si="13"/>
        <v>0</v>
      </c>
      <c r="AR168" s="131" t="s">
        <v>132</v>
      </c>
      <c r="AT168" s="131" t="s">
        <v>128</v>
      </c>
      <c r="AU168" s="131" t="s">
        <v>81</v>
      </c>
      <c r="AY168" s="82" t="s">
        <v>127</v>
      </c>
      <c r="BE168" s="132">
        <f t="shared" si="14"/>
        <v>0</v>
      </c>
      <c r="BF168" s="132">
        <f t="shared" si="15"/>
        <v>0</v>
      </c>
      <c r="BG168" s="132">
        <f t="shared" si="16"/>
        <v>0</v>
      </c>
      <c r="BH168" s="132">
        <f t="shared" si="17"/>
        <v>0</v>
      </c>
      <c r="BI168" s="132">
        <f t="shared" si="18"/>
        <v>0</v>
      </c>
      <c r="BJ168" s="82" t="s">
        <v>81</v>
      </c>
      <c r="BK168" s="132">
        <f t="shared" si="19"/>
        <v>0</v>
      </c>
      <c r="BL168" s="82" t="s">
        <v>132</v>
      </c>
      <c r="BM168" s="131" t="s">
        <v>238</v>
      </c>
    </row>
    <row r="169" spans="2:65" s="70" customFormat="1" ht="25.9" customHeight="1">
      <c r="B169" s="120"/>
      <c r="C169" s="145"/>
      <c r="D169" s="146" t="s">
        <v>75</v>
      </c>
      <c r="E169" s="147" t="s">
        <v>239</v>
      </c>
      <c r="F169" s="147" t="s">
        <v>240</v>
      </c>
      <c r="G169" s="145"/>
      <c r="H169" s="145"/>
      <c r="J169" s="122">
        <f>BK169</f>
        <v>0</v>
      </c>
      <c r="L169" s="120"/>
      <c r="M169" s="123"/>
      <c r="P169" s="124">
        <f>SUM(P170:P176)</f>
        <v>0</v>
      </c>
      <c r="R169" s="124">
        <f>SUM(R170:R176)</f>
        <v>6.0600000000000003E-3</v>
      </c>
      <c r="T169" s="125">
        <f>SUM(T170:T176)</f>
        <v>0</v>
      </c>
      <c r="AR169" s="121" t="s">
        <v>85</v>
      </c>
      <c r="AT169" s="126" t="s">
        <v>75</v>
      </c>
      <c r="AU169" s="126" t="s">
        <v>76</v>
      </c>
      <c r="AY169" s="121" t="s">
        <v>127</v>
      </c>
      <c r="BK169" s="127">
        <f>SUM(BK170:BK176)</f>
        <v>0</v>
      </c>
    </row>
    <row r="170" spans="2:65" s="165" customFormat="1" ht="33" customHeight="1">
      <c r="B170" s="71"/>
      <c r="C170" s="148" t="s">
        <v>241</v>
      </c>
      <c r="D170" s="148" t="s">
        <v>128</v>
      </c>
      <c r="E170" s="149" t="s">
        <v>242</v>
      </c>
      <c r="F170" s="150" t="s">
        <v>243</v>
      </c>
      <c r="G170" s="151" t="s">
        <v>131</v>
      </c>
      <c r="H170" s="152">
        <v>5</v>
      </c>
      <c r="I170" s="72"/>
      <c r="J170" s="73">
        <f t="shared" ref="J170:J176" si="20">ROUND(I170*H170,2)</f>
        <v>0</v>
      </c>
      <c r="K170" s="74"/>
      <c r="L170" s="71"/>
      <c r="M170" s="75" t="s">
        <v>1</v>
      </c>
      <c r="N170" s="128" t="s">
        <v>41</v>
      </c>
      <c r="P170" s="129">
        <f t="shared" ref="P170:P176" si="21">O170*H170</f>
        <v>0</v>
      </c>
      <c r="Q170" s="129">
        <v>0</v>
      </c>
      <c r="R170" s="129">
        <f t="shared" ref="R170:R176" si="22">Q170*H170</f>
        <v>0</v>
      </c>
      <c r="S170" s="129">
        <v>0</v>
      </c>
      <c r="T170" s="130">
        <f t="shared" ref="T170:T176" si="23">S170*H170</f>
        <v>0</v>
      </c>
      <c r="AR170" s="131" t="s">
        <v>209</v>
      </c>
      <c r="AT170" s="131" t="s">
        <v>128</v>
      </c>
      <c r="AU170" s="131" t="s">
        <v>81</v>
      </c>
      <c r="AY170" s="82" t="s">
        <v>127</v>
      </c>
      <c r="BE170" s="132">
        <f t="shared" ref="BE170:BE176" si="24">IF(N170="základní",J170,0)</f>
        <v>0</v>
      </c>
      <c r="BF170" s="132">
        <f t="shared" ref="BF170:BF176" si="25">IF(N170="snížená",J170,0)</f>
        <v>0</v>
      </c>
      <c r="BG170" s="132">
        <f t="shared" ref="BG170:BG176" si="26">IF(N170="zákl. přenesená",J170,0)</f>
        <v>0</v>
      </c>
      <c r="BH170" s="132">
        <f t="shared" ref="BH170:BH176" si="27">IF(N170="sníž. přenesená",J170,0)</f>
        <v>0</v>
      </c>
      <c r="BI170" s="132">
        <f t="shared" ref="BI170:BI176" si="28">IF(N170="nulová",J170,0)</f>
        <v>0</v>
      </c>
      <c r="BJ170" s="82" t="s">
        <v>81</v>
      </c>
      <c r="BK170" s="132">
        <f t="shared" ref="BK170:BK176" si="29">ROUND(I170*H170,2)</f>
        <v>0</v>
      </c>
      <c r="BL170" s="82" t="s">
        <v>209</v>
      </c>
      <c r="BM170" s="131" t="s">
        <v>244</v>
      </c>
    </row>
    <row r="171" spans="2:65" s="165" customFormat="1" ht="16.5" customHeight="1">
      <c r="B171" s="71"/>
      <c r="C171" s="158" t="s">
        <v>245</v>
      </c>
      <c r="D171" s="158" t="s">
        <v>246</v>
      </c>
      <c r="E171" s="159" t="s">
        <v>247</v>
      </c>
      <c r="F171" s="215" t="s">
        <v>471</v>
      </c>
      <c r="G171" s="161" t="s">
        <v>248</v>
      </c>
      <c r="H171" s="162">
        <v>1</v>
      </c>
      <c r="I171" s="77"/>
      <c r="J171" s="78">
        <f t="shared" si="20"/>
        <v>0</v>
      </c>
      <c r="K171" s="79"/>
      <c r="L171" s="137"/>
      <c r="M171" s="80" t="s">
        <v>1</v>
      </c>
      <c r="N171" s="138" t="s">
        <v>41</v>
      </c>
      <c r="P171" s="129">
        <f t="shared" si="21"/>
        <v>0</v>
      </c>
      <c r="Q171" s="129">
        <v>1E-3</v>
      </c>
      <c r="R171" s="129">
        <f t="shared" si="22"/>
        <v>1E-3</v>
      </c>
      <c r="S171" s="129">
        <v>0</v>
      </c>
      <c r="T171" s="130">
        <f t="shared" si="23"/>
        <v>0</v>
      </c>
      <c r="AR171" s="131" t="s">
        <v>249</v>
      </c>
      <c r="AT171" s="131" t="s">
        <v>246</v>
      </c>
      <c r="AU171" s="131" t="s">
        <v>81</v>
      </c>
      <c r="AY171" s="82" t="s">
        <v>127</v>
      </c>
      <c r="BE171" s="132">
        <f t="shared" si="24"/>
        <v>0</v>
      </c>
      <c r="BF171" s="132">
        <f t="shared" si="25"/>
        <v>0</v>
      </c>
      <c r="BG171" s="132">
        <f t="shared" si="26"/>
        <v>0</v>
      </c>
      <c r="BH171" s="132">
        <f t="shared" si="27"/>
        <v>0</v>
      </c>
      <c r="BI171" s="132">
        <f t="shared" si="28"/>
        <v>0</v>
      </c>
      <c r="BJ171" s="82" t="s">
        <v>81</v>
      </c>
      <c r="BK171" s="132">
        <f t="shared" si="29"/>
        <v>0</v>
      </c>
      <c r="BL171" s="82" t="s">
        <v>209</v>
      </c>
      <c r="BM171" s="131" t="s">
        <v>250</v>
      </c>
    </row>
    <row r="172" spans="2:65" s="165" customFormat="1" ht="24.2" customHeight="1">
      <c r="B172" s="71"/>
      <c r="C172" s="148" t="s">
        <v>251</v>
      </c>
      <c r="D172" s="148" t="s">
        <v>128</v>
      </c>
      <c r="E172" s="149" t="s">
        <v>252</v>
      </c>
      <c r="F172" s="214" t="s">
        <v>253</v>
      </c>
      <c r="G172" s="151" t="s">
        <v>203</v>
      </c>
      <c r="H172" s="152">
        <v>20</v>
      </c>
      <c r="I172" s="72"/>
      <c r="J172" s="73">
        <f t="shared" si="20"/>
        <v>0</v>
      </c>
      <c r="K172" s="74"/>
      <c r="L172" s="71"/>
      <c r="M172" s="75" t="s">
        <v>1</v>
      </c>
      <c r="N172" s="128" t="s">
        <v>41</v>
      </c>
      <c r="P172" s="129">
        <f t="shared" si="21"/>
        <v>0</v>
      </c>
      <c r="Q172" s="129">
        <v>0</v>
      </c>
      <c r="R172" s="129">
        <f t="shared" si="22"/>
        <v>0</v>
      </c>
      <c r="S172" s="129">
        <v>0</v>
      </c>
      <c r="T172" s="130">
        <f t="shared" si="23"/>
        <v>0</v>
      </c>
      <c r="AR172" s="131" t="s">
        <v>209</v>
      </c>
      <c r="AT172" s="131" t="s">
        <v>128</v>
      </c>
      <c r="AU172" s="131" t="s">
        <v>81</v>
      </c>
      <c r="AY172" s="82" t="s">
        <v>127</v>
      </c>
      <c r="BE172" s="132">
        <f t="shared" si="24"/>
        <v>0</v>
      </c>
      <c r="BF172" s="132">
        <f t="shared" si="25"/>
        <v>0</v>
      </c>
      <c r="BG172" s="132">
        <f t="shared" si="26"/>
        <v>0</v>
      </c>
      <c r="BH172" s="132">
        <f t="shared" si="27"/>
        <v>0</v>
      </c>
      <c r="BI172" s="132">
        <f t="shared" si="28"/>
        <v>0</v>
      </c>
      <c r="BJ172" s="82" t="s">
        <v>81</v>
      </c>
      <c r="BK172" s="132">
        <f t="shared" si="29"/>
        <v>0</v>
      </c>
      <c r="BL172" s="82" t="s">
        <v>209</v>
      </c>
      <c r="BM172" s="131" t="s">
        <v>254</v>
      </c>
    </row>
    <row r="173" spans="2:65" s="165" customFormat="1" ht="16.5" customHeight="1">
      <c r="B173" s="71"/>
      <c r="C173" s="158" t="s">
        <v>255</v>
      </c>
      <c r="D173" s="158" t="s">
        <v>246</v>
      </c>
      <c r="E173" s="159" t="s">
        <v>256</v>
      </c>
      <c r="F173" s="215" t="s">
        <v>472</v>
      </c>
      <c r="G173" s="161" t="s">
        <v>248</v>
      </c>
      <c r="H173" s="162">
        <v>2</v>
      </c>
      <c r="I173" s="77"/>
      <c r="J173" s="78">
        <f t="shared" si="20"/>
        <v>0</v>
      </c>
      <c r="K173" s="79"/>
      <c r="L173" s="137"/>
      <c r="M173" s="80" t="s">
        <v>1</v>
      </c>
      <c r="N173" s="138" t="s">
        <v>41</v>
      </c>
      <c r="P173" s="129">
        <f t="shared" si="21"/>
        <v>0</v>
      </c>
      <c r="Q173" s="129">
        <v>3.0000000000000001E-5</v>
      </c>
      <c r="R173" s="129">
        <f t="shared" si="22"/>
        <v>6.0000000000000002E-5</v>
      </c>
      <c r="S173" s="129">
        <v>0</v>
      </c>
      <c r="T173" s="130">
        <f t="shared" si="23"/>
        <v>0</v>
      </c>
      <c r="AR173" s="131" t="s">
        <v>249</v>
      </c>
      <c r="AT173" s="131" t="s">
        <v>246</v>
      </c>
      <c r="AU173" s="131" t="s">
        <v>81</v>
      </c>
      <c r="AY173" s="82" t="s">
        <v>127</v>
      </c>
      <c r="BE173" s="132">
        <f t="shared" si="24"/>
        <v>0</v>
      </c>
      <c r="BF173" s="132">
        <f t="shared" si="25"/>
        <v>0</v>
      </c>
      <c r="BG173" s="132">
        <f t="shared" si="26"/>
        <v>0</v>
      </c>
      <c r="BH173" s="132">
        <f t="shared" si="27"/>
        <v>0</v>
      </c>
      <c r="BI173" s="132">
        <f t="shared" si="28"/>
        <v>0</v>
      </c>
      <c r="BJ173" s="82" t="s">
        <v>81</v>
      </c>
      <c r="BK173" s="132">
        <f t="shared" si="29"/>
        <v>0</v>
      </c>
      <c r="BL173" s="82" t="s">
        <v>209</v>
      </c>
      <c r="BM173" s="131" t="s">
        <v>257</v>
      </c>
    </row>
    <row r="174" spans="2:65" s="165" customFormat="1" ht="24.2" customHeight="1">
      <c r="B174" s="71"/>
      <c r="C174" s="148" t="s">
        <v>258</v>
      </c>
      <c r="D174" s="148" t="s">
        <v>128</v>
      </c>
      <c r="E174" s="149" t="s">
        <v>259</v>
      </c>
      <c r="F174" s="214" t="s">
        <v>260</v>
      </c>
      <c r="G174" s="151" t="s">
        <v>203</v>
      </c>
      <c r="H174" s="152">
        <v>5</v>
      </c>
      <c r="I174" s="72"/>
      <c r="J174" s="73">
        <f t="shared" si="20"/>
        <v>0</v>
      </c>
      <c r="K174" s="74"/>
      <c r="L174" s="71"/>
      <c r="M174" s="75" t="s">
        <v>1</v>
      </c>
      <c r="N174" s="128" t="s">
        <v>41</v>
      </c>
      <c r="P174" s="129">
        <f t="shared" si="21"/>
        <v>0</v>
      </c>
      <c r="Q174" s="129">
        <v>1E-3</v>
      </c>
      <c r="R174" s="129">
        <f t="shared" si="22"/>
        <v>5.0000000000000001E-3</v>
      </c>
      <c r="S174" s="129">
        <v>0</v>
      </c>
      <c r="T174" s="130">
        <f t="shared" si="23"/>
        <v>0</v>
      </c>
      <c r="AR174" s="131" t="s">
        <v>209</v>
      </c>
      <c r="AT174" s="131" t="s">
        <v>128</v>
      </c>
      <c r="AU174" s="131" t="s">
        <v>81</v>
      </c>
      <c r="AY174" s="82" t="s">
        <v>127</v>
      </c>
      <c r="BE174" s="132">
        <f t="shared" si="24"/>
        <v>0</v>
      </c>
      <c r="BF174" s="132">
        <f t="shared" si="25"/>
        <v>0</v>
      </c>
      <c r="BG174" s="132">
        <f t="shared" si="26"/>
        <v>0</v>
      </c>
      <c r="BH174" s="132">
        <f t="shared" si="27"/>
        <v>0</v>
      </c>
      <c r="BI174" s="132">
        <f t="shared" si="28"/>
        <v>0</v>
      </c>
      <c r="BJ174" s="82" t="s">
        <v>81</v>
      </c>
      <c r="BK174" s="132">
        <f t="shared" si="29"/>
        <v>0</v>
      </c>
      <c r="BL174" s="82" t="s">
        <v>209</v>
      </c>
      <c r="BM174" s="131" t="s">
        <v>261</v>
      </c>
    </row>
    <row r="175" spans="2:65" s="165" customFormat="1" ht="16.5" customHeight="1">
      <c r="B175" s="71"/>
      <c r="C175" s="158" t="s">
        <v>262</v>
      </c>
      <c r="D175" s="158" t="s">
        <v>246</v>
      </c>
      <c r="E175" s="159" t="s">
        <v>263</v>
      </c>
      <c r="F175" s="215" t="s">
        <v>473</v>
      </c>
      <c r="G175" s="161" t="s">
        <v>203</v>
      </c>
      <c r="H175" s="162">
        <v>5</v>
      </c>
      <c r="I175" s="77"/>
      <c r="J175" s="78">
        <f t="shared" si="20"/>
        <v>0</v>
      </c>
      <c r="K175" s="79"/>
      <c r="L175" s="137"/>
      <c r="M175" s="80" t="s">
        <v>1</v>
      </c>
      <c r="N175" s="138" t="s">
        <v>41</v>
      </c>
      <c r="P175" s="129">
        <f t="shared" si="21"/>
        <v>0</v>
      </c>
      <c r="Q175" s="129">
        <v>0</v>
      </c>
      <c r="R175" s="129">
        <f t="shared" si="22"/>
        <v>0</v>
      </c>
      <c r="S175" s="129">
        <v>0</v>
      </c>
      <c r="T175" s="130">
        <f t="shared" si="23"/>
        <v>0</v>
      </c>
      <c r="AR175" s="131" t="s">
        <v>249</v>
      </c>
      <c r="AT175" s="131" t="s">
        <v>246</v>
      </c>
      <c r="AU175" s="131" t="s">
        <v>81</v>
      </c>
      <c r="AY175" s="82" t="s">
        <v>127</v>
      </c>
      <c r="BE175" s="132">
        <f t="shared" si="24"/>
        <v>0</v>
      </c>
      <c r="BF175" s="132">
        <f t="shared" si="25"/>
        <v>0</v>
      </c>
      <c r="BG175" s="132">
        <f t="shared" si="26"/>
        <v>0</v>
      </c>
      <c r="BH175" s="132">
        <f t="shared" si="27"/>
        <v>0</v>
      </c>
      <c r="BI175" s="132">
        <f t="shared" si="28"/>
        <v>0</v>
      </c>
      <c r="BJ175" s="82" t="s">
        <v>81</v>
      </c>
      <c r="BK175" s="132">
        <f t="shared" si="29"/>
        <v>0</v>
      </c>
      <c r="BL175" s="82" t="s">
        <v>209</v>
      </c>
      <c r="BM175" s="131" t="s">
        <v>264</v>
      </c>
    </row>
    <row r="176" spans="2:65" s="165" customFormat="1" ht="33" customHeight="1">
      <c r="B176" s="71"/>
      <c r="C176" s="148" t="s">
        <v>265</v>
      </c>
      <c r="D176" s="148" t="s">
        <v>128</v>
      </c>
      <c r="E176" s="149" t="s">
        <v>266</v>
      </c>
      <c r="F176" s="150" t="s">
        <v>267</v>
      </c>
      <c r="G176" s="151" t="s">
        <v>268</v>
      </c>
      <c r="H176" s="163"/>
      <c r="I176" s="72"/>
      <c r="J176" s="73">
        <f t="shared" si="20"/>
        <v>0</v>
      </c>
      <c r="K176" s="74"/>
      <c r="L176" s="71"/>
      <c r="M176" s="75" t="s">
        <v>1</v>
      </c>
      <c r="N176" s="128" t="s">
        <v>41</v>
      </c>
      <c r="P176" s="129">
        <f t="shared" si="21"/>
        <v>0</v>
      </c>
      <c r="Q176" s="129">
        <v>0</v>
      </c>
      <c r="R176" s="129">
        <f t="shared" si="22"/>
        <v>0</v>
      </c>
      <c r="S176" s="129">
        <v>0</v>
      </c>
      <c r="T176" s="130">
        <f t="shared" si="23"/>
        <v>0</v>
      </c>
      <c r="AR176" s="131" t="s">
        <v>209</v>
      </c>
      <c r="AT176" s="131" t="s">
        <v>128</v>
      </c>
      <c r="AU176" s="131" t="s">
        <v>81</v>
      </c>
      <c r="AY176" s="82" t="s">
        <v>127</v>
      </c>
      <c r="BE176" s="132">
        <f t="shared" si="24"/>
        <v>0</v>
      </c>
      <c r="BF176" s="132">
        <f t="shared" si="25"/>
        <v>0</v>
      </c>
      <c r="BG176" s="132">
        <f t="shared" si="26"/>
        <v>0</v>
      </c>
      <c r="BH176" s="132">
        <f t="shared" si="27"/>
        <v>0</v>
      </c>
      <c r="BI176" s="132">
        <f t="shared" si="28"/>
        <v>0</v>
      </c>
      <c r="BJ176" s="82" t="s">
        <v>81</v>
      </c>
      <c r="BK176" s="132">
        <f t="shared" si="29"/>
        <v>0</v>
      </c>
      <c r="BL176" s="82" t="s">
        <v>209</v>
      </c>
      <c r="BM176" s="131" t="s">
        <v>269</v>
      </c>
    </row>
    <row r="177" spans="2:65" s="70" customFormat="1" ht="25.9" customHeight="1">
      <c r="B177" s="120"/>
      <c r="C177" s="145"/>
      <c r="D177" s="146" t="s">
        <v>75</v>
      </c>
      <c r="E177" s="147" t="s">
        <v>270</v>
      </c>
      <c r="F177" s="147" t="s">
        <v>271</v>
      </c>
      <c r="G177" s="145"/>
      <c r="H177" s="145"/>
      <c r="J177" s="122">
        <f>BK177</f>
        <v>0</v>
      </c>
      <c r="L177" s="120"/>
      <c r="M177" s="123"/>
      <c r="P177" s="124">
        <f>SUM(P178:P183)</f>
        <v>0</v>
      </c>
      <c r="R177" s="124">
        <f>SUM(R178:R183)</f>
        <v>6.427200000000001E-2</v>
      </c>
      <c r="T177" s="125">
        <f>SUM(T178:T183)</f>
        <v>0</v>
      </c>
      <c r="AR177" s="121" t="s">
        <v>85</v>
      </c>
      <c r="AT177" s="126" t="s">
        <v>75</v>
      </c>
      <c r="AU177" s="126" t="s">
        <v>76</v>
      </c>
      <c r="AY177" s="121" t="s">
        <v>127</v>
      </c>
      <c r="BK177" s="127">
        <f>SUM(BK178:BK183)</f>
        <v>0</v>
      </c>
    </row>
    <row r="178" spans="2:65" s="165" customFormat="1" ht="16.5" customHeight="1">
      <c r="B178" s="71"/>
      <c r="C178" s="148" t="s">
        <v>272</v>
      </c>
      <c r="D178" s="148" t="s">
        <v>128</v>
      </c>
      <c r="E178" s="149" t="s">
        <v>273</v>
      </c>
      <c r="F178" s="150" t="s">
        <v>274</v>
      </c>
      <c r="G178" s="151" t="s">
        <v>131</v>
      </c>
      <c r="H178" s="152">
        <v>31.2</v>
      </c>
      <c r="I178" s="72"/>
      <c r="J178" s="73">
        <f t="shared" ref="J178:J183" si="30">ROUND(I178*H178,2)</f>
        <v>0</v>
      </c>
      <c r="K178" s="74"/>
      <c r="L178" s="71"/>
      <c r="M178" s="75" t="s">
        <v>1</v>
      </c>
      <c r="N178" s="128" t="s">
        <v>41</v>
      </c>
      <c r="P178" s="129">
        <f t="shared" ref="P178:P183" si="31">O178*H178</f>
        <v>0</v>
      </c>
      <c r="Q178" s="129">
        <v>0</v>
      </c>
      <c r="R178" s="129">
        <f t="shared" ref="R178:R183" si="32">Q178*H178</f>
        <v>0</v>
      </c>
      <c r="S178" s="129">
        <v>0</v>
      </c>
      <c r="T178" s="130">
        <f t="shared" ref="T178:T183" si="33">S178*H178</f>
        <v>0</v>
      </c>
      <c r="AR178" s="131" t="s">
        <v>209</v>
      </c>
      <c r="AT178" s="131" t="s">
        <v>128</v>
      </c>
      <c r="AU178" s="131" t="s">
        <v>81</v>
      </c>
      <c r="AY178" s="82" t="s">
        <v>127</v>
      </c>
      <c r="BE178" s="132">
        <f t="shared" ref="BE178:BE183" si="34">IF(N178="základní",J178,0)</f>
        <v>0</v>
      </c>
      <c r="BF178" s="132">
        <f t="shared" ref="BF178:BF183" si="35">IF(N178="snížená",J178,0)</f>
        <v>0</v>
      </c>
      <c r="BG178" s="132">
        <f t="shared" ref="BG178:BG183" si="36">IF(N178="zákl. přenesená",J178,0)</f>
        <v>0</v>
      </c>
      <c r="BH178" s="132">
        <f t="shared" ref="BH178:BH183" si="37">IF(N178="sníž. přenesená",J178,0)</f>
        <v>0</v>
      </c>
      <c r="BI178" s="132">
        <f t="shared" ref="BI178:BI183" si="38">IF(N178="nulová",J178,0)</f>
        <v>0</v>
      </c>
      <c r="BJ178" s="82" t="s">
        <v>81</v>
      </c>
      <c r="BK178" s="132">
        <f t="shared" ref="BK178:BK183" si="39">ROUND(I178*H178,2)</f>
        <v>0</v>
      </c>
      <c r="BL178" s="82" t="s">
        <v>209</v>
      </c>
      <c r="BM178" s="131" t="s">
        <v>275</v>
      </c>
    </row>
    <row r="179" spans="2:65" s="165" customFormat="1" ht="16.5" customHeight="1">
      <c r="B179" s="71"/>
      <c r="C179" s="148" t="s">
        <v>125</v>
      </c>
      <c r="D179" s="148" t="s">
        <v>128</v>
      </c>
      <c r="E179" s="149" t="s">
        <v>276</v>
      </c>
      <c r="F179" s="150" t="s">
        <v>277</v>
      </c>
      <c r="G179" s="151" t="s">
        <v>131</v>
      </c>
      <c r="H179" s="152">
        <v>31.2</v>
      </c>
      <c r="I179" s="72"/>
      <c r="J179" s="73">
        <f t="shared" si="30"/>
        <v>0</v>
      </c>
      <c r="K179" s="74"/>
      <c r="L179" s="71"/>
      <c r="M179" s="75" t="s">
        <v>1</v>
      </c>
      <c r="N179" s="128" t="s">
        <v>41</v>
      </c>
      <c r="P179" s="129">
        <f t="shared" si="31"/>
        <v>0</v>
      </c>
      <c r="Q179" s="129">
        <v>0</v>
      </c>
      <c r="R179" s="129">
        <f t="shared" si="32"/>
        <v>0</v>
      </c>
      <c r="S179" s="129">
        <v>0</v>
      </c>
      <c r="T179" s="130">
        <f t="shared" si="33"/>
        <v>0</v>
      </c>
      <c r="AR179" s="131" t="s">
        <v>209</v>
      </c>
      <c r="AT179" s="131" t="s">
        <v>128</v>
      </c>
      <c r="AU179" s="131" t="s">
        <v>81</v>
      </c>
      <c r="AY179" s="82" t="s">
        <v>127</v>
      </c>
      <c r="BE179" s="132">
        <f t="shared" si="34"/>
        <v>0</v>
      </c>
      <c r="BF179" s="132">
        <f t="shared" si="35"/>
        <v>0</v>
      </c>
      <c r="BG179" s="132">
        <f t="shared" si="36"/>
        <v>0</v>
      </c>
      <c r="BH179" s="132">
        <f t="shared" si="37"/>
        <v>0</v>
      </c>
      <c r="BI179" s="132">
        <f t="shared" si="38"/>
        <v>0</v>
      </c>
      <c r="BJ179" s="82" t="s">
        <v>81</v>
      </c>
      <c r="BK179" s="132">
        <f t="shared" si="39"/>
        <v>0</v>
      </c>
      <c r="BL179" s="82" t="s">
        <v>209</v>
      </c>
      <c r="BM179" s="131" t="s">
        <v>278</v>
      </c>
    </row>
    <row r="180" spans="2:65" s="165" customFormat="1" ht="16.5" customHeight="1">
      <c r="B180" s="71"/>
      <c r="C180" s="148" t="s">
        <v>249</v>
      </c>
      <c r="D180" s="148" t="s">
        <v>128</v>
      </c>
      <c r="E180" s="149" t="s">
        <v>279</v>
      </c>
      <c r="F180" s="150" t="s">
        <v>280</v>
      </c>
      <c r="G180" s="151" t="s">
        <v>131</v>
      </c>
      <c r="H180" s="152">
        <v>31.2</v>
      </c>
      <c r="I180" s="72"/>
      <c r="J180" s="73">
        <f t="shared" si="30"/>
        <v>0</v>
      </c>
      <c r="K180" s="74"/>
      <c r="L180" s="71"/>
      <c r="M180" s="75" t="s">
        <v>1</v>
      </c>
      <c r="N180" s="128" t="s">
        <v>41</v>
      </c>
      <c r="P180" s="129">
        <f t="shared" si="31"/>
        <v>0</v>
      </c>
      <c r="Q180" s="129">
        <v>2.0600000000000002E-3</v>
      </c>
      <c r="R180" s="129">
        <f t="shared" si="32"/>
        <v>6.427200000000001E-2</v>
      </c>
      <c r="S180" s="129">
        <v>0</v>
      </c>
      <c r="T180" s="130">
        <f t="shared" si="33"/>
        <v>0</v>
      </c>
      <c r="AR180" s="131" t="s">
        <v>209</v>
      </c>
      <c r="AT180" s="131" t="s">
        <v>128</v>
      </c>
      <c r="AU180" s="131" t="s">
        <v>81</v>
      </c>
      <c r="AY180" s="82" t="s">
        <v>127</v>
      </c>
      <c r="BE180" s="132">
        <f t="shared" si="34"/>
        <v>0</v>
      </c>
      <c r="BF180" s="132">
        <f t="shared" si="35"/>
        <v>0</v>
      </c>
      <c r="BG180" s="132">
        <f t="shared" si="36"/>
        <v>0</v>
      </c>
      <c r="BH180" s="132">
        <f t="shared" si="37"/>
        <v>0</v>
      </c>
      <c r="BI180" s="132">
        <f t="shared" si="38"/>
        <v>0</v>
      </c>
      <c r="BJ180" s="82" t="s">
        <v>81</v>
      </c>
      <c r="BK180" s="132">
        <f t="shared" si="39"/>
        <v>0</v>
      </c>
      <c r="BL180" s="82" t="s">
        <v>209</v>
      </c>
      <c r="BM180" s="131" t="s">
        <v>281</v>
      </c>
    </row>
    <row r="181" spans="2:65" s="165" customFormat="1" ht="24.2" customHeight="1">
      <c r="B181" s="71"/>
      <c r="C181" s="148" t="s">
        <v>282</v>
      </c>
      <c r="D181" s="148" t="s">
        <v>128</v>
      </c>
      <c r="E181" s="149" t="s">
        <v>283</v>
      </c>
      <c r="F181" s="150" t="s">
        <v>284</v>
      </c>
      <c r="G181" s="151" t="s">
        <v>285</v>
      </c>
      <c r="H181" s="152">
        <v>10</v>
      </c>
      <c r="I181" s="72"/>
      <c r="J181" s="73">
        <f t="shared" si="30"/>
        <v>0</v>
      </c>
      <c r="K181" s="74"/>
      <c r="L181" s="71"/>
      <c r="M181" s="75" t="s">
        <v>1</v>
      </c>
      <c r="N181" s="128" t="s">
        <v>41</v>
      </c>
      <c r="P181" s="129">
        <f t="shared" si="31"/>
        <v>0</v>
      </c>
      <c r="Q181" s="129">
        <v>0</v>
      </c>
      <c r="R181" s="129">
        <f t="shared" si="32"/>
        <v>0</v>
      </c>
      <c r="S181" s="129">
        <v>0</v>
      </c>
      <c r="T181" s="130">
        <f t="shared" si="33"/>
        <v>0</v>
      </c>
      <c r="AR181" s="131" t="s">
        <v>209</v>
      </c>
      <c r="AT181" s="131" t="s">
        <v>128</v>
      </c>
      <c r="AU181" s="131" t="s">
        <v>81</v>
      </c>
      <c r="AY181" s="82" t="s">
        <v>127</v>
      </c>
      <c r="BE181" s="132">
        <f t="shared" si="34"/>
        <v>0</v>
      </c>
      <c r="BF181" s="132">
        <f t="shared" si="35"/>
        <v>0</v>
      </c>
      <c r="BG181" s="132">
        <f t="shared" si="36"/>
        <v>0</v>
      </c>
      <c r="BH181" s="132">
        <f t="shared" si="37"/>
        <v>0</v>
      </c>
      <c r="BI181" s="132">
        <f t="shared" si="38"/>
        <v>0</v>
      </c>
      <c r="BJ181" s="82" t="s">
        <v>81</v>
      </c>
      <c r="BK181" s="132">
        <f t="shared" si="39"/>
        <v>0</v>
      </c>
      <c r="BL181" s="82" t="s">
        <v>209</v>
      </c>
      <c r="BM181" s="131" t="s">
        <v>286</v>
      </c>
    </row>
    <row r="182" spans="2:65" s="165" customFormat="1" ht="16.5" customHeight="1">
      <c r="B182" s="71"/>
      <c r="C182" s="148" t="s">
        <v>134</v>
      </c>
      <c r="D182" s="148" t="s">
        <v>128</v>
      </c>
      <c r="E182" s="149" t="s">
        <v>287</v>
      </c>
      <c r="F182" s="150" t="s">
        <v>288</v>
      </c>
      <c r="G182" s="151" t="s">
        <v>131</v>
      </c>
      <c r="H182" s="152">
        <v>31.2</v>
      </c>
      <c r="I182" s="72"/>
      <c r="J182" s="73">
        <f t="shared" si="30"/>
        <v>0</v>
      </c>
      <c r="K182" s="74"/>
      <c r="L182" s="71"/>
      <c r="M182" s="75" t="s">
        <v>1</v>
      </c>
      <c r="N182" s="128" t="s">
        <v>41</v>
      </c>
      <c r="P182" s="129">
        <f t="shared" si="31"/>
        <v>0</v>
      </c>
      <c r="Q182" s="129">
        <v>0</v>
      </c>
      <c r="R182" s="129">
        <f t="shared" si="32"/>
        <v>0</v>
      </c>
      <c r="S182" s="129">
        <v>0</v>
      </c>
      <c r="T182" s="130">
        <f t="shared" si="33"/>
        <v>0</v>
      </c>
      <c r="AR182" s="131" t="s">
        <v>209</v>
      </c>
      <c r="AT182" s="131" t="s">
        <v>128</v>
      </c>
      <c r="AU182" s="131" t="s">
        <v>81</v>
      </c>
      <c r="AY182" s="82" t="s">
        <v>127</v>
      </c>
      <c r="BE182" s="132">
        <f t="shared" si="34"/>
        <v>0</v>
      </c>
      <c r="BF182" s="132">
        <f t="shared" si="35"/>
        <v>0</v>
      </c>
      <c r="BG182" s="132">
        <f t="shared" si="36"/>
        <v>0</v>
      </c>
      <c r="BH182" s="132">
        <f t="shared" si="37"/>
        <v>0</v>
      </c>
      <c r="BI182" s="132">
        <f t="shared" si="38"/>
        <v>0</v>
      </c>
      <c r="BJ182" s="82" t="s">
        <v>81</v>
      </c>
      <c r="BK182" s="132">
        <f t="shared" si="39"/>
        <v>0</v>
      </c>
      <c r="BL182" s="82" t="s">
        <v>209</v>
      </c>
      <c r="BM182" s="131" t="s">
        <v>289</v>
      </c>
    </row>
    <row r="183" spans="2:65" s="165" customFormat="1" ht="24.2" customHeight="1">
      <c r="B183" s="71"/>
      <c r="C183" s="148" t="s">
        <v>290</v>
      </c>
      <c r="D183" s="148" t="s">
        <v>128</v>
      </c>
      <c r="E183" s="149" t="s">
        <v>291</v>
      </c>
      <c r="F183" s="150" t="s">
        <v>292</v>
      </c>
      <c r="G183" s="151" t="s">
        <v>268</v>
      </c>
      <c r="H183" s="163"/>
      <c r="I183" s="72"/>
      <c r="J183" s="73">
        <f t="shared" si="30"/>
        <v>0</v>
      </c>
      <c r="K183" s="74"/>
      <c r="L183" s="71"/>
      <c r="M183" s="75" t="s">
        <v>1</v>
      </c>
      <c r="N183" s="128" t="s">
        <v>41</v>
      </c>
      <c r="P183" s="129">
        <f t="shared" si="31"/>
        <v>0</v>
      </c>
      <c r="Q183" s="129">
        <v>0</v>
      </c>
      <c r="R183" s="129">
        <f t="shared" si="32"/>
        <v>0</v>
      </c>
      <c r="S183" s="129">
        <v>0</v>
      </c>
      <c r="T183" s="130">
        <f t="shared" si="33"/>
        <v>0</v>
      </c>
      <c r="AR183" s="131" t="s">
        <v>209</v>
      </c>
      <c r="AT183" s="131" t="s">
        <v>128</v>
      </c>
      <c r="AU183" s="131" t="s">
        <v>81</v>
      </c>
      <c r="AY183" s="82" t="s">
        <v>127</v>
      </c>
      <c r="BE183" s="132">
        <f t="shared" si="34"/>
        <v>0</v>
      </c>
      <c r="BF183" s="132">
        <f t="shared" si="35"/>
        <v>0</v>
      </c>
      <c r="BG183" s="132">
        <f t="shared" si="36"/>
        <v>0</v>
      </c>
      <c r="BH183" s="132">
        <f t="shared" si="37"/>
        <v>0</v>
      </c>
      <c r="BI183" s="132">
        <f t="shared" si="38"/>
        <v>0</v>
      </c>
      <c r="BJ183" s="82" t="s">
        <v>81</v>
      </c>
      <c r="BK183" s="132">
        <f t="shared" si="39"/>
        <v>0</v>
      </c>
      <c r="BL183" s="82" t="s">
        <v>209</v>
      </c>
      <c r="BM183" s="131" t="s">
        <v>293</v>
      </c>
    </row>
    <row r="184" spans="2:65" s="70" customFormat="1" ht="25.9" customHeight="1">
      <c r="B184" s="120"/>
      <c r="C184" s="145"/>
      <c r="D184" s="146" t="s">
        <v>75</v>
      </c>
      <c r="E184" s="147" t="s">
        <v>294</v>
      </c>
      <c r="F184" s="147" t="s">
        <v>295</v>
      </c>
      <c r="G184" s="145"/>
      <c r="H184" s="145"/>
      <c r="J184" s="122">
        <f>BK184</f>
        <v>0</v>
      </c>
      <c r="L184" s="120"/>
      <c r="M184" s="123"/>
      <c r="P184" s="124">
        <f>SUM(P185:P195)</f>
        <v>0</v>
      </c>
      <c r="R184" s="124">
        <f>SUM(R185:R195)</f>
        <v>0.17923005000000003</v>
      </c>
      <c r="T184" s="125">
        <f>SUM(T185:T195)</f>
        <v>0.33600000000000002</v>
      </c>
      <c r="AR184" s="121" t="s">
        <v>85</v>
      </c>
      <c r="AT184" s="126" t="s">
        <v>75</v>
      </c>
      <c r="AU184" s="126" t="s">
        <v>76</v>
      </c>
      <c r="AY184" s="121" t="s">
        <v>127</v>
      </c>
      <c r="BK184" s="127">
        <f>SUM(BK185:BK195)</f>
        <v>0</v>
      </c>
    </row>
    <row r="185" spans="2:65" s="165" customFormat="1" ht="24.2" customHeight="1">
      <c r="B185" s="71"/>
      <c r="C185" s="148" t="s">
        <v>296</v>
      </c>
      <c r="D185" s="148" t="s">
        <v>128</v>
      </c>
      <c r="E185" s="149" t="s">
        <v>297</v>
      </c>
      <c r="F185" s="150" t="s">
        <v>298</v>
      </c>
      <c r="G185" s="151" t="s">
        <v>285</v>
      </c>
      <c r="H185" s="152">
        <v>14</v>
      </c>
      <c r="I185" s="72"/>
      <c r="J185" s="73">
        <f t="shared" ref="J185:J195" si="40">ROUND(I185*H185,2)</f>
        <v>0</v>
      </c>
      <c r="K185" s="74"/>
      <c r="L185" s="71"/>
      <c r="M185" s="75" t="s">
        <v>1</v>
      </c>
      <c r="N185" s="128" t="s">
        <v>41</v>
      </c>
      <c r="P185" s="129">
        <f t="shared" ref="P185:P195" si="41">O185*H185</f>
        <v>0</v>
      </c>
      <c r="Q185" s="129">
        <v>0</v>
      </c>
      <c r="R185" s="129">
        <f t="shared" ref="R185:R195" si="42">Q185*H185</f>
        <v>0</v>
      </c>
      <c r="S185" s="129">
        <v>2.4E-2</v>
      </c>
      <c r="T185" s="130">
        <f t="shared" ref="T185:T195" si="43">S185*H185</f>
        <v>0.33600000000000002</v>
      </c>
      <c r="AR185" s="131" t="s">
        <v>209</v>
      </c>
      <c r="AT185" s="131" t="s">
        <v>128</v>
      </c>
      <c r="AU185" s="131" t="s">
        <v>81</v>
      </c>
      <c r="AY185" s="82" t="s">
        <v>127</v>
      </c>
      <c r="BE185" s="132">
        <f t="shared" ref="BE185:BE195" si="44">IF(N185="základní",J185,0)</f>
        <v>0</v>
      </c>
      <c r="BF185" s="132">
        <f t="shared" ref="BF185:BF195" si="45">IF(N185="snížená",J185,0)</f>
        <v>0</v>
      </c>
      <c r="BG185" s="132">
        <f t="shared" ref="BG185:BG195" si="46">IF(N185="zákl. přenesená",J185,0)</f>
        <v>0</v>
      </c>
      <c r="BH185" s="132">
        <f t="shared" ref="BH185:BH195" si="47">IF(N185="sníž. přenesená",J185,0)</f>
        <v>0</v>
      </c>
      <c r="BI185" s="132">
        <f t="shared" ref="BI185:BI195" si="48">IF(N185="nulová",J185,0)</f>
        <v>0</v>
      </c>
      <c r="BJ185" s="82" t="s">
        <v>81</v>
      </c>
      <c r="BK185" s="132">
        <f t="shared" ref="BK185:BK195" si="49">ROUND(I185*H185,2)</f>
        <v>0</v>
      </c>
      <c r="BL185" s="82" t="s">
        <v>209</v>
      </c>
      <c r="BM185" s="131" t="s">
        <v>299</v>
      </c>
    </row>
    <row r="186" spans="2:65" s="165" customFormat="1" ht="24.2" customHeight="1">
      <c r="B186" s="71"/>
      <c r="C186" s="148" t="s">
        <v>300</v>
      </c>
      <c r="D186" s="148" t="s">
        <v>128</v>
      </c>
      <c r="E186" s="149" t="s">
        <v>301</v>
      </c>
      <c r="F186" s="150" t="s">
        <v>302</v>
      </c>
      <c r="G186" s="151" t="s">
        <v>285</v>
      </c>
      <c r="H186" s="152">
        <v>5</v>
      </c>
      <c r="I186" s="72"/>
      <c r="J186" s="73">
        <f t="shared" si="40"/>
        <v>0</v>
      </c>
      <c r="K186" s="74"/>
      <c r="L186" s="71"/>
      <c r="M186" s="75" t="s">
        <v>1</v>
      </c>
      <c r="N186" s="128" t="s">
        <v>41</v>
      </c>
      <c r="P186" s="129">
        <f t="shared" si="41"/>
        <v>0</v>
      </c>
      <c r="Q186" s="129">
        <v>0</v>
      </c>
      <c r="R186" s="129">
        <f t="shared" si="42"/>
        <v>0</v>
      </c>
      <c r="S186" s="129">
        <v>0</v>
      </c>
      <c r="T186" s="130">
        <f t="shared" si="43"/>
        <v>0</v>
      </c>
      <c r="AR186" s="131" t="s">
        <v>209</v>
      </c>
      <c r="AT186" s="131" t="s">
        <v>128</v>
      </c>
      <c r="AU186" s="131" t="s">
        <v>81</v>
      </c>
      <c r="AY186" s="82" t="s">
        <v>127</v>
      </c>
      <c r="BE186" s="132">
        <f t="shared" si="44"/>
        <v>0</v>
      </c>
      <c r="BF186" s="132">
        <f t="shared" si="45"/>
        <v>0</v>
      </c>
      <c r="BG186" s="132">
        <f t="shared" si="46"/>
        <v>0</v>
      </c>
      <c r="BH186" s="132">
        <f t="shared" si="47"/>
        <v>0</v>
      </c>
      <c r="BI186" s="132">
        <f t="shared" si="48"/>
        <v>0</v>
      </c>
      <c r="BJ186" s="82" t="s">
        <v>81</v>
      </c>
      <c r="BK186" s="132">
        <f t="shared" si="49"/>
        <v>0</v>
      </c>
      <c r="BL186" s="82" t="s">
        <v>209</v>
      </c>
      <c r="BM186" s="131" t="s">
        <v>303</v>
      </c>
    </row>
    <row r="187" spans="2:65" s="165" customFormat="1" ht="24.2" customHeight="1">
      <c r="B187" s="71"/>
      <c r="C187" s="158" t="s">
        <v>304</v>
      </c>
      <c r="D187" s="158" t="s">
        <v>246</v>
      </c>
      <c r="E187" s="159" t="s">
        <v>305</v>
      </c>
      <c r="F187" s="160" t="s">
        <v>306</v>
      </c>
      <c r="G187" s="161" t="s">
        <v>285</v>
      </c>
      <c r="H187" s="162">
        <v>2</v>
      </c>
      <c r="I187" s="77"/>
      <c r="J187" s="78">
        <f t="shared" si="40"/>
        <v>0</v>
      </c>
      <c r="K187" s="79"/>
      <c r="L187" s="137"/>
      <c r="M187" s="80" t="s">
        <v>1</v>
      </c>
      <c r="N187" s="138" t="s">
        <v>41</v>
      </c>
      <c r="P187" s="129">
        <f t="shared" si="41"/>
        <v>0</v>
      </c>
      <c r="Q187" s="129">
        <v>1.2999999999999999E-2</v>
      </c>
      <c r="R187" s="129">
        <f t="shared" si="42"/>
        <v>2.5999999999999999E-2</v>
      </c>
      <c r="S187" s="129">
        <v>0</v>
      </c>
      <c r="T187" s="130">
        <f t="shared" si="43"/>
        <v>0</v>
      </c>
      <c r="AR187" s="131" t="s">
        <v>249</v>
      </c>
      <c r="AT187" s="131" t="s">
        <v>246</v>
      </c>
      <c r="AU187" s="131" t="s">
        <v>81</v>
      </c>
      <c r="AY187" s="82" t="s">
        <v>127</v>
      </c>
      <c r="BE187" s="132">
        <f t="shared" si="44"/>
        <v>0</v>
      </c>
      <c r="BF187" s="132">
        <f t="shared" si="45"/>
        <v>0</v>
      </c>
      <c r="BG187" s="132">
        <f t="shared" si="46"/>
        <v>0</v>
      </c>
      <c r="BH187" s="132">
        <f t="shared" si="47"/>
        <v>0</v>
      </c>
      <c r="BI187" s="132">
        <f t="shared" si="48"/>
        <v>0</v>
      </c>
      <c r="BJ187" s="82" t="s">
        <v>81</v>
      </c>
      <c r="BK187" s="132">
        <f t="shared" si="49"/>
        <v>0</v>
      </c>
      <c r="BL187" s="82" t="s">
        <v>209</v>
      </c>
      <c r="BM187" s="131" t="s">
        <v>307</v>
      </c>
    </row>
    <row r="188" spans="2:65" s="165" customFormat="1" ht="24.2" customHeight="1">
      <c r="B188" s="71"/>
      <c r="C188" s="158" t="s">
        <v>308</v>
      </c>
      <c r="D188" s="158" t="s">
        <v>246</v>
      </c>
      <c r="E188" s="159" t="s">
        <v>309</v>
      </c>
      <c r="F188" s="160" t="s">
        <v>310</v>
      </c>
      <c r="G188" s="161" t="s">
        <v>285</v>
      </c>
      <c r="H188" s="162">
        <v>3</v>
      </c>
      <c r="I188" s="77"/>
      <c r="J188" s="78">
        <f t="shared" si="40"/>
        <v>0</v>
      </c>
      <c r="K188" s="79"/>
      <c r="L188" s="137"/>
      <c r="M188" s="80" t="s">
        <v>1</v>
      </c>
      <c r="N188" s="138" t="s">
        <v>41</v>
      </c>
      <c r="P188" s="129">
        <f t="shared" si="41"/>
        <v>0</v>
      </c>
      <c r="Q188" s="129">
        <v>1.6E-2</v>
      </c>
      <c r="R188" s="129">
        <f t="shared" si="42"/>
        <v>4.8000000000000001E-2</v>
      </c>
      <c r="S188" s="129">
        <v>0</v>
      </c>
      <c r="T188" s="130">
        <f t="shared" si="43"/>
        <v>0</v>
      </c>
      <c r="AR188" s="131" t="s">
        <v>249</v>
      </c>
      <c r="AT188" s="131" t="s">
        <v>246</v>
      </c>
      <c r="AU188" s="131" t="s">
        <v>81</v>
      </c>
      <c r="AY188" s="82" t="s">
        <v>127</v>
      </c>
      <c r="BE188" s="132">
        <f t="shared" si="44"/>
        <v>0</v>
      </c>
      <c r="BF188" s="132">
        <f t="shared" si="45"/>
        <v>0</v>
      </c>
      <c r="BG188" s="132">
        <f t="shared" si="46"/>
        <v>0</v>
      </c>
      <c r="BH188" s="132">
        <f t="shared" si="47"/>
        <v>0</v>
      </c>
      <c r="BI188" s="132">
        <f t="shared" si="48"/>
        <v>0</v>
      </c>
      <c r="BJ188" s="82" t="s">
        <v>81</v>
      </c>
      <c r="BK188" s="132">
        <f t="shared" si="49"/>
        <v>0</v>
      </c>
      <c r="BL188" s="82" t="s">
        <v>209</v>
      </c>
      <c r="BM188" s="131" t="s">
        <v>311</v>
      </c>
    </row>
    <row r="189" spans="2:65" s="165" customFormat="1" ht="33" customHeight="1">
      <c r="B189" s="71"/>
      <c r="C189" s="148" t="s">
        <v>312</v>
      </c>
      <c r="D189" s="148" t="s">
        <v>128</v>
      </c>
      <c r="E189" s="149" t="s">
        <v>313</v>
      </c>
      <c r="F189" s="150" t="s">
        <v>314</v>
      </c>
      <c r="G189" s="151" t="s">
        <v>285</v>
      </c>
      <c r="H189" s="152">
        <v>1</v>
      </c>
      <c r="I189" s="72"/>
      <c r="J189" s="73">
        <f t="shared" si="40"/>
        <v>0</v>
      </c>
      <c r="K189" s="74"/>
      <c r="L189" s="71"/>
      <c r="M189" s="75" t="s">
        <v>1</v>
      </c>
      <c r="N189" s="128" t="s">
        <v>41</v>
      </c>
      <c r="P189" s="129">
        <f t="shared" si="41"/>
        <v>0</v>
      </c>
      <c r="Q189" s="129">
        <v>0</v>
      </c>
      <c r="R189" s="129">
        <f t="shared" si="42"/>
        <v>0</v>
      </c>
      <c r="S189" s="129">
        <v>0</v>
      </c>
      <c r="T189" s="130">
        <f t="shared" si="43"/>
        <v>0</v>
      </c>
      <c r="AR189" s="131" t="s">
        <v>209</v>
      </c>
      <c r="AT189" s="131" t="s">
        <v>128</v>
      </c>
      <c r="AU189" s="131" t="s">
        <v>81</v>
      </c>
      <c r="AY189" s="82" t="s">
        <v>127</v>
      </c>
      <c r="BE189" s="132">
        <f t="shared" si="44"/>
        <v>0</v>
      </c>
      <c r="BF189" s="132">
        <f t="shared" si="45"/>
        <v>0</v>
      </c>
      <c r="BG189" s="132">
        <f t="shared" si="46"/>
        <v>0</v>
      </c>
      <c r="BH189" s="132">
        <f t="shared" si="47"/>
        <v>0</v>
      </c>
      <c r="BI189" s="132">
        <f t="shared" si="48"/>
        <v>0</v>
      </c>
      <c r="BJ189" s="82" t="s">
        <v>81</v>
      </c>
      <c r="BK189" s="132">
        <f t="shared" si="49"/>
        <v>0</v>
      </c>
      <c r="BL189" s="82" t="s">
        <v>209</v>
      </c>
      <c r="BM189" s="131" t="s">
        <v>315</v>
      </c>
    </row>
    <row r="190" spans="2:65" s="165" customFormat="1" ht="16.5" customHeight="1">
      <c r="B190" s="71"/>
      <c r="C190" s="158" t="s">
        <v>316</v>
      </c>
      <c r="D190" s="158" t="s">
        <v>246</v>
      </c>
      <c r="E190" s="159" t="s">
        <v>317</v>
      </c>
      <c r="F190" s="160" t="s">
        <v>318</v>
      </c>
      <c r="G190" s="161" t="s">
        <v>285</v>
      </c>
      <c r="H190" s="162">
        <v>1</v>
      </c>
      <c r="I190" s="77"/>
      <c r="J190" s="78">
        <f t="shared" si="40"/>
        <v>0</v>
      </c>
      <c r="K190" s="79"/>
      <c r="L190" s="137"/>
      <c r="M190" s="80" t="s">
        <v>1</v>
      </c>
      <c r="N190" s="138" t="s">
        <v>41</v>
      </c>
      <c r="P190" s="129">
        <f t="shared" si="41"/>
        <v>0</v>
      </c>
      <c r="Q190" s="129">
        <v>0</v>
      </c>
      <c r="R190" s="129">
        <f t="shared" si="42"/>
        <v>0</v>
      </c>
      <c r="S190" s="129">
        <v>0</v>
      </c>
      <c r="T190" s="130">
        <f t="shared" si="43"/>
        <v>0</v>
      </c>
      <c r="AR190" s="131" t="s">
        <v>249</v>
      </c>
      <c r="AT190" s="131" t="s">
        <v>246</v>
      </c>
      <c r="AU190" s="131" t="s">
        <v>81</v>
      </c>
      <c r="AY190" s="82" t="s">
        <v>127</v>
      </c>
      <c r="BE190" s="132">
        <f t="shared" si="44"/>
        <v>0</v>
      </c>
      <c r="BF190" s="132">
        <f t="shared" si="45"/>
        <v>0</v>
      </c>
      <c r="BG190" s="132">
        <f t="shared" si="46"/>
        <v>0</v>
      </c>
      <c r="BH190" s="132">
        <f t="shared" si="47"/>
        <v>0</v>
      </c>
      <c r="BI190" s="132">
        <f t="shared" si="48"/>
        <v>0</v>
      </c>
      <c r="BJ190" s="82" t="s">
        <v>81</v>
      </c>
      <c r="BK190" s="132">
        <f t="shared" si="49"/>
        <v>0</v>
      </c>
      <c r="BL190" s="82" t="s">
        <v>209</v>
      </c>
      <c r="BM190" s="131" t="s">
        <v>319</v>
      </c>
    </row>
    <row r="191" spans="2:65" s="165" customFormat="1" ht="24.2" customHeight="1">
      <c r="B191" s="71"/>
      <c r="C191" s="148" t="s">
        <v>320</v>
      </c>
      <c r="D191" s="148" t="s">
        <v>128</v>
      </c>
      <c r="E191" s="149" t="s">
        <v>321</v>
      </c>
      <c r="F191" s="150" t="s">
        <v>322</v>
      </c>
      <c r="G191" s="151" t="s">
        <v>285</v>
      </c>
      <c r="H191" s="152">
        <v>4</v>
      </c>
      <c r="I191" s="72"/>
      <c r="J191" s="73">
        <f t="shared" si="40"/>
        <v>0</v>
      </c>
      <c r="K191" s="74"/>
      <c r="L191" s="71"/>
      <c r="M191" s="75" t="s">
        <v>1</v>
      </c>
      <c r="N191" s="128" t="s">
        <v>41</v>
      </c>
      <c r="P191" s="129">
        <f t="shared" si="41"/>
        <v>0</v>
      </c>
      <c r="Q191" s="129">
        <v>0</v>
      </c>
      <c r="R191" s="129">
        <f t="shared" si="42"/>
        <v>0</v>
      </c>
      <c r="S191" s="129">
        <v>0</v>
      </c>
      <c r="T191" s="130">
        <f t="shared" si="43"/>
        <v>0</v>
      </c>
      <c r="AR191" s="131" t="s">
        <v>209</v>
      </c>
      <c r="AT191" s="131" t="s">
        <v>128</v>
      </c>
      <c r="AU191" s="131" t="s">
        <v>81</v>
      </c>
      <c r="AY191" s="82" t="s">
        <v>127</v>
      </c>
      <c r="BE191" s="132">
        <f t="shared" si="44"/>
        <v>0</v>
      </c>
      <c r="BF191" s="132">
        <f t="shared" si="45"/>
        <v>0</v>
      </c>
      <c r="BG191" s="132">
        <f t="shared" si="46"/>
        <v>0</v>
      </c>
      <c r="BH191" s="132">
        <f t="shared" si="47"/>
        <v>0</v>
      </c>
      <c r="BI191" s="132">
        <f t="shared" si="48"/>
        <v>0</v>
      </c>
      <c r="BJ191" s="82" t="s">
        <v>81</v>
      </c>
      <c r="BK191" s="132">
        <f t="shared" si="49"/>
        <v>0</v>
      </c>
      <c r="BL191" s="82" t="s">
        <v>209</v>
      </c>
      <c r="BM191" s="131" t="s">
        <v>323</v>
      </c>
    </row>
    <row r="192" spans="2:65" s="165" customFormat="1" ht="24.2" customHeight="1">
      <c r="B192" s="71"/>
      <c r="C192" s="158" t="s">
        <v>324</v>
      </c>
      <c r="D192" s="158" t="s">
        <v>246</v>
      </c>
      <c r="E192" s="159" t="s">
        <v>325</v>
      </c>
      <c r="F192" s="160" t="s">
        <v>326</v>
      </c>
      <c r="G192" s="161" t="s">
        <v>285</v>
      </c>
      <c r="H192" s="162">
        <v>4</v>
      </c>
      <c r="I192" s="77"/>
      <c r="J192" s="78">
        <f t="shared" si="40"/>
        <v>0</v>
      </c>
      <c r="K192" s="79"/>
      <c r="L192" s="137"/>
      <c r="M192" s="80" t="s">
        <v>1</v>
      </c>
      <c r="N192" s="138" t="s">
        <v>41</v>
      </c>
      <c r="P192" s="129">
        <f t="shared" si="41"/>
        <v>0</v>
      </c>
      <c r="Q192" s="129">
        <v>1.7000000000000001E-2</v>
      </c>
      <c r="R192" s="129">
        <f t="shared" si="42"/>
        <v>6.8000000000000005E-2</v>
      </c>
      <c r="S192" s="129">
        <v>0</v>
      </c>
      <c r="T192" s="130">
        <f t="shared" si="43"/>
        <v>0</v>
      </c>
      <c r="AR192" s="131" t="s">
        <v>249</v>
      </c>
      <c r="AT192" s="131" t="s">
        <v>246</v>
      </c>
      <c r="AU192" s="131" t="s">
        <v>81</v>
      </c>
      <c r="AY192" s="82" t="s">
        <v>127</v>
      </c>
      <c r="BE192" s="132">
        <f t="shared" si="44"/>
        <v>0</v>
      </c>
      <c r="BF192" s="132">
        <f t="shared" si="45"/>
        <v>0</v>
      </c>
      <c r="BG192" s="132">
        <f t="shared" si="46"/>
        <v>0</v>
      </c>
      <c r="BH192" s="132">
        <f t="shared" si="47"/>
        <v>0</v>
      </c>
      <c r="BI192" s="132">
        <f t="shared" si="48"/>
        <v>0</v>
      </c>
      <c r="BJ192" s="82" t="s">
        <v>81</v>
      </c>
      <c r="BK192" s="132">
        <f t="shared" si="49"/>
        <v>0</v>
      </c>
      <c r="BL192" s="82" t="s">
        <v>209</v>
      </c>
      <c r="BM192" s="131" t="s">
        <v>327</v>
      </c>
    </row>
    <row r="193" spans="2:65" s="165" customFormat="1" ht="24.2" customHeight="1">
      <c r="B193" s="71"/>
      <c r="C193" s="148" t="s">
        <v>328</v>
      </c>
      <c r="D193" s="148" t="s">
        <v>128</v>
      </c>
      <c r="E193" s="149" t="s">
        <v>329</v>
      </c>
      <c r="F193" s="150" t="s">
        <v>330</v>
      </c>
      <c r="G193" s="151" t="s">
        <v>131</v>
      </c>
      <c r="H193" s="152">
        <v>1.397</v>
      </c>
      <c r="I193" s="72"/>
      <c r="J193" s="73">
        <f t="shared" si="40"/>
        <v>0</v>
      </c>
      <c r="K193" s="74"/>
      <c r="L193" s="71"/>
      <c r="M193" s="75" t="s">
        <v>1</v>
      </c>
      <c r="N193" s="128" t="s">
        <v>41</v>
      </c>
      <c r="P193" s="129">
        <f t="shared" si="41"/>
        <v>0</v>
      </c>
      <c r="Q193" s="129">
        <v>2.5999999999999998E-4</v>
      </c>
      <c r="R193" s="129">
        <f t="shared" si="42"/>
        <v>3.6321999999999998E-4</v>
      </c>
      <c r="S193" s="129">
        <v>0</v>
      </c>
      <c r="T193" s="130">
        <f t="shared" si="43"/>
        <v>0</v>
      </c>
      <c r="AR193" s="131" t="s">
        <v>209</v>
      </c>
      <c r="AT193" s="131" t="s">
        <v>128</v>
      </c>
      <c r="AU193" s="131" t="s">
        <v>81</v>
      </c>
      <c r="AY193" s="82" t="s">
        <v>127</v>
      </c>
      <c r="BE193" s="132">
        <f t="shared" si="44"/>
        <v>0</v>
      </c>
      <c r="BF193" s="132">
        <f t="shared" si="45"/>
        <v>0</v>
      </c>
      <c r="BG193" s="132">
        <f t="shared" si="46"/>
        <v>0</v>
      </c>
      <c r="BH193" s="132">
        <f t="shared" si="47"/>
        <v>0</v>
      </c>
      <c r="BI193" s="132">
        <f t="shared" si="48"/>
        <v>0</v>
      </c>
      <c r="BJ193" s="82" t="s">
        <v>81</v>
      </c>
      <c r="BK193" s="132">
        <f t="shared" si="49"/>
        <v>0</v>
      </c>
      <c r="BL193" s="82" t="s">
        <v>209</v>
      </c>
      <c r="BM193" s="131" t="s">
        <v>331</v>
      </c>
    </row>
    <row r="194" spans="2:65" s="165" customFormat="1" ht="24.2" customHeight="1">
      <c r="B194" s="71"/>
      <c r="C194" s="158" t="s">
        <v>332</v>
      </c>
      <c r="D194" s="158" t="s">
        <v>246</v>
      </c>
      <c r="E194" s="159" t="s">
        <v>333</v>
      </c>
      <c r="F194" s="160" t="s">
        <v>334</v>
      </c>
      <c r="G194" s="161" t="s">
        <v>131</v>
      </c>
      <c r="H194" s="162">
        <v>1.397</v>
      </c>
      <c r="I194" s="77"/>
      <c r="J194" s="78">
        <f t="shared" si="40"/>
        <v>0</v>
      </c>
      <c r="K194" s="79"/>
      <c r="L194" s="137"/>
      <c r="M194" s="80" t="s">
        <v>1</v>
      </c>
      <c r="N194" s="138" t="s">
        <v>41</v>
      </c>
      <c r="P194" s="129">
        <f t="shared" si="41"/>
        <v>0</v>
      </c>
      <c r="Q194" s="129">
        <v>2.639E-2</v>
      </c>
      <c r="R194" s="129">
        <f t="shared" si="42"/>
        <v>3.6866830000000003E-2</v>
      </c>
      <c r="S194" s="129">
        <v>0</v>
      </c>
      <c r="T194" s="130">
        <f t="shared" si="43"/>
        <v>0</v>
      </c>
      <c r="AR194" s="131" t="s">
        <v>249</v>
      </c>
      <c r="AT194" s="131" t="s">
        <v>246</v>
      </c>
      <c r="AU194" s="131" t="s">
        <v>81</v>
      </c>
      <c r="AY194" s="82" t="s">
        <v>127</v>
      </c>
      <c r="BE194" s="132">
        <f t="shared" si="44"/>
        <v>0</v>
      </c>
      <c r="BF194" s="132">
        <f t="shared" si="45"/>
        <v>0</v>
      </c>
      <c r="BG194" s="132">
        <f t="shared" si="46"/>
        <v>0</v>
      </c>
      <c r="BH194" s="132">
        <f t="shared" si="47"/>
        <v>0</v>
      </c>
      <c r="BI194" s="132">
        <f t="shared" si="48"/>
        <v>0</v>
      </c>
      <c r="BJ194" s="82" t="s">
        <v>81</v>
      </c>
      <c r="BK194" s="132">
        <f t="shared" si="49"/>
        <v>0</v>
      </c>
      <c r="BL194" s="82" t="s">
        <v>209</v>
      </c>
      <c r="BM194" s="131" t="s">
        <v>335</v>
      </c>
    </row>
    <row r="195" spans="2:65" s="165" customFormat="1" ht="24.2" customHeight="1">
      <c r="B195" s="71"/>
      <c r="C195" s="148" t="s">
        <v>336</v>
      </c>
      <c r="D195" s="148" t="s">
        <v>128</v>
      </c>
      <c r="E195" s="149" t="s">
        <v>337</v>
      </c>
      <c r="F195" s="150" t="s">
        <v>338</v>
      </c>
      <c r="G195" s="151" t="s">
        <v>268</v>
      </c>
      <c r="H195" s="163"/>
      <c r="I195" s="72"/>
      <c r="J195" s="73">
        <f t="shared" si="40"/>
        <v>0</v>
      </c>
      <c r="K195" s="74"/>
      <c r="L195" s="71"/>
      <c r="M195" s="75" t="s">
        <v>1</v>
      </c>
      <c r="N195" s="128" t="s">
        <v>41</v>
      </c>
      <c r="P195" s="129">
        <f t="shared" si="41"/>
        <v>0</v>
      </c>
      <c r="Q195" s="129">
        <v>0</v>
      </c>
      <c r="R195" s="129">
        <f t="shared" si="42"/>
        <v>0</v>
      </c>
      <c r="S195" s="129">
        <v>0</v>
      </c>
      <c r="T195" s="130">
        <f t="shared" si="43"/>
        <v>0</v>
      </c>
      <c r="AR195" s="131" t="s">
        <v>209</v>
      </c>
      <c r="AT195" s="131" t="s">
        <v>128</v>
      </c>
      <c r="AU195" s="131" t="s">
        <v>81</v>
      </c>
      <c r="AY195" s="82" t="s">
        <v>127</v>
      </c>
      <c r="BE195" s="132">
        <f t="shared" si="44"/>
        <v>0</v>
      </c>
      <c r="BF195" s="132">
        <f t="shared" si="45"/>
        <v>0</v>
      </c>
      <c r="BG195" s="132">
        <f t="shared" si="46"/>
        <v>0</v>
      </c>
      <c r="BH195" s="132">
        <f t="shared" si="47"/>
        <v>0</v>
      </c>
      <c r="BI195" s="132">
        <f t="shared" si="48"/>
        <v>0</v>
      </c>
      <c r="BJ195" s="82" t="s">
        <v>81</v>
      </c>
      <c r="BK195" s="132">
        <f t="shared" si="49"/>
        <v>0</v>
      </c>
      <c r="BL195" s="82" t="s">
        <v>209</v>
      </c>
      <c r="BM195" s="131" t="s">
        <v>339</v>
      </c>
    </row>
    <row r="196" spans="2:65" s="70" customFormat="1" ht="25.9" customHeight="1">
      <c r="B196" s="120"/>
      <c r="C196" s="145"/>
      <c r="D196" s="146" t="s">
        <v>75</v>
      </c>
      <c r="E196" s="147" t="s">
        <v>340</v>
      </c>
      <c r="F196" s="147" t="s">
        <v>341</v>
      </c>
      <c r="G196" s="145"/>
      <c r="H196" s="145"/>
      <c r="J196" s="122">
        <f>BK196</f>
        <v>0</v>
      </c>
      <c r="L196" s="120"/>
      <c r="M196" s="123"/>
      <c r="P196" s="124">
        <f>SUM(P197:P203)</f>
        <v>0</v>
      </c>
      <c r="R196" s="124">
        <f>SUM(R197:R203)</f>
        <v>0.71050000000000002</v>
      </c>
      <c r="T196" s="125">
        <f>SUM(T197:T203)</f>
        <v>0</v>
      </c>
      <c r="AR196" s="121" t="s">
        <v>85</v>
      </c>
      <c r="AT196" s="126" t="s">
        <v>75</v>
      </c>
      <c r="AU196" s="126" t="s">
        <v>76</v>
      </c>
      <c r="AY196" s="121" t="s">
        <v>127</v>
      </c>
      <c r="BK196" s="127">
        <f>SUM(BK197:BK203)</f>
        <v>0</v>
      </c>
    </row>
    <row r="197" spans="2:65" s="165" customFormat="1" ht="16.5" customHeight="1">
      <c r="B197" s="71"/>
      <c r="C197" s="148" t="s">
        <v>342</v>
      </c>
      <c r="D197" s="148" t="s">
        <v>128</v>
      </c>
      <c r="E197" s="149" t="s">
        <v>343</v>
      </c>
      <c r="F197" s="150" t="s">
        <v>344</v>
      </c>
      <c r="G197" s="151" t="s">
        <v>131</v>
      </c>
      <c r="H197" s="152">
        <v>135</v>
      </c>
      <c r="I197" s="72"/>
      <c r="J197" s="73">
        <f t="shared" ref="J197:J203" si="50">ROUND(I197*H197,2)</f>
        <v>0</v>
      </c>
      <c r="K197" s="74"/>
      <c r="L197" s="71"/>
      <c r="M197" s="75" t="s">
        <v>1</v>
      </c>
      <c r="N197" s="128" t="s">
        <v>41</v>
      </c>
      <c r="P197" s="129">
        <f t="shared" ref="P197:P203" si="51">O197*H197</f>
        <v>0</v>
      </c>
      <c r="Q197" s="129">
        <v>1.0000000000000001E-5</v>
      </c>
      <c r="R197" s="129">
        <f t="shared" ref="R197:R203" si="52">Q197*H197</f>
        <v>1.3500000000000001E-3</v>
      </c>
      <c r="S197" s="129">
        <v>0</v>
      </c>
      <c r="T197" s="130">
        <f t="shared" ref="T197:T203" si="53">S197*H197</f>
        <v>0</v>
      </c>
      <c r="AR197" s="131" t="s">
        <v>209</v>
      </c>
      <c r="AT197" s="131" t="s">
        <v>128</v>
      </c>
      <c r="AU197" s="131" t="s">
        <v>81</v>
      </c>
      <c r="AY197" s="82" t="s">
        <v>127</v>
      </c>
      <c r="BE197" s="132">
        <f t="shared" ref="BE197:BE203" si="54">IF(N197="základní",J197,0)</f>
        <v>0</v>
      </c>
      <c r="BF197" s="132">
        <f t="shared" ref="BF197:BF203" si="55">IF(N197="snížená",J197,0)</f>
        <v>0</v>
      </c>
      <c r="BG197" s="132">
        <f t="shared" ref="BG197:BG203" si="56">IF(N197="zákl. přenesená",J197,0)</f>
        <v>0</v>
      </c>
      <c r="BH197" s="132">
        <f t="shared" ref="BH197:BH203" si="57">IF(N197="sníž. přenesená",J197,0)</f>
        <v>0</v>
      </c>
      <c r="BI197" s="132">
        <f t="shared" ref="BI197:BI203" si="58">IF(N197="nulová",J197,0)</f>
        <v>0</v>
      </c>
      <c r="BJ197" s="82" t="s">
        <v>81</v>
      </c>
      <c r="BK197" s="132">
        <f t="shared" ref="BK197:BK203" si="59">ROUND(I197*H197,2)</f>
        <v>0</v>
      </c>
      <c r="BL197" s="82" t="s">
        <v>209</v>
      </c>
      <c r="BM197" s="131" t="s">
        <v>345</v>
      </c>
    </row>
    <row r="198" spans="2:65" s="165" customFormat="1" ht="24.2" customHeight="1">
      <c r="B198" s="71"/>
      <c r="C198" s="148" t="s">
        <v>346</v>
      </c>
      <c r="D198" s="148" t="s">
        <v>128</v>
      </c>
      <c r="E198" s="149" t="s">
        <v>347</v>
      </c>
      <c r="F198" s="214" t="s">
        <v>474</v>
      </c>
      <c r="G198" s="151" t="s">
        <v>131</v>
      </c>
      <c r="H198" s="152">
        <v>135</v>
      </c>
      <c r="I198" s="72"/>
      <c r="J198" s="73">
        <f t="shared" si="50"/>
        <v>0</v>
      </c>
      <c r="K198" s="74"/>
      <c r="L198" s="71"/>
      <c r="M198" s="75" t="s">
        <v>1</v>
      </c>
      <c r="N198" s="128" t="s">
        <v>41</v>
      </c>
      <c r="P198" s="129">
        <f t="shared" si="51"/>
        <v>0</v>
      </c>
      <c r="Q198" s="129">
        <v>1.9000000000000001E-4</v>
      </c>
      <c r="R198" s="129">
        <f t="shared" si="52"/>
        <v>2.5650000000000003E-2</v>
      </c>
      <c r="S198" s="129">
        <v>0</v>
      </c>
      <c r="T198" s="130">
        <f t="shared" si="53"/>
        <v>0</v>
      </c>
      <c r="AR198" s="131" t="s">
        <v>209</v>
      </c>
      <c r="AT198" s="131" t="s">
        <v>128</v>
      </c>
      <c r="AU198" s="131" t="s">
        <v>81</v>
      </c>
      <c r="AY198" s="82" t="s">
        <v>127</v>
      </c>
      <c r="BE198" s="132">
        <f t="shared" si="54"/>
        <v>0</v>
      </c>
      <c r="BF198" s="132">
        <f t="shared" si="55"/>
        <v>0</v>
      </c>
      <c r="BG198" s="132">
        <f t="shared" si="56"/>
        <v>0</v>
      </c>
      <c r="BH198" s="132">
        <f t="shared" si="57"/>
        <v>0</v>
      </c>
      <c r="BI198" s="132">
        <f t="shared" si="58"/>
        <v>0</v>
      </c>
      <c r="BJ198" s="82" t="s">
        <v>81</v>
      </c>
      <c r="BK198" s="132">
        <f t="shared" si="59"/>
        <v>0</v>
      </c>
      <c r="BL198" s="82" t="s">
        <v>209</v>
      </c>
      <c r="BM198" s="131" t="s">
        <v>348</v>
      </c>
    </row>
    <row r="199" spans="2:65" s="165" customFormat="1" ht="16.5" customHeight="1">
      <c r="B199" s="71"/>
      <c r="C199" s="148" t="s">
        <v>349</v>
      </c>
      <c r="D199" s="148" t="s">
        <v>128</v>
      </c>
      <c r="E199" s="149" t="s">
        <v>340</v>
      </c>
      <c r="F199" s="214" t="s">
        <v>350</v>
      </c>
      <c r="G199" s="151" t="s">
        <v>131</v>
      </c>
      <c r="H199" s="152">
        <v>135</v>
      </c>
      <c r="I199" s="72"/>
      <c r="J199" s="73">
        <f t="shared" si="50"/>
        <v>0</v>
      </c>
      <c r="K199" s="74"/>
      <c r="L199" s="71"/>
      <c r="M199" s="75" t="s">
        <v>1</v>
      </c>
      <c r="N199" s="128" t="s">
        <v>41</v>
      </c>
      <c r="P199" s="129">
        <f t="shared" si="51"/>
        <v>0</v>
      </c>
      <c r="Q199" s="129">
        <v>0</v>
      </c>
      <c r="R199" s="129">
        <f t="shared" si="52"/>
        <v>0</v>
      </c>
      <c r="S199" s="129">
        <v>0</v>
      </c>
      <c r="T199" s="130">
        <f t="shared" si="53"/>
        <v>0</v>
      </c>
      <c r="AR199" s="131" t="s">
        <v>209</v>
      </c>
      <c r="AT199" s="131" t="s">
        <v>128</v>
      </c>
      <c r="AU199" s="131" t="s">
        <v>81</v>
      </c>
      <c r="AY199" s="82" t="s">
        <v>127</v>
      </c>
      <c r="BE199" s="132">
        <f t="shared" si="54"/>
        <v>0</v>
      </c>
      <c r="BF199" s="132">
        <f t="shared" si="55"/>
        <v>0</v>
      </c>
      <c r="BG199" s="132">
        <f t="shared" si="56"/>
        <v>0</v>
      </c>
      <c r="BH199" s="132">
        <f t="shared" si="57"/>
        <v>0</v>
      </c>
      <c r="BI199" s="132">
        <f t="shared" si="58"/>
        <v>0</v>
      </c>
      <c r="BJ199" s="82" t="s">
        <v>81</v>
      </c>
      <c r="BK199" s="132">
        <f t="shared" si="59"/>
        <v>0</v>
      </c>
      <c r="BL199" s="82" t="s">
        <v>209</v>
      </c>
      <c r="BM199" s="131" t="s">
        <v>351</v>
      </c>
    </row>
    <row r="200" spans="2:65" s="165" customFormat="1" ht="24.2" customHeight="1">
      <c r="B200" s="71"/>
      <c r="C200" s="148" t="s">
        <v>352</v>
      </c>
      <c r="D200" s="148" t="s">
        <v>128</v>
      </c>
      <c r="E200" s="149" t="s">
        <v>353</v>
      </c>
      <c r="F200" s="214" t="s">
        <v>475</v>
      </c>
      <c r="G200" s="151" t="s">
        <v>203</v>
      </c>
      <c r="H200" s="152">
        <v>100</v>
      </c>
      <c r="I200" s="72"/>
      <c r="J200" s="73">
        <f t="shared" si="50"/>
        <v>0</v>
      </c>
      <c r="K200" s="74"/>
      <c r="L200" s="71"/>
      <c r="M200" s="75" t="s">
        <v>1</v>
      </c>
      <c r="N200" s="128" t="s">
        <v>41</v>
      </c>
      <c r="P200" s="129">
        <f t="shared" si="51"/>
        <v>0</v>
      </c>
      <c r="Q200" s="129">
        <v>1.0000000000000001E-5</v>
      </c>
      <c r="R200" s="129">
        <f t="shared" si="52"/>
        <v>1E-3</v>
      </c>
      <c r="S200" s="129">
        <v>0</v>
      </c>
      <c r="T200" s="130">
        <f t="shared" si="53"/>
        <v>0</v>
      </c>
      <c r="AR200" s="131" t="s">
        <v>209</v>
      </c>
      <c r="AT200" s="131" t="s">
        <v>128</v>
      </c>
      <c r="AU200" s="131" t="s">
        <v>81</v>
      </c>
      <c r="AY200" s="82" t="s">
        <v>127</v>
      </c>
      <c r="BE200" s="132">
        <f t="shared" si="54"/>
        <v>0</v>
      </c>
      <c r="BF200" s="132">
        <f t="shared" si="55"/>
        <v>0</v>
      </c>
      <c r="BG200" s="132">
        <f t="shared" si="56"/>
        <v>0</v>
      </c>
      <c r="BH200" s="132">
        <f t="shared" si="57"/>
        <v>0</v>
      </c>
      <c r="BI200" s="132">
        <f t="shared" si="58"/>
        <v>0</v>
      </c>
      <c r="BJ200" s="82" t="s">
        <v>81</v>
      </c>
      <c r="BK200" s="132">
        <f t="shared" si="59"/>
        <v>0</v>
      </c>
      <c r="BL200" s="82" t="s">
        <v>209</v>
      </c>
      <c r="BM200" s="131" t="s">
        <v>354</v>
      </c>
    </row>
    <row r="201" spans="2:65" s="165" customFormat="1" ht="16.5" customHeight="1">
      <c r="B201" s="71"/>
      <c r="C201" s="158" t="s">
        <v>355</v>
      </c>
      <c r="D201" s="158" t="s">
        <v>246</v>
      </c>
      <c r="E201" s="159" t="s">
        <v>356</v>
      </c>
      <c r="F201" s="215" t="s">
        <v>476</v>
      </c>
      <c r="G201" s="161" t="s">
        <v>357</v>
      </c>
      <c r="H201" s="162">
        <v>8</v>
      </c>
      <c r="I201" s="77"/>
      <c r="J201" s="78">
        <f t="shared" si="50"/>
        <v>0</v>
      </c>
      <c r="K201" s="79"/>
      <c r="L201" s="137"/>
      <c r="M201" s="80" t="s">
        <v>1</v>
      </c>
      <c r="N201" s="138" t="s">
        <v>41</v>
      </c>
      <c r="P201" s="129">
        <f t="shared" si="51"/>
        <v>0</v>
      </c>
      <c r="Q201" s="129">
        <v>0</v>
      </c>
      <c r="R201" s="129">
        <f t="shared" si="52"/>
        <v>0</v>
      </c>
      <c r="S201" s="129">
        <v>0</v>
      </c>
      <c r="T201" s="130">
        <f t="shared" si="53"/>
        <v>0</v>
      </c>
      <c r="AR201" s="131" t="s">
        <v>249</v>
      </c>
      <c r="AT201" s="131" t="s">
        <v>246</v>
      </c>
      <c r="AU201" s="131" t="s">
        <v>81</v>
      </c>
      <c r="AY201" s="82" t="s">
        <v>127</v>
      </c>
      <c r="BE201" s="132">
        <f t="shared" si="54"/>
        <v>0</v>
      </c>
      <c r="BF201" s="132">
        <f t="shared" si="55"/>
        <v>0</v>
      </c>
      <c r="BG201" s="132">
        <f t="shared" si="56"/>
        <v>0</v>
      </c>
      <c r="BH201" s="132">
        <f t="shared" si="57"/>
        <v>0</v>
      </c>
      <c r="BI201" s="132">
        <f t="shared" si="58"/>
        <v>0</v>
      </c>
      <c r="BJ201" s="82" t="s">
        <v>81</v>
      </c>
      <c r="BK201" s="132">
        <f t="shared" si="59"/>
        <v>0</v>
      </c>
      <c r="BL201" s="82" t="s">
        <v>209</v>
      </c>
      <c r="BM201" s="131" t="s">
        <v>358</v>
      </c>
    </row>
    <row r="202" spans="2:65" s="165" customFormat="1" ht="16.5" customHeight="1">
      <c r="B202" s="71"/>
      <c r="C202" s="148" t="s">
        <v>359</v>
      </c>
      <c r="D202" s="148" t="s">
        <v>128</v>
      </c>
      <c r="E202" s="149" t="s">
        <v>360</v>
      </c>
      <c r="F202" s="150" t="s">
        <v>361</v>
      </c>
      <c r="G202" s="151" t="s">
        <v>131</v>
      </c>
      <c r="H202" s="152">
        <v>150</v>
      </c>
      <c r="I202" s="72"/>
      <c r="J202" s="73">
        <f t="shared" si="50"/>
        <v>0</v>
      </c>
      <c r="K202" s="74"/>
      <c r="L202" s="71"/>
      <c r="M202" s="75" t="s">
        <v>1</v>
      </c>
      <c r="N202" s="128" t="s">
        <v>41</v>
      </c>
      <c r="P202" s="129">
        <f t="shared" si="51"/>
        <v>0</v>
      </c>
      <c r="Q202" s="129">
        <v>4.5500000000000002E-3</v>
      </c>
      <c r="R202" s="129">
        <f t="shared" si="52"/>
        <v>0.6825</v>
      </c>
      <c r="S202" s="129">
        <v>0</v>
      </c>
      <c r="T202" s="130">
        <f t="shared" si="53"/>
        <v>0</v>
      </c>
      <c r="AR202" s="131" t="s">
        <v>209</v>
      </c>
      <c r="AT202" s="131" t="s">
        <v>128</v>
      </c>
      <c r="AU202" s="131" t="s">
        <v>81</v>
      </c>
      <c r="AY202" s="82" t="s">
        <v>127</v>
      </c>
      <c r="BE202" s="132">
        <f t="shared" si="54"/>
        <v>0</v>
      </c>
      <c r="BF202" s="132">
        <f t="shared" si="55"/>
        <v>0</v>
      </c>
      <c r="BG202" s="132">
        <f t="shared" si="56"/>
        <v>0</v>
      </c>
      <c r="BH202" s="132">
        <f t="shared" si="57"/>
        <v>0</v>
      </c>
      <c r="BI202" s="132">
        <f t="shared" si="58"/>
        <v>0</v>
      </c>
      <c r="BJ202" s="82" t="s">
        <v>81</v>
      </c>
      <c r="BK202" s="132">
        <f t="shared" si="59"/>
        <v>0</v>
      </c>
      <c r="BL202" s="82" t="s">
        <v>209</v>
      </c>
      <c r="BM202" s="131" t="s">
        <v>362</v>
      </c>
    </row>
    <row r="203" spans="2:65" s="165" customFormat="1" ht="24.2" customHeight="1">
      <c r="B203" s="71"/>
      <c r="C203" s="148" t="s">
        <v>363</v>
      </c>
      <c r="D203" s="148" t="s">
        <v>128</v>
      </c>
      <c r="E203" s="149" t="s">
        <v>364</v>
      </c>
      <c r="F203" s="150" t="s">
        <v>365</v>
      </c>
      <c r="G203" s="151" t="s">
        <v>268</v>
      </c>
      <c r="H203" s="163"/>
      <c r="I203" s="72"/>
      <c r="J203" s="73">
        <f t="shared" si="50"/>
        <v>0</v>
      </c>
      <c r="K203" s="74"/>
      <c r="L203" s="71"/>
      <c r="M203" s="75" t="s">
        <v>1</v>
      </c>
      <c r="N203" s="128" t="s">
        <v>41</v>
      </c>
      <c r="P203" s="129">
        <f t="shared" si="51"/>
        <v>0</v>
      </c>
      <c r="Q203" s="129">
        <v>0</v>
      </c>
      <c r="R203" s="129">
        <f t="shared" si="52"/>
        <v>0</v>
      </c>
      <c r="S203" s="129">
        <v>0</v>
      </c>
      <c r="T203" s="130">
        <f t="shared" si="53"/>
        <v>0</v>
      </c>
      <c r="AR203" s="131" t="s">
        <v>209</v>
      </c>
      <c r="AT203" s="131" t="s">
        <v>128</v>
      </c>
      <c r="AU203" s="131" t="s">
        <v>81</v>
      </c>
      <c r="AY203" s="82" t="s">
        <v>127</v>
      </c>
      <c r="BE203" s="132">
        <f t="shared" si="54"/>
        <v>0</v>
      </c>
      <c r="BF203" s="132">
        <f t="shared" si="55"/>
        <v>0</v>
      </c>
      <c r="BG203" s="132">
        <f t="shared" si="56"/>
        <v>0</v>
      </c>
      <c r="BH203" s="132">
        <f t="shared" si="57"/>
        <v>0</v>
      </c>
      <c r="BI203" s="132">
        <f t="shared" si="58"/>
        <v>0</v>
      </c>
      <c r="BJ203" s="82" t="s">
        <v>81</v>
      </c>
      <c r="BK203" s="132">
        <f t="shared" si="59"/>
        <v>0</v>
      </c>
      <c r="BL203" s="82" t="s">
        <v>209</v>
      </c>
      <c r="BM203" s="131" t="s">
        <v>366</v>
      </c>
    </row>
    <row r="204" spans="2:65" s="70" customFormat="1" ht="25.9" customHeight="1">
      <c r="B204" s="120"/>
      <c r="C204" s="145"/>
      <c r="D204" s="146" t="s">
        <v>75</v>
      </c>
      <c r="E204" s="147" t="s">
        <v>367</v>
      </c>
      <c r="F204" s="147" t="s">
        <v>368</v>
      </c>
      <c r="G204" s="145"/>
      <c r="H204" s="145"/>
      <c r="J204" s="122">
        <f>BK204</f>
        <v>0</v>
      </c>
      <c r="L204" s="120"/>
      <c r="M204" s="123"/>
      <c r="P204" s="124">
        <f>SUM(P205:P208)</f>
        <v>0</v>
      </c>
      <c r="R204" s="124">
        <f>SUM(R205:R208)</f>
        <v>0.23208399999999998</v>
      </c>
      <c r="T204" s="125">
        <f>SUM(T205:T208)</f>
        <v>0</v>
      </c>
      <c r="AR204" s="121" t="s">
        <v>85</v>
      </c>
      <c r="AT204" s="126" t="s">
        <v>75</v>
      </c>
      <c r="AU204" s="126" t="s">
        <v>76</v>
      </c>
      <c r="AY204" s="121" t="s">
        <v>127</v>
      </c>
      <c r="BK204" s="127">
        <f>SUM(BK205:BK208)</f>
        <v>0</v>
      </c>
    </row>
    <row r="205" spans="2:65" s="165" customFormat="1" ht="16.5" customHeight="1">
      <c r="B205" s="71"/>
      <c r="C205" s="148" t="s">
        <v>369</v>
      </c>
      <c r="D205" s="148" t="s">
        <v>128</v>
      </c>
      <c r="E205" s="149" t="s">
        <v>370</v>
      </c>
      <c r="F205" s="150" t="s">
        <v>371</v>
      </c>
      <c r="G205" s="151" t="s">
        <v>131</v>
      </c>
      <c r="H205" s="152">
        <v>68</v>
      </c>
      <c r="I205" s="72"/>
      <c r="J205" s="73">
        <f>ROUND(I205*H205,2)</f>
        <v>0</v>
      </c>
      <c r="K205" s="74"/>
      <c r="L205" s="71"/>
      <c r="M205" s="75" t="s">
        <v>1</v>
      </c>
      <c r="N205" s="128" t="s">
        <v>41</v>
      </c>
      <c r="P205" s="129">
        <f>O205*H205</f>
        <v>0</v>
      </c>
      <c r="Q205" s="129">
        <v>0</v>
      </c>
      <c r="R205" s="129">
        <f>Q205*H205</f>
        <v>0</v>
      </c>
      <c r="S205" s="129">
        <v>0</v>
      </c>
      <c r="T205" s="130">
        <f>S205*H205</f>
        <v>0</v>
      </c>
      <c r="AR205" s="131" t="s">
        <v>209</v>
      </c>
      <c r="AT205" s="131" t="s">
        <v>128</v>
      </c>
      <c r="AU205" s="131" t="s">
        <v>81</v>
      </c>
      <c r="AY205" s="82" t="s">
        <v>127</v>
      </c>
      <c r="BE205" s="132">
        <f>IF(N205="základní",J205,0)</f>
        <v>0</v>
      </c>
      <c r="BF205" s="132">
        <f>IF(N205="snížená",J205,0)</f>
        <v>0</v>
      </c>
      <c r="BG205" s="132">
        <f>IF(N205="zákl. přenesená",J205,0)</f>
        <v>0</v>
      </c>
      <c r="BH205" s="132">
        <f>IF(N205="sníž. přenesená",J205,0)</f>
        <v>0</v>
      </c>
      <c r="BI205" s="132">
        <f>IF(N205="nulová",J205,0)</f>
        <v>0</v>
      </c>
      <c r="BJ205" s="82" t="s">
        <v>81</v>
      </c>
      <c r="BK205" s="132">
        <f>ROUND(I205*H205,2)</f>
        <v>0</v>
      </c>
      <c r="BL205" s="82" t="s">
        <v>209</v>
      </c>
      <c r="BM205" s="131" t="s">
        <v>372</v>
      </c>
    </row>
    <row r="206" spans="2:65" s="165" customFormat="1" ht="16.5" customHeight="1">
      <c r="B206" s="71"/>
      <c r="C206" s="148" t="s">
        <v>373</v>
      </c>
      <c r="D206" s="148" t="s">
        <v>128</v>
      </c>
      <c r="E206" s="149" t="s">
        <v>374</v>
      </c>
      <c r="F206" s="150" t="s">
        <v>375</v>
      </c>
      <c r="G206" s="151" t="s">
        <v>131</v>
      </c>
      <c r="H206" s="152">
        <v>68</v>
      </c>
      <c r="I206" s="72"/>
      <c r="J206" s="73">
        <f>ROUND(I206*H206,2)</f>
        <v>0</v>
      </c>
      <c r="K206" s="74"/>
      <c r="L206" s="71"/>
      <c r="M206" s="75" t="s">
        <v>1</v>
      </c>
      <c r="N206" s="128" t="s">
        <v>41</v>
      </c>
      <c r="P206" s="129">
        <f>O206*H206</f>
        <v>0</v>
      </c>
      <c r="Q206" s="129">
        <v>2.9999999999999997E-4</v>
      </c>
      <c r="R206" s="129">
        <f>Q206*H206</f>
        <v>2.0399999999999998E-2</v>
      </c>
      <c r="S206" s="129">
        <v>0</v>
      </c>
      <c r="T206" s="130">
        <f>S206*H206</f>
        <v>0</v>
      </c>
      <c r="AR206" s="131" t="s">
        <v>209</v>
      </c>
      <c r="AT206" s="131" t="s">
        <v>128</v>
      </c>
      <c r="AU206" s="131" t="s">
        <v>81</v>
      </c>
      <c r="AY206" s="82" t="s">
        <v>127</v>
      </c>
      <c r="BE206" s="132">
        <f>IF(N206="základní",J206,0)</f>
        <v>0</v>
      </c>
      <c r="BF206" s="132">
        <f>IF(N206="snížená",J206,0)</f>
        <v>0</v>
      </c>
      <c r="BG206" s="132">
        <f>IF(N206="zákl. přenesená",J206,0)</f>
        <v>0</v>
      </c>
      <c r="BH206" s="132">
        <f>IF(N206="sníž. přenesená",J206,0)</f>
        <v>0</v>
      </c>
      <c r="BI206" s="132">
        <f>IF(N206="nulová",J206,0)</f>
        <v>0</v>
      </c>
      <c r="BJ206" s="82" t="s">
        <v>81</v>
      </c>
      <c r="BK206" s="132">
        <f>ROUND(I206*H206,2)</f>
        <v>0</v>
      </c>
      <c r="BL206" s="82" t="s">
        <v>209</v>
      </c>
      <c r="BM206" s="131" t="s">
        <v>376</v>
      </c>
    </row>
    <row r="207" spans="2:65" s="165" customFormat="1" ht="16.5" customHeight="1">
      <c r="B207" s="71"/>
      <c r="C207" s="158" t="s">
        <v>377</v>
      </c>
      <c r="D207" s="158" t="s">
        <v>246</v>
      </c>
      <c r="E207" s="159" t="s">
        <v>378</v>
      </c>
      <c r="F207" s="160" t="s">
        <v>379</v>
      </c>
      <c r="G207" s="161" t="s">
        <v>131</v>
      </c>
      <c r="H207" s="162">
        <v>74.8</v>
      </c>
      <c r="I207" s="77"/>
      <c r="J207" s="78">
        <f>ROUND(I207*H207,2)</f>
        <v>0</v>
      </c>
      <c r="K207" s="79"/>
      <c r="L207" s="137"/>
      <c r="M207" s="80" t="s">
        <v>1</v>
      </c>
      <c r="N207" s="138" t="s">
        <v>41</v>
      </c>
      <c r="P207" s="129">
        <f>O207*H207</f>
        <v>0</v>
      </c>
      <c r="Q207" s="129">
        <v>2.8300000000000001E-3</v>
      </c>
      <c r="R207" s="129">
        <f>Q207*H207</f>
        <v>0.21168399999999998</v>
      </c>
      <c r="S207" s="129">
        <v>0</v>
      </c>
      <c r="T207" s="130">
        <f>S207*H207</f>
        <v>0</v>
      </c>
      <c r="AR207" s="131" t="s">
        <v>249</v>
      </c>
      <c r="AT207" s="131" t="s">
        <v>246</v>
      </c>
      <c r="AU207" s="131" t="s">
        <v>81</v>
      </c>
      <c r="AY207" s="82" t="s">
        <v>127</v>
      </c>
      <c r="BE207" s="132">
        <f>IF(N207="základní",J207,0)</f>
        <v>0</v>
      </c>
      <c r="BF207" s="132">
        <f>IF(N207="snížená",J207,0)</f>
        <v>0</v>
      </c>
      <c r="BG207" s="132">
        <f>IF(N207="zákl. přenesená",J207,0)</f>
        <v>0</v>
      </c>
      <c r="BH207" s="132">
        <f>IF(N207="sníž. přenesená",J207,0)</f>
        <v>0</v>
      </c>
      <c r="BI207" s="132">
        <f>IF(N207="nulová",J207,0)</f>
        <v>0</v>
      </c>
      <c r="BJ207" s="82" t="s">
        <v>81</v>
      </c>
      <c r="BK207" s="132">
        <f>ROUND(I207*H207,2)</f>
        <v>0</v>
      </c>
      <c r="BL207" s="82" t="s">
        <v>209</v>
      </c>
      <c r="BM207" s="131" t="s">
        <v>380</v>
      </c>
    </row>
    <row r="208" spans="2:65" s="165" customFormat="1" ht="24.2" customHeight="1">
      <c r="B208" s="71"/>
      <c r="C208" s="148" t="s">
        <v>381</v>
      </c>
      <c r="D208" s="148" t="s">
        <v>128</v>
      </c>
      <c r="E208" s="149" t="s">
        <v>382</v>
      </c>
      <c r="F208" s="150" t="s">
        <v>383</v>
      </c>
      <c r="G208" s="151" t="s">
        <v>268</v>
      </c>
      <c r="H208" s="163"/>
      <c r="I208" s="72"/>
      <c r="J208" s="73">
        <f>ROUND(I208*H208,2)</f>
        <v>0</v>
      </c>
      <c r="K208" s="74"/>
      <c r="L208" s="71"/>
      <c r="M208" s="75" t="s">
        <v>1</v>
      </c>
      <c r="N208" s="128" t="s">
        <v>41</v>
      </c>
      <c r="P208" s="129">
        <f>O208*H208</f>
        <v>0</v>
      </c>
      <c r="Q208" s="129">
        <v>0</v>
      </c>
      <c r="R208" s="129">
        <f>Q208*H208</f>
        <v>0</v>
      </c>
      <c r="S208" s="129">
        <v>0</v>
      </c>
      <c r="T208" s="130">
        <f>S208*H208</f>
        <v>0</v>
      </c>
      <c r="AR208" s="131" t="s">
        <v>209</v>
      </c>
      <c r="AT208" s="131" t="s">
        <v>128</v>
      </c>
      <c r="AU208" s="131" t="s">
        <v>81</v>
      </c>
      <c r="AY208" s="82" t="s">
        <v>127</v>
      </c>
      <c r="BE208" s="132">
        <f>IF(N208="základní",J208,0)</f>
        <v>0</v>
      </c>
      <c r="BF208" s="132">
        <f>IF(N208="snížená",J208,0)</f>
        <v>0</v>
      </c>
      <c r="BG208" s="132">
        <f>IF(N208="zákl. přenesená",J208,0)</f>
        <v>0</v>
      </c>
      <c r="BH208" s="132">
        <f>IF(N208="sníž. přenesená",J208,0)</f>
        <v>0</v>
      </c>
      <c r="BI208" s="132">
        <f>IF(N208="nulová",J208,0)</f>
        <v>0</v>
      </c>
      <c r="BJ208" s="82" t="s">
        <v>81</v>
      </c>
      <c r="BK208" s="132">
        <f>ROUND(I208*H208,2)</f>
        <v>0</v>
      </c>
      <c r="BL208" s="82" t="s">
        <v>209</v>
      </c>
      <c r="BM208" s="131" t="s">
        <v>384</v>
      </c>
    </row>
    <row r="209" spans="2:65" s="70" customFormat="1" ht="25.9" customHeight="1">
      <c r="B209" s="120"/>
      <c r="C209" s="145"/>
      <c r="D209" s="146" t="s">
        <v>75</v>
      </c>
      <c r="E209" s="147" t="s">
        <v>385</v>
      </c>
      <c r="F209" s="147" t="s">
        <v>386</v>
      </c>
      <c r="G209" s="145"/>
      <c r="H209" s="145"/>
      <c r="J209" s="122">
        <f>BK209</f>
        <v>0</v>
      </c>
      <c r="L209" s="120"/>
      <c r="M209" s="123"/>
      <c r="P209" s="124">
        <f>SUM(P210:P213)</f>
        <v>0</v>
      </c>
      <c r="R209" s="124">
        <f>SUM(R210:R213)</f>
        <v>3.1345999999999998</v>
      </c>
      <c r="T209" s="125">
        <f>SUM(T210:T213)</f>
        <v>0</v>
      </c>
      <c r="AR209" s="121" t="s">
        <v>85</v>
      </c>
      <c r="AT209" s="126" t="s">
        <v>75</v>
      </c>
      <c r="AU209" s="126" t="s">
        <v>76</v>
      </c>
      <c r="AY209" s="121" t="s">
        <v>127</v>
      </c>
      <c r="BK209" s="127">
        <f>SUM(BK210:BK213)</f>
        <v>0</v>
      </c>
    </row>
    <row r="210" spans="2:65" s="165" customFormat="1" ht="16.5" customHeight="1">
      <c r="B210" s="71"/>
      <c r="C210" s="148" t="s">
        <v>387</v>
      </c>
      <c r="D210" s="148" t="s">
        <v>128</v>
      </c>
      <c r="E210" s="149" t="s">
        <v>388</v>
      </c>
      <c r="F210" s="150" t="s">
        <v>389</v>
      </c>
      <c r="G210" s="151" t="s">
        <v>131</v>
      </c>
      <c r="H210" s="152">
        <v>175</v>
      </c>
      <c r="I210" s="72"/>
      <c r="J210" s="73">
        <f>ROUND(I210*H210,2)</f>
        <v>0</v>
      </c>
      <c r="K210" s="74"/>
      <c r="L210" s="71"/>
      <c r="M210" s="75" t="s">
        <v>1</v>
      </c>
      <c r="N210" s="128" t="s">
        <v>41</v>
      </c>
      <c r="P210" s="129">
        <f>O210*H210</f>
        <v>0</v>
      </c>
      <c r="Q210" s="129">
        <v>2.9999999999999997E-4</v>
      </c>
      <c r="R210" s="129">
        <f>Q210*H210</f>
        <v>5.2499999999999998E-2</v>
      </c>
      <c r="S210" s="129">
        <v>0</v>
      </c>
      <c r="T210" s="130">
        <f>S210*H210</f>
        <v>0</v>
      </c>
      <c r="AR210" s="131" t="s">
        <v>209</v>
      </c>
      <c r="AT210" s="131" t="s">
        <v>128</v>
      </c>
      <c r="AU210" s="131" t="s">
        <v>81</v>
      </c>
      <c r="AY210" s="82" t="s">
        <v>127</v>
      </c>
      <c r="BE210" s="132">
        <f>IF(N210="základní",J210,0)</f>
        <v>0</v>
      </c>
      <c r="BF210" s="132">
        <f>IF(N210="snížená",J210,0)</f>
        <v>0</v>
      </c>
      <c r="BG210" s="132">
        <f>IF(N210="zákl. přenesená",J210,0)</f>
        <v>0</v>
      </c>
      <c r="BH210" s="132">
        <f>IF(N210="sníž. přenesená",J210,0)</f>
        <v>0</v>
      </c>
      <c r="BI210" s="132">
        <f>IF(N210="nulová",J210,0)</f>
        <v>0</v>
      </c>
      <c r="BJ210" s="82" t="s">
        <v>81</v>
      </c>
      <c r="BK210" s="132">
        <f>ROUND(I210*H210,2)</f>
        <v>0</v>
      </c>
      <c r="BL210" s="82" t="s">
        <v>209</v>
      </c>
      <c r="BM210" s="131" t="s">
        <v>390</v>
      </c>
    </row>
    <row r="211" spans="2:65" s="165" customFormat="1" ht="37.9" customHeight="1">
      <c r="B211" s="71"/>
      <c r="C211" s="148" t="s">
        <v>391</v>
      </c>
      <c r="D211" s="148" t="s">
        <v>128</v>
      </c>
      <c r="E211" s="149" t="s">
        <v>392</v>
      </c>
      <c r="F211" s="150" t="s">
        <v>393</v>
      </c>
      <c r="G211" s="151" t="s">
        <v>131</v>
      </c>
      <c r="H211" s="152">
        <v>175</v>
      </c>
      <c r="I211" s="72"/>
      <c r="J211" s="73">
        <f>ROUND(I211*H211,2)</f>
        <v>0</v>
      </c>
      <c r="K211" s="74"/>
      <c r="L211" s="71"/>
      <c r="M211" s="75" t="s">
        <v>1</v>
      </c>
      <c r="N211" s="128" t="s">
        <v>41</v>
      </c>
      <c r="P211" s="129">
        <f>O211*H211</f>
        <v>0</v>
      </c>
      <c r="Q211" s="129">
        <v>5.3800000000000002E-3</v>
      </c>
      <c r="R211" s="129">
        <f>Q211*H211</f>
        <v>0.9415</v>
      </c>
      <c r="S211" s="129">
        <v>0</v>
      </c>
      <c r="T211" s="130">
        <f>S211*H211</f>
        <v>0</v>
      </c>
      <c r="AR211" s="131" t="s">
        <v>209</v>
      </c>
      <c r="AT211" s="131" t="s">
        <v>128</v>
      </c>
      <c r="AU211" s="131" t="s">
        <v>81</v>
      </c>
      <c r="AY211" s="82" t="s">
        <v>127</v>
      </c>
      <c r="BE211" s="132">
        <f>IF(N211="základní",J211,0)</f>
        <v>0</v>
      </c>
      <c r="BF211" s="132">
        <f>IF(N211="snížená",J211,0)</f>
        <v>0</v>
      </c>
      <c r="BG211" s="132">
        <f>IF(N211="zákl. přenesená",J211,0)</f>
        <v>0</v>
      </c>
      <c r="BH211" s="132">
        <f>IF(N211="sníž. přenesená",J211,0)</f>
        <v>0</v>
      </c>
      <c r="BI211" s="132">
        <f>IF(N211="nulová",J211,0)</f>
        <v>0</v>
      </c>
      <c r="BJ211" s="82" t="s">
        <v>81</v>
      </c>
      <c r="BK211" s="132">
        <f>ROUND(I211*H211,2)</f>
        <v>0</v>
      </c>
      <c r="BL211" s="82" t="s">
        <v>209</v>
      </c>
      <c r="BM211" s="131" t="s">
        <v>394</v>
      </c>
    </row>
    <row r="212" spans="2:65" s="165" customFormat="1" ht="24.2" customHeight="1">
      <c r="B212" s="71"/>
      <c r="C212" s="158" t="s">
        <v>395</v>
      </c>
      <c r="D212" s="158" t="s">
        <v>246</v>
      </c>
      <c r="E212" s="159" t="s">
        <v>396</v>
      </c>
      <c r="F212" s="160" t="s">
        <v>397</v>
      </c>
      <c r="G212" s="161" t="s">
        <v>131</v>
      </c>
      <c r="H212" s="162">
        <v>192.5</v>
      </c>
      <c r="I212" s="77"/>
      <c r="J212" s="78">
        <f>ROUND(I212*H212,2)</f>
        <v>0</v>
      </c>
      <c r="K212" s="79"/>
      <c r="L212" s="137"/>
      <c r="M212" s="80" t="s">
        <v>1</v>
      </c>
      <c r="N212" s="138" t="s">
        <v>41</v>
      </c>
      <c r="P212" s="129">
        <f>O212*H212</f>
        <v>0</v>
      </c>
      <c r="Q212" s="129">
        <v>1.112E-2</v>
      </c>
      <c r="R212" s="129">
        <f>Q212*H212</f>
        <v>2.1406000000000001</v>
      </c>
      <c r="S212" s="129">
        <v>0</v>
      </c>
      <c r="T212" s="130">
        <f>S212*H212</f>
        <v>0</v>
      </c>
      <c r="AR212" s="131" t="s">
        <v>249</v>
      </c>
      <c r="AT212" s="131" t="s">
        <v>246</v>
      </c>
      <c r="AU212" s="131" t="s">
        <v>81</v>
      </c>
      <c r="AY212" s="82" t="s">
        <v>127</v>
      </c>
      <c r="BE212" s="132">
        <f>IF(N212="základní",J212,0)</f>
        <v>0</v>
      </c>
      <c r="BF212" s="132">
        <f>IF(N212="snížená",J212,0)</f>
        <v>0</v>
      </c>
      <c r="BG212" s="132">
        <f>IF(N212="zákl. přenesená",J212,0)</f>
        <v>0</v>
      </c>
      <c r="BH212" s="132">
        <f>IF(N212="sníž. přenesená",J212,0)</f>
        <v>0</v>
      </c>
      <c r="BI212" s="132">
        <f>IF(N212="nulová",J212,0)</f>
        <v>0</v>
      </c>
      <c r="BJ212" s="82" t="s">
        <v>81</v>
      </c>
      <c r="BK212" s="132">
        <f>ROUND(I212*H212,2)</f>
        <v>0</v>
      </c>
      <c r="BL212" s="82" t="s">
        <v>209</v>
      </c>
      <c r="BM212" s="131" t="s">
        <v>398</v>
      </c>
    </row>
    <row r="213" spans="2:65" s="165" customFormat="1" ht="24.2" customHeight="1">
      <c r="B213" s="71"/>
      <c r="C213" s="148" t="s">
        <v>146</v>
      </c>
      <c r="D213" s="148" t="s">
        <v>128</v>
      </c>
      <c r="E213" s="149" t="s">
        <v>399</v>
      </c>
      <c r="F213" s="150" t="s">
        <v>400</v>
      </c>
      <c r="G213" s="151" t="s">
        <v>268</v>
      </c>
      <c r="H213" s="163"/>
      <c r="I213" s="72"/>
      <c r="J213" s="73">
        <f>ROUND(I213*H213,2)</f>
        <v>0</v>
      </c>
      <c r="K213" s="74"/>
      <c r="L213" s="71"/>
      <c r="M213" s="75" t="s">
        <v>1</v>
      </c>
      <c r="N213" s="128" t="s">
        <v>41</v>
      </c>
      <c r="P213" s="129">
        <f>O213*H213</f>
        <v>0</v>
      </c>
      <c r="Q213" s="129">
        <v>0</v>
      </c>
      <c r="R213" s="129">
        <f>Q213*H213</f>
        <v>0</v>
      </c>
      <c r="S213" s="129">
        <v>0</v>
      </c>
      <c r="T213" s="130">
        <f>S213*H213</f>
        <v>0</v>
      </c>
      <c r="AR213" s="131" t="s">
        <v>209</v>
      </c>
      <c r="AT213" s="131" t="s">
        <v>128</v>
      </c>
      <c r="AU213" s="131" t="s">
        <v>81</v>
      </c>
      <c r="AY213" s="82" t="s">
        <v>127</v>
      </c>
      <c r="BE213" s="132">
        <f>IF(N213="základní",J213,0)</f>
        <v>0</v>
      </c>
      <c r="BF213" s="132">
        <f>IF(N213="snížená",J213,0)</f>
        <v>0</v>
      </c>
      <c r="BG213" s="132">
        <f>IF(N213="zákl. přenesená",J213,0)</f>
        <v>0</v>
      </c>
      <c r="BH213" s="132">
        <f>IF(N213="sníž. přenesená",J213,0)</f>
        <v>0</v>
      </c>
      <c r="BI213" s="132">
        <f>IF(N213="nulová",J213,0)</f>
        <v>0</v>
      </c>
      <c r="BJ213" s="82" t="s">
        <v>81</v>
      </c>
      <c r="BK213" s="132">
        <f>ROUND(I213*H213,2)</f>
        <v>0</v>
      </c>
      <c r="BL213" s="82" t="s">
        <v>209</v>
      </c>
      <c r="BM213" s="131" t="s">
        <v>401</v>
      </c>
    </row>
    <row r="214" spans="2:65" s="70" customFormat="1" ht="25.9" customHeight="1">
      <c r="B214" s="120"/>
      <c r="C214" s="145"/>
      <c r="D214" s="146" t="s">
        <v>75</v>
      </c>
      <c r="E214" s="147" t="s">
        <v>402</v>
      </c>
      <c r="F214" s="147" t="s">
        <v>403</v>
      </c>
      <c r="G214" s="145"/>
      <c r="H214" s="145"/>
      <c r="J214" s="122">
        <f>BK214</f>
        <v>0</v>
      </c>
      <c r="L214" s="120"/>
      <c r="M214" s="123"/>
      <c r="P214" s="124">
        <f>SUM(P215:P220)</f>
        <v>0</v>
      </c>
      <c r="R214" s="124">
        <f>SUM(R215:R220)</f>
        <v>2.2000000000000002E-2</v>
      </c>
      <c r="T214" s="125">
        <f>SUM(T215:T220)</f>
        <v>0</v>
      </c>
      <c r="AR214" s="121" t="s">
        <v>85</v>
      </c>
      <c r="AT214" s="126" t="s">
        <v>75</v>
      </c>
      <c r="AU214" s="126" t="s">
        <v>76</v>
      </c>
      <c r="AY214" s="121" t="s">
        <v>127</v>
      </c>
      <c r="BK214" s="127">
        <f>SUM(BK215:BK220)</f>
        <v>0</v>
      </c>
    </row>
    <row r="215" spans="2:65" s="165" customFormat="1" ht="24.2" customHeight="1">
      <c r="B215" s="71"/>
      <c r="C215" s="148" t="s">
        <v>404</v>
      </c>
      <c r="D215" s="148" t="s">
        <v>128</v>
      </c>
      <c r="E215" s="149" t="s">
        <v>405</v>
      </c>
      <c r="F215" s="150" t="s">
        <v>406</v>
      </c>
      <c r="G215" s="151" t="s">
        <v>131</v>
      </c>
      <c r="H215" s="152">
        <v>50</v>
      </c>
      <c r="I215" s="72"/>
      <c r="J215" s="73">
        <f t="shared" ref="J215:J220" si="60">ROUND(I215*H215,2)</f>
        <v>0</v>
      </c>
      <c r="K215" s="74"/>
      <c r="L215" s="71"/>
      <c r="M215" s="75" t="s">
        <v>1</v>
      </c>
      <c r="N215" s="128" t="s">
        <v>41</v>
      </c>
      <c r="P215" s="129">
        <f t="shared" ref="P215:P220" si="61">O215*H215</f>
        <v>0</v>
      </c>
      <c r="Q215" s="129">
        <v>1.2999999999999999E-4</v>
      </c>
      <c r="R215" s="129">
        <f t="shared" ref="R215:R220" si="62">Q215*H215</f>
        <v>6.4999999999999997E-3</v>
      </c>
      <c r="S215" s="129">
        <v>0</v>
      </c>
      <c r="T215" s="130">
        <f t="shared" ref="T215:T220" si="63">S215*H215</f>
        <v>0</v>
      </c>
      <c r="AR215" s="131" t="s">
        <v>209</v>
      </c>
      <c r="AT215" s="131" t="s">
        <v>128</v>
      </c>
      <c r="AU215" s="131" t="s">
        <v>81</v>
      </c>
      <c r="AY215" s="82" t="s">
        <v>127</v>
      </c>
      <c r="BE215" s="132">
        <f t="shared" ref="BE215:BE220" si="64">IF(N215="základní",J215,0)</f>
        <v>0</v>
      </c>
      <c r="BF215" s="132">
        <f t="shared" ref="BF215:BF220" si="65">IF(N215="snížená",J215,0)</f>
        <v>0</v>
      </c>
      <c r="BG215" s="132">
        <f t="shared" ref="BG215:BG220" si="66">IF(N215="zákl. přenesená",J215,0)</f>
        <v>0</v>
      </c>
      <c r="BH215" s="132">
        <f t="shared" ref="BH215:BH220" si="67">IF(N215="sníž. přenesená",J215,0)</f>
        <v>0</v>
      </c>
      <c r="BI215" s="132">
        <f t="shared" ref="BI215:BI220" si="68">IF(N215="nulová",J215,0)</f>
        <v>0</v>
      </c>
      <c r="BJ215" s="82" t="s">
        <v>81</v>
      </c>
      <c r="BK215" s="132">
        <f t="shared" ref="BK215:BK220" si="69">ROUND(I215*H215,2)</f>
        <v>0</v>
      </c>
      <c r="BL215" s="82" t="s">
        <v>209</v>
      </c>
      <c r="BM215" s="131" t="s">
        <v>407</v>
      </c>
    </row>
    <row r="216" spans="2:65" s="165" customFormat="1" ht="24.2" customHeight="1">
      <c r="B216" s="71"/>
      <c r="C216" s="148" t="s">
        <v>408</v>
      </c>
      <c r="D216" s="148" t="s">
        <v>128</v>
      </c>
      <c r="E216" s="149" t="s">
        <v>409</v>
      </c>
      <c r="F216" s="150" t="s">
        <v>410</v>
      </c>
      <c r="G216" s="151" t="s">
        <v>131</v>
      </c>
      <c r="H216" s="152">
        <v>50</v>
      </c>
      <c r="I216" s="72"/>
      <c r="J216" s="73">
        <f t="shared" si="60"/>
        <v>0</v>
      </c>
      <c r="K216" s="74"/>
      <c r="L216" s="71"/>
      <c r="M216" s="75" t="s">
        <v>1</v>
      </c>
      <c r="N216" s="128" t="s">
        <v>41</v>
      </c>
      <c r="P216" s="129">
        <f t="shared" si="61"/>
        <v>0</v>
      </c>
      <c r="Q216" s="129">
        <v>1.2E-4</v>
      </c>
      <c r="R216" s="129">
        <f t="shared" si="62"/>
        <v>6.0000000000000001E-3</v>
      </c>
      <c r="S216" s="129">
        <v>0</v>
      </c>
      <c r="T216" s="130">
        <f t="shared" si="63"/>
        <v>0</v>
      </c>
      <c r="AR216" s="131" t="s">
        <v>209</v>
      </c>
      <c r="AT216" s="131" t="s">
        <v>128</v>
      </c>
      <c r="AU216" s="131" t="s">
        <v>81</v>
      </c>
      <c r="AY216" s="82" t="s">
        <v>127</v>
      </c>
      <c r="BE216" s="132">
        <f t="shared" si="64"/>
        <v>0</v>
      </c>
      <c r="BF216" s="132">
        <f t="shared" si="65"/>
        <v>0</v>
      </c>
      <c r="BG216" s="132">
        <f t="shared" si="66"/>
        <v>0</v>
      </c>
      <c r="BH216" s="132">
        <f t="shared" si="67"/>
        <v>0</v>
      </c>
      <c r="BI216" s="132">
        <f t="shared" si="68"/>
        <v>0</v>
      </c>
      <c r="BJ216" s="82" t="s">
        <v>81</v>
      </c>
      <c r="BK216" s="132">
        <f t="shared" si="69"/>
        <v>0</v>
      </c>
      <c r="BL216" s="82" t="s">
        <v>209</v>
      </c>
      <c r="BM216" s="131" t="s">
        <v>411</v>
      </c>
    </row>
    <row r="217" spans="2:65" s="165" customFormat="1" ht="24.2" customHeight="1">
      <c r="B217" s="71"/>
      <c r="C217" s="148" t="s">
        <v>412</v>
      </c>
      <c r="D217" s="148" t="s">
        <v>128</v>
      </c>
      <c r="E217" s="149" t="s">
        <v>413</v>
      </c>
      <c r="F217" s="150" t="s">
        <v>414</v>
      </c>
      <c r="G217" s="151" t="s">
        <v>131</v>
      </c>
      <c r="H217" s="152">
        <v>50</v>
      </c>
      <c r="I217" s="72"/>
      <c r="J217" s="73">
        <f t="shared" si="60"/>
        <v>0</v>
      </c>
      <c r="K217" s="74"/>
      <c r="L217" s="71"/>
      <c r="M217" s="75" t="s">
        <v>1</v>
      </c>
      <c r="N217" s="128" t="s">
        <v>41</v>
      </c>
      <c r="P217" s="129">
        <f t="shared" si="61"/>
        <v>0</v>
      </c>
      <c r="Q217" s="129">
        <v>2.0000000000000002E-5</v>
      </c>
      <c r="R217" s="129">
        <f t="shared" si="62"/>
        <v>1E-3</v>
      </c>
      <c r="S217" s="129">
        <v>0</v>
      </c>
      <c r="T217" s="130">
        <f t="shared" si="63"/>
        <v>0</v>
      </c>
      <c r="AR217" s="131" t="s">
        <v>209</v>
      </c>
      <c r="AT217" s="131" t="s">
        <v>128</v>
      </c>
      <c r="AU217" s="131" t="s">
        <v>81</v>
      </c>
      <c r="AY217" s="82" t="s">
        <v>127</v>
      </c>
      <c r="BE217" s="132">
        <f t="shared" si="64"/>
        <v>0</v>
      </c>
      <c r="BF217" s="132">
        <f t="shared" si="65"/>
        <v>0</v>
      </c>
      <c r="BG217" s="132">
        <f t="shared" si="66"/>
        <v>0</v>
      </c>
      <c r="BH217" s="132">
        <f t="shared" si="67"/>
        <v>0</v>
      </c>
      <c r="BI217" s="132">
        <f t="shared" si="68"/>
        <v>0</v>
      </c>
      <c r="BJ217" s="82" t="s">
        <v>81</v>
      </c>
      <c r="BK217" s="132">
        <f t="shared" si="69"/>
        <v>0</v>
      </c>
      <c r="BL217" s="82" t="s">
        <v>209</v>
      </c>
      <c r="BM217" s="131" t="s">
        <v>415</v>
      </c>
    </row>
    <row r="218" spans="2:65" s="165" customFormat="1" ht="24.2" customHeight="1">
      <c r="B218" s="71"/>
      <c r="C218" s="148" t="s">
        <v>416</v>
      </c>
      <c r="D218" s="148" t="s">
        <v>128</v>
      </c>
      <c r="E218" s="149" t="s">
        <v>417</v>
      </c>
      <c r="F218" s="150" t="s">
        <v>418</v>
      </c>
      <c r="G218" s="151" t="s">
        <v>131</v>
      </c>
      <c r="H218" s="152">
        <v>25</v>
      </c>
      <c r="I218" s="72"/>
      <c r="J218" s="73">
        <f t="shared" si="60"/>
        <v>0</v>
      </c>
      <c r="K218" s="74"/>
      <c r="L218" s="71"/>
      <c r="M218" s="75" t="s">
        <v>1</v>
      </c>
      <c r="N218" s="128" t="s">
        <v>41</v>
      </c>
      <c r="P218" s="129">
        <f t="shared" si="61"/>
        <v>0</v>
      </c>
      <c r="Q218" s="129">
        <v>8.0000000000000007E-5</v>
      </c>
      <c r="R218" s="129">
        <f t="shared" si="62"/>
        <v>2E-3</v>
      </c>
      <c r="S218" s="129">
        <v>0</v>
      </c>
      <c r="T218" s="130">
        <f t="shared" si="63"/>
        <v>0</v>
      </c>
      <c r="AR218" s="131" t="s">
        <v>209</v>
      </c>
      <c r="AT218" s="131" t="s">
        <v>128</v>
      </c>
      <c r="AU218" s="131" t="s">
        <v>81</v>
      </c>
      <c r="AY218" s="82" t="s">
        <v>127</v>
      </c>
      <c r="BE218" s="132">
        <f t="shared" si="64"/>
        <v>0</v>
      </c>
      <c r="BF218" s="132">
        <f t="shared" si="65"/>
        <v>0</v>
      </c>
      <c r="BG218" s="132">
        <f t="shared" si="66"/>
        <v>0</v>
      </c>
      <c r="BH218" s="132">
        <f t="shared" si="67"/>
        <v>0</v>
      </c>
      <c r="BI218" s="132">
        <f t="shared" si="68"/>
        <v>0</v>
      </c>
      <c r="BJ218" s="82" t="s">
        <v>81</v>
      </c>
      <c r="BK218" s="132">
        <f t="shared" si="69"/>
        <v>0</v>
      </c>
      <c r="BL218" s="82" t="s">
        <v>209</v>
      </c>
      <c r="BM218" s="131" t="s">
        <v>419</v>
      </c>
    </row>
    <row r="219" spans="2:65" s="165" customFormat="1" ht="24.2" customHeight="1">
      <c r="B219" s="71"/>
      <c r="C219" s="148" t="s">
        <v>420</v>
      </c>
      <c r="D219" s="148" t="s">
        <v>128</v>
      </c>
      <c r="E219" s="149" t="s">
        <v>421</v>
      </c>
      <c r="F219" s="150" t="s">
        <v>422</v>
      </c>
      <c r="G219" s="151" t="s">
        <v>131</v>
      </c>
      <c r="H219" s="152">
        <v>25</v>
      </c>
      <c r="I219" s="72"/>
      <c r="J219" s="73">
        <f t="shared" si="60"/>
        <v>0</v>
      </c>
      <c r="K219" s="74"/>
      <c r="L219" s="71"/>
      <c r="M219" s="75" t="s">
        <v>1</v>
      </c>
      <c r="N219" s="128" t="s">
        <v>41</v>
      </c>
      <c r="P219" s="129">
        <f t="shared" si="61"/>
        <v>0</v>
      </c>
      <c r="Q219" s="129">
        <v>1.3999999999999999E-4</v>
      </c>
      <c r="R219" s="129">
        <f t="shared" si="62"/>
        <v>3.4999999999999996E-3</v>
      </c>
      <c r="S219" s="129">
        <v>0</v>
      </c>
      <c r="T219" s="130">
        <f t="shared" si="63"/>
        <v>0</v>
      </c>
      <c r="AR219" s="131" t="s">
        <v>209</v>
      </c>
      <c r="AT219" s="131" t="s">
        <v>128</v>
      </c>
      <c r="AU219" s="131" t="s">
        <v>81</v>
      </c>
      <c r="AY219" s="82" t="s">
        <v>127</v>
      </c>
      <c r="BE219" s="132">
        <f t="shared" si="64"/>
        <v>0</v>
      </c>
      <c r="BF219" s="132">
        <f t="shared" si="65"/>
        <v>0</v>
      </c>
      <c r="BG219" s="132">
        <f t="shared" si="66"/>
        <v>0</v>
      </c>
      <c r="BH219" s="132">
        <f t="shared" si="67"/>
        <v>0</v>
      </c>
      <c r="BI219" s="132">
        <f t="shared" si="68"/>
        <v>0</v>
      </c>
      <c r="BJ219" s="82" t="s">
        <v>81</v>
      </c>
      <c r="BK219" s="132">
        <f t="shared" si="69"/>
        <v>0</v>
      </c>
      <c r="BL219" s="82" t="s">
        <v>209</v>
      </c>
      <c r="BM219" s="131" t="s">
        <v>423</v>
      </c>
    </row>
    <row r="220" spans="2:65" s="165" customFormat="1" ht="24.2" customHeight="1">
      <c r="B220" s="71"/>
      <c r="C220" s="148" t="s">
        <v>424</v>
      </c>
      <c r="D220" s="148" t="s">
        <v>128</v>
      </c>
      <c r="E220" s="149" t="s">
        <v>425</v>
      </c>
      <c r="F220" s="150" t="s">
        <v>426</v>
      </c>
      <c r="G220" s="151" t="s">
        <v>131</v>
      </c>
      <c r="H220" s="152">
        <v>25</v>
      </c>
      <c r="I220" s="72"/>
      <c r="J220" s="73">
        <f t="shared" si="60"/>
        <v>0</v>
      </c>
      <c r="K220" s="74"/>
      <c r="L220" s="71"/>
      <c r="M220" s="75" t="s">
        <v>1</v>
      </c>
      <c r="N220" s="128" t="s">
        <v>41</v>
      </c>
      <c r="P220" s="129">
        <f t="shared" si="61"/>
        <v>0</v>
      </c>
      <c r="Q220" s="129">
        <v>1.2E-4</v>
      </c>
      <c r="R220" s="129">
        <f t="shared" si="62"/>
        <v>3.0000000000000001E-3</v>
      </c>
      <c r="S220" s="129">
        <v>0</v>
      </c>
      <c r="T220" s="130">
        <f t="shared" si="63"/>
        <v>0</v>
      </c>
      <c r="AR220" s="131" t="s">
        <v>209</v>
      </c>
      <c r="AT220" s="131" t="s">
        <v>128</v>
      </c>
      <c r="AU220" s="131" t="s">
        <v>81</v>
      </c>
      <c r="AY220" s="82" t="s">
        <v>127</v>
      </c>
      <c r="BE220" s="132">
        <f t="shared" si="64"/>
        <v>0</v>
      </c>
      <c r="BF220" s="132">
        <f t="shared" si="65"/>
        <v>0</v>
      </c>
      <c r="BG220" s="132">
        <f t="shared" si="66"/>
        <v>0</v>
      </c>
      <c r="BH220" s="132">
        <f t="shared" si="67"/>
        <v>0</v>
      </c>
      <c r="BI220" s="132">
        <f t="shared" si="68"/>
        <v>0</v>
      </c>
      <c r="BJ220" s="82" t="s">
        <v>81</v>
      </c>
      <c r="BK220" s="132">
        <f t="shared" si="69"/>
        <v>0</v>
      </c>
      <c r="BL220" s="82" t="s">
        <v>209</v>
      </c>
      <c r="BM220" s="131" t="s">
        <v>427</v>
      </c>
    </row>
    <row r="221" spans="2:65" s="70" customFormat="1" ht="25.9" customHeight="1">
      <c r="B221" s="120"/>
      <c r="C221" s="145"/>
      <c r="D221" s="146" t="s">
        <v>75</v>
      </c>
      <c r="E221" s="147" t="s">
        <v>428</v>
      </c>
      <c r="F221" s="147" t="s">
        <v>429</v>
      </c>
      <c r="G221" s="145"/>
      <c r="H221" s="145"/>
      <c r="J221" s="122">
        <f>BK221</f>
        <v>0</v>
      </c>
      <c r="L221" s="120"/>
      <c r="M221" s="123"/>
      <c r="P221" s="124">
        <f>SUM(P222:P224)</f>
        <v>0</v>
      </c>
      <c r="R221" s="124">
        <f>SUM(R222:R224)</f>
        <v>0.21</v>
      </c>
      <c r="T221" s="125">
        <f>SUM(T222:T224)</f>
        <v>0</v>
      </c>
      <c r="AR221" s="121" t="s">
        <v>85</v>
      </c>
      <c r="AT221" s="126" t="s">
        <v>75</v>
      </c>
      <c r="AU221" s="126" t="s">
        <v>76</v>
      </c>
      <c r="AY221" s="121" t="s">
        <v>127</v>
      </c>
      <c r="BK221" s="127">
        <f>SUM(BK222:BK224)</f>
        <v>0</v>
      </c>
    </row>
    <row r="222" spans="2:65" s="165" customFormat="1" ht="24.2" customHeight="1">
      <c r="B222" s="71"/>
      <c r="C222" s="148" t="s">
        <v>430</v>
      </c>
      <c r="D222" s="148" t="s">
        <v>128</v>
      </c>
      <c r="E222" s="149" t="s">
        <v>431</v>
      </c>
      <c r="F222" s="150" t="s">
        <v>432</v>
      </c>
      <c r="G222" s="151" t="s">
        <v>131</v>
      </c>
      <c r="H222" s="152">
        <v>300</v>
      </c>
      <c r="I222" s="72"/>
      <c r="J222" s="73">
        <f>ROUND(I222*H222,2)</f>
        <v>0</v>
      </c>
      <c r="K222" s="74"/>
      <c r="L222" s="71"/>
      <c r="M222" s="75" t="s">
        <v>1</v>
      </c>
      <c r="N222" s="128" t="s">
        <v>41</v>
      </c>
      <c r="P222" s="129">
        <f>O222*H222</f>
        <v>0</v>
      </c>
      <c r="Q222" s="129">
        <v>2.0000000000000001E-4</v>
      </c>
      <c r="R222" s="129">
        <f>Q222*H222</f>
        <v>6.0000000000000005E-2</v>
      </c>
      <c r="S222" s="129">
        <v>0</v>
      </c>
      <c r="T222" s="130">
        <f>S222*H222</f>
        <v>0</v>
      </c>
      <c r="AR222" s="131" t="s">
        <v>209</v>
      </c>
      <c r="AT222" s="131" t="s">
        <v>128</v>
      </c>
      <c r="AU222" s="131" t="s">
        <v>81</v>
      </c>
      <c r="AY222" s="82" t="s">
        <v>127</v>
      </c>
      <c r="BE222" s="132">
        <f>IF(N222="základní",J222,0)</f>
        <v>0</v>
      </c>
      <c r="BF222" s="132">
        <f>IF(N222="snížená",J222,0)</f>
        <v>0</v>
      </c>
      <c r="BG222" s="132">
        <f>IF(N222="zákl. přenesená",J222,0)</f>
        <v>0</v>
      </c>
      <c r="BH222" s="132">
        <f>IF(N222="sníž. přenesená",J222,0)</f>
        <v>0</v>
      </c>
      <c r="BI222" s="132">
        <f>IF(N222="nulová",J222,0)</f>
        <v>0</v>
      </c>
      <c r="BJ222" s="82" t="s">
        <v>81</v>
      </c>
      <c r="BK222" s="132">
        <f>ROUND(I222*H222,2)</f>
        <v>0</v>
      </c>
      <c r="BL222" s="82" t="s">
        <v>209</v>
      </c>
      <c r="BM222" s="131" t="s">
        <v>433</v>
      </c>
    </row>
    <row r="223" spans="2:65" s="165" customFormat="1" ht="21.75" customHeight="1">
      <c r="B223" s="71"/>
      <c r="C223" s="148" t="s">
        <v>434</v>
      </c>
      <c r="D223" s="148" t="s">
        <v>128</v>
      </c>
      <c r="E223" s="149" t="s">
        <v>435</v>
      </c>
      <c r="F223" s="150" t="s">
        <v>436</v>
      </c>
      <c r="G223" s="151" t="s">
        <v>131</v>
      </c>
      <c r="H223" s="152">
        <v>300</v>
      </c>
      <c r="I223" s="72"/>
      <c r="J223" s="73">
        <f>ROUND(I223*H223,2)</f>
        <v>0</v>
      </c>
      <c r="K223" s="74"/>
      <c r="L223" s="71"/>
      <c r="M223" s="75" t="s">
        <v>1</v>
      </c>
      <c r="N223" s="128" t="s">
        <v>41</v>
      </c>
      <c r="P223" s="129">
        <f>O223*H223</f>
        <v>0</v>
      </c>
      <c r="Q223" s="129">
        <v>2.1000000000000001E-4</v>
      </c>
      <c r="R223" s="129">
        <f>Q223*H223</f>
        <v>6.3E-2</v>
      </c>
      <c r="S223" s="129">
        <v>0</v>
      </c>
      <c r="T223" s="130">
        <f>S223*H223</f>
        <v>0</v>
      </c>
      <c r="AR223" s="131" t="s">
        <v>209</v>
      </c>
      <c r="AT223" s="131" t="s">
        <v>128</v>
      </c>
      <c r="AU223" s="131" t="s">
        <v>81</v>
      </c>
      <c r="AY223" s="82" t="s">
        <v>127</v>
      </c>
      <c r="BE223" s="132">
        <f>IF(N223="základní",J223,0)</f>
        <v>0</v>
      </c>
      <c r="BF223" s="132">
        <f>IF(N223="snížená",J223,0)</f>
        <v>0</v>
      </c>
      <c r="BG223" s="132">
        <f>IF(N223="zákl. přenesená",J223,0)</f>
        <v>0</v>
      </c>
      <c r="BH223" s="132">
        <f>IF(N223="sníž. přenesená",J223,0)</f>
        <v>0</v>
      </c>
      <c r="BI223" s="132">
        <f>IF(N223="nulová",J223,0)</f>
        <v>0</v>
      </c>
      <c r="BJ223" s="82" t="s">
        <v>81</v>
      </c>
      <c r="BK223" s="132">
        <f>ROUND(I223*H223,2)</f>
        <v>0</v>
      </c>
      <c r="BL223" s="82" t="s">
        <v>209</v>
      </c>
      <c r="BM223" s="131" t="s">
        <v>437</v>
      </c>
    </row>
    <row r="224" spans="2:65" s="165" customFormat="1" ht="24.2" customHeight="1">
      <c r="B224" s="71"/>
      <c r="C224" s="148" t="s">
        <v>438</v>
      </c>
      <c r="D224" s="148" t="s">
        <v>128</v>
      </c>
      <c r="E224" s="149" t="s">
        <v>439</v>
      </c>
      <c r="F224" s="150" t="s">
        <v>440</v>
      </c>
      <c r="G224" s="151" t="s">
        <v>131</v>
      </c>
      <c r="H224" s="152">
        <v>300</v>
      </c>
      <c r="I224" s="72"/>
      <c r="J224" s="73">
        <f>ROUND(I224*H224,2)</f>
        <v>0</v>
      </c>
      <c r="K224" s="74"/>
      <c r="L224" s="71"/>
      <c r="M224" s="75" t="s">
        <v>1</v>
      </c>
      <c r="N224" s="128" t="s">
        <v>41</v>
      </c>
      <c r="P224" s="129">
        <f>O224*H224</f>
        <v>0</v>
      </c>
      <c r="Q224" s="129">
        <v>2.9E-4</v>
      </c>
      <c r="R224" s="129">
        <f>Q224*H224</f>
        <v>8.6999999999999994E-2</v>
      </c>
      <c r="S224" s="129">
        <v>0</v>
      </c>
      <c r="T224" s="130">
        <f>S224*H224</f>
        <v>0</v>
      </c>
      <c r="AR224" s="131" t="s">
        <v>209</v>
      </c>
      <c r="AT224" s="131" t="s">
        <v>128</v>
      </c>
      <c r="AU224" s="131" t="s">
        <v>81</v>
      </c>
      <c r="AY224" s="82" t="s">
        <v>127</v>
      </c>
      <c r="BE224" s="132">
        <f>IF(N224="základní",J224,0)</f>
        <v>0</v>
      </c>
      <c r="BF224" s="132">
        <f>IF(N224="snížená",J224,0)</f>
        <v>0</v>
      </c>
      <c r="BG224" s="132">
        <f>IF(N224="zákl. přenesená",J224,0)</f>
        <v>0</v>
      </c>
      <c r="BH224" s="132">
        <f>IF(N224="sníž. přenesená",J224,0)</f>
        <v>0</v>
      </c>
      <c r="BI224" s="132">
        <f>IF(N224="nulová",J224,0)</f>
        <v>0</v>
      </c>
      <c r="BJ224" s="82" t="s">
        <v>81</v>
      </c>
      <c r="BK224" s="132">
        <f>ROUND(I224*H224,2)</f>
        <v>0</v>
      </c>
      <c r="BL224" s="82" t="s">
        <v>209</v>
      </c>
      <c r="BM224" s="131" t="s">
        <v>441</v>
      </c>
    </row>
    <row r="225" spans="2:65" s="70" customFormat="1" ht="25.9" customHeight="1">
      <c r="B225" s="120"/>
      <c r="C225" s="145"/>
      <c r="D225" s="146" t="s">
        <v>75</v>
      </c>
      <c r="E225" s="147" t="s">
        <v>442</v>
      </c>
      <c r="F225" s="147" t="s">
        <v>443</v>
      </c>
      <c r="G225" s="145"/>
      <c r="H225" s="145"/>
      <c r="J225" s="122">
        <f>BK225</f>
        <v>0</v>
      </c>
      <c r="L225" s="120"/>
      <c r="M225" s="123"/>
      <c r="P225" s="124">
        <f>SUM(P226:P228)</f>
        <v>0</v>
      </c>
      <c r="R225" s="124">
        <f>SUM(R226:R228)</f>
        <v>0</v>
      </c>
      <c r="T225" s="125">
        <f>SUM(T226:T228)</f>
        <v>0</v>
      </c>
      <c r="AR225" s="121" t="s">
        <v>85</v>
      </c>
      <c r="AT225" s="126" t="s">
        <v>75</v>
      </c>
      <c r="AU225" s="126" t="s">
        <v>76</v>
      </c>
      <c r="AY225" s="121" t="s">
        <v>127</v>
      </c>
      <c r="BK225" s="127">
        <f>SUM(BK226:BK228)</f>
        <v>0</v>
      </c>
    </row>
    <row r="226" spans="2:65" s="165" customFormat="1" ht="16.5" customHeight="1">
      <c r="B226" s="71"/>
      <c r="C226" s="148" t="s">
        <v>444</v>
      </c>
      <c r="D226" s="148" t="s">
        <v>128</v>
      </c>
      <c r="E226" s="149" t="s">
        <v>445</v>
      </c>
      <c r="F226" s="150" t="s">
        <v>446</v>
      </c>
      <c r="G226" s="151" t="s">
        <v>131</v>
      </c>
      <c r="H226" s="152">
        <v>6.72</v>
      </c>
      <c r="I226" s="72"/>
      <c r="J226" s="73">
        <f>ROUND(I226*H226,2)</f>
        <v>0</v>
      </c>
      <c r="K226" s="74"/>
      <c r="L226" s="71"/>
      <c r="M226" s="75" t="s">
        <v>1</v>
      </c>
      <c r="N226" s="128" t="s">
        <v>41</v>
      </c>
      <c r="P226" s="129">
        <f>O226*H226</f>
        <v>0</v>
      </c>
      <c r="Q226" s="129">
        <v>0</v>
      </c>
      <c r="R226" s="129">
        <f>Q226*H226</f>
        <v>0</v>
      </c>
      <c r="S226" s="129">
        <v>0</v>
      </c>
      <c r="T226" s="130">
        <f>S226*H226</f>
        <v>0</v>
      </c>
      <c r="AR226" s="131" t="s">
        <v>209</v>
      </c>
      <c r="AT226" s="131" t="s">
        <v>128</v>
      </c>
      <c r="AU226" s="131" t="s">
        <v>81</v>
      </c>
      <c r="AY226" s="82" t="s">
        <v>127</v>
      </c>
      <c r="BE226" s="132">
        <f>IF(N226="základní",J226,0)</f>
        <v>0</v>
      </c>
      <c r="BF226" s="132">
        <f>IF(N226="snížená",J226,0)</f>
        <v>0</v>
      </c>
      <c r="BG226" s="132">
        <f>IF(N226="zákl. přenesená",J226,0)</f>
        <v>0</v>
      </c>
      <c r="BH226" s="132">
        <f>IF(N226="sníž. přenesená",J226,0)</f>
        <v>0</v>
      </c>
      <c r="BI226" s="132">
        <f>IF(N226="nulová",J226,0)</f>
        <v>0</v>
      </c>
      <c r="BJ226" s="82" t="s">
        <v>81</v>
      </c>
      <c r="BK226" s="132">
        <f>ROUND(I226*H226,2)</f>
        <v>0</v>
      </c>
      <c r="BL226" s="82" t="s">
        <v>209</v>
      </c>
      <c r="BM226" s="131" t="s">
        <v>447</v>
      </c>
    </row>
    <row r="227" spans="2:65" s="165" customFormat="1" ht="16.5" customHeight="1">
      <c r="B227" s="71"/>
      <c r="C227" s="158" t="s">
        <v>448</v>
      </c>
      <c r="D227" s="158" t="s">
        <v>246</v>
      </c>
      <c r="E227" s="159" t="s">
        <v>449</v>
      </c>
      <c r="F227" s="160" t="s">
        <v>450</v>
      </c>
      <c r="G227" s="161" t="s">
        <v>131</v>
      </c>
      <c r="H227" s="162">
        <v>6.72</v>
      </c>
      <c r="I227" s="77"/>
      <c r="J227" s="78">
        <f>ROUND(I227*H227,2)</f>
        <v>0</v>
      </c>
      <c r="K227" s="79"/>
      <c r="L227" s="137"/>
      <c r="M227" s="80" t="s">
        <v>1</v>
      </c>
      <c r="N227" s="138" t="s">
        <v>41</v>
      </c>
      <c r="P227" s="129">
        <f>O227*H227</f>
        <v>0</v>
      </c>
      <c r="Q227" s="129">
        <v>0</v>
      </c>
      <c r="R227" s="129">
        <f>Q227*H227</f>
        <v>0</v>
      </c>
      <c r="S227" s="129">
        <v>0</v>
      </c>
      <c r="T227" s="130">
        <f>S227*H227</f>
        <v>0</v>
      </c>
      <c r="AR227" s="131" t="s">
        <v>249</v>
      </c>
      <c r="AT227" s="131" t="s">
        <v>246</v>
      </c>
      <c r="AU227" s="131" t="s">
        <v>81</v>
      </c>
      <c r="AY227" s="82" t="s">
        <v>127</v>
      </c>
      <c r="BE227" s="132">
        <f>IF(N227="základní",J227,0)</f>
        <v>0</v>
      </c>
      <c r="BF227" s="132">
        <f>IF(N227="snížená",J227,0)</f>
        <v>0</v>
      </c>
      <c r="BG227" s="132">
        <f>IF(N227="zákl. přenesená",J227,0)</f>
        <v>0</v>
      </c>
      <c r="BH227" s="132">
        <f>IF(N227="sníž. přenesená",J227,0)</f>
        <v>0</v>
      </c>
      <c r="BI227" s="132">
        <f>IF(N227="nulová",J227,0)</f>
        <v>0</v>
      </c>
      <c r="BJ227" s="82" t="s">
        <v>81</v>
      </c>
      <c r="BK227" s="132">
        <f>ROUND(I227*H227,2)</f>
        <v>0</v>
      </c>
      <c r="BL227" s="82" t="s">
        <v>209</v>
      </c>
      <c r="BM227" s="131" t="s">
        <v>451</v>
      </c>
    </row>
    <row r="228" spans="2:65" s="165" customFormat="1" ht="24.2" customHeight="1">
      <c r="B228" s="71"/>
      <c r="C228" s="148" t="s">
        <v>452</v>
      </c>
      <c r="D228" s="148" t="s">
        <v>128</v>
      </c>
      <c r="E228" s="149" t="s">
        <v>453</v>
      </c>
      <c r="F228" s="150" t="s">
        <v>454</v>
      </c>
      <c r="G228" s="151" t="s">
        <v>268</v>
      </c>
      <c r="H228" s="163"/>
      <c r="I228" s="72"/>
      <c r="J228" s="73">
        <f>ROUND(I228*H228,2)</f>
        <v>0</v>
      </c>
      <c r="K228" s="74"/>
      <c r="L228" s="71"/>
      <c r="M228" s="75" t="s">
        <v>1</v>
      </c>
      <c r="N228" s="128" t="s">
        <v>41</v>
      </c>
      <c r="P228" s="129">
        <f>O228*H228</f>
        <v>0</v>
      </c>
      <c r="Q228" s="129">
        <v>0</v>
      </c>
      <c r="R228" s="129">
        <f>Q228*H228</f>
        <v>0</v>
      </c>
      <c r="S228" s="129">
        <v>0</v>
      </c>
      <c r="T228" s="130">
        <f>S228*H228</f>
        <v>0</v>
      </c>
      <c r="AR228" s="131" t="s">
        <v>209</v>
      </c>
      <c r="AT228" s="131" t="s">
        <v>128</v>
      </c>
      <c r="AU228" s="131" t="s">
        <v>81</v>
      </c>
      <c r="AY228" s="82" t="s">
        <v>127</v>
      </c>
      <c r="BE228" s="132">
        <f>IF(N228="základní",J228,0)</f>
        <v>0</v>
      </c>
      <c r="BF228" s="132">
        <f>IF(N228="snížená",J228,0)</f>
        <v>0</v>
      </c>
      <c r="BG228" s="132">
        <f>IF(N228="zákl. přenesená",J228,0)</f>
        <v>0</v>
      </c>
      <c r="BH228" s="132">
        <f>IF(N228="sníž. přenesená",J228,0)</f>
        <v>0</v>
      </c>
      <c r="BI228" s="132">
        <f>IF(N228="nulová",J228,0)</f>
        <v>0</v>
      </c>
      <c r="BJ228" s="82" t="s">
        <v>81</v>
      </c>
      <c r="BK228" s="132">
        <f>ROUND(I228*H228,2)</f>
        <v>0</v>
      </c>
      <c r="BL228" s="82" t="s">
        <v>209</v>
      </c>
      <c r="BM228" s="131" t="s">
        <v>455</v>
      </c>
    </row>
    <row r="229" spans="2:65" s="70" customFormat="1" ht="25.9" customHeight="1">
      <c r="B229" s="120"/>
      <c r="C229" s="145"/>
      <c r="D229" s="146" t="s">
        <v>75</v>
      </c>
      <c r="E229" s="147" t="s">
        <v>456</v>
      </c>
      <c r="F229" s="147" t="s">
        <v>457</v>
      </c>
      <c r="G229" s="145"/>
      <c r="H229" s="145"/>
      <c r="J229" s="122">
        <f>BK229</f>
        <v>0</v>
      </c>
      <c r="L229" s="120"/>
      <c r="M229" s="123"/>
      <c r="P229" s="124">
        <f>SUM(P230:P232)</f>
        <v>0</v>
      </c>
      <c r="R229" s="124">
        <f>SUM(R230:R232)</f>
        <v>0</v>
      </c>
      <c r="T229" s="125">
        <f>SUM(T230:T232)</f>
        <v>0</v>
      </c>
      <c r="AR229" s="121" t="s">
        <v>148</v>
      </c>
      <c r="AT229" s="126" t="s">
        <v>75</v>
      </c>
      <c r="AU229" s="126" t="s">
        <v>76</v>
      </c>
      <c r="AY229" s="121" t="s">
        <v>127</v>
      </c>
      <c r="BK229" s="127">
        <f>SUM(BK230:BK232)</f>
        <v>0</v>
      </c>
    </row>
    <row r="230" spans="2:65" s="165" customFormat="1" ht="16.5" customHeight="1">
      <c r="B230" s="71"/>
      <c r="C230" s="148" t="s">
        <v>458</v>
      </c>
      <c r="D230" s="148" t="s">
        <v>128</v>
      </c>
      <c r="E230" s="149" t="s">
        <v>459</v>
      </c>
      <c r="F230" s="150" t="s">
        <v>460</v>
      </c>
      <c r="G230" s="151" t="s">
        <v>461</v>
      </c>
      <c r="H230" s="152">
        <v>2</v>
      </c>
      <c r="I230" s="72"/>
      <c r="J230" s="73">
        <f>ROUND(I230*H230,2)</f>
        <v>0</v>
      </c>
      <c r="K230" s="74"/>
      <c r="L230" s="71"/>
      <c r="M230" s="75" t="s">
        <v>1</v>
      </c>
      <c r="N230" s="128" t="s">
        <v>41</v>
      </c>
      <c r="P230" s="129">
        <f>O230*H230</f>
        <v>0</v>
      </c>
      <c r="Q230" s="129">
        <v>0</v>
      </c>
      <c r="R230" s="129">
        <f>Q230*H230</f>
        <v>0</v>
      </c>
      <c r="S230" s="129">
        <v>0</v>
      </c>
      <c r="T230" s="130">
        <f>S230*H230</f>
        <v>0</v>
      </c>
      <c r="AR230" s="131" t="s">
        <v>412</v>
      </c>
      <c r="AT230" s="131" t="s">
        <v>128</v>
      </c>
      <c r="AU230" s="131" t="s">
        <v>81</v>
      </c>
      <c r="AY230" s="82" t="s">
        <v>127</v>
      </c>
      <c r="BE230" s="132">
        <f>IF(N230="základní",J230,0)</f>
        <v>0</v>
      </c>
      <c r="BF230" s="132">
        <f>IF(N230="snížená",J230,0)</f>
        <v>0</v>
      </c>
      <c r="BG230" s="132">
        <f>IF(N230="zákl. přenesená",J230,0)</f>
        <v>0</v>
      </c>
      <c r="BH230" s="132">
        <f>IF(N230="sníž. přenesená",J230,0)</f>
        <v>0</v>
      </c>
      <c r="BI230" s="132">
        <f>IF(N230="nulová",J230,0)</f>
        <v>0</v>
      </c>
      <c r="BJ230" s="82" t="s">
        <v>81</v>
      </c>
      <c r="BK230" s="132">
        <f>ROUND(I230*H230,2)</f>
        <v>0</v>
      </c>
      <c r="BL230" s="82" t="s">
        <v>412</v>
      </c>
      <c r="BM230" s="131" t="s">
        <v>462</v>
      </c>
    </row>
    <row r="231" spans="2:65" s="165" customFormat="1" ht="76.349999999999994" customHeight="1">
      <c r="B231" s="71"/>
      <c r="C231" s="148" t="s">
        <v>463</v>
      </c>
      <c r="D231" s="148" t="s">
        <v>128</v>
      </c>
      <c r="E231" s="149" t="s">
        <v>464</v>
      </c>
      <c r="F231" s="150" t="s">
        <v>465</v>
      </c>
      <c r="G231" s="151" t="s">
        <v>461</v>
      </c>
      <c r="H231" s="152">
        <v>2</v>
      </c>
      <c r="I231" s="72"/>
      <c r="J231" s="73">
        <f>ROUND(I231*H231,2)</f>
        <v>0</v>
      </c>
      <c r="K231" s="74"/>
      <c r="L231" s="71"/>
      <c r="M231" s="75" t="s">
        <v>1</v>
      </c>
      <c r="N231" s="128" t="s">
        <v>41</v>
      </c>
      <c r="P231" s="129">
        <f>O231*H231</f>
        <v>0</v>
      </c>
      <c r="Q231" s="129">
        <v>0</v>
      </c>
      <c r="R231" s="129">
        <f>Q231*H231</f>
        <v>0</v>
      </c>
      <c r="S231" s="129">
        <v>0</v>
      </c>
      <c r="T231" s="130">
        <f>S231*H231</f>
        <v>0</v>
      </c>
      <c r="AR231" s="131" t="s">
        <v>412</v>
      </c>
      <c r="AT231" s="131" t="s">
        <v>128</v>
      </c>
      <c r="AU231" s="131" t="s">
        <v>81</v>
      </c>
      <c r="AY231" s="82" t="s">
        <v>127</v>
      </c>
      <c r="BE231" s="132">
        <f>IF(N231="základní",J231,0)</f>
        <v>0</v>
      </c>
      <c r="BF231" s="132">
        <f>IF(N231="snížená",J231,0)</f>
        <v>0</v>
      </c>
      <c r="BG231" s="132">
        <f>IF(N231="zákl. přenesená",J231,0)</f>
        <v>0</v>
      </c>
      <c r="BH231" s="132">
        <f>IF(N231="sníž. přenesená",J231,0)</f>
        <v>0</v>
      </c>
      <c r="BI231" s="132">
        <f>IF(N231="nulová",J231,0)</f>
        <v>0</v>
      </c>
      <c r="BJ231" s="82" t="s">
        <v>81</v>
      </c>
      <c r="BK231" s="132">
        <f>ROUND(I231*H231,2)</f>
        <v>0</v>
      </c>
      <c r="BL231" s="82" t="s">
        <v>412</v>
      </c>
      <c r="BM231" s="131" t="s">
        <v>466</v>
      </c>
    </row>
    <row r="232" spans="2:65" s="165" customFormat="1" ht="24.2" customHeight="1">
      <c r="B232" s="71"/>
      <c r="C232" s="148" t="s">
        <v>467</v>
      </c>
      <c r="D232" s="148" t="s">
        <v>128</v>
      </c>
      <c r="E232" s="149" t="s">
        <v>468</v>
      </c>
      <c r="F232" s="150" t="s">
        <v>469</v>
      </c>
      <c r="G232" s="151" t="s">
        <v>461</v>
      </c>
      <c r="H232" s="152">
        <v>2</v>
      </c>
      <c r="I232" s="72"/>
      <c r="J232" s="73">
        <f>ROUND(I232*H232,2)</f>
        <v>0</v>
      </c>
      <c r="K232" s="74"/>
      <c r="L232" s="71"/>
      <c r="M232" s="81" t="s">
        <v>1</v>
      </c>
      <c r="N232" s="139" t="s">
        <v>41</v>
      </c>
      <c r="O232" s="140"/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31" t="s">
        <v>412</v>
      </c>
      <c r="AT232" s="131" t="s">
        <v>128</v>
      </c>
      <c r="AU232" s="131" t="s">
        <v>81</v>
      </c>
      <c r="AY232" s="82" t="s">
        <v>127</v>
      </c>
      <c r="BE232" s="132">
        <f>IF(N232="základní",J232,0)</f>
        <v>0</v>
      </c>
      <c r="BF232" s="132">
        <f>IF(N232="snížená",J232,0)</f>
        <v>0</v>
      </c>
      <c r="BG232" s="132">
        <f>IF(N232="zákl. přenesená",J232,0)</f>
        <v>0</v>
      </c>
      <c r="BH232" s="132">
        <f>IF(N232="sníž. přenesená",J232,0)</f>
        <v>0</v>
      </c>
      <c r="BI232" s="132">
        <f>IF(N232="nulová",J232,0)</f>
        <v>0</v>
      </c>
      <c r="BJ232" s="82" t="s">
        <v>81</v>
      </c>
      <c r="BK232" s="132">
        <f>ROUND(I232*H232,2)</f>
        <v>0</v>
      </c>
      <c r="BL232" s="82" t="s">
        <v>412</v>
      </c>
      <c r="BM232" s="131" t="s">
        <v>470</v>
      </c>
    </row>
    <row r="233" spans="2:65" s="165" customFormat="1" ht="6.95" customHeight="1">
      <c r="B233" s="100"/>
      <c r="C233" s="101"/>
      <c r="D233" s="101"/>
      <c r="E233" s="101"/>
      <c r="F233" s="101"/>
      <c r="G233" s="101"/>
      <c r="H233" s="101"/>
      <c r="I233" s="101"/>
      <c r="J233" s="101"/>
      <c r="K233" s="101"/>
      <c r="L233" s="71"/>
    </row>
  </sheetData>
  <sheetProtection algorithmName="SHA-512" hashValue="I/oTW/HWwo39boaxpS28HIjBTNeTNWQPt0M9p89NXxBsrWRuKmgJp/emDavwfFstPwOQNDcK8jLCoYPsgwI8Vg==" saltValue="cIn66EUTbqocbPKDpqLxdw==" spinCount="100000" sheet="1" objects="1" scenarios="1"/>
  <autoFilter ref="C133:K232" xr:uid="{00000000-0009-0000-0000-000001000000}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1 - Stavební část</vt:lpstr>
      <vt:lpstr>'1 - Stavební část'!Názvy_tisku</vt:lpstr>
      <vt:lpstr>'Rekapitulace stavby'!Názvy_tisku</vt:lpstr>
      <vt:lpstr>'1 - Stavební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Vladka</dc:creator>
  <cp:lastModifiedBy>Petrušková Táňa</cp:lastModifiedBy>
  <dcterms:created xsi:type="dcterms:W3CDTF">2024-02-09T08:05:04Z</dcterms:created>
  <dcterms:modified xsi:type="dcterms:W3CDTF">2024-02-20T10:28:38Z</dcterms:modified>
</cp:coreProperties>
</file>