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Rozpočty\22-5116-01 - Areál tramvaje Poruba\"/>
    </mc:Choice>
  </mc:AlternateContent>
  <workbookProtection workbookAlgorithmName="SHA-512" workbookHashValue="GrEL4/vh5+hk7nSfZXVRcl+whep3f13I7OdMjahCDf2KWONPrZ9o+dX3e/4j7cs6vnwjimi7WRth+JZnEkBr1w==" workbookSaltValue="cO/VsooeC/qAooT+mEqaIA==" workbookSpinCount="100000" lockStructure="1"/>
  <bookViews>
    <workbookView xWindow="0" yWindow="0" windowWidth="28800" windowHeight="12504"/>
  </bookViews>
  <sheets>
    <sheet name="Titulní" sheetId="13" r:id="rId1"/>
    <sheet name="Rekapitulace stavby" sheetId="20" r:id="rId2"/>
    <sheet name="1 - Stavebně konstruk..." sheetId="18" r:id="rId3"/>
    <sheet name="2 - Stavebně konstruk.. (2)" sheetId="19" r:id="rId4"/>
    <sheet name="3 - Vzduchotechnika" sheetId="21" r:id="rId5"/>
    <sheet name="4 - Silnoproudá elektr..." sheetId="2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2" hidden="1">'1 - Stavebně konstruk...'!$C$131:$K$168</definedName>
    <definedName name="_xlnm._FilterDatabase" localSheetId="3" hidden="1">'2 - Stavebně konstruk.. (2)'!$C$131:$K$168</definedName>
    <definedName name="_xlnm._FilterDatabase" localSheetId="4" hidden="1">'3 - Vzduchotechnika'!$C$140:$K$235</definedName>
    <definedName name="_xlnm._FilterDatabase" localSheetId="5" hidden="1">'4 - Silnoproudá elektr...'!$C$132:$K$190</definedName>
    <definedName name="Akce" localSheetId="4">#REF!</definedName>
    <definedName name="Akce" localSheetId="5">#REF!</definedName>
    <definedName name="Akce" localSheetId="1">#REF!</definedName>
    <definedName name="Akce">#REF!</definedName>
    <definedName name="CenaCelkem">[1]Stavba!$G$29</definedName>
    <definedName name="CenaCelkemBezDPH">#REF!</definedName>
    <definedName name="CisloDok" localSheetId="4">#REF!</definedName>
    <definedName name="CisloDok" localSheetId="5">#REF!</definedName>
    <definedName name="CisloDok" localSheetId="1">#REF!</definedName>
    <definedName name="CisloDok">#REF!</definedName>
    <definedName name="cisloobjektu">#REF!</definedName>
    <definedName name="CisloRozpoctu">'[2]Krycí list'!$C$2</definedName>
    <definedName name="cislostavby">'[2]Krycí list'!$A$7</definedName>
    <definedName name="CisloStavebnihoRozpoctu">#REF!</definedName>
    <definedName name="dadresa">#REF!</definedName>
    <definedName name="Datum" localSheetId="4">#REF!</definedName>
    <definedName name="Datum" localSheetId="5">#REF!</definedName>
    <definedName name="Datum" localSheetId="1">#REF!</definedName>
    <definedName name="Datum">#REF!</definedName>
    <definedName name="DFG">#REF!</definedName>
    <definedName name="dmisto">#REF!</definedName>
    <definedName name="DPHSni">[1]Stavba!$G$24</definedName>
    <definedName name="DPHZakl">[1]Stavba!$G$26</definedName>
    <definedName name="dsfhsr">'[3]Krycí list'!$C$7</definedName>
    <definedName name="Kontroloval" localSheetId="4">#REF!</definedName>
    <definedName name="Kontroloval" localSheetId="5">#REF!</definedName>
    <definedName name="Kontroloval" localSheetId="1">#REF!</definedName>
    <definedName name="Kontroloval">#REF!</definedName>
    <definedName name="Mena">[1]Stavba!$J$29</definedName>
    <definedName name="MistoStavby">#REF!</definedName>
    <definedName name="nazevobjektu">#REF!</definedName>
    <definedName name="NazevRozpoctu">'[2]Krycí list'!$D$2</definedName>
    <definedName name="nazevstavby">'[2]Krycí list'!$C$7</definedName>
    <definedName name="NazevStavebnihoRozpoctu">#REF!</definedName>
    <definedName name="_xlnm.Print_Titles" localSheetId="2">'1 - Stavebně konstruk...'!$131:$131</definedName>
    <definedName name="_xlnm.Print_Titles" localSheetId="3">'2 - Stavebně konstruk.. (2)'!$131:$131</definedName>
    <definedName name="_xlnm.Print_Titles" localSheetId="4">'3 - Vzduchotechnika'!$140:$140</definedName>
    <definedName name="_xlnm.Print_Titles" localSheetId="5">'4 - Silnoproudá elektr...'!$132:$132</definedName>
    <definedName name="_xlnm.Print_Titles" localSheetId="1">'Rekapitulace stavby'!$13:$13</definedName>
    <definedName name="oadresa">#REF!</definedName>
    <definedName name="Objednatel" localSheetId="4">#REF!</definedName>
    <definedName name="Objednatel" localSheetId="5">#REF!</definedName>
    <definedName name="Objednatel" localSheetId="1">#REF!</definedName>
    <definedName name="Objednatel">#REF!</definedName>
    <definedName name="ObjednatelAdr" localSheetId="4">#REF!</definedName>
    <definedName name="ObjednatelAdr" localSheetId="5">#REF!</definedName>
    <definedName name="ObjednatelAdr" localSheetId="1">#REF!</definedName>
    <definedName name="ObjednatelAdr">#REF!</definedName>
    <definedName name="ObjednatelMesto" localSheetId="4">#REF!</definedName>
    <definedName name="ObjednatelMesto" localSheetId="5">#REF!</definedName>
    <definedName name="ObjednatelMesto" localSheetId="1">#REF!</definedName>
    <definedName name="ObjednatelMesto">#REF!</definedName>
    <definedName name="_xlnm.Print_Area" localSheetId="2">'1 - Stavebně konstruk...'!$C$4:$J$76,'1 - Stavebně konstruk...'!$C$82:$J$113,'1 - Stavebně konstruk...'!$C$119:$J$168</definedName>
    <definedName name="_xlnm.Print_Area" localSheetId="3">'2 - Stavebně konstruk.. (2)'!$C$4:$J$76,'2 - Stavebně konstruk.. (2)'!$C$82:$J$113,'2 - Stavebně konstruk.. (2)'!$C$119:$J$168</definedName>
    <definedName name="_xlnm.Print_Area" localSheetId="4">'3 - Vzduchotechnika'!$C$4:$J$76,'3 - Vzduchotechnika'!$C$82:$J$122,'3 - Vzduchotechnika'!$C$128:$J$235</definedName>
    <definedName name="_xlnm.Print_Area" localSheetId="5">'4 - Silnoproudá elektr...'!$C$4:$J$76,'4 - Silnoproudá elektr...'!$C$82:$J$114,'4 - Silnoproudá elektr...'!$C$120:$J$190</definedName>
    <definedName name="_xlnm.Print_Area" localSheetId="1">'Rekapitulace stavby'!$A$1:$AP$29</definedName>
    <definedName name="Obsah" localSheetId="4">#REF!</definedName>
    <definedName name="Obsah" localSheetId="5">#REF!</definedName>
    <definedName name="Obsah" localSheetId="1">#REF!</definedName>
    <definedName name="Obsah">#REF!</definedName>
    <definedName name="padresa">#REF!</definedName>
    <definedName name="pdic">#REF!</definedName>
    <definedName name="pico">#REF!</definedName>
    <definedName name="pmisto">#REF!</definedName>
    <definedName name="PocetA4" localSheetId="4">#REF!</definedName>
    <definedName name="PocetA4" localSheetId="5">#REF!</definedName>
    <definedName name="PocetA4" localSheetId="1">#REF!</definedName>
    <definedName name="PocetA4">#REF!</definedName>
    <definedName name="PocetMJ">#REF!</definedName>
    <definedName name="PoptavkaID">#REF!</definedName>
    <definedName name="pPSC">#REF!</definedName>
    <definedName name="Projektant">#REF!</definedName>
    <definedName name="SazbaDPH1">'[2]Krycí list'!$C$30</definedName>
    <definedName name="SazbaDPH2">'[2]Krycí list'!$C$32</definedName>
    <definedName name="Schvalil" localSheetId="4">#REF!</definedName>
    <definedName name="Schvalil" localSheetId="5">#REF!</definedName>
    <definedName name="Schvalil" localSheetId="1">#REF!</definedName>
    <definedName name="Schvalil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PS_PLC_DQE" localSheetId="4">#REF!</definedName>
    <definedName name="SPS_PLC_DQE" localSheetId="5">#REF!</definedName>
    <definedName name="SPS_PLC_DQE" localSheetId="1">#REF!</definedName>
    <definedName name="SPS_PLC_DQE">#REF!</definedName>
    <definedName name="Stupen" localSheetId="4">#REF!</definedName>
    <definedName name="Stupen" localSheetId="5">#REF!</definedName>
    <definedName name="Stupen" localSheetId="1">#REF!</definedName>
    <definedName name="Stupen">#REF!</definedName>
    <definedName name="Vypracoval" localSheetId="4">#REF!</definedName>
    <definedName name="Vypracoval" localSheetId="5">#REF!</definedName>
    <definedName name="Vypracoval" localSheetId="1">#REF!</definedName>
    <definedName name="Vypracoval">#REF!</definedName>
    <definedName name="Zakazka" localSheetId="4">#REF!</definedName>
    <definedName name="Zakazka" localSheetId="5">#REF!</definedName>
    <definedName name="Zakazka" localSheetId="1">#REF!</definedName>
    <definedName name="Zakazka">#REF!</definedName>
    <definedName name="ZakazkaBKB" localSheetId="4">#REF!</definedName>
    <definedName name="ZakazkaBKB" localSheetId="5">#REF!</definedName>
    <definedName name="ZakazkaBKB" localSheetId="1">#REF!</definedName>
    <definedName name="ZakazkaBKB">#REF!</definedName>
    <definedName name="ZakladDPHSni">[1]Stavba!$G$23</definedName>
    <definedName name="ZakladDPHZakl">[1]Stavba!$G$25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0" i="22" l="1"/>
  <c r="BK190" i="22" l="1"/>
  <c r="BK189" i="22" s="1"/>
  <c r="BF188" i="22"/>
  <c r="BG188" i="22"/>
  <c r="BH188" i="22"/>
  <c r="BI188" i="22"/>
  <c r="BK188" i="22"/>
  <c r="J188" i="22"/>
  <c r="BE188" i="22" s="1"/>
  <c r="E18" i="21"/>
  <c r="J235" i="21"/>
  <c r="BI190" i="22" l="1"/>
  <c r="BH190" i="22"/>
  <c r="BG190" i="22"/>
  <c r="BF190" i="22"/>
  <c r="T190" i="22"/>
  <c r="T189" i="22" s="1"/>
  <c r="R190" i="22"/>
  <c r="R189" i="22" s="1"/>
  <c r="P190" i="22"/>
  <c r="P189" i="22" s="1"/>
  <c r="BK187" i="22"/>
  <c r="BI187" i="22"/>
  <c r="BH187" i="22"/>
  <c r="BG187" i="22"/>
  <c r="BF187" i="22"/>
  <c r="T187" i="22"/>
  <c r="R187" i="22"/>
  <c r="P187" i="22"/>
  <c r="J187" i="22"/>
  <c r="BE187" i="22" s="1"/>
  <c r="BK186" i="22"/>
  <c r="BI186" i="22"/>
  <c r="BH186" i="22"/>
  <c r="BG186" i="22"/>
  <c r="BF186" i="22"/>
  <c r="T186" i="22"/>
  <c r="R186" i="22"/>
  <c r="P186" i="22"/>
  <c r="J186" i="22"/>
  <c r="BE186" i="22" s="1"/>
  <c r="BK185" i="22"/>
  <c r="BI185" i="22"/>
  <c r="BH185" i="22"/>
  <c r="BG185" i="22"/>
  <c r="BF185" i="22"/>
  <c r="T185" i="22"/>
  <c r="R185" i="22"/>
  <c r="P185" i="22"/>
  <c r="J185" i="22"/>
  <c r="BE185" i="22" s="1"/>
  <c r="BK184" i="22"/>
  <c r="BI184" i="22"/>
  <c r="BH184" i="22"/>
  <c r="BG184" i="22"/>
  <c r="BF184" i="22"/>
  <c r="T184" i="22"/>
  <c r="R184" i="22"/>
  <c r="P184" i="22"/>
  <c r="J184" i="22"/>
  <c r="BE184" i="22" s="1"/>
  <c r="BK182" i="22"/>
  <c r="BI182" i="22"/>
  <c r="BH182" i="22"/>
  <c r="BG182" i="22"/>
  <c r="BF182" i="22"/>
  <c r="T182" i="22"/>
  <c r="R182" i="22"/>
  <c r="P182" i="22"/>
  <c r="J182" i="22"/>
  <c r="BE182" i="22" s="1"/>
  <c r="BK181" i="22"/>
  <c r="BI181" i="22"/>
  <c r="BH181" i="22"/>
  <c r="BG181" i="22"/>
  <c r="BF181" i="22"/>
  <c r="T181" i="22"/>
  <c r="R181" i="22"/>
  <c r="P181" i="22"/>
  <c r="J181" i="22"/>
  <c r="BE181" i="22" s="1"/>
  <c r="BK180" i="22"/>
  <c r="BI180" i="22"/>
  <c r="BH180" i="22"/>
  <c r="BG180" i="22"/>
  <c r="BF180" i="22"/>
  <c r="T180" i="22"/>
  <c r="R180" i="22"/>
  <c r="P180" i="22"/>
  <c r="J180" i="22"/>
  <c r="BE180" i="22" s="1"/>
  <c r="BK179" i="22"/>
  <c r="BI179" i="22"/>
  <c r="BH179" i="22"/>
  <c r="BG179" i="22"/>
  <c r="BF179" i="22"/>
  <c r="T179" i="22"/>
  <c r="R179" i="22"/>
  <c r="P179" i="22"/>
  <c r="J179" i="22"/>
  <c r="BE179" i="22" s="1"/>
  <c r="BK178" i="22"/>
  <c r="BI178" i="22"/>
  <c r="BH178" i="22"/>
  <c r="BG178" i="22"/>
  <c r="BF178" i="22"/>
  <c r="T178" i="22"/>
  <c r="R178" i="22"/>
  <c r="P178" i="22"/>
  <c r="J178" i="22"/>
  <c r="BE178" i="22" s="1"/>
  <c r="BK177" i="22"/>
  <c r="BI177" i="22"/>
  <c r="BH177" i="22"/>
  <c r="BG177" i="22"/>
  <c r="BF177" i="22"/>
  <c r="T177" i="22"/>
  <c r="R177" i="22"/>
  <c r="P177" i="22"/>
  <c r="J177" i="22"/>
  <c r="BE177" i="22" s="1"/>
  <c r="BK176" i="22"/>
  <c r="BI176" i="22"/>
  <c r="BH176" i="22"/>
  <c r="BG176" i="22"/>
  <c r="BF176" i="22"/>
  <c r="T176" i="22"/>
  <c r="R176" i="22"/>
  <c r="P176" i="22"/>
  <c r="J176" i="22"/>
  <c r="BE176" i="22" s="1"/>
  <c r="BK175" i="22"/>
  <c r="BI175" i="22"/>
  <c r="BH175" i="22"/>
  <c r="BG175" i="22"/>
  <c r="BF175" i="22"/>
  <c r="T175" i="22"/>
  <c r="R175" i="22"/>
  <c r="P175" i="22"/>
  <c r="J175" i="22"/>
  <c r="BE175" i="22" s="1"/>
  <c r="BK174" i="22"/>
  <c r="BI174" i="22"/>
  <c r="BH174" i="22"/>
  <c r="BG174" i="22"/>
  <c r="BF174" i="22"/>
  <c r="T174" i="22"/>
  <c r="R174" i="22"/>
  <c r="P174" i="22"/>
  <c r="J174" i="22"/>
  <c r="BE174" i="22" s="1"/>
  <c r="BK173" i="22"/>
  <c r="BI173" i="22"/>
  <c r="BH173" i="22"/>
  <c r="BG173" i="22"/>
  <c r="BF173" i="22"/>
  <c r="T173" i="22"/>
  <c r="R173" i="22"/>
  <c r="P173" i="22"/>
  <c r="J173" i="22"/>
  <c r="BE173" i="22" s="1"/>
  <c r="R172" i="22"/>
  <c r="BK171" i="22"/>
  <c r="BI171" i="22"/>
  <c r="BH171" i="22"/>
  <c r="BG171" i="22"/>
  <c r="BF171" i="22"/>
  <c r="T171" i="22"/>
  <c r="R171" i="22"/>
  <c r="P171" i="22"/>
  <c r="J171" i="22"/>
  <c r="BE171" i="22" s="1"/>
  <c r="BK170" i="22"/>
  <c r="BI170" i="22"/>
  <c r="BH170" i="22"/>
  <c r="BG170" i="22"/>
  <c r="BF170" i="22"/>
  <c r="T170" i="22"/>
  <c r="R170" i="22"/>
  <c r="P170" i="22"/>
  <c r="J170" i="22"/>
  <c r="BE170" i="22" s="1"/>
  <c r="BK169" i="22"/>
  <c r="BI169" i="22"/>
  <c r="BH169" i="22"/>
  <c r="BG169" i="22"/>
  <c r="BF169" i="22"/>
  <c r="T169" i="22"/>
  <c r="R169" i="22"/>
  <c r="P169" i="22"/>
  <c r="J169" i="22"/>
  <c r="BE169" i="22" s="1"/>
  <c r="BK168" i="22"/>
  <c r="BI168" i="22"/>
  <c r="BH168" i="22"/>
  <c r="BG168" i="22"/>
  <c r="BF168" i="22"/>
  <c r="T168" i="22"/>
  <c r="R168" i="22"/>
  <c r="P168" i="22"/>
  <c r="J168" i="22"/>
  <c r="BE168" i="22" s="1"/>
  <c r="BK167" i="22"/>
  <c r="BI167" i="22"/>
  <c r="BH167" i="22"/>
  <c r="BG167" i="22"/>
  <c r="BF167" i="22"/>
  <c r="T167" i="22"/>
  <c r="R167" i="22"/>
  <c r="P167" i="22"/>
  <c r="J167" i="22"/>
  <c r="BE167" i="22" s="1"/>
  <c r="BK166" i="22"/>
  <c r="BI166" i="22"/>
  <c r="BH166" i="22"/>
  <c r="BG166" i="22"/>
  <c r="BF166" i="22"/>
  <c r="T166" i="22"/>
  <c r="R166" i="22"/>
  <c r="P166" i="22"/>
  <c r="J166" i="22"/>
  <c r="BE166" i="22" s="1"/>
  <c r="BK165" i="22"/>
  <c r="BI165" i="22"/>
  <c r="BH165" i="22"/>
  <c r="BG165" i="22"/>
  <c r="BF165" i="22"/>
  <c r="T165" i="22"/>
  <c r="R165" i="22"/>
  <c r="P165" i="22"/>
  <c r="J165" i="22"/>
  <c r="BE165" i="22" s="1"/>
  <c r="BK164" i="22"/>
  <c r="BK159" i="22" s="1"/>
  <c r="J159" i="22" s="1"/>
  <c r="J100" i="22" s="1"/>
  <c r="BI164" i="22"/>
  <c r="BH164" i="22"/>
  <c r="BG164" i="22"/>
  <c r="BF164" i="22"/>
  <c r="T164" i="22"/>
  <c r="R164" i="22"/>
  <c r="P164" i="22"/>
  <c r="J164" i="22"/>
  <c r="BE164" i="22" s="1"/>
  <c r="BK163" i="22"/>
  <c r="BI163" i="22"/>
  <c r="BH163" i="22"/>
  <c r="BG163" i="22"/>
  <c r="BF163" i="22"/>
  <c r="T163" i="22"/>
  <c r="R163" i="22"/>
  <c r="P163" i="22"/>
  <c r="J163" i="22"/>
  <c r="BE163" i="22" s="1"/>
  <c r="BK162" i="22"/>
  <c r="BI162" i="22"/>
  <c r="BH162" i="22"/>
  <c r="BG162" i="22"/>
  <c r="BF162" i="22"/>
  <c r="T162" i="22"/>
  <c r="R162" i="22"/>
  <c r="P162" i="22"/>
  <c r="J162" i="22"/>
  <c r="BE162" i="22" s="1"/>
  <c r="BK161" i="22"/>
  <c r="BI161" i="22"/>
  <c r="BH161" i="22"/>
  <c r="BG161" i="22"/>
  <c r="BF161" i="22"/>
  <c r="T161" i="22"/>
  <c r="R161" i="22"/>
  <c r="P161" i="22"/>
  <c r="J161" i="22"/>
  <c r="BE161" i="22" s="1"/>
  <c r="BK160" i="22"/>
  <c r="BI160" i="22"/>
  <c r="BH160" i="22"/>
  <c r="BG160" i="22"/>
  <c r="BF160" i="22"/>
  <c r="T160" i="22"/>
  <c r="R160" i="22"/>
  <c r="P160" i="22"/>
  <c r="J160" i="22"/>
  <c r="BE160" i="22" s="1"/>
  <c r="BK158" i="22"/>
  <c r="BI158" i="22"/>
  <c r="BH158" i="22"/>
  <c r="BG158" i="22"/>
  <c r="BF158" i="22"/>
  <c r="T158" i="22"/>
  <c r="R158" i="22"/>
  <c r="P158" i="22"/>
  <c r="J158" i="22"/>
  <c r="BE158" i="22" s="1"/>
  <c r="BK157" i="22"/>
  <c r="BI157" i="22"/>
  <c r="BH157" i="22"/>
  <c r="BG157" i="22"/>
  <c r="BF157" i="22"/>
  <c r="T157" i="22"/>
  <c r="R157" i="22"/>
  <c r="P157" i="22"/>
  <c r="J157" i="22"/>
  <c r="BE157" i="22" s="1"/>
  <c r="BK156" i="22"/>
  <c r="BI156" i="22"/>
  <c r="BH156" i="22"/>
  <c r="BG156" i="22"/>
  <c r="BF156" i="22"/>
  <c r="T156" i="22"/>
  <c r="R156" i="22"/>
  <c r="P156" i="22"/>
  <c r="J156" i="22"/>
  <c r="BE156" i="22" s="1"/>
  <c r="BK155" i="22"/>
  <c r="BI155" i="22"/>
  <c r="BH155" i="22"/>
  <c r="BG155" i="22"/>
  <c r="BF155" i="22"/>
  <c r="T155" i="22"/>
  <c r="R155" i="22"/>
  <c r="P155" i="22"/>
  <c r="J155" i="22"/>
  <c r="BE155" i="22" s="1"/>
  <c r="BK154" i="22"/>
  <c r="BI154" i="22"/>
  <c r="BH154" i="22"/>
  <c r="BG154" i="22"/>
  <c r="BF154" i="22"/>
  <c r="T154" i="22"/>
  <c r="R154" i="22"/>
  <c r="P154" i="22"/>
  <c r="J154" i="22"/>
  <c r="BE154" i="22" s="1"/>
  <c r="BK153" i="22"/>
  <c r="BI153" i="22"/>
  <c r="BH153" i="22"/>
  <c r="BG153" i="22"/>
  <c r="BF153" i="22"/>
  <c r="T153" i="22"/>
  <c r="R153" i="22"/>
  <c r="P153" i="22"/>
  <c r="J153" i="22"/>
  <c r="BE153" i="22" s="1"/>
  <c r="BK152" i="22"/>
  <c r="BI152" i="22"/>
  <c r="BH152" i="22"/>
  <c r="BG152" i="22"/>
  <c r="BF152" i="22"/>
  <c r="T152" i="22"/>
  <c r="R152" i="22"/>
  <c r="P152" i="22"/>
  <c r="J152" i="22"/>
  <c r="BE152" i="22" s="1"/>
  <c r="BK151" i="22"/>
  <c r="BI151" i="22"/>
  <c r="BH151" i="22"/>
  <c r="BG151" i="22"/>
  <c r="BF151" i="22"/>
  <c r="T151" i="22"/>
  <c r="R151" i="22"/>
  <c r="P151" i="22"/>
  <c r="J151" i="22"/>
  <c r="BE151" i="22" s="1"/>
  <c r="BK150" i="22"/>
  <c r="BI150" i="22"/>
  <c r="BH150" i="22"/>
  <c r="BG150" i="22"/>
  <c r="BF150" i="22"/>
  <c r="T150" i="22"/>
  <c r="R150" i="22"/>
  <c r="P150" i="22"/>
  <c r="J150" i="22"/>
  <c r="BE150" i="22" s="1"/>
  <c r="BK149" i="22"/>
  <c r="BI149" i="22"/>
  <c r="BH149" i="22"/>
  <c r="BG149" i="22"/>
  <c r="BF149" i="22"/>
  <c r="T149" i="22"/>
  <c r="R149" i="22"/>
  <c r="P149" i="22"/>
  <c r="J149" i="22"/>
  <c r="BE149" i="22" s="1"/>
  <c r="BK148" i="22"/>
  <c r="BI148" i="22"/>
  <c r="BH148" i="22"/>
  <c r="BG148" i="22"/>
  <c r="BF148" i="22"/>
  <c r="T148" i="22"/>
  <c r="R148" i="22"/>
  <c r="P148" i="22"/>
  <c r="J148" i="22"/>
  <c r="BE148" i="22" s="1"/>
  <c r="BK147" i="22"/>
  <c r="BI147" i="22"/>
  <c r="BH147" i="22"/>
  <c r="BG147" i="22"/>
  <c r="BF147" i="22"/>
  <c r="T147" i="22"/>
  <c r="R147" i="22"/>
  <c r="P147" i="22"/>
  <c r="P145" i="22" s="1"/>
  <c r="J147" i="22"/>
  <c r="BE147" i="22" s="1"/>
  <c r="BK146" i="22"/>
  <c r="BK145" i="22" s="1"/>
  <c r="J145" i="22" s="1"/>
  <c r="J99" i="22" s="1"/>
  <c r="BI146" i="22"/>
  <c r="BH146" i="22"/>
  <c r="BG146" i="22"/>
  <c r="BF146" i="22"/>
  <c r="T146" i="22"/>
  <c r="R146" i="22"/>
  <c r="P146" i="22"/>
  <c r="J146" i="22"/>
  <c r="BE146" i="22" s="1"/>
  <c r="BK144" i="22"/>
  <c r="BI144" i="22"/>
  <c r="BH144" i="22"/>
  <c r="BG144" i="22"/>
  <c r="BF144" i="22"/>
  <c r="T144" i="22"/>
  <c r="R144" i="22"/>
  <c r="P144" i="22"/>
  <c r="J144" i="22"/>
  <c r="BE144" i="22" s="1"/>
  <c r="BK143" i="22"/>
  <c r="BI143" i="22"/>
  <c r="BH143" i="22"/>
  <c r="BG143" i="22"/>
  <c r="BF143" i="22"/>
  <c r="T143" i="22"/>
  <c r="R143" i="22"/>
  <c r="R142" i="22" s="1"/>
  <c r="P143" i="22"/>
  <c r="P142" i="22" s="1"/>
  <c r="J143" i="22"/>
  <c r="BE143" i="22" s="1"/>
  <c r="BK142" i="22"/>
  <c r="J142" i="22" s="1"/>
  <c r="BK140" i="22"/>
  <c r="BI140" i="22"/>
  <c r="BH140" i="22"/>
  <c r="BG140" i="22"/>
  <c r="BF140" i="22"/>
  <c r="BE140" i="22"/>
  <c r="T140" i="22"/>
  <c r="R140" i="22"/>
  <c r="P140" i="22"/>
  <c r="BK139" i="22"/>
  <c r="BI139" i="22"/>
  <c r="BH139" i="22"/>
  <c r="BG139" i="22"/>
  <c r="BF139" i="22"/>
  <c r="BE139" i="22"/>
  <c r="T139" i="22"/>
  <c r="R139" i="22"/>
  <c r="P139" i="22"/>
  <c r="BK138" i="22"/>
  <c r="BI138" i="22"/>
  <c r="BH138" i="22"/>
  <c r="BG138" i="22"/>
  <c r="BF138" i="22"/>
  <c r="BE138" i="22"/>
  <c r="T138" i="22"/>
  <c r="R138" i="22"/>
  <c r="P138" i="22"/>
  <c r="BK137" i="22"/>
  <c r="BI137" i="22"/>
  <c r="BH137" i="22"/>
  <c r="BG137" i="22"/>
  <c r="BF137" i="22"/>
  <c r="BE137" i="22"/>
  <c r="T137" i="22"/>
  <c r="R137" i="22"/>
  <c r="P137" i="22"/>
  <c r="BK136" i="22"/>
  <c r="BI136" i="22"/>
  <c r="BH136" i="22"/>
  <c r="BG136" i="22"/>
  <c r="BF136" i="22"/>
  <c r="BE136" i="22"/>
  <c r="T136" i="22"/>
  <c r="R136" i="22"/>
  <c r="P136" i="22"/>
  <c r="BK135" i="22"/>
  <c r="BI135" i="22"/>
  <c r="BH135" i="22"/>
  <c r="BG135" i="22"/>
  <c r="BF135" i="22"/>
  <c r="BE135" i="22"/>
  <c r="T135" i="22"/>
  <c r="R135" i="22"/>
  <c r="P135" i="22"/>
  <c r="BK134" i="22"/>
  <c r="BI134" i="22"/>
  <c r="BH134" i="22"/>
  <c r="BG134" i="22"/>
  <c r="BF134" i="22"/>
  <c r="BE134" i="22"/>
  <c r="T134" i="22"/>
  <c r="R134" i="22"/>
  <c r="P134" i="22"/>
  <c r="J130" i="22"/>
  <c r="J129" i="22"/>
  <c r="F129" i="22"/>
  <c r="F127" i="22"/>
  <c r="E125" i="22"/>
  <c r="BI112" i="22"/>
  <c r="BH112" i="22"/>
  <c r="BG112" i="22"/>
  <c r="BF112" i="22"/>
  <c r="BI111" i="22"/>
  <c r="BH111" i="22"/>
  <c r="BG111" i="22"/>
  <c r="BF111" i="22"/>
  <c r="BE111" i="22"/>
  <c r="BI110" i="22"/>
  <c r="BH110" i="22"/>
  <c r="BG110" i="22"/>
  <c r="BF110" i="22"/>
  <c r="BE110" i="22"/>
  <c r="BI109" i="22"/>
  <c r="BH109" i="22"/>
  <c r="BG109" i="22"/>
  <c r="BF109" i="22"/>
  <c r="BE109" i="22"/>
  <c r="BI108" i="22"/>
  <c r="BH108" i="22"/>
  <c r="BG108" i="22"/>
  <c r="BF108" i="22"/>
  <c r="BE108" i="22"/>
  <c r="BI107" i="22"/>
  <c r="BH107" i="22"/>
  <c r="BG107" i="22"/>
  <c r="BF107" i="22"/>
  <c r="BE107" i="22"/>
  <c r="J92" i="22"/>
  <c r="J91" i="22"/>
  <c r="F91" i="22"/>
  <c r="F89" i="22"/>
  <c r="E87" i="22"/>
  <c r="J39" i="22"/>
  <c r="J38" i="22"/>
  <c r="J37" i="22"/>
  <c r="J18" i="22"/>
  <c r="E18" i="22"/>
  <c r="F92" i="22" s="1"/>
  <c r="J17" i="22"/>
  <c r="J89" i="22"/>
  <c r="E7" i="22"/>
  <c r="E123" i="22" s="1"/>
  <c r="BK183" i="22" l="1"/>
  <c r="J183" i="22" s="1"/>
  <c r="J102" i="22" s="1"/>
  <c r="R145" i="22"/>
  <c r="BK172" i="22"/>
  <c r="J172" i="22" s="1"/>
  <c r="J101" i="22" s="1"/>
  <c r="P172" i="22"/>
  <c r="T183" i="22"/>
  <c r="F38" i="22"/>
  <c r="R159" i="22"/>
  <c r="R141" i="22" s="1"/>
  <c r="R133" i="22" s="1"/>
  <c r="T159" i="22"/>
  <c r="R183" i="22"/>
  <c r="F39" i="22"/>
  <c r="T145" i="22"/>
  <c r="P183" i="22"/>
  <c r="J36" i="22"/>
  <c r="F37" i="22"/>
  <c r="P159" i="22"/>
  <c r="P141" i="22" s="1"/>
  <c r="P133" i="22" s="1"/>
  <c r="T142" i="22"/>
  <c r="T172" i="22"/>
  <c r="F130" i="22"/>
  <c r="E85" i="22"/>
  <c r="J98" i="22"/>
  <c r="F36" i="22"/>
  <c r="J127" i="22"/>
  <c r="T141" i="22" l="1"/>
  <c r="T133" i="22" s="1"/>
  <c r="BK141" i="22"/>
  <c r="BK133" i="22" s="1"/>
  <c r="J189" i="22"/>
  <c r="BE190" i="22" l="1"/>
  <c r="J103" i="22" l="1"/>
  <c r="J141" i="22"/>
  <c r="J97" i="22" l="1"/>
  <c r="J133" i="22"/>
  <c r="J96" i="22" l="1"/>
  <c r="J30" i="22" s="1"/>
  <c r="J112" i="22" l="1"/>
  <c r="BE112" i="22" l="1"/>
  <c r="J106" i="22"/>
  <c r="J31" i="22" l="1"/>
  <c r="J32" i="22" s="1"/>
  <c r="J114" i="22"/>
  <c r="AG19" i="20" s="1"/>
  <c r="J35" i="22"/>
  <c r="F35" i="22"/>
  <c r="J41" i="22" l="1"/>
  <c r="BK235" i="21" l="1"/>
  <c r="BI235" i="21"/>
  <c r="BH235" i="21"/>
  <c r="BG235" i="21"/>
  <c r="BF235" i="21"/>
  <c r="BE235" i="21"/>
  <c r="T235" i="21"/>
  <c r="R235" i="21"/>
  <c r="P235" i="21"/>
  <c r="BK234" i="21"/>
  <c r="BI234" i="21"/>
  <c r="BH234" i="21"/>
  <c r="BG234" i="21"/>
  <c r="BF234" i="21"/>
  <c r="BE234" i="21"/>
  <c r="T234" i="21"/>
  <c r="R234" i="21"/>
  <c r="P234" i="21"/>
  <c r="J234" i="21"/>
  <c r="BK233" i="21"/>
  <c r="BI233" i="21"/>
  <c r="BH233" i="21"/>
  <c r="BG233" i="21"/>
  <c r="BF233" i="21"/>
  <c r="T233" i="21"/>
  <c r="R233" i="21"/>
  <c r="P233" i="21"/>
  <c r="J233" i="21"/>
  <c r="BE233" i="21" s="1"/>
  <c r="BK231" i="21"/>
  <c r="BI231" i="21"/>
  <c r="BH231" i="21"/>
  <c r="BG231" i="21"/>
  <c r="BF231" i="21"/>
  <c r="T231" i="21"/>
  <c r="R231" i="21"/>
  <c r="P231" i="21"/>
  <c r="J231" i="21"/>
  <c r="BE231" i="21" s="1"/>
  <c r="BK230" i="21"/>
  <c r="BI230" i="21"/>
  <c r="BH230" i="21"/>
  <c r="BG230" i="21"/>
  <c r="BF230" i="21"/>
  <c r="T230" i="21"/>
  <c r="R230" i="21"/>
  <c r="R229" i="21" s="1"/>
  <c r="P230" i="21"/>
  <c r="P229" i="21" s="1"/>
  <c r="J230" i="21"/>
  <c r="BE230" i="21" s="1"/>
  <c r="BK228" i="21"/>
  <c r="BI228" i="21"/>
  <c r="BH228" i="21"/>
  <c r="BG228" i="21"/>
  <c r="BF228" i="21"/>
  <c r="T228" i="21"/>
  <c r="R228" i="21"/>
  <c r="P228" i="21"/>
  <c r="J228" i="21"/>
  <c r="BE228" i="21" s="1"/>
  <c r="BK227" i="21"/>
  <c r="BI227" i="21"/>
  <c r="BH227" i="21"/>
  <c r="BG227" i="21"/>
  <c r="BF227" i="21"/>
  <c r="BE227" i="21"/>
  <c r="T227" i="21"/>
  <c r="R227" i="21"/>
  <c r="R226" i="21" s="1"/>
  <c r="P227" i="21"/>
  <c r="J227" i="21"/>
  <c r="BK225" i="21"/>
  <c r="BI225" i="21"/>
  <c r="BH225" i="21"/>
  <c r="BG225" i="21"/>
  <c r="BF225" i="21"/>
  <c r="T225" i="21"/>
  <c r="R225" i="21"/>
  <c r="P225" i="21"/>
  <c r="J225" i="21"/>
  <c r="BE225" i="21" s="1"/>
  <c r="BK224" i="21"/>
  <c r="BI224" i="21"/>
  <c r="BH224" i="21"/>
  <c r="BG224" i="21"/>
  <c r="BF224" i="21"/>
  <c r="T224" i="21"/>
  <c r="R224" i="21"/>
  <c r="R223" i="21" s="1"/>
  <c r="P224" i="21"/>
  <c r="P223" i="21" s="1"/>
  <c r="J224" i="21"/>
  <c r="BE224" i="21" s="1"/>
  <c r="BK222" i="21"/>
  <c r="BI222" i="21"/>
  <c r="BH222" i="21"/>
  <c r="BG222" i="21"/>
  <c r="BF222" i="21"/>
  <c r="T222" i="21"/>
  <c r="R222" i="21"/>
  <c r="P222" i="21"/>
  <c r="J222" i="21"/>
  <c r="BE222" i="21" s="1"/>
  <c r="BK221" i="21"/>
  <c r="BK220" i="21" s="1"/>
  <c r="J220" i="21" s="1"/>
  <c r="J107" i="21" s="1"/>
  <c r="BI221" i="21"/>
  <c r="BH221" i="21"/>
  <c r="BG221" i="21"/>
  <c r="BF221" i="21"/>
  <c r="T221" i="21"/>
  <c r="T220" i="21" s="1"/>
  <c r="R221" i="21"/>
  <c r="P221" i="21"/>
  <c r="P220" i="21" s="1"/>
  <c r="J221" i="21"/>
  <c r="BE221" i="21" s="1"/>
  <c r="BK219" i="21"/>
  <c r="BK217" i="21" s="1"/>
  <c r="J217" i="21" s="1"/>
  <c r="J106" i="21" s="1"/>
  <c r="BI219" i="21"/>
  <c r="BH219" i="21"/>
  <c r="BG219" i="21"/>
  <c r="BF219" i="21"/>
  <c r="T219" i="21"/>
  <c r="R219" i="21"/>
  <c r="P219" i="21"/>
  <c r="J219" i="21"/>
  <c r="BE219" i="21" s="1"/>
  <c r="BK218" i="21"/>
  <c r="BI218" i="21"/>
  <c r="BH218" i="21"/>
  <c r="BG218" i="21"/>
  <c r="BF218" i="21"/>
  <c r="T218" i="21"/>
  <c r="R218" i="21"/>
  <c r="P218" i="21"/>
  <c r="P217" i="21" s="1"/>
  <c r="J218" i="21"/>
  <c r="BE218" i="21" s="1"/>
  <c r="T217" i="21"/>
  <c r="R217" i="21"/>
  <c r="BK216" i="21"/>
  <c r="BI216" i="21"/>
  <c r="BH216" i="21"/>
  <c r="BG216" i="21"/>
  <c r="BF216" i="21"/>
  <c r="T216" i="21"/>
  <c r="R216" i="21"/>
  <c r="P216" i="21"/>
  <c r="J216" i="21"/>
  <c r="BE216" i="21" s="1"/>
  <c r="BK215" i="21"/>
  <c r="BI215" i="21"/>
  <c r="BH215" i="21"/>
  <c r="BG215" i="21"/>
  <c r="BF215" i="21"/>
  <c r="T215" i="21"/>
  <c r="R215" i="21"/>
  <c r="P215" i="21"/>
  <c r="P213" i="21" s="1"/>
  <c r="J215" i="21"/>
  <c r="BE215" i="21" s="1"/>
  <c r="BK214" i="21"/>
  <c r="BI214" i="21"/>
  <c r="BH214" i="21"/>
  <c r="BG214" i="21"/>
  <c r="BF214" i="21"/>
  <c r="T214" i="21"/>
  <c r="R214" i="21"/>
  <c r="P214" i="21"/>
  <c r="J214" i="21"/>
  <c r="BE214" i="21" s="1"/>
  <c r="BK212" i="21"/>
  <c r="BI212" i="21"/>
  <c r="BH212" i="21"/>
  <c r="BG212" i="21"/>
  <c r="BF212" i="21"/>
  <c r="T212" i="21"/>
  <c r="T209" i="21" s="1"/>
  <c r="R212" i="21"/>
  <c r="P212" i="21"/>
  <c r="J212" i="21"/>
  <c r="BE212" i="21" s="1"/>
  <c r="BK211" i="21"/>
  <c r="BI211" i="21"/>
  <c r="BH211" i="21"/>
  <c r="BG211" i="21"/>
  <c r="BF211" i="21"/>
  <c r="T211" i="21"/>
  <c r="R211" i="21"/>
  <c r="P211" i="21"/>
  <c r="J211" i="21"/>
  <c r="BE211" i="21" s="1"/>
  <c r="BK210" i="21"/>
  <c r="BI210" i="21"/>
  <c r="BH210" i="21"/>
  <c r="BG210" i="21"/>
  <c r="BF210" i="21"/>
  <c r="T210" i="21"/>
  <c r="R210" i="21"/>
  <c r="P210" i="21"/>
  <c r="J210" i="21"/>
  <c r="BE210" i="21" s="1"/>
  <c r="R209" i="21"/>
  <c r="BK208" i="21"/>
  <c r="BI208" i="21"/>
  <c r="BH208" i="21"/>
  <c r="BG208" i="21"/>
  <c r="BF208" i="21"/>
  <c r="T208" i="21"/>
  <c r="R208" i="21"/>
  <c r="P208" i="21"/>
  <c r="J208" i="21"/>
  <c r="BE208" i="21" s="1"/>
  <c r="BK207" i="21"/>
  <c r="BI207" i="21"/>
  <c r="BH207" i="21"/>
  <c r="BG207" i="21"/>
  <c r="BF207" i="21"/>
  <c r="T207" i="21"/>
  <c r="R207" i="21"/>
  <c r="P207" i="21"/>
  <c r="J207" i="21"/>
  <c r="BE207" i="21" s="1"/>
  <c r="BK206" i="21"/>
  <c r="BI206" i="21"/>
  <c r="BH206" i="21"/>
  <c r="BG206" i="21"/>
  <c r="BF206" i="21"/>
  <c r="T206" i="21"/>
  <c r="R206" i="21"/>
  <c r="P206" i="21"/>
  <c r="J206" i="21"/>
  <c r="BE206" i="21" s="1"/>
  <c r="BK205" i="21"/>
  <c r="BI205" i="21"/>
  <c r="BH205" i="21"/>
  <c r="BG205" i="21"/>
  <c r="BF205" i="21"/>
  <c r="T205" i="21"/>
  <c r="R205" i="21"/>
  <c r="P205" i="21"/>
  <c r="J205" i="21"/>
  <c r="BE205" i="21" s="1"/>
  <c r="BK204" i="21"/>
  <c r="BI204" i="21"/>
  <c r="BH204" i="21"/>
  <c r="BG204" i="21"/>
  <c r="BF204" i="21"/>
  <c r="T204" i="21"/>
  <c r="R204" i="21"/>
  <c r="P204" i="21"/>
  <c r="J204" i="21"/>
  <c r="BE204" i="21" s="1"/>
  <c r="BK203" i="21"/>
  <c r="BI203" i="21"/>
  <c r="BH203" i="21"/>
  <c r="BG203" i="21"/>
  <c r="BF203" i="21"/>
  <c r="T203" i="21"/>
  <c r="R203" i="21"/>
  <c r="P203" i="21"/>
  <c r="J203" i="21"/>
  <c r="BE203" i="21" s="1"/>
  <c r="BK202" i="21"/>
  <c r="BI202" i="21"/>
  <c r="BH202" i="21"/>
  <c r="BG202" i="21"/>
  <c r="BF202" i="21"/>
  <c r="T202" i="21"/>
  <c r="R202" i="21"/>
  <c r="P202" i="21"/>
  <c r="J202" i="21"/>
  <c r="BE202" i="21" s="1"/>
  <c r="BK201" i="21"/>
  <c r="BI201" i="21"/>
  <c r="BH201" i="21"/>
  <c r="BG201" i="21"/>
  <c r="BF201" i="21"/>
  <c r="T201" i="21"/>
  <c r="R201" i="21"/>
  <c r="P201" i="21"/>
  <c r="J201" i="21"/>
  <c r="BE201" i="21" s="1"/>
  <c r="BK200" i="21"/>
  <c r="BI200" i="21"/>
  <c r="BH200" i="21"/>
  <c r="BG200" i="21"/>
  <c r="BF200" i="21"/>
  <c r="T200" i="21"/>
  <c r="R200" i="21"/>
  <c r="P200" i="21"/>
  <c r="J200" i="21"/>
  <c r="BE200" i="21" s="1"/>
  <c r="BK199" i="21"/>
  <c r="BI199" i="21"/>
  <c r="BH199" i="21"/>
  <c r="BG199" i="21"/>
  <c r="BF199" i="21"/>
  <c r="T199" i="21"/>
  <c r="R199" i="21"/>
  <c r="P199" i="21"/>
  <c r="J199" i="21"/>
  <c r="BE199" i="21" s="1"/>
  <c r="BK198" i="21"/>
  <c r="BI198" i="21"/>
  <c r="BH198" i="21"/>
  <c r="BG198" i="21"/>
  <c r="BF198" i="21"/>
  <c r="T198" i="21"/>
  <c r="R198" i="21"/>
  <c r="P198" i="21"/>
  <c r="J198" i="21"/>
  <c r="BE198" i="21" s="1"/>
  <c r="BK197" i="21"/>
  <c r="BI197" i="21"/>
  <c r="BH197" i="21"/>
  <c r="BG197" i="21"/>
  <c r="BF197" i="21"/>
  <c r="T197" i="21"/>
  <c r="R197" i="21"/>
  <c r="P197" i="21"/>
  <c r="J197" i="21"/>
  <c r="BE197" i="21" s="1"/>
  <c r="BK196" i="21"/>
  <c r="BI196" i="21"/>
  <c r="BH196" i="21"/>
  <c r="BG196" i="21"/>
  <c r="BF196" i="21"/>
  <c r="T196" i="21"/>
  <c r="R196" i="21"/>
  <c r="P196" i="21"/>
  <c r="J196" i="21"/>
  <c r="BE196" i="21" s="1"/>
  <c r="BK195" i="21"/>
  <c r="BI195" i="21"/>
  <c r="BH195" i="21"/>
  <c r="BG195" i="21"/>
  <c r="BF195" i="21"/>
  <c r="T195" i="21"/>
  <c r="R195" i="21"/>
  <c r="P195" i="21"/>
  <c r="J195" i="21"/>
  <c r="BE195" i="21" s="1"/>
  <c r="BK194" i="21"/>
  <c r="BI194" i="21"/>
  <c r="BH194" i="21"/>
  <c r="BG194" i="21"/>
  <c r="BF194" i="21"/>
  <c r="T194" i="21"/>
  <c r="R194" i="21"/>
  <c r="P194" i="21"/>
  <c r="J194" i="21"/>
  <c r="BE194" i="21" s="1"/>
  <c r="BK193" i="21"/>
  <c r="BI193" i="21"/>
  <c r="BH193" i="21"/>
  <c r="BG193" i="21"/>
  <c r="BF193" i="21"/>
  <c r="T193" i="21"/>
  <c r="R193" i="21"/>
  <c r="P193" i="21"/>
  <c r="J193" i="21"/>
  <c r="BE193" i="21" s="1"/>
  <c r="BK179" i="21"/>
  <c r="BK178" i="21" s="1"/>
  <c r="BI179" i="21"/>
  <c r="BH179" i="21"/>
  <c r="BG179" i="21"/>
  <c r="BF179" i="21"/>
  <c r="T179" i="21"/>
  <c r="R179" i="21"/>
  <c r="P179" i="21"/>
  <c r="J179" i="21"/>
  <c r="BE179" i="21" s="1"/>
  <c r="BK176" i="21"/>
  <c r="BI176" i="21"/>
  <c r="BH176" i="21"/>
  <c r="BG176" i="21"/>
  <c r="BF176" i="21"/>
  <c r="T176" i="21"/>
  <c r="R176" i="21"/>
  <c r="P176" i="21"/>
  <c r="P174" i="21" s="1"/>
  <c r="J176" i="21"/>
  <c r="BE176" i="21" s="1"/>
  <c r="BK175" i="21"/>
  <c r="BI175" i="21"/>
  <c r="BH175" i="21"/>
  <c r="BG175" i="21"/>
  <c r="BF175" i="21"/>
  <c r="T175" i="21"/>
  <c r="R175" i="21"/>
  <c r="P175" i="21"/>
  <c r="J175" i="21"/>
  <c r="BE175" i="21" s="1"/>
  <c r="BK173" i="21"/>
  <c r="BI173" i="21"/>
  <c r="BH173" i="21"/>
  <c r="BG173" i="21"/>
  <c r="BF173" i="21"/>
  <c r="T173" i="21"/>
  <c r="R173" i="21"/>
  <c r="P173" i="21"/>
  <c r="J173" i="21"/>
  <c r="BE173" i="21" s="1"/>
  <c r="BK172" i="21"/>
  <c r="BI172" i="21"/>
  <c r="BH172" i="21"/>
  <c r="BG172" i="21"/>
  <c r="BF172" i="21"/>
  <c r="T172" i="21"/>
  <c r="R172" i="21"/>
  <c r="P172" i="21"/>
  <c r="J172" i="21"/>
  <c r="BE172" i="21" s="1"/>
  <c r="BK171" i="21"/>
  <c r="BI171" i="21"/>
  <c r="BH171" i="21"/>
  <c r="BG171" i="21"/>
  <c r="BF171" i="21"/>
  <c r="T171" i="21"/>
  <c r="R171" i="21"/>
  <c r="R170" i="21" s="1"/>
  <c r="P171" i="21"/>
  <c r="P170" i="21" s="1"/>
  <c r="J171" i="21"/>
  <c r="BE171" i="21" s="1"/>
  <c r="BK169" i="21"/>
  <c r="BI169" i="21"/>
  <c r="BH169" i="21"/>
  <c r="BG169" i="21"/>
  <c r="BF169" i="21"/>
  <c r="T169" i="21"/>
  <c r="R169" i="21"/>
  <c r="P169" i="21"/>
  <c r="J169" i="21"/>
  <c r="BE169" i="21" s="1"/>
  <c r="BK168" i="21"/>
  <c r="BI168" i="21"/>
  <c r="BH168" i="21"/>
  <c r="BG168" i="21"/>
  <c r="BF168" i="21"/>
  <c r="T168" i="21"/>
  <c r="R168" i="21"/>
  <c r="P168" i="21"/>
  <c r="J168" i="21"/>
  <c r="BE168" i="21" s="1"/>
  <c r="BK167" i="21"/>
  <c r="BI167" i="21"/>
  <c r="BH167" i="21"/>
  <c r="BG167" i="21"/>
  <c r="BF167" i="21"/>
  <c r="T167" i="21"/>
  <c r="R167" i="21"/>
  <c r="P167" i="21"/>
  <c r="J167" i="21"/>
  <c r="BE167" i="21" s="1"/>
  <c r="BK166" i="21"/>
  <c r="BI166" i="21"/>
  <c r="BH166" i="21"/>
  <c r="BG166" i="21"/>
  <c r="BF166" i="21"/>
  <c r="T166" i="21"/>
  <c r="R166" i="21"/>
  <c r="P166" i="21"/>
  <c r="J166" i="21"/>
  <c r="BE166" i="21" s="1"/>
  <c r="BK165" i="21"/>
  <c r="BI165" i="21"/>
  <c r="BH165" i="21"/>
  <c r="BG165" i="21"/>
  <c r="BF165" i="21"/>
  <c r="T165" i="21"/>
  <c r="R165" i="21"/>
  <c r="P165" i="21"/>
  <c r="J165" i="21"/>
  <c r="BE165" i="21" s="1"/>
  <c r="BK164" i="21"/>
  <c r="BI164" i="21"/>
  <c r="BH164" i="21"/>
  <c r="BG164" i="21"/>
  <c r="BF164" i="21"/>
  <c r="T164" i="21"/>
  <c r="R164" i="21"/>
  <c r="P164" i="21"/>
  <c r="J164" i="21"/>
  <c r="BE164" i="21" s="1"/>
  <c r="BK163" i="21"/>
  <c r="BI163" i="21"/>
  <c r="BH163" i="21"/>
  <c r="BG163" i="21"/>
  <c r="BF163" i="21"/>
  <c r="T163" i="21"/>
  <c r="R163" i="21"/>
  <c r="P163" i="21"/>
  <c r="J163" i="21"/>
  <c r="BE163" i="21" s="1"/>
  <c r="BK162" i="21"/>
  <c r="BI162" i="21"/>
  <c r="BH162" i="21"/>
  <c r="BG162" i="21"/>
  <c r="BF162" i="21"/>
  <c r="T162" i="21"/>
  <c r="R162" i="21"/>
  <c r="P162" i="21"/>
  <c r="J162" i="21"/>
  <c r="BE162" i="21" s="1"/>
  <c r="BK161" i="21"/>
  <c r="BI161" i="21"/>
  <c r="BH161" i="21"/>
  <c r="BG161" i="21"/>
  <c r="BF161" i="21"/>
  <c r="T161" i="21"/>
  <c r="R161" i="21"/>
  <c r="P161" i="21"/>
  <c r="J161" i="21"/>
  <c r="BE161" i="21" s="1"/>
  <c r="BK160" i="21"/>
  <c r="BI160" i="21"/>
  <c r="BH160" i="21"/>
  <c r="BG160" i="21"/>
  <c r="BF160" i="21"/>
  <c r="T160" i="21"/>
  <c r="R160" i="21"/>
  <c r="P160" i="21"/>
  <c r="J160" i="21"/>
  <c r="BE160" i="21" s="1"/>
  <c r="BK159" i="21"/>
  <c r="BI159" i="21"/>
  <c r="BH159" i="21"/>
  <c r="BG159" i="21"/>
  <c r="BF159" i="21"/>
  <c r="T159" i="21"/>
  <c r="R159" i="21"/>
  <c r="P159" i="21"/>
  <c r="J159" i="21"/>
  <c r="BE159" i="21" s="1"/>
  <c r="BK145" i="21"/>
  <c r="BI145" i="21"/>
  <c r="BH145" i="21"/>
  <c r="BG145" i="21"/>
  <c r="BF145" i="21"/>
  <c r="T145" i="21"/>
  <c r="R145" i="21"/>
  <c r="P145" i="21"/>
  <c r="J145" i="21"/>
  <c r="BE145" i="21" s="1"/>
  <c r="J138" i="21"/>
  <c r="J137" i="21"/>
  <c r="F137" i="21"/>
  <c r="F135" i="21"/>
  <c r="E133" i="21"/>
  <c r="BI120" i="21"/>
  <c r="BH120" i="21"/>
  <c r="BG120" i="21"/>
  <c r="BF120" i="21"/>
  <c r="BI119" i="21"/>
  <c r="BH119" i="21"/>
  <c r="BG119" i="21"/>
  <c r="BF119" i="21"/>
  <c r="BE119" i="21"/>
  <c r="BI118" i="21"/>
  <c r="BH118" i="21"/>
  <c r="BG118" i="21"/>
  <c r="BF118" i="21"/>
  <c r="BE118" i="21"/>
  <c r="BI117" i="21"/>
  <c r="BH117" i="21"/>
  <c r="BG117" i="21"/>
  <c r="BF117" i="21"/>
  <c r="BE117" i="21"/>
  <c r="BI116" i="21"/>
  <c r="BH116" i="21"/>
  <c r="BG116" i="21"/>
  <c r="BF116" i="21"/>
  <c r="BE116" i="21"/>
  <c r="BI115" i="21"/>
  <c r="BH115" i="21"/>
  <c r="BG115" i="21"/>
  <c r="BF115" i="21"/>
  <c r="BE115" i="21"/>
  <c r="J92" i="21"/>
  <c r="J91" i="21"/>
  <c r="F91" i="21"/>
  <c r="F89" i="21"/>
  <c r="E87" i="21"/>
  <c r="J39" i="21"/>
  <c r="J38" i="21"/>
  <c r="J37" i="21"/>
  <c r="J18" i="21"/>
  <c r="F92" i="21"/>
  <c r="J17" i="21"/>
  <c r="J89" i="21"/>
  <c r="E7" i="21"/>
  <c r="E131" i="21" s="1"/>
  <c r="P178" i="21" l="1"/>
  <c r="R220" i="21"/>
  <c r="P144" i="21"/>
  <c r="BK170" i="21"/>
  <c r="BK229" i="21"/>
  <c r="J229" i="21" s="1"/>
  <c r="J110" i="21" s="1"/>
  <c r="T144" i="21"/>
  <c r="T170" i="21"/>
  <c r="BK213" i="21"/>
  <c r="J213" i="21" s="1"/>
  <c r="J105" i="21" s="1"/>
  <c r="T229" i="21"/>
  <c r="P232" i="21"/>
  <c r="BK174" i="21"/>
  <c r="J174" i="21" s="1"/>
  <c r="J101" i="21" s="1"/>
  <c r="T223" i="21"/>
  <c r="P226" i="21"/>
  <c r="BK144" i="21"/>
  <c r="J144" i="21" s="1"/>
  <c r="J99" i="21" s="1"/>
  <c r="F37" i="21"/>
  <c r="BK232" i="21"/>
  <c r="J232" i="21" s="1"/>
  <c r="J111" i="21" s="1"/>
  <c r="P209" i="21"/>
  <c r="R144" i="21"/>
  <c r="BK209" i="21"/>
  <c r="J209" i="21" s="1"/>
  <c r="J104" i="21" s="1"/>
  <c r="T178" i="21"/>
  <c r="F38" i="21"/>
  <c r="R232" i="21"/>
  <c r="R174" i="21"/>
  <c r="R213" i="21"/>
  <c r="T232" i="21"/>
  <c r="R178" i="21"/>
  <c r="T213" i="21"/>
  <c r="BK223" i="21"/>
  <c r="J223" i="21" s="1"/>
  <c r="J108" i="21" s="1"/>
  <c r="BK226" i="21"/>
  <c r="J226" i="21" s="1"/>
  <c r="J109" i="21" s="1"/>
  <c r="F39" i="21"/>
  <c r="T226" i="21"/>
  <c r="T174" i="21"/>
  <c r="T143" i="21" s="1"/>
  <c r="J36" i="21"/>
  <c r="F36" i="21"/>
  <c r="J135" i="21"/>
  <c r="E85" i="21"/>
  <c r="F138" i="21"/>
  <c r="J178" i="21"/>
  <c r="J103" i="21" s="1"/>
  <c r="J170" i="21"/>
  <c r="J100" i="21" s="1"/>
  <c r="P177" i="21"/>
  <c r="P143" i="21"/>
  <c r="P142" i="21" s="1"/>
  <c r="P141" i="21" s="1"/>
  <c r="BK177" i="21" l="1"/>
  <c r="J177" i="21" s="1"/>
  <c r="J102" i="21" s="1"/>
  <c r="R177" i="21"/>
  <c r="BK143" i="21"/>
  <c r="T177" i="21"/>
  <c r="T142" i="21" s="1"/>
  <c r="T141" i="21" s="1"/>
  <c r="R143" i="21"/>
  <c r="R142" i="21" s="1"/>
  <c r="R141" i="21" s="1"/>
  <c r="BK142" i="21"/>
  <c r="J143" i="21"/>
  <c r="J98" i="21" s="1"/>
  <c r="J142" i="21" l="1"/>
  <c r="J97" i="21" s="1"/>
  <c r="BK141" i="21"/>
  <c r="J141" i="21" s="1"/>
  <c r="J96" i="21" s="1"/>
  <c r="J30" i="21" l="1"/>
  <c r="J120" i="21" l="1"/>
  <c r="BE120" i="21" l="1"/>
  <c r="J114" i="21"/>
  <c r="J31" i="21" l="1"/>
  <c r="J32" i="21" s="1"/>
  <c r="J122" i="21"/>
  <c r="AG18" i="20" s="1"/>
  <c r="F35" i="21"/>
  <c r="J35" i="21"/>
  <c r="J41" i="21" l="1"/>
  <c r="BD22" i="20" l="1"/>
  <c r="BC22" i="20"/>
  <c r="BB22" i="20"/>
  <c r="BA22" i="20"/>
  <c r="AZ22" i="20"/>
  <c r="AY22" i="20"/>
  <c r="AX22" i="20"/>
  <c r="AW22" i="20"/>
  <c r="AV22" i="20"/>
  <c r="AU22" i="20"/>
  <c r="AT22" i="20"/>
  <c r="BD20" i="20"/>
  <c r="BC20" i="20"/>
  <c r="BB20" i="20"/>
  <c r="BA20" i="20"/>
  <c r="AZ20" i="20"/>
  <c r="AY20" i="20"/>
  <c r="AX20" i="20"/>
  <c r="AW20" i="20"/>
  <c r="AV20" i="20"/>
  <c r="AU20" i="20"/>
  <c r="AT20" i="20"/>
  <c r="AN19" i="20"/>
  <c r="BD18" i="20"/>
  <c r="BC18" i="20"/>
  <c r="BB18" i="20"/>
  <c r="BA18" i="20"/>
  <c r="AZ18" i="20"/>
  <c r="AY18" i="20"/>
  <c r="AX18" i="20"/>
  <c r="AW18" i="20"/>
  <c r="AV18" i="20"/>
  <c r="AT18" i="20" s="1"/>
  <c r="AU18" i="20"/>
  <c r="BD17" i="20"/>
  <c r="BC17" i="20"/>
  <c r="BB17" i="20"/>
  <c r="BA17" i="20"/>
  <c r="AZ17" i="20"/>
  <c r="AY17" i="20"/>
  <c r="AX17" i="20"/>
  <c r="AW17" i="20"/>
  <c r="AV17" i="20"/>
  <c r="AU17" i="20"/>
  <c r="AT17" i="20"/>
  <c r="BD16" i="20"/>
  <c r="BC16" i="20"/>
  <c r="BC15" i="20" s="1"/>
  <c r="AY15" i="20" s="1"/>
  <c r="BB16" i="20"/>
  <c r="BB15" i="20" s="1"/>
  <c r="AX15" i="20" s="1"/>
  <c r="BA16" i="20"/>
  <c r="BA15" i="20" s="1"/>
  <c r="AW15" i="20" s="1"/>
  <c r="AZ16" i="20"/>
  <c r="AZ15" i="20" s="1"/>
  <c r="AV15" i="20" s="1"/>
  <c r="AT15" i="20" s="1"/>
  <c r="AY16" i="20"/>
  <c r="AX16" i="20"/>
  <c r="AW16" i="20"/>
  <c r="AV16" i="20"/>
  <c r="AT16" i="20" s="1"/>
  <c r="AU16" i="20"/>
  <c r="AU15" i="20" s="1"/>
  <c r="BD15" i="20"/>
  <c r="AS15" i="20"/>
  <c r="BK168" i="19"/>
  <c r="BI168" i="19"/>
  <c r="BH168" i="19"/>
  <c r="BG168" i="19"/>
  <c r="BF168" i="19"/>
  <c r="T168" i="19"/>
  <c r="R168" i="19"/>
  <c r="P168" i="19"/>
  <c r="J168" i="19"/>
  <c r="BE168" i="19" s="1"/>
  <c r="BK167" i="19"/>
  <c r="J167" i="19" s="1"/>
  <c r="J102" i="19" s="1"/>
  <c r="T167" i="19"/>
  <c r="T166" i="19" s="1"/>
  <c r="R167" i="19"/>
  <c r="R166" i="19" s="1"/>
  <c r="P167" i="19"/>
  <c r="P166" i="19"/>
  <c r="BK165" i="19"/>
  <c r="BI165" i="19"/>
  <c r="BH165" i="19"/>
  <c r="BG165" i="19"/>
  <c r="BF165" i="19"/>
  <c r="T165" i="19"/>
  <c r="R165" i="19"/>
  <c r="R164" i="19" s="1"/>
  <c r="P165" i="19"/>
  <c r="J165" i="19"/>
  <c r="BE165" i="19" s="1"/>
  <c r="BK164" i="19"/>
  <c r="J164" i="19" s="1"/>
  <c r="J100" i="19" s="1"/>
  <c r="T164" i="19"/>
  <c r="P164" i="19"/>
  <c r="BK162" i="19"/>
  <c r="BK152" i="19" s="1"/>
  <c r="J152" i="19" s="1"/>
  <c r="J99" i="19" s="1"/>
  <c r="BI162" i="19"/>
  <c r="BH162" i="19"/>
  <c r="BG162" i="19"/>
  <c r="BF162" i="19"/>
  <c r="T162" i="19"/>
  <c r="R162" i="19"/>
  <c r="P162" i="19"/>
  <c r="J162" i="19"/>
  <c r="BE162" i="19" s="1"/>
  <c r="BK161" i="19"/>
  <c r="BI161" i="19"/>
  <c r="BH161" i="19"/>
  <c r="BG161" i="19"/>
  <c r="BF161" i="19"/>
  <c r="T161" i="19"/>
  <c r="R161" i="19"/>
  <c r="P161" i="19"/>
  <c r="J161" i="19"/>
  <c r="BE161" i="19" s="1"/>
  <c r="BK159" i="19"/>
  <c r="BI159" i="19"/>
  <c r="BH159" i="19"/>
  <c r="BG159" i="19"/>
  <c r="BF159" i="19"/>
  <c r="T159" i="19"/>
  <c r="R159" i="19"/>
  <c r="P159" i="19"/>
  <c r="J159" i="19"/>
  <c r="BE159" i="19" s="1"/>
  <c r="BK157" i="19"/>
  <c r="BI157" i="19"/>
  <c r="BH157" i="19"/>
  <c r="BG157" i="19"/>
  <c r="BF157" i="19"/>
  <c r="T157" i="19"/>
  <c r="R157" i="19"/>
  <c r="P157" i="19"/>
  <c r="J157" i="19"/>
  <c r="BE157" i="19" s="1"/>
  <c r="BK155" i="19"/>
  <c r="BI155" i="19"/>
  <c r="BH155" i="19"/>
  <c r="BG155" i="19"/>
  <c r="BF155" i="19"/>
  <c r="T155" i="19"/>
  <c r="R155" i="19"/>
  <c r="P155" i="19"/>
  <c r="J155" i="19"/>
  <c r="BE155" i="19" s="1"/>
  <c r="BK153" i="19"/>
  <c r="BI153" i="19"/>
  <c r="BH153" i="19"/>
  <c r="BG153" i="19"/>
  <c r="BF153" i="19"/>
  <c r="T153" i="19"/>
  <c r="T152" i="19" s="1"/>
  <c r="R153" i="19"/>
  <c r="P153" i="19"/>
  <c r="P152" i="19" s="1"/>
  <c r="J153" i="19"/>
  <c r="BE153" i="19" s="1"/>
  <c r="R152" i="19"/>
  <c r="BK150" i="19"/>
  <c r="BI150" i="19"/>
  <c r="BH150" i="19"/>
  <c r="BG150" i="19"/>
  <c r="BF150" i="19"/>
  <c r="T150" i="19"/>
  <c r="R150" i="19"/>
  <c r="P150" i="19"/>
  <c r="J150" i="19"/>
  <c r="BE150" i="19" s="1"/>
  <c r="BK148" i="19"/>
  <c r="BI148" i="19"/>
  <c r="BH148" i="19"/>
  <c r="BG148" i="19"/>
  <c r="BF148" i="19"/>
  <c r="T148" i="19"/>
  <c r="R148" i="19"/>
  <c r="P148" i="19"/>
  <c r="J148" i="19"/>
  <c r="BE148" i="19" s="1"/>
  <c r="BK146" i="19"/>
  <c r="BI146" i="19"/>
  <c r="BH146" i="19"/>
  <c r="BG146" i="19"/>
  <c r="BF146" i="19"/>
  <c r="T146" i="19"/>
  <c r="R146" i="19"/>
  <c r="P146" i="19"/>
  <c r="J146" i="19"/>
  <c r="BE146" i="19" s="1"/>
  <c r="BK144" i="19"/>
  <c r="BI144" i="19"/>
  <c r="BH144" i="19"/>
  <c r="BG144" i="19"/>
  <c r="BF144" i="19"/>
  <c r="T144" i="19"/>
  <c r="R144" i="19"/>
  <c r="P144" i="19"/>
  <c r="J144" i="19"/>
  <c r="BE144" i="19" s="1"/>
  <c r="BK142" i="19"/>
  <c r="BI142" i="19"/>
  <c r="BH142" i="19"/>
  <c r="BG142" i="19"/>
  <c r="BF142" i="19"/>
  <c r="T142" i="19"/>
  <c r="R142" i="19"/>
  <c r="P142" i="19"/>
  <c r="J142" i="19"/>
  <c r="BE142" i="19" s="1"/>
  <c r="BK140" i="19"/>
  <c r="BI140" i="19"/>
  <c r="BH140" i="19"/>
  <c r="BG140" i="19"/>
  <c r="BF140" i="19"/>
  <c r="T140" i="19"/>
  <c r="R140" i="19"/>
  <c r="P140" i="19"/>
  <c r="J140" i="19"/>
  <c r="BE140" i="19" s="1"/>
  <c r="BK139" i="19"/>
  <c r="BI139" i="19"/>
  <c r="BH139" i="19"/>
  <c r="BG139" i="19"/>
  <c r="BF139" i="19"/>
  <c r="T139" i="19"/>
  <c r="R139" i="19"/>
  <c r="P139" i="19"/>
  <c r="J139" i="19"/>
  <c r="BE139" i="19" s="1"/>
  <c r="BK138" i="19"/>
  <c r="BI138" i="19"/>
  <c r="BH138" i="19"/>
  <c r="BG138" i="19"/>
  <c r="BF138" i="19"/>
  <c r="T138" i="19"/>
  <c r="R138" i="19"/>
  <c r="P138" i="19"/>
  <c r="J138" i="19"/>
  <c r="BE138" i="19" s="1"/>
  <c r="BK137" i="19"/>
  <c r="BI137" i="19"/>
  <c r="BH137" i="19"/>
  <c r="BG137" i="19"/>
  <c r="BF137" i="19"/>
  <c r="T137" i="19"/>
  <c r="R137" i="19"/>
  <c r="P137" i="19"/>
  <c r="J137" i="19"/>
  <c r="BE137" i="19" s="1"/>
  <c r="BK135" i="19"/>
  <c r="BI135" i="19"/>
  <c r="BH135" i="19"/>
  <c r="BG135" i="19"/>
  <c r="BF135" i="19"/>
  <c r="T135" i="19"/>
  <c r="R135" i="19"/>
  <c r="P135" i="19"/>
  <c r="J135" i="19"/>
  <c r="BE135" i="19" s="1"/>
  <c r="J129" i="19"/>
  <c r="F129" i="19"/>
  <c r="J128" i="19"/>
  <c r="F128" i="19"/>
  <c r="F126" i="19"/>
  <c r="E124" i="19"/>
  <c r="BI111" i="19"/>
  <c r="BH111" i="19"/>
  <c r="BG111" i="19"/>
  <c r="BF111" i="19"/>
  <c r="BI110" i="19"/>
  <c r="BH110" i="19"/>
  <c r="BG110" i="19"/>
  <c r="BF110" i="19"/>
  <c r="BE110" i="19"/>
  <c r="BI109" i="19"/>
  <c r="BH109" i="19"/>
  <c r="BG109" i="19"/>
  <c r="BF109" i="19"/>
  <c r="BE109" i="19"/>
  <c r="BI108" i="19"/>
  <c r="BH108" i="19"/>
  <c r="BG108" i="19"/>
  <c r="BF108" i="19"/>
  <c r="BE108" i="19"/>
  <c r="BI107" i="19"/>
  <c r="BH107" i="19"/>
  <c r="BG107" i="19"/>
  <c r="BF107" i="19"/>
  <c r="BE107" i="19"/>
  <c r="BI106" i="19"/>
  <c r="BH106" i="19"/>
  <c r="BG106" i="19"/>
  <c r="BF106" i="19"/>
  <c r="BE106" i="19"/>
  <c r="J92" i="19"/>
  <c r="J91" i="19"/>
  <c r="F91" i="19"/>
  <c r="F89" i="19"/>
  <c r="E87" i="19"/>
  <c r="J39" i="19"/>
  <c r="J38" i="19"/>
  <c r="J37" i="19"/>
  <c r="J18" i="19"/>
  <c r="E18" i="19"/>
  <c r="F92" i="19" s="1"/>
  <c r="J17" i="19"/>
  <c r="J12" i="19"/>
  <c r="J89" i="19" s="1"/>
  <c r="E7" i="19"/>
  <c r="E122" i="19" s="1"/>
  <c r="F36" i="19" l="1"/>
  <c r="R134" i="19"/>
  <c r="R133" i="19" s="1"/>
  <c r="R132" i="19" s="1"/>
  <c r="E85" i="19"/>
  <c r="J126" i="19"/>
  <c r="T134" i="19"/>
  <c r="T133" i="19" s="1"/>
  <c r="T132" i="19" s="1"/>
  <c r="J36" i="19"/>
  <c r="F37" i="19"/>
  <c r="F38" i="19"/>
  <c r="F39" i="19"/>
  <c r="BK166" i="19"/>
  <c r="J166" i="19" s="1"/>
  <c r="J101" i="19" s="1"/>
  <c r="BK134" i="19"/>
  <c r="J134" i="19" s="1"/>
  <c r="J98" i="19" s="1"/>
  <c r="P134" i="19"/>
  <c r="P133" i="19" s="1"/>
  <c r="P132" i="19" s="1"/>
  <c r="BK133" i="19" l="1"/>
  <c r="J133" i="19"/>
  <c r="J97" i="19" s="1"/>
  <c r="BK132" i="19"/>
  <c r="J132" i="19" s="1"/>
  <c r="J96" i="19" s="1"/>
  <c r="J30" i="19" l="1"/>
  <c r="J111" i="19" l="1"/>
  <c r="BE111" i="19" l="1"/>
  <c r="J105" i="19"/>
  <c r="J31" i="19" l="1"/>
  <c r="J32" i="19" s="1"/>
  <c r="J113" i="19"/>
  <c r="AG17" i="20" s="1"/>
  <c r="J35" i="19"/>
  <c r="F35" i="19"/>
  <c r="J41" i="19" l="1"/>
  <c r="BK168" i="18" l="1"/>
  <c r="BI168" i="18"/>
  <c r="BH168" i="18"/>
  <c r="BG168" i="18"/>
  <c r="BF168" i="18"/>
  <c r="T168" i="18"/>
  <c r="T167" i="18" s="1"/>
  <c r="T166" i="18" s="1"/>
  <c r="R168" i="18"/>
  <c r="P168" i="18"/>
  <c r="P167" i="18" s="1"/>
  <c r="P166" i="18" s="1"/>
  <c r="J168" i="18"/>
  <c r="BE168" i="18" s="1"/>
  <c r="BK167" i="18"/>
  <c r="R167" i="18"/>
  <c r="R166" i="18" s="1"/>
  <c r="J167" i="18"/>
  <c r="J102" i="18" s="1"/>
  <c r="BK166" i="18"/>
  <c r="J166" i="18" s="1"/>
  <c r="J101" i="18" s="1"/>
  <c r="BK165" i="18"/>
  <c r="BI165" i="18"/>
  <c r="BH165" i="18"/>
  <c r="BG165" i="18"/>
  <c r="BF165" i="18"/>
  <c r="T165" i="18"/>
  <c r="R165" i="18"/>
  <c r="P165" i="18"/>
  <c r="J165" i="18"/>
  <c r="BE165" i="18" s="1"/>
  <c r="BK164" i="18"/>
  <c r="J164" i="18" s="1"/>
  <c r="J100" i="18" s="1"/>
  <c r="T164" i="18"/>
  <c r="R164" i="18"/>
  <c r="P164" i="18"/>
  <c r="BK162" i="18"/>
  <c r="BI162" i="18"/>
  <c r="BH162" i="18"/>
  <c r="BG162" i="18"/>
  <c r="BF162" i="18"/>
  <c r="T162" i="18"/>
  <c r="R162" i="18"/>
  <c r="P162" i="18"/>
  <c r="J162" i="18"/>
  <c r="BE162" i="18" s="1"/>
  <c r="BK161" i="18"/>
  <c r="BI161" i="18"/>
  <c r="BH161" i="18"/>
  <c r="BG161" i="18"/>
  <c r="BF161" i="18"/>
  <c r="T161" i="18"/>
  <c r="R161" i="18"/>
  <c r="P161" i="18"/>
  <c r="J161" i="18"/>
  <c r="BE161" i="18" s="1"/>
  <c r="BK159" i="18"/>
  <c r="BI159" i="18"/>
  <c r="BH159" i="18"/>
  <c r="BG159" i="18"/>
  <c r="BF159" i="18"/>
  <c r="T159" i="18"/>
  <c r="R159" i="18"/>
  <c r="P159" i="18"/>
  <c r="J159" i="18"/>
  <c r="BE159" i="18" s="1"/>
  <c r="BK157" i="18"/>
  <c r="BI157" i="18"/>
  <c r="BH157" i="18"/>
  <c r="BG157" i="18"/>
  <c r="BF157" i="18"/>
  <c r="T157" i="18"/>
  <c r="R157" i="18"/>
  <c r="P157" i="18"/>
  <c r="J157" i="18"/>
  <c r="BE157" i="18" s="1"/>
  <c r="BK155" i="18"/>
  <c r="BK152" i="18" s="1"/>
  <c r="J152" i="18" s="1"/>
  <c r="J99" i="18" s="1"/>
  <c r="BI155" i="18"/>
  <c r="BH155" i="18"/>
  <c r="BG155" i="18"/>
  <c r="BF155" i="18"/>
  <c r="T155" i="18"/>
  <c r="R155" i="18"/>
  <c r="P155" i="18"/>
  <c r="J155" i="18"/>
  <c r="BE155" i="18" s="1"/>
  <c r="BK153" i="18"/>
  <c r="BI153" i="18"/>
  <c r="BH153" i="18"/>
  <c r="BG153" i="18"/>
  <c r="BF153" i="18"/>
  <c r="T153" i="18"/>
  <c r="T152" i="18" s="1"/>
  <c r="R153" i="18"/>
  <c r="R152" i="18" s="1"/>
  <c r="P153" i="18"/>
  <c r="P152" i="18" s="1"/>
  <c r="J153" i="18"/>
  <c r="BE153" i="18" s="1"/>
  <c r="BK150" i="18"/>
  <c r="BI150" i="18"/>
  <c r="BH150" i="18"/>
  <c r="BG150" i="18"/>
  <c r="BF150" i="18"/>
  <c r="T150" i="18"/>
  <c r="R150" i="18"/>
  <c r="P150" i="18"/>
  <c r="J150" i="18"/>
  <c r="BE150" i="18" s="1"/>
  <c r="BK148" i="18"/>
  <c r="BI148" i="18"/>
  <c r="BH148" i="18"/>
  <c r="BG148" i="18"/>
  <c r="BF148" i="18"/>
  <c r="T148" i="18"/>
  <c r="R148" i="18"/>
  <c r="P148" i="18"/>
  <c r="J148" i="18"/>
  <c r="BE148" i="18" s="1"/>
  <c r="BK146" i="18"/>
  <c r="BI146" i="18"/>
  <c r="BH146" i="18"/>
  <c r="BG146" i="18"/>
  <c r="BF146" i="18"/>
  <c r="T146" i="18"/>
  <c r="R146" i="18"/>
  <c r="P146" i="18"/>
  <c r="J146" i="18"/>
  <c r="BE146" i="18" s="1"/>
  <c r="BK144" i="18"/>
  <c r="BI144" i="18"/>
  <c r="BH144" i="18"/>
  <c r="BG144" i="18"/>
  <c r="BF144" i="18"/>
  <c r="T144" i="18"/>
  <c r="R144" i="18"/>
  <c r="P144" i="18"/>
  <c r="J144" i="18"/>
  <c r="BE144" i="18" s="1"/>
  <c r="BK142" i="18"/>
  <c r="BI142" i="18"/>
  <c r="BH142" i="18"/>
  <c r="BG142" i="18"/>
  <c r="BF142" i="18"/>
  <c r="T142" i="18"/>
  <c r="R142" i="18"/>
  <c r="P142" i="18"/>
  <c r="J142" i="18"/>
  <c r="BE142" i="18" s="1"/>
  <c r="BK140" i="18"/>
  <c r="BI140" i="18"/>
  <c r="BH140" i="18"/>
  <c r="BG140" i="18"/>
  <c r="BF140" i="18"/>
  <c r="T140" i="18"/>
  <c r="R140" i="18"/>
  <c r="P140" i="18"/>
  <c r="J140" i="18"/>
  <c r="BE140" i="18" s="1"/>
  <c r="BK139" i="18"/>
  <c r="BI139" i="18"/>
  <c r="BH139" i="18"/>
  <c r="BG139" i="18"/>
  <c r="BF139" i="18"/>
  <c r="T139" i="18"/>
  <c r="R139" i="18"/>
  <c r="P139" i="18"/>
  <c r="J139" i="18"/>
  <c r="BE139" i="18" s="1"/>
  <c r="BK138" i="18"/>
  <c r="BI138" i="18"/>
  <c r="BH138" i="18"/>
  <c r="BG138" i="18"/>
  <c r="BF138" i="18"/>
  <c r="T138" i="18"/>
  <c r="R138" i="18"/>
  <c r="P138" i="18"/>
  <c r="J138" i="18"/>
  <c r="BE138" i="18" s="1"/>
  <c r="BK137" i="18"/>
  <c r="BI137" i="18"/>
  <c r="BH137" i="18"/>
  <c r="BG137" i="18"/>
  <c r="BF137" i="18"/>
  <c r="T137" i="18"/>
  <c r="R137" i="18"/>
  <c r="P137" i="18"/>
  <c r="J137" i="18"/>
  <c r="BE137" i="18" s="1"/>
  <c r="BK135" i="18"/>
  <c r="BI135" i="18"/>
  <c r="BH135" i="18"/>
  <c r="BG135" i="18"/>
  <c r="BF135" i="18"/>
  <c r="T135" i="18"/>
  <c r="R135" i="18"/>
  <c r="P135" i="18"/>
  <c r="J135" i="18"/>
  <c r="BE135" i="18" s="1"/>
  <c r="J129" i="18"/>
  <c r="J128" i="18"/>
  <c r="F128" i="18"/>
  <c r="F126" i="18"/>
  <c r="E124" i="18"/>
  <c r="BI111" i="18"/>
  <c r="BH111" i="18"/>
  <c r="BG111" i="18"/>
  <c r="BF111" i="18"/>
  <c r="BI110" i="18"/>
  <c r="BH110" i="18"/>
  <c r="BG110" i="18"/>
  <c r="BF110" i="18"/>
  <c r="BE110" i="18"/>
  <c r="BI109" i="18"/>
  <c r="BH109" i="18"/>
  <c r="BG109" i="18"/>
  <c r="BF109" i="18"/>
  <c r="BE109" i="18"/>
  <c r="BI108" i="18"/>
  <c r="BH108" i="18"/>
  <c r="BG108" i="18"/>
  <c r="BF108" i="18"/>
  <c r="BE108" i="18"/>
  <c r="BI107" i="18"/>
  <c r="BH107" i="18"/>
  <c r="BG107" i="18"/>
  <c r="BF107" i="18"/>
  <c r="BE107" i="18"/>
  <c r="BI106" i="18"/>
  <c r="BH106" i="18"/>
  <c r="BG106" i="18"/>
  <c r="BF106" i="18"/>
  <c r="BE106" i="18"/>
  <c r="J92" i="18"/>
  <c r="J91" i="18"/>
  <c r="F91" i="18"/>
  <c r="F89" i="18"/>
  <c r="E87" i="18"/>
  <c r="E85" i="18"/>
  <c r="J39" i="18"/>
  <c r="J38" i="18"/>
  <c r="J37" i="18"/>
  <c r="J18" i="18"/>
  <c r="E18" i="18"/>
  <c r="F92" i="18" s="1"/>
  <c r="J17" i="18"/>
  <c r="J12" i="18"/>
  <c r="J89" i="18" s="1"/>
  <c r="E7" i="18"/>
  <c r="E122" i="18" s="1"/>
  <c r="F38" i="18" l="1"/>
  <c r="F36" i="18"/>
  <c r="J36" i="18"/>
  <c r="F37" i="18"/>
  <c r="F39" i="18"/>
  <c r="F129" i="18"/>
  <c r="BK134" i="18"/>
  <c r="BK133" i="18" s="1"/>
  <c r="P134" i="18"/>
  <c r="P133" i="18" s="1"/>
  <c r="P132" i="18" s="1"/>
  <c r="R134" i="18"/>
  <c r="R133" i="18" s="1"/>
  <c r="R132" i="18" s="1"/>
  <c r="J126" i="18"/>
  <c r="T134" i="18"/>
  <c r="T133" i="18" s="1"/>
  <c r="T132" i="18" s="1"/>
  <c r="J134" i="18" l="1"/>
  <c r="J98" i="18" s="1"/>
  <c r="J133" i="18"/>
  <c r="J97" i="18" s="1"/>
  <c r="BK132" i="18"/>
  <c r="J132" i="18" s="1"/>
  <c r="J96" i="18" s="1"/>
  <c r="J30" i="18" l="1"/>
  <c r="J111" i="18" l="1"/>
  <c r="BE111" i="18" l="1"/>
  <c r="J105" i="18"/>
  <c r="J31" i="18" l="1"/>
  <c r="J32" i="18" s="1"/>
  <c r="J113" i="18"/>
  <c r="AG16" i="20" s="1"/>
  <c r="F35" i="18"/>
  <c r="J35" i="18"/>
  <c r="AG26" i="20" l="1"/>
  <c r="AN16" i="20"/>
  <c r="AN26" i="20" s="1"/>
  <c r="J41" i="18"/>
</calcChain>
</file>

<file path=xl/sharedStrings.xml><?xml version="1.0" encoding="utf-8"?>
<sst xmlns="http://schemas.openxmlformats.org/spreadsheetml/2006/main" count="3289" uniqueCount="606">
  <si>
    <t>ARCHIVNÍ ČÍSLO:</t>
  </si>
  <si>
    <t>BKB Metal, a.s.</t>
  </si>
  <si>
    <t>Hlubinská 917/20, Moravská Ostrava</t>
  </si>
  <si>
    <t>702 00 Ostrava, Česká republika</t>
  </si>
  <si>
    <t>www.bkbmetal.cz</t>
  </si>
  <si>
    <t>VÝKAZ VÝMĚR</t>
  </si>
  <si>
    <t>kg</t>
  </si>
  <si>
    <t>ORIENTAČNÍ ROZPOČET</t>
  </si>
  <si>
    <t>SPECIFIKACE MATERIÁLU</t>
  </si>
  <si>
    <t>POLOŽKOVÝ ROZPOČET</t>
  </si>
  <si>
    <t>SLEPÝ POLOŽKOVÝ ROZPOČET</t>
  </si>
  <si>
    <t>VÝPIS TRUHLÁŘSKÝCH VÝROBKŮ</t>
  </si>
  <si>
    <t>VÝPIS KLEMPÍŘSKÝCH VÝROBKŮ</t>
  </si>
  <si>
    <t>VÝPIS ZÁMEČNICKÝCH VÝROBKŮ</t>
  </si>
  <si>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scheme val="minor"/>
      </rPr>
      <t>INVESTOR:</t>
    </r>
  </si>
  <si>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scheme val="minor"/>
      </rPr>
      <t>ČÁST:</t>
    </r>
  </si>
  <si>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scheme val="minor"/>
      </rPr>
      <t>STUPEŇ:</t>
    </r>
  </si>
  <si>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VYPRACOVAL:</t>
    </r>
  </si>
  <si>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KONTROLOVAL:</t>
    </r>
  </si>
  <si>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DATUM:</t>
    </r>
  </si>
  <si>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POOČET STRAN:</t>
    </r>
  </si>
  <si>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ZAKÁZKA:</t>
    </r>
  </si>
  <si>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VEDOUCÍPROJEKTU:</t>
    </r>
  </si>
  <si>
    <r>
      <rPr>
        <sz val="13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scheme val="minor"/>
      </rPr>
      <t>PROJEKT:</t>
    </r>
  </si>
  <si>
    <t>ING. JAN ŠPUNDA</t>
  </si>
  <si>
    <t>ING. ONDŘEJ CICÁK</t>
  </si>
  <si>
    <t>m2</t>
  </si>
  <si>
    <t>Dopravní podnik Ostrava a.s.</t>
  </si>
  <si>
    <t>Areál tramvaje Poruba - VZT - šatny</t>
  </si>
  <si>
    <t>Vzduchotechnika</t>
  </si>
  <si>
    <t>Dokumentace pro provádění stavby (DPS)</t>
  </si>
  <si>
    <t>22-5116</t>
  </si>
  <si>
    <t>m3</t>
  </si>
  <si>
    <t/>
  </si>
  <si>
    <t>False</t>
  </si>
  <si>
    <t>15</t>
  </si>
  <si>
    <t>v ---  níže se nacházejí doplnkové a pomocné údaje k sestavám  --- v</t>
  </si>
  <si>
    <t>Stavba:</t>
  </si>
  <si>
    <t>KSO:</t>
  </si>
  <si>
    <t>CC-CZ:</t>
  </si>
  <si>
    <t>Místo:</t>
  </si>
  <si>
    <t>Ostrava</t>
  </si>
  <si>
    <t>Datum:</t>
  </si>
  <si>
    <t>Zadavatel:</t>
  </si>
  <si>
    <t>IČ:</t>
  </si>
  <si>
    <t>DIČ:</t>
  </si>
  <si>
    <t>Projektant:</t>
  </si>
  <si>
    <t>Ing. Jakub Jirčík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</si>
  <si>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</si>
  <si>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</si>
  <si>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</si>
  <si>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</si>
  <si>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</si>
  <si>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</si>
  <si>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</si>
  <si>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</si>
  <si>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</si>
  <si>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</si>
  <si>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</si>
  <si>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</si>
  <si>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</si>
  <si>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</si>
  <si>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</si>
  <si>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</si>
  <si>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</si>
  <si>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</si>
  <si>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</si>
  <si>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</si>
  <si>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</si>
  <si>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Kód</t>
  </si>
  <si>
    <t>Popis</t>
  </si>
  <si>
    <t>Typ</t>
  </si>
  <si>
    <t>D</t>
  </si>
  <si>
    <t>0</t>
  </si>
  <si>
    <t>1</t>
  </si>
  <si>
    <t>{a97ecb5e-e183-4da3-aacf-51f4d6160b0b}</t>
  </si>
  <si>
    <t>2</t>
  </si>
  <si>
    <t>Celkové náklady za stavbu 1) + 2)</t>
  </si>
  <si>
    <t>KRYCÍ LIST SOUPISU PRACÍ</t>
  </si>
  <si>
    <t>Objekt: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</si>
  <si>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</si>
  <si>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</si>
  <si>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</si>
  <si>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</si>
  <si>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</si>
  <si>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</si>
  <si>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</si>
  <si>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</si>
  <si>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</si>
  <si>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</si>
  <si>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998 - Přesun hmot</t>
  </si>
  <si>
    <t>VRN - VRN</t>
  </si>
  <si>
    <t xml:space="preserve">    VRN11 - VEDLEJŠÍ NÁKLADY STAVBY</t>
  </si>
  <si>
    <t>2)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</si>
  <si>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</si>
  <si>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</si>
  <si>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</si>
  <si>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</si>
  <si>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</si>
  <si>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</si>
  <si>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</si>
  <si>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</si>
  <si>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</si>
  <si>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</si>
  <si>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</si>
  <si>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</si>
  <si>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</si>
  <si>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</si>
  <si>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</si>
  <si>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</si>
  <si>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</si>
  <si>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</si>
  <si>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131251100</t>
  </si>
  <si>
    <t>Hloubení jam nezapažených v hornině třídy těžitelnosti I skupiny 3 objem do 20 m3 strojně</t>
  </si>
  <si>
    <t>4</t>
  </si>
  <si>
    <t>1533474662</t>
  </si>
  <si>
    <t>162351103</t>
  </si>
  <si>
    <t>Vodorovné přemístění přes 50 do 500 m výkopku/sypaniny z horniny třídy těžitelnosti I skupiny 1 až 3</t>
  </si>
  <si>
    <t>-1766533946</t>
  </si>
  <si>
    <t>3</t>
  </si>
  <si>
    <t>162751117</t>
  </si>
  <si>
    <t>Vodorovné přemístění přes 9 000 do 10000 m výkopku/sypaniny z horniny třídy těžitelnosti I skupiny 1 až 3</t>
  </si>
  <si>
    <t>1298067695</t>
  </si>
  <si>
    <t>167151101</t>
  </si>
  <si>
    <t>Nakládání výkopku z hornin třídy těžitelnosti I skupiny 1 až 3 do 100 m3</t>
  </si>
  <si>
    <t>-271710009</t>
  </si>
  <si>
    <t>5</t>
  </si>
  <si>
    <t>171251201</t>
  </si>
  <si>
    <t>Uložení sypaniny na skládky nebo meziskládky</t>
  </si>
  <si>
    <t>566684732</t>
  </si>
  <si>
    <t>6</t>
  </si>
  <si>
    <t>171201221</t>
  </si>
  <si>
    <t>Poplatek za uložení na skládce (skládkovné) zeminy a kamení kód odpadu 17 05 04</t>
  </si>
  <si>
    <t>t</t>
  </si>
  <si>
    <t>-2014654523</t>
  </si>
  <si>
    <t>7</t>
  </si>
  <si>
    <t>174151101</t>
  </si>
  <si>
    <t>Zásyp jam, šachet rýh nebo kolem objektů sypaninou se zhutněním po vrstvách max. 300 mm vytěženou zeminou</t>
  </si>
  <si>
    <t>-141623524</t>
  </si>
  <si>
    <t>8</t>
  </si>
  <si>
    <t>180405114</t>
  </si>
  <si>
    <t>Založení trávníku ve vegetačních prefabrikátech výsevem směsi substrátu a semene v rovině a ve svahu do 1:5</t>
  </si>
  <si>
    <t>1410779230</t>
  </si>
  <si>
    <t>9</t>
  </si>
  <si>
    <t>M</t>
  </si>
  <si>
    <t>00572470</t>
  </si>
  <si>
    <t>osivo směs travní univerzál</t>
  </si>
  <si>
    <t>-1470079396</t>
  </si>
  <si>
    <t>10</t>
  </si>
  <si>
    <t>181912112</t>
  </si>
  <si>
    <t>Úprava pláně v hornině třídy těžitelnosti I skupiny 3 se zhutněním ručně</t>
  </si>
  <si>
    <t>506178617</t>
  </si>
  <si>
    <t>Zakládání</t>
  </si>
  <si>
    <t>11</t>
  </si>
  <si>
    <t>271532212</t>
  </si>
  <si>
    <t>Podsyp pod základové konstrukce se zhutněním z ŠD frakce 0 až 32 mm s optimální křivkou zrnitosti a dodržením poměru hutnění Edef,2/Edef,1&lt;=2,5</t>
  </si>
  <si>
    <t>8952669</t>
  </si>
  <si>
    <t>12</t>
  </si>
  <si>
    <t>274313611</t>
  </si>
  <si>
    <t>Základové pásy z betonu tř. C 16/20 X0</t>
  </si>
  <si>
    <t>-1449631476</t>
  </si>
  <si>
    <t>13</t>
  </si>
  <si>
    <t>273322511</t>
  </si>
  <si>
    <t>Základové desky ze ŽB se zvýšenými nároky na prostředí tř. C 25/30 XC2 - Cl 0,2 - 8/16 - S3</t>
  </si>
  <si>
    <t>1793930560</t>
  </si>
  <si>
    <t>14</t>
  </si>
  <si>
    <t>273351121</t>
  </si>
  <si>
    <t>Zřízení bednění základových desek</t>
  </si>
  <si>
    <t>1845849927</t>
  </si>
  <si>
    <t>273351122</t>
  </si>
  <si>
    <t>Odstranění bednění základových desek</t>
  </si>
  <si>
    <t>-428097441</t>
  </si>
  <si>
    <t>16</t>
  </si>
  <si>
    <t>273361821</t>
  </si>
  <si>
    <t>Výztuž základových desek betonářskou ocelí 10 505 (R)</t>
  </si>
  <si>
    <t>-1445668237</t>
  </si>
  <si>
    <t>998</t>
  </si>
  <si>
    <t>Přesun hmot</t>
  </si>
  <si>
    <t>17</t>
  </si>
  <si>
    <t>998011001</t>
  </si>
  <si>
    <t>-1571634996</t>
  </si>
  <si>
    <t>VRN</t>
  </si>
  <si>
    <t>VRN11</t>
  </si>
  <si>
    <t>VEDLEJŠÍ NÁKLADY STAVBY</t>
  </si>
  <si>
    <t>18</t>
  </si>
  <si>
    <t>VRN11-04</t>
  </si>
  <si>
    <t>Vytyčení všech inženýrských sítí před zahájením prací</t>
  </si>
  <si>
    <t>soubor</t>
  </si>
  <si>
    <t>1173916792</t>
  </si>
  <si>
    <t>Uchazeč:</t>
  </si>
  <si>
    <t>Uchazeč</t>
  </si>
  <si>
    <t>Zařízení staveniště</t>
  </si>
  <si>
    <t>Projektové práce</t>
  </si>
  <si>
    <t>Územní vlivy</t>
  </si>
  <si>
    <t>Provozní vlivy</t>
  </si>
  <si>
    <t>Jiné VRN</t>
  </si>
  <si>
    <t>Kompletační činnost</t>
  </si>
  <si>
    <t>KOMPLETACNA</t>
  </si>
  <si>
    <t>{1e9c63e7-df78-4901-85e3-34c515fe9186}</t>
  </si>
  <si>
    <t>D.1.2 - Stavebně konstrukční část - Základ pod VZT jednotku 1</t>
  </si>
  <si>
    <t>VV</t>
  </si>
  <si>
    <t>(5,360+4,900)/2*(2,260+1,800)/2*0,650</t>
  </si>
  <si>
    <t>6,769-2,500</t>
  </si>
  <si>
    <t>4,269*1,8 'Přepočtené koeficientem množství</t>
  </si>
  <si>
    <t>6,769-1,323-0,882-2,064</t>
  </si>
  <si>
    <t>(5,360*2,260-4,300*2,260)*2"navíc plocha mimo výkop"</t>
  </si>
  <si>
    <t>4,791*0,03 'Přepočtené koeficientem množství</t>
  </si>
  <si>
    <t>4,900*1,800</t>
  </si>
  <si>
    <t>4,900*1,800*0,150</t>
  </si>
  <si>
    <t>4,900*1,800*0,100</t>
  </si>
  <si>
    <t>4,300*1,200*0,400</t>
  </si>
  <si>
    <t>(4,300*2+1,200*2)*0,400</t>
  </si>
  <si>
    <t>2,064*115/1000</t>
  </si>
  <si>
    <t>D.1.2 - Stavebně konstrukční část - Základ pod VZT jednotku 2</t>
  </si>
  <si>
    <t>REKAPITULACE OBJEKTŮ STAVBY A SOUPISŮ PRACÍ</t>
  </si>
  <si>
    <t>Kód:</t>
  </si>
  <si>
    <t>22-5116-01</t>
  </si>
  <si>
    <t>Ing. Ondřej Cicák</t>
  </si>
  <si>
    <t>Informatívní údaje z listů zakázek</t>
  </si>
  <si>
    <t>Zhotovitel: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</si>
  <si>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</si>
  <si>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</si>
  <si>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</si>
  <si>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</si>
  <si>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</si>
  <si>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</si>
  <si>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</si>
  <si>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</si>
  <si>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</si>
  <si>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</si>
  <si>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</si>
  <si>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</si>
  <si>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</si>
  <si>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</si>
  <si>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</si>
  <si>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Stavebně konstrukční část - základ pod jednotkou č.1</t>
  </si>
  <si>
    <t>STA</t>
  </si>
  <si>
    <t>Stavebně konstrukční část - základ pod jednotkou č.2</t>
  </si>
  <si>
    <t>Elektroinstalace</t>
  </si>
  <si>
    <t>Procent. zadání_x000D_
[% nákladů rozpočtu]</t>
  </si>
  <si>
    <t>Zařazení nákladů</t>
  </si>
  <si>
    <t>Celkové náklady za stavbu</t>
  </si>
  <si>
    <t>{26dfa512-e5a0-422b-9320-78520b0a4962}</t>
  </si>
  <si>
    <t>1 - Vzduchotechnika</t>
  </si>
  <si>
    <t>PSV - Práce a dodávky</t>
  </si>
  <si>
    <t xml:space="preserve">    1 - Zařízení č. 1 - Vzduchotechnika šatny 1</t>
  </si>
  <si>
    <t xml:space="preserve">      1a - VZT komponenty</t>
  </si>
  <si>
    <t xml:space="preserve">      1b - Vzduchotechnické potrubí čtyřhranné Sk. I., materiál pozinkovaný plech tl. min. 0,8 mm</t>
  </si>
  <si>
    <t xml:space="preserve">      1c - Vzduchotechnické potrubí kruhové Sk. I., materiál pozinkovaný plech tl. min. 0,8 mm (např. SPIRO)</t>
  </si>
  <si>
    <t xml:space="preserve">    2 - Zařízení č. 2 - Vzduchotechnika šatny 2</t>
  </si>
  <si>
    <t xml:space="preserve">      2a - VZT komponenty</t>
  </si>
  <si>
    <t xml:space="preserve">      2b - Vzduchotechnické potrubí čtyřhranné Sk. I., materiál pozinkovaný plech tl. min. 0,8 mm</t>
  </si>
  <si>
    <t xml:space="preserve">      2c - Vzduchotechnické potrubí kruhové Sk. I., materiál pozinkovaný plech tl. min. 0,8 mm (např. SPIRO)</t>
  </si>
  <si>
    <t xml:space="preserve">    3 - Měření a regulace VZT</t>
  </si>
  <si>
    <t xml:space="preserve">    4 - Montážní, těsnící a spojovací materiál, OK</t>
  </si>
  <si>
    <t xml:space="preserve">    5 - Izolace</t>
  </si>
  <si>
    <t xml:space="preserve">    6 - Demontáže</t>
  </si>
  <si>
    <t xml:space="preserve">    7 - Stavební práce</t>
  </si>
  <si>
    <t xml:space="preserve">    8 - HZS (hodinové zúčtovací sazby)</t>
  </si>
  <si>
    <t>PSV</t>
  </si>
  <si>
    <t>Práce a dodávky</t>
  </si>
  <si>
    <t>Zařízení č. 1 - Vzduchotechnika šatny 1</t>
  </si>
  <si>
    <t>1a</t>
  </si>
  <si>
    <t>VZT komponenty</t>
  </si>
  <si>
    <t>1.1</t>
  </si>
  <si>
    <t>Vzduchotechnická kompaktní jednotka</t>
  </si>
  <si>
    <t>ks</t>
  </si>
  <si>
    <t>651384816</t>
  </si>
  <si>
    <t>přívod - ventilátor (3450m3/hod),</t>
  </si>
  <si>
    <t>- elektrický ohřívač 15kW,</t>
  </si>
  <si>
    <t>- deskový rekuperátor- ZZT 81%,</t>
  </si>
  <si>
    <t>- filtr F7,</t>
  </si>
  <si>
    <t>- klapka</t>
  </si>
  <si>
    <t xml:space="preserve"> odvod - M5/ISO ePM 10 nad 60%,</t>
  </si>
  <si>
    <t>- rekuperátor,</t>
  </si>
  <si>
    <t>- ventilátor (3450m3/hod), vnitřní provedení</t>
  </si>
  <si>
    <t>Zařízení ve shodě s požadavky ErP 2018, jednotky vyráběny a vyvinuty v souladu s certifikovaným systémem řízení jakosti ISO 9001:2001</t>
  </si>
  <si>
    <t>výpočtový software výrobce pro návrh VZT jednotek validován nezávislou autoritou, která tyto validace provádí dlouhodobě</t>
  </si>
  <si>
    <t>1.2</t>
  </si>
  <si>
    <t>Kulisový tlumič hluku 600/400-1500 (tl. Ztráta do 50Pa, vložený útlum 12-15dB)</t>
  </si>
  <si>
    <t>kpl</t>
  </si>
  <si>
    <t>597347025</t>
  </si>
  <si>
    <t>1.3</t>
  </si>
  <si>
    <t>Regulační klapka ruční d355, pozink</t>
  </si>
  <si>
    <t>476812617</t>
  </si>
  <si>
    <t>1.4</t>
  </si>
  <si>
    <t>Regulační klapka ruční d160, pozink</t>
  </si>
  <si>
    <t>2056164639</t>
  </si>
  <si>
    <t>1.5</t>
  </si>
  <si>
    <t>neobsazeno</t>
  </si>
  <si>
    <t>365384040</t>
  </si>
  <si>
    <t>1.6</t>
  </si>
  <si>
    <t>Mřížka do zdi 400x800 ral dle zadavatele</t>
  </si>
  <si>
    <t>756213228</t>
  </si>
  <si>
    <t>1.7</t>
  </si>
  <si>
    <t>Mřížka do kruhového potrubí nastavitelná 825x150, odvod, jednořadá, typ regulace R1</t>
  </si>
  <si>
    <t>460359870</t>
  </si>
  <si>
    <t>1.8</t>
  </si>
  <si>
    <t>Mřížka do kruhového potrubí nastavitelná 325x75, odvod, jednořadá, typ regulace R1</t>
  </si>
  <si>
    <t>-41178847</t>
  </si>
  <si>
    <t>1.9</t>
  </si>
  <si>
    <t>Mřížka do kruhového potrubí nastavitelná 825x150, přívod, dvouřadá, typ regulace R2</t>
  </si>
  <si>
    <t>293600236</t>
  </si>
  <si>
    <t>1.10</t>
  </si>
  <si>
    <t>Mřížka do kruhového potrubí nastavitelná 325x75, přívod, dvouřadá, typ regulace R2</t>
  </si>
  <si>
    <t>421089933</t>
  </si>
  <si>
    <t>1.11</t>
  </si>
  <si>
    <t>1188839417</t>
  </si>
  <si>
    <t>1.12</t>
  </si>
  <si>
    <t>Montáž pozice 1.1-1.10 včetně znovunapojení chladícího okruhu na novou VZT</t>
  </si>
  <si>
    <t>1023137007</t>
  </si>
  <si>
    <t>1b</t>
  </si>
  <si>
    <t>Vzduchotechnické potrubí čtyřhranné Sk. I., materiál pozinkovaný plech tl. min. 0,8 mm</t>
  </si>
  <si>
    <t>1.13</t>
  </si>
  <si>
    <t>Potrubí průřezu přes 0,28 do 0,5 m2 (40%tvar), vč. montáže</t>
  </si>
  <si>
    <t>bm</t>
  </si>
  <si>
    <t>-296340902</t>
  </si>
  <si>
    <t>1.14</t>
  </si>
  <si>
    <t>Potrubí průřezu přes 0,13 do 0,28 m2 (40%tvar), vč. montáže</t>
  </si>
  <si>
    <t>1153556232</t>
  </si>
  <si>
    <t>1.15</t>
  </si>
  <si>
    <t>-970808699</t>
  </si>
  <si>
    <t>1c</t>
  </si>
  <si>
    <t>Vzduchotechnické potrubí kruhové Sk. I., materiál pozinkovaný plech tl. min. 0,8 mm (např. SPIRO)</t>
  </si>
  <si>
    <t>1.16</t>
  </si>
  <si>
    <t>Potrubí kruhové bez příruby, spirálně vinuté, průměru přes 100 do 200mm, vč.montáže (KR160) a montážního materiálu</t>
  </si>
  <si>
    <t>928502262</t>
  </si>
  <si>
    <t>1.17</t>
  </si>
  <si>
    <t>Potrubí kruhové bez příruby, spirálně vinuté, průměru přes 300 do 400mm, vč.montáže (KR355) a montážního materiálu</t>
  </si>
  <si>
    <t>-958108561</t>
  </si>
  <si>
    <t>Zařízení č. 2 - Vzduchotechnika šatny 2</t>
  </si>
  <si>
    <t>2a</t>
  </si>
  <si>
    <t>2.1</t>
  </si>
  <si>
    <t>-525596569</t>
  </si>
  <si>
    <t>přívod - ventilátor (3000m3/hod),</t>
  </si>
  <si>
    <t>- elektrický ohřívač 12kW,</t>
  </si>
  <si>
    <t>- ventilátor (3000m3/hod), vnitřní provedení</t>
  </si>
  <si>
    <t>19</t>
  </si>
  <si>
    <t>2.2</t>
  </si>
  <si>
    <t>Kulisový tlumič hluku 500/400-1500 (tl. Ztráta do 50Pa, vložený útlum 12-15dB)</t>
  </si>
  <si>
    <t>1317792573</t>
  </si>
  <si>
    <t>20</t>
  </si>
  <si>
    <t>2.3</t>
  </si>
  <si>
    <t>-1796939985</t>
  </si>
  <si>
    <t>21</t>
  </si>
  <si>
    <t>2.4</t>
  </si>
  <si>
    <t>Regulační klapka ruční d250, pozink</t>
  </si>
  <si>
    <t>1349838919</t>
  </si>
  <si>
    <t>22</t>
  </si>
  <si>
    <t>2.5</t>
  </si>
  <si>
    <t>771381083</t>
  </si>
  <si>
    <t>23</t>
  </si>
  <si>
    <t>2.6</t>
  </si>
  <si>
    <t>-569683160</t>
  </si>
  <si>
    <t>24</t>
  </si>
  <si>
    <t>2.7</t>
  </si>
  <si>
    <t>-723563117</t>
  </si>
  <si>
    <t>25</t>
  </si>
  <si>
    <t>2.8</t>
  </si>
  <si>
    <t>1465872734</t>
  </si>
  <si>
    <t>26</t>
  </si>
  <si>
    <t>2.9</t>
  </si>
  <si>
    <t>Mřížka do kruhového potrubí nastavitelná 625x125, odvod, jednořadá, typ regulace R1</t>
  </si>
  <si>
    <t>-143544437</t>
  </si>
  <si>
    <t>27</t>
  </si>
  <si>
    <t>2.10</t>
  </si>
  <si>
    <t>Mřížka do kruhového potrubí nastavitelná 425x125, odvod, jednořadá, typ regulace R1</t>
  </si>
  <si>
    <t>-1880046510</t>
  </si>
  <si>
    <t>28</t>
  </si>
  <si>
    <t>2.11</t>
  </si>
  <si>
    <t>Mřížka do kruhového potrubí nastavitelná 425x75, odvod, jednořadá, typ regulace R1</t>
  </si>
  <si>
    <t>-1297566513</t>
  </si>
  <si>
    <t>29</t>
  </si>
  <si>
    <t>2.12</t>
  </si>
  <si>
    <t>1743691143</t>
  </si>
  <si>
    <t>30</t>
  </si>
  <si>
    <t>2.13</t>
  </si>
  <si>
    <t>-256135212</t>
  </si>
  <si>
    <t>31</t>
  </si>
  <si>
    <t>2.14</t>
  </si>
  <si>
    <t>Mřížka do kruhového potrubí nastavitelná 625x150, přívod, dvouřadá, typ regulace R3</t>
  </si>
  <si>
    <t>-1039205433</t>
  </si>
  <si>
    <t>32</t>
  </si>
  <si>
    <t>2.15</t>
  </si>
  <si>
    <t>Mřížka do kruhového potrubí nastavitelná 625x75, přívod, dvouřadá, typ regulace R2</t>
  </si>
  <si>
    <t>1231654537</t>
  </si>
  <si>
    <t>33</t>
  </si>
  <si>
    <t>2.16</t>
  </si>
  <si>
    <t>1374561972</t>
  </si>
  <si>
    <t>34</t>
  </si>
  <si>
    <t>2.17</t>
  </si>
  <si>
    <t>Montáž pozice 2.1-2.15 včetně znovunapojení chladícího okruhu na novou VZT</t>
  </si>
  <si>
    <t>-1056308584</t>
  </si>
  <si>
    <t>2b</t>
  </si>
  <si>
    <t>35</t>
  </si>
  <si>
    <t>2.18</t>
  </si>
  <si>
    <t>-386837692</t>
  </si>
  <si>
    <t>36</t>
  </si>
  <si>
    <t>2.19</t>
  </si>
  <si>
    <t>326387510</t>
  </si>
  <si>
    <t>37</t>
  </si>
  <si>
    <t>2.20</t>
  </si>
  <si>
    <t>736421784</t>
  </si>
  <si>
    <t>2c</t>
  </si>
  <si>
    <t>38</t>
  </si>
  <si>
    <t>2.21</t>
  </si>
  <si>
    <t>-626845368</t>
  </si>
  <si>
    <t>39</t>
  </si>
  <si>
    <t>2.22</t>
  </si>
  <si>
    <t>Potrubí kruhové bez příruby, spirálně vinuté, průměru přes 200 do 300mm, vč.montáže (KR250) a montážního materiálu</t>
  </si>
  <si>
    <t>-1459796105</t>
  </si>
  <si>
    <t>40</t>
  </si>
  <si>
    <t>2.23</t>
  </si>
  <si>
    <t>-1859068586</t>
  </si>
  <si>
    <t>Měření a regulace VZT</t>
  </si>
  <si>
    <t>41</t>
  </si>
  <si>
    <t>3.1</t>
  </si>
  <si>
    <t>kompletní MaR pro pol.č.1.1 - řídicí jednotka , řízení ohřívače, protimrazová ochrana, servopohony, všechny potřebné snímače, rekuperátor, vzdálený ovládač, kabeláž…. Prokabelování mezi MaR a VZT jednotkou - délka cca 10m.</t>
  </si>
  <si>
    <t>1279326630</t>
  </si>
  <si>
    <t>42</t>
  </si>
  <si>
    <t>3.2</t>
  </si>
  <si>
    <t>kompletní MaR pro pol.č.2.1 - řídicí jednotka , řízení ohřívače, protimrazová ochrana, servopohony,všechny potřebné snímače, rekuperátor, vzdálený ovládač, kabeláž…. Prokabelování mezi MaR a VZT jednotkou - délka cca 10m.</t>
  </si>
  <si>
    <t>1288234341</t>
  </si>
  <si>
    <t>Montážní, těsnící a spojovací materiál, OK</t>
  </si>
  <si>
    <t>43</t>
  </si>
  <si>
    <t>4.1</t>
  </si>
  <si>
    <t>Pomocné ocel.konstrukce</t>
  </si>
  <si>
    <t>443872059</t>
  </si>
  <si>
    <t>44</t>
  </si>
  <si>
    <t>4.2</t>
  </si>
  <si>
    <t>Těsnící, spoj.materiál</t>
  </si>
  <si>
    <t>1484751353</t>
  </si>
  <si>
    <t>Izolace</t>
  </si>
  <si>
    <t>45</t>
  </si>
  <si>
    <t>5.1</t>
  </si>
  <si>
    <t>Izolace VZT potrubí tepelná (izol. desky tl 6cm včetně Al folie) - kompletní vzt potrubí na přívodu a odvodu - půda</t>
  </si>
  <si>
    <t>593128035</t>
  </si>
  <si>
    <t>46</t>
  </si>
  <si>
    <t>5.2</t>
  </si>
  <si>
    <t>2107735366</t>
  </si>
  <si>
    <t>Demontáže</t>
  </si>
  <si>
    <t>47</t>
  </si>
  <si>
    <t>6.1</t>
  </si>
  <si>
    <t>Demontáž stávající VZT jednotek a potrubí</t>
  </si>
  <si>
    <t>-1532732193</t>
  </si>
  <si>
    <t>48</t>
  </si>
  <si>
    <t>6.2</t>
  </si>
  <si>
    <t>Zaslepení stavajících prostupů po VZT</t>
  </si>
  <si>
    <t>-68724141</t>
  </si>
  <si>
    <t>Stavební práce</t>
  </si>
  <si>
    <t>49</t>
  </si>
  <si>
    <t>7.1</t>
  </si>
  <si>
    <t>Průraz ve stěně nebo stropěKR160-400 včetně finální úpravy (zapravení omítky, malba)</t>
  </si>
  <si>
    <t>1267637481</t>
  </si>
  <si>
    <t>50</t>
  </si>
  <si>
    <t>7.2</t>
  </si>
  <si>
    <t>Průraz ve stěně čtyřhraný včetně finální úpravy (zapravení omítky, malba)</t>
  </si>
  <si>
    <t>965398654</t>
  </si>
  <si>
    <t>HZS (hodinové zúčtovací sazby)</t>
  </si>
  <si>
    <t>51</t>
  </si>
  <si>
    <t>8.1</t>
  </si>
  <si>
    <t>Zprovoznění, zaregulování systémů</t>
  </si>
  <si>
    <t>hod</t>
  </si>
  <si>
    <t>2134252394</t>
  </si>
  <si>
    <t>52</t>
  </si>
  <si>
    <t>8.2</t>
  </si>
  <si>
    <t>Součinnost s dodavatelem MaR</t>
  </si>
  <si>
    <t>478592775</t>
  </si>
  <si>
    <t>53</t>
  </si>
  <si>
    <t>8.3</t>
  </si>
  <si>
    <t>Dokumentace skutečného provedení stavby</t>
  </si>
  <si>
    <t>107839927</t>
  </si>
  <si>
    <t>{882b5ca6-cc48-4263-a1a1-8ad1d3a9ac05}</t>
  </si>
  <si>
    <t>D1.4 - Silnoproudá elektroinstalace</t>
  </si>
  <si>
    <t>Vladimír Hochmann</t>
  </si>
  <si>
    <t xml:space="preserve">    1 - Rozvaděče 0,4kV</t>
  </si>
  <si>
    <t xml:space="preserve">    2 - Kabely NN</t>
  </si>
  <si>
    <t xml:space="preserve">    3 - Přístroje</t>
  </si>
  <si>
    <t xml:space="preserve">    4 - Ostatní</t>
  </si>
  <si>
    <t xml:space="preserve">    5 - Revizní zkoušky, měření, protokoly</t>
  </si>
  <si>
    <t xml:space="preserve">    6 - Podružný materiál</t>
  </si>
  <si>
    <t>POZ1</t>
  </si>
  <si>
    <t xml:space="preserve">a) veškeré položky na přípomoce, lešení, přesuny hmot a suti, uložení suti na skládku, dopravu, montáž, atd... jsou zahrnuty v jednotlivých jednotkových cenách_x000D_
</t>
  </si>
  <si>
    <t>-190158200</t>
  </si>
  <si>
    <t>POZ2</t>
  </si>
  <si>
    <t>b) součásti prací jsou veškeré zkoušky, potřebná měření, inspekce, uvedení zařízení do provozu, zaškolení obsluhy a revize</t>
  </si>
  <si>
    <t>-1741799141</t>
  </si>
  <si>
    <t>POZ3</t>
  </si>
  <si>
    <t>c) součástí dodávky je zpracování veškeré výrobní dokumentace a projektu realizačního a skutečného provedení</t>
  </si>
  <si>
    <t>707952174</t>
  </si>
  <si>
    <t>POZ4</t>
  </si>
  <si>
    <t>d) v rozsahu prací zhotovitele jsou rovněž jakékoliv prvky, zařízení, práce a pomoc. materiály, neuvedené v tomto soupisu výkonů, které jsou ale nezbytně nutné k dodání, instalaci , dokončení a provozování díla v souladu se zákony a předpisy platnými v ČR</t>
  </si>
  <si>
    <t>953259466</t>
  </si>
  <si>
    <t>POZ5</t>
  </si>
  <si>
    <t>e) nezbytnou součástí tohoto soupisu výkonů je i výkresová dokumentace a technická zpráva</t>
  </si>
  <si>
    <t>292638730</t>
  </si>
  <si>
    <t>POZ6</t>
  </si>
  <si>
    <t>f) výrobci uvedení v dokumentaci jsou pouze příklad. Při dodržení stejných či vyšších technických parametrů je možno použít jiného výrobce</t>
  </si>
  <si>
    <t>1406980984</t>
  </si>
  <si>
    <t>POZ7</t>
  </si>
  <si>
    <t xml:space="preserve">g) Rozpočet je zpracován v cenové úrovni RTS 2022/II </t>
  </si>
  <si>
    <t>-1218776632</t>
  </si>
  <si>
    <t>Rozvaděče 0,4kV</t>
  </si>
  <si>
    <t>Rozváděč RMS1 pole2, dle výkresové dokumentace Rozvaděč RMS1-2 - montáž</t>
  </si>
  <si>
    <t>1.1.1</t>
  </si>
  <si>
    <t>Rozváděč RMS1 pole2</t>
  </si>
  <si>
    <t>-472223362</t>
  </si>
  <si>
    <t>Kabely NN</t>
  </si>
  <si>
    <t>CYKY-J 5x10, volně uložený - montáž</t>
  </si>
  <si>
    <t>m</t>
  </si>
  <si>
    <t>2.1.1</t>
  </si>
  <si>
    <t>CYKY-J 5x10</t>
  </si>
  <si>
    <t>-458008949</t>
  </si>
  <si>
    <t>CYKY-J 5x16, volně uložený - montáž</t>
  </si>
  <si>
    <t>2.2.1</t>
  </si>
  <si>
    <t>CYKY-J 5x16</t>
  </si>
  <si>
    <t>-394396452</t>
  </si>
  <si>
    <t>CYA 16 zž (H07V-K 16 z/ž), uložen pevně - montáž</t>
  </si>
  <si>
    <t>2.3.1</t>
  </si>
  <si>
    <t>CYA 16 zž (H07V-K 16 z/ž</t>
  </si>
  <si>
    <t>229594734</t>
  </si>
  <si>
    <t>CYA 25 zž (H07V-K 25 z/ž), uložen pevně - montáž</t>
  </si>
  <si>
    <t>2.4.1</t>
  </si>
  <si>
    <t>CYA 25 zž (H07V-K 25 z/ž)</t>
  </si>
  <si>
    <t>1113013308</t>
  </si>
  <si>
    <t>CGTG 5Gx10 (H05RN-F 5x10) - montáž</t>
  </si>
  <si>
    <t>2.5.1</t>
  </si>
  <si>
    <t>CGTG 5Gx10 (H05RN-F 5x10)</t>
  </si>
  <si>
    <t>923341961</t>
  </si>
  <si>
    <t>CGTG 5Gx16 (H05RN-F 5x16) - montáž</t>
  </si>
  <si>
    <t>2.6.1</t>
  </si>
  <si>
    <t>CGTG 5Gx16 (H05RN-F 5x16)</t>
  </si>
  <si>
    <t>-903801425</t>
  </si>
  <si>
    <t>Ukončení vodičů v rozváděči + zapojení do 16mm2 - montáž</t>
  </si>
  <si>
    <t>Přístroje</t>
  </si>
  <si>
    <t>Elektroinstalační krabice IP67, proveení na omítku o rozměrech 242x190x130mm, polykarbonát ÚV stabilní, vč. 5 půólová odbočovací svorkovice o průřezu 25mm2 + 2x průchodka - montáž</t>
  </si>
  <si>
    <t>858584145</t>
  </si>
  <si>
    <t>3.1.1</t>
  </si>
  <si>
    <t>materiál</t>
  </si>
  <si>
    <t>1695808495</t>
  </si>
  <si>
    <t>PVC trubka tuhá 750N/5cm o průměru 32/27,4 mm, včetně příchytek a kolen, ÚV stabilní - montáž</t>
  </si>
  <si>
    <t>413265417</t>
  </si>
  <si>
    <t>3.2.1</t>
  </si>
  <si>
    <t>273333589</t>
  </si>
  <si>
    <t>3.3</t>
  </si>
  <si>
    <t>PVC trubka tuhá 750N/5cm o průměru 40/35,4 mm, včetně příchytek a kolen, ÚV stabilní - montáž</t>
  </si>
  <si>
    <t>-1612655917</t>
  </si>
  <si>
    <t>3.3.1</t>
  </si>
  <si>
    <t>-1598507579</t>
  </si>
  <si>
    <t>3.4</t>
  </si>
  <si>
    <t>PVC trubka ohebná 350N/5cmo průměru 28,5/22,5mm, ÚV stabilní - montáž</t>
  </si>
  <si>
    <t>-1599956442</t>
  </si>
  <si>
    <t>3.4.1</t>
  </si>
  <si>
    <t>1090649758</t>
  </si>
  <si>
    <t>3.5</t>
  </si>
  <si>
    <t>PVC trubka ohebná 350N/5cmo průměru 34,5/28,8mm, ÚV stabilní - montáž</t>
  </si>
  <si>
    <t>-259044415</t>
  </si>
  <si>
    <t>3.5.1</t>
  </si>
  <si>
    <t>-1342015522</t>
  </si>
  <si>
    <t>3.6</t>
  </si>
  <si>
    <t>Hlavní ochranná svorkovnice MET s krytem - montáž</t>
  </si>
  <si>
    <t>-1725305303</t>
  </si>
  <si>
    <t>3.6.1</t>
  </si>
  <si>
    <t>1166119222</t>
  </si>
  <si>
    <t>Ostatní</t>
  </si>
  <si>
    <t>Nepředvídatelné práce</t>
  </si>
  <si>
    <t>Drobné stavební práce a začištění malých ploch</t>
  </si>
  <si>
    <t>4.3</t>
  </si>
  <si>
    <t>Jádrové vrty dovrchní diamantovými korunkami do D 50 mm do stavebních materiálů</t>
  </si>
  <si>
    <t>1387361988</t>
  </si>
  <si>
    <t>4.3.1</t>
  </si>
  <si>
    <t>257474974</t>
  </si>
  <si>
    <t>4.4</t>
  </si>
  <si>
    <t>Spolupráce s ostatními profesemi</t>
  </si>
  <si>
    <t>1130974637</t>
  </si>
  <si>
    <t>4.5</t>
  </si>
  <si>
    <t>Napojení spotřebičů ostatních profesí (230V, 400V)</t>
  </si>
  <si>
    <t>258505267</t>
  </si>
  <si>
    <t>4.6</t>
  </si>
  <si>
    <t>Zemnící pásek - montáž</t>
  </si>
  <si>
    <t>973508867</t>
  </si>
  <si>
    <t>4.6.1</t>
  </si>
  <si>
    <t xml:space="preserve">pásek FeZn 30x4 </t>
  </si>
  <si>
    <t>1205858725</t>
  </si>
  <si>
    <t>4.7</t>
  </si>
  <si>
    <t>Svorka pásek - montáž</t>
  </si>
  <si>
    <t>1768204260</t>
  </si>
  <si>
    <t>4.7.1</t>
  </si>
  <si>
    <t>pásek SR02</t>
  </si>
  <si>
    <t>2083933609</t>
  </si>
  <si>
    <t>Revizní zkoušky, měření, protokoly</t>
  </si>
  <si>
    <t>Revizní technik silnoproudé elektroinstalace pro části NN, včetně vypracování revizních zpráv</t>
  </si>
  <si>
    <t xml:space="preserve">Měření přechodných odporů propojení úložných konstrukcí (vyrovnání potenciálu) </t>
  </si>
  <si>
    <t>5.3</t>
  </si>
  <si>
    <t>Funkční zkoušky a uvedení do provozu</t>
  </si>
  <si>
    <t>-1025541533</t>
  </si>
  <si>
    <t>5.4</t>
  </si>
  <si>
    <t>Spolupráce s údržbou při pracích ve stávajících částech instalace a koordinace s provozem</t>
  </si>
  <si>
    <t>1661702210</t>
  </si>
  <si>
    <t>Podružný materiál</t>
  </si>
  <si>
    <t>BKB-RO-2679</t>
  </si>
  <si>
    <t>a je schopna zajistit jejich opakovatelnost, například Eurovent Certita Certification.</t>
  </si>
  <si>
    <t>Jedna o výrobek který splňuje tuto certifikaci - možno nabídnout výrobek rovnocenného řešení.</t>
  </si>
  <si>
    <t>5.5</t>
  </si>
  <si>
    <t>Zajištění průkazu způsobilosti</t>
  </si>
  <si>
    <t>IIzolace VZT potrubí tepelná (izol. desky tl 8cm včetně oplechování pozinkovaným plechem 0,8 mm) - kompletní vzt potrubí na přívodu a odvodu – venku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</si>
</sst>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\/yyyy"/>
    <numFmt numFmtId="165" formatCode="#,##0.000"/>
    <numFmt numFmtId="166" formatCode="#,##0.00%"/>
    <numFmt numFmtId="167" formatCode="dd\.mm\.yyyy"/>
    <numFmt numFmtId="168" formatCode="#,##0.000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9"/>
      <color rgb="FF0000FF"/>
      <name val="Arial CE"/>
    </font>
    <font>
      <sz val="8"/>
      <name val="Arial CE"/>
      <family val="2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sz val="10"/>
      <color rgb="FF464646"/>
      <name val="Arial CE"/>
    </font>
    <font>
      <b/>
      <sz val="10"/>
      <name val="Arial CE"/>
    </font>
    <font>
      <b/>
      <sz val="12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u/>
      <sz val="11"/>
      <color theme="10"/>
      <name val="Calibri"/>
      <scheme val="minor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8"/>
      <color rgb="FF0000FF"/>
      <name val="Arial CE"/>
    </font>
    <font>
      <sz val="8"/>
      <color rgb="FF505050"/>
      <name val="Arial CE"/>
    </font>
    <font>
      <sz val="7"/>
      <color rgb="FF969696"/>
      <name val="Arial CE"/>
    </font>
    <font>
      <sz val="12"/>
      <color rgb="FF969696"/>
      <name val="Arial CE"/>
    </font>
    <font>
      <sz val="12"/>
      <name val="Arial CE"/>
    </font>
    <font>
      <u/>
      <sz val="11"/>
      <color theme="10"/>
      <name val="Calibri"/>
      <family val="2"/>
      <charset val="238"/>
      <scheme val="minor"/>
    </font>
    <font>
      <sz val="18"/>
      <color theme="10"/>
      <name val="Wingdings 2"/>
      <family val="1"/>
      <charset val="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800080"/>
      <name val="Arial CE"/>
    </font>
    <font>
      <sz val="8"/>
      <color rgb="FF800080"/>
      <name val="Arial CE"/>
      <family val="2"/>
      <charset val="238"/>
    </font>
    <font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/>
      <right/>
      <top style="thin">
        <color rgb="FFE30613"/>
      </top>
      <bottom/>
      <diagonal/>
    </border>
    <border>
      <left/>
      <right/>
      <top/>
      <bottom style="thin">
        <color rgb="FFE30613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</borders>
  <cellStyleXfs count="8">
    <xf numFmtId="0" fontId="0" fillId="0" borderId="0"/>
    <xf numFmtId="0" fontId="10" fillId="0" borderId="0"/>
    <xf numFmtId="0" fontId="15" fillId="0" borderId="0"/>
    <xf numFmtId="0" fontId="17" fillId="0" borderId="0"/>
    <xf numFmtId="0" fontId="30" fillId="0" borderId="0" applyNumberFormat="0" applyFill="0" applyBorder="0" applyAlignment="0" applyProtection="0"/>
    <xf numFmtId="0" fontId="17" fillId="0" borderId="0"/>
    <xf numFmtId="0" fontId="43" fillId="0" borderId="0" applyNumberFormat="0" applyFill="0" applyBorder="0" applyAlignment="0" applyProtection="0"/>
    <xf numFmtId="0" fontId="17" fillId="0" borderId="0"/>
  </cellStyleXfs>
  <cellXfs count="415">
    <xf numFmtId="0" fontId="0" fillId="0" borderId="0" xfId="0"/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11" fillId="0" borderId="0" xfId="0" applyFont="1" applyBorder="1" applyAlignment="1" applyProtection="1">
      <alignment horizontal="left" vertical="top" wrapText="1" indent="1"/>
      <protection locked="0"/>
    </xf>
    <xf numFmtId="164" fontId="11" fillId="0" borderId="0" xfId="0" applyNumberFormat="1" applyFont="1" applyBorder="1" applyAlignment="1" applyProtection="1">
      <alignment horizontal="left" vertical="top" indent="1"/>
      <protection locked="0"/>
    </xf>
    <xf numFmtId="0" fontId="2" fillId="0" borderId="0" xfId="0" applyFont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/>
    </xf>
    <xf numFmtId="0" fontId="8" fillId="0" borderId="0" xfId="0" applyFont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vertical="top"/>
    </xf>
    <xf numFmtId="0" fontId="4" fillId="0" borderId="1" xfId="0" applyFont="1" applyFill="1" applyBorder="1" applyAlignment="1" applyProtection="1">
      <alignment horizontal="right" vertical="top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0" borderId="0" xfId="0" applyFont="1" applyFill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4" fillId="0" borderId="2" xfId="0" applyFont="1" applyFill="1" applyBorder="1" applyAlignment="1" applyProtection="1">
      <alignment horizontal="right" vertical="top"/>
    </xf>
    <xf numFmtId="0" fontId="4" fillId="0" borderId="2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vertical="top" wrapText="1"/>
    </xf>
    <xf numFmtId="17" fontId="5" fillId="0" borderId="0" xfId="0" applyNumberFormat="1" applyFont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left" vertical="top" wrapText="1" indent="1"/>
    </xf>
    <xf numFmtId="0" fontId="9" fillId="0" borderId="0" xfId="0" applyFont="1" applyFill="1" applyBorder="1" applyAlignment="1" applyProtection="1">
      <alignment horizontal="left" vertical="top" wrapText="1" indent="1"/>
    </xf>
    <xf numFmtId="0" fontId="4" fillId="0" borderId="0" xfId="0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right" vertical="top" wrapText="1"/>
    </xf>
    <xf numFmtId="0" fontId="12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right" vertical="top"/>
    </xf>
    <xf numFmtId="0" fontId="13" fillId="0" borderId="0" xfId="0" applyFont="1" applyBorder="1" applyAlignment="1" applyProtection="1">
      <alignment horizontal="left" vertical="top" wrapText="1" indent="1"/>
      <protection locked="0"/>
    </xf>
    <xf numFmtId="0" fontId="11" fillId="0" borderId="0" xfId="0" applyNumberFormat="1" applyFont="1" applyBorder="1" applyAlignment="1" applyProtection="1">
      <alignment horizontal="left" vertical="top" indent="1"/>
      <protection locked="0"/>
    </xf>
    <xf numFmtId="0" fontId="11" fillId="0" borderId="0" xfId="0" applyFont="1" applyAlignment="1" applyProtection="1">
      <alignment horizontal="left" vertical="top" indent="1"/>
      <protection locked="0"/>
    </xf>
    <xf numFmtId="0" fontId="17" fillId="0" borderId="0" xfId="3" applyAlignment="1">
      <alignment horizontal="left" vertical="center"/>
    </xf>
    <xf numFmtId="0" fontId="17" fillId="0" borderId="4" xfId="3" applyBorder="1"/>
    <xf numFmtId="0" fontId="17" fillId="0" borderId="5" xfId="3" applyBorder="1"/>
    <xf numFmtId="0" fontId="17" fillId="0" borderId="6" xfId="3" applyBorder="1"/>
    <xf numFmtId="0" fontId="18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17" fillId="0" borderId="6" xfId="3" applyBorder="1" applyAlignment="1">
      <alignment vertical="center"/>
    </xf>
    <xf numFmtId="0" fontId="25" fillId="0" borderId="7" xfId="3" applyFont="1" applyBorder="1" applyAlignment="1">
      <alignment horizontal="left" vertical="center"/>
    </xf>
    <xf numFmtId="0" fontId="17" fillId="0" borderId="7" xfId="3" applyBorder="1" applyAlignment="1">
      <alignment vertical="center"/>
    </xf>
    <xf numFmtId="0" fontId="19" fillId="0" borderId="8" xfId="3" applyFont="1" applyBorder="1" applyAlignment="1">
      <alignment horizontal="left" vertical="center"/>
    </xf>
    <xf numFmtId="0" fontId="17" fillId="0" borderId="12" xfId="3" applyBorder="1" applyAlignment="1">
      <alignment vertical="center"/>
    </xf>
    <xf numFmtId="0" fontId="17" fillId="0" borderId="13" xfId="3" applyBorder="1" applyAlignment="1">
      <alignment vertical="center"/>
    </xf>
    <xf numFmtId="0" fontId="17" fillId="0" borderId="4" xfId="3" applyBorder="1" applyAlignment="1">
      <alignment vertical="center"/>
    </xf>
    <xf numFmtId="0" fontId="17" fillId="0" borderId="5" xfId="3" applyBorder="1" applyAlignment="1">
      <alignment vertical="center"/>
    </xf>
    <xf numFmtId="0" fontId="17" fillId="0" borderId="15" xfId="3" applyBorder="1" applyAlignment="1">
      <alignment vertical="center"/>
    </xf>
    <xf numFmtId="0" fontId="17" fillId="2" borderId="10" xfId="3" applyFill="1" applyBorder="1" applyAlignment="1">
      <alignment vertical="center"/>
    </xf>
    <xf numFmtId="0" fontId="28" fillId="0" borderId="19" xfId="3" applyFont="1" applyBorder="1" applyAlignment="1">
      <alignment horizontal="center" vertical="center" wrapText="1"/>
    </xf>
    <xf numFmtId="0" fontId="28" fillId="0" borderId="20" xfId="3" applyFont="1" applyBorder="1" applyAlignment="1">
      <alignment horizontal="center" vertical="center" wrapText="1"/>
    </xf>
    <xf numFmtId="0" fontId="28" fillId="0" borderId="21" xfId="3" applyFont="1" applyBorder="1" applyAlignment="1">
      <alignment horizontal="center" vertical="center" wrapText="1"/>
    </xf>
    <xf numFmtId="0" fontId="17" fillId="0" borderId="14" xfId="3" applyBorder="1" applyAlignment="1">
      <alignment vertical="center"/>
    </xf>
    <xf numFmtId="0" fontId="29" fillId="0" borderId="0" xfId="3" applyFont="1" applyAlignment="1">
      <alignment horizontal="left" vertical="center"/>
    </xf>
    <xf numFmtId="0" fontId="29" fillId="2" borderId="0" xfId="3" applyFont="1" applyFill="1" applyAlignment="1">
      <alignment horizontal="left" vertical="center"/>
    </xf>
    <xf numFmtId="0" fontId="17" fillId="2" borderId="0" xfId="3" applyFill="1" applyAlignment="1">
      <alignment vertical="center"/>
    </xf>
    <xf numFmtId="0" fontId="31" fillId="0" borderId="0" xfId="3" applyFont="1" applyAlignment="1">
      <alignment horizontal="left" vertical="center"/>
    </xf>
    <xf numFmtId="0" fontId="17" fillId="0" borderId="0" xfId="3" applyAlignment="1">
      <alignment vertical="center" wrapText="1"/>
    </xf>
    <xf numFmtId="0" fontId="17" fillId="0" borderId="6" xfId="3" applyBorder="1" applyAlignment="1">
      <alignment vertical="center" wrapText="1"/>
    </xf>
    <xf numFmtId="0" fontId="23" fillId="0" borderId="0" xfId="3" applyFont="1" applyAlignment="1">
      <alignment horizontal="left" vertical="center"/>
    </xf>
    <xf numFmtId="4" fontId="19" fillId="0" borderId="0" xfId="3" applyNumberFormat="1" applyFont="1" applyAlignment="1">
      <alignment vertical="center"/>
    </xf>
    <xf numFmtId="166" fontId="19" fillId="0" borderId="0" xfId="3" applyNumberFormat="1" applyFont="1" applyAlignment="1">
      <alignment horizontal="right" vertical="center"/>
    </xf>
    <xf numFmtId="0" fontId="24" fillId="2" borderId="9" xfId="3" applyFont="1" applyFill="1" applyBorder="1" applyAlignment="1">
      <alignment horizontal="left" vertical="center"/>
    </xf>
    <xf numFmtId="0" fontId="24" fillId="2" borderId="10" xfId="3" applyFont="1" applyFill="1" applyBorder="1" applyAlignment="1">
      <alignment horizontal="right" vertical="center"/>
    </xf>
    <xf numFmtId="0" fontId="24" fillId="2" borderId="10" xfId="3" applyFont="1" applyFill="1" applyBorder="1" applyAlignment="1">
      <alignment horizontal="center" vertical="center"/>
    </xf>
    <xf numFmtId="4" fontId="24" fillId="2" borderId="10" xfId="3" applyNumberFormat="1" applyFont="1" applyFill="1" applyBorder="1" applyAlignment="1">
      <alignment vertical="center"/>
    </xf>
    <xf numFmtId="0" fontId="17" fillId="2" borderId="11" xfId="3" applyFill="1" applyBorder="1" applyAlignment="1">
      <alignment vertical="center"/>
    </xf>
    <xf numFmtId="0" fontId="19" fillId="0" borderId="8" xfId="3" applyFont="1" applyBorder="1" applyAlignment="1">
      <alignment horizontal="center" vertical="center"/>
    </xf>
    <xf numFmtId="0" fontId="19" fillId="0" borderId="8" xfId="3" applyFont="1" applyBorder="1" applyAlignment="1">
      <alignment horizontal="right" vertical="center"/>
    </xf>
    <xf numFmtId="0" fontId="27" fillId="2" borderId="0" xfId="3" applyFont="1" applyFill="1" applyAlignment="1">
      <alignment horizontal="left" vertical="center"/>
    </xf>
    <xf numFmtId="0" fontId="27" fillId="2" borderId="0" xfId="3" applyFont="1" applyFill="1" applyAlignment="1">
      <alignment horizontal="right" vertical="center"/>
    </xf>
    <xf numFmtId="0" fontId="32" fillId="0" borderId="0" xfId="3" applyFont="1" applyAlignment="1">
      <alignment horizontal="left" vertical="center"/>
    </xf>
    <xf numFmtId="0" fontId="33" fillId="0" borderId="0" xfId="3" applyFont="1" applyAlignment="1">
      <alignment vertical="center"/>
    </xf>
    <xf numFmtId="0" fontId="33" fillId="0" borderId="6" xfId="3" applyFont="1" applyBorder="1" applyAlignment="1">
      <alignment vertical="center"/>
    </xf>
    <xf numFmtId="0" fontId="33" fillId="0" borderId="23" xfId="3" applyFont="1" applyBorder="1" applyAlignment="1">
      <alignment horizontal="left" vertical="center"/>
    </xf>
    <xf numFmtId="0" fontId="33" fillId="0" borderId="23" xfId="3" applyFont="1" applyBorder="1" applyAlignment="1">
      <alignment vertical="center"/>
    </xf>
    <xf numFmtId="4" fontId="33" fillId="0" borderId="23" xfId="3" applyNumberFormat="1" applyFont="1" applyBorder="1" applyAlignment="1">
      <alignment vertical="center"/>
    </xf>
    <xf numFmtId="0" fontId="34" fillId="0" borderId="0" xfId="3" applyFont="1" applyAlignment="1">
      <alignment vertical="center"/>
    </xf>
    <xf numFmtId="0" fontId="34" fillId="0" borderId="6" xfId="3" applyFont="1" applyBorder="1" applyAlignment="1">
      <alignment vertical="center"/>
    </xf>
    <xf numFmtId="0" fontId="34" fillId="0" borderId="23" xfId="3" applyFont="1" applyBorder="1" applyAlignment="1">
      <alignment horizontal="left" vertical="center"/>
    </xf>
    <xf numFmtId="0" fontId="34" fillId="0" borderId="23" xfId="3" applyFont="1" applyBorder="1" applyAlignment="1">
      <alignment vertical="center"/>
    </xf>
    <xf numFmtId="4" fontId="34" fillId="0" borderId="23" xfId="3" applyNumberFormat="1" applyFont="1" applyBorder="1" applyAlignment="1">
      <alignment vertical="center"/>
    </xf>
    <xf numFmtId="4" fontId="32" fillId="0" borderId="0" xfId="3" applyNumberFormat="1" applyFont="1" applyAlignment="1">
      <alignment vertical="center"/>
    </xf>
    <xf numFmtId="0" fontId="28" fillId="0" borderId="0" xfId="3" applyFont="1" applyAlignment="1">
      <alignment horizontal="center" vertical="center"/>
    </xf>
    <xf numFmtId="0" fontId="17" fillId="0" borderId="0" xfId="3" applyAlignment="1">
      <alignment horizontal="center" vertical="center" wrapText="1"/>
    </xf>
    <xf numFmtId="0" fontId="17" fillId="0" borderId="6" xfId="3" applyBorder="1" applyAlignment="1">
      <alignment horizontal="center" vertical="center" wrapText="1"/>
    </xf>
    <xf numFmtId="0" fontId="27" fillId="2" borderId="19" xfId="3" applyFont="1" applyFill="1" applyBorder="1" applyAlignment="1">
      <alignment horizontal="center" vertical="center" wrapText="1"/>
    </xf>
    <xf numFmtId="0" fontId="27" fillId="2" borderId="20" xfId="3" applyFont="1" applyFill="1" applyBorder="1" applyAlignment="1">
      <alignment horizontal="center" vertical="center" wrapText="1"/>
    </xf>
    <xf numFmtId="0" fontId="27" fillId="2" borderId="21" xfId="3" applyFont="1" applyFill="1" applyBorder="1" applyAlignment="1">
      <alignment horizontal="center" vertical="center" wrapText="1"/>
    </xf>
    <xf numFmtId="0" fontId="27" fillId="2" borderId="0" xfId="3" applyFont="1" applyFill="1" applyAlignment="1">
      <alignment horizontal="center" vertical="center" wrapText="1"/>
    </xf>
    <xf numFmtId="4" fontId="29" fillId="0" borderId="0" xfId="3" applyNumberFormat="1" applyFont="1"/>
    <xf numFmtId="168" fontId="35" fillId="0" borderId="15" xfId="3" applyNumberFormat="1" applyFont="1" applyBorder="1"/>
    <xf numFmtId="168" fontId="35" fillId="0" borderId="16" xfId="3" applyNumberFormat="1" applyFont="1" applyBorder="1"/>
    <xf numFmtId="4" fontId="36" fillId="0" borderId="0" xfId="3" applyNumberFormat="1" applyFont="1" applyAlignment="1">
      <alignment vertical="center"/>
    </xf>
    <xf numFmtId="0" fontId="37" fillId="0" borderId="0" xfId="3" applyFont="1"/>
    <xf numFmtId="0" fontId="37" fillId="0" borderId="6" xfId="3" applyFont="1" applyBorder="1"/>
    <xf numFmtId="0" fontId="37" fillId="0" borderId="0" xfId="3" applyFont="1" applyAlignment="1">
      <alignment horizontal="left"/>
    </xf>
    <xf numFmtId="0" fontId="33" fillId="0" borderId="0" xfId="3" applyFont="1" applyAlignment="1">
      <alignment horizontal="left"/>
    </xf>
    <xf numFmtId="4" fontId="33" fillId="0" borderId="0" xfId="3" applyNumberFormat="1" applyFont="1"/>
    <xf numFmtId="0" fontId="37" fillId="0" borderId="17" xfId="3" applyFont="1" applyBorder="1"/>
    <xf numFmtId="168" fontId="37" fillId="0" borderId="0" xfId="3" applyNumberFormat="1" applyFont="1"/>
    <xf numFmtId="168" fontId="37" fillId="0" borderId="18" xfId="3" applyNumberFormat="1" applyFont="1" applyBorder="1"/>
    <xf numFmtId="0" fontId="37" fillId="0" borderId="0" xfId="3" applyFont="1" applyAlignment="1">
      <alignment horizontal="center"/>
    </xf>
    <xf numFmtId="4" fontId="37" fillId="0" borderId="0" xfId="3" applyNumberFormat="1" applyFont="1" applyAlignment="1">
      <alignment vertical="center"/>
    </xf>
    <xf numFmtId="0" fontId="34" fillId="0" borderId="0" xfId="3" applyFont="1" applyAlignment="1">
      <alignment horizontal="left"/>
    </xf>
    <xf numFmtId="4" fontId="34" fillId="0" borderId="0" xfId="3" applyNumberFormat="1" applyFont="1"/>
    <xf numFmtId="0" fontId="27" fillId="0" borderId="3" xfId="3" applyFont="1" applyBorder="1" applyAlignment="1">
      <alignment horizontal="center" vertical="center"/>
    </xf>
    <xf numFmtId="49" fontId="27" fillId="0" borderId="3" xfId="3" applyNumberFormat="1" applyFont="1" applyBorder="1" applyAlignment="1">
      <alignment horizontal="left" vertical="center" wrapText="1"/>
    </xf>
    <xf numFmtId="0" fontId="27" fillId="0" borderId="3" xfId="3" applyFont="1" applyBorder="1" applyAlignment="1">
      <alignment horizontal="left" vertical="center" wrapText="1"/>
    </xf>
    <xf numFmtId="0" fontId="27" fillId="0" borderId="3" xfId="3" applyFont="1" applyBorder="1" applyAlignment="1">
      <alignment horizontal="center" vertical="center" wrapText="1"/>
    </xf>
    <xf numFmtId="165" fontId="27" fillId="0" borderId="3" xfId="3" applyNumberFormat="1" applyFont="1" applyBorder="1" applyAlignment="1">
      <alignment vertical="center"/>
    </xf>
    <xf numFmtId="4" fontId="27" fillId="0" borderId="3" xfId="3" applyNumberFormat="1" applyFont="1" applyBorder="1" applyAlignment="1">
      <alignment vertical="center"/>
    </xf>
    <xf numFmtId="0" fontId="17" fillId="0" borderId="3" xfId="3" applyBorder="1" applyAlignment="1">
      <alignment vertical="center"/>
    </xf>
    <xf numFmtId="168" fontId="28" fillId="0" borderId="0" xfId="3" applyNumberFormat="1" applyFont="1" applyAlignment="1">
      <alignment vertical="center"/>
    </xf>
    <xf numFmtId="168" fontId="28" fillId="0" borderId="18" xfId="3" applyNumberFormat="1" applyFont="1" applyBorder="1" applyAlignment="1">
      <alignment vertical="center"/>
    </xf>
    <xf numFmtId="0" fontId="27" fillId="0" borderId="0" xfId="3" applyFont="1" applyAlignment="1">
      <alignment horizontal="left" vertical="center"/>
    </xf>
    <xf numFmtId="4" fontId="17" fillId="0" borderId="0" xfId="3" applyNumberFormat="1" applyAlignment="1">
      <alignment vertical="center"/>
    </xf>
    <xf numFmtId="0" fontId="16" fillId="0" borderId="3" xfId="3" applyFont="1" applyBorder="1" applyAlignment="1">
      <alignment horizontal="center" vertical="center"/>
    </xf>
    <xf numFmtId="49" fontId="16" fillId="0" borderId="3" xfId="3" applyNumberFormat="1" applyFont="1" applyBorder="1" applyAlignment="1">
      <alignment horizontal="left" vertical="center" wrapText="1"/>
    </xf>
    <xf numFmtId="0" fontId="16" fillId="0" borderId="3" xfId="3" applyFont="1" applyBorder="1" applyAlignment="1">
      <alignment horizontal="left" vertical="center" wrapText="1"/>
    </xf>
    <xf numFmtId="0" fontId="16" fillId="0" borderId="3" xfId="3" applyFont="1" applyBorder="1" applyAlignment="1">
      <alignment horizontal="center" vertical="center" wrapText="1"/>
    </xf>
    <xf numFmtId="165" fontId="16" fillId="0" borderId="3" xfId="3" applyNumberFormat="1" applyFont="1" applyBorder="1" applyAlignment="1">
      <alignment vertical="center"/>
    </xf>
    <xf numFmtId="4" fontId="16" fillId="0" borderId="3" xfId="3" applyNumberFormat="1" applyFont="1" applyBorder="1" applyAlignment="1">
      <alignment vertical="center"/>
    </xf>
    <xf numFmtId="0" fontId="38" fillId="0" borderId="3" xfId="3" applyFont="1" applyBorder="1" applyAlignment="1">
      <alignment vertical="center"/>
    </xf>
    <xf numFmtId="0" fontId="38" fillId="0" borderId="6" xfId="3" applyFont="1" applyBorder="1" applyAlignment="1">
      <alignment vertical="center"/>
    </xf>
    <xf numFmtId="0" fontId="16" fillId="0" borderId="0" xfId="3" applyFont="1" applyAlignment="1">
      <alignment horizontal="center" vertical="center"/>
    </xf>
    <xf numFmtId="0" fontId="28" fillId="0" borderId="23" xfId="3" applyFont="1" applyBorder="1" applyAlignment="1">
      <alignment horizontal="center" vertical="center"/>
    </xf>
    <xf numFmtId="168" fontId="28" fillId="0" borderId="23" xfId="3" applyNumberFormat="1" applyFont="1" applyBorder="1" applyAlignment="1">
      <alignment vertical="center"/>
    </xf>
    <xf numFmtId="168" fontId="28" fillId="0" borderId="24" xfId="3" applyNumberFormat="1" applyFont="1" applyBorder="1" applyAlignment="1">
      <alignment vertical="center"/>
    </xf>
    <xf numFmtId="4" fontId="29" fillId="2" borderId="0" xfId="3" applyNumberFormat="1" applyFont="1" applyFill="1" applyAlignment="1">
      <alignment vertical="center"/>
    </xf>
    <xf numFmtId="4" fontId="29" fillId="0" borderId="0" xfId="3" applyNumberFormat="1" applyFont="1" applyAlignment="1">
      <alignment vertical="center"/>
    </xf>
    <xf numFmtId="167" fontId="20" fillId="0" borderId="0" xfId="3" applyNumberFormat="1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7" fillId="0" borderId="8" xfId="3" applyBorder="1" applyAlignment="1">
      <alignment vertical="center"/>
    </xf>
    <xf numFmtId="0" fontId="19" fillId="0" borderId="0" xfId="3" applyFont="1" applyAlignment="1">
      <alignment horizontal="right" vertical="center"/>
    </xf>
    <xf numFmtId="0" fontId="17" fillId="0" borderId="0" xfId="3"/>
    <xf numFmtId="0" fontId="20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 wrapText="1"/>
    </xf>
    <xf numFmtId="4" fontId="20" fillId="0" borderId="0" xfId="3" applyNumberFormat="1" applyFont="1" applyAlignment="1">
      <alignment vertical="center"/>
    </xf>
    <xf numFmtId="0" fontId="17" fillId="0" borderId="0" xfId="3" applyAlignment="1">
      <alignment vertical="center"/>
    </xf>
    <xf numFmtId="0" fontId="19" fillId="0" borderId="0" xfId="3" applyFont="1" applyAlignment="1">
      <alignment horizontal="left" vertical="center"/>
    </xf>
    <xf numFmtId="0" fontId="20" fillId="3" borderId="0" xfId="3" applyFont="1" applyFill="1" applyAlignment="1" applyProtection="1">
      <alignment horizontal="left" vertical="center"/>
      <protection locked="0"/>
    </xf>
    <xf numFmtId="4" fontId="34" fillId="3" borderId="0" xfId="3" applyNumberFormat="1" applyFont="1" applyFill="1" applyAlignment="1" applyProtection="1">
      <alignment vertical="center"/>
      <protection locked="0"/>
    </xf>
    <xf numFmtId="0" fontId="17" fillId="0" borderId="6" xfId="3" applyBorder="1" applyAlignment="1" applyProtection="1">
      <alignment vertical="center"/>
      <protection locked="0"/>
    </xf>
    <xf numFmtId="0" fontId="17" fillId="0" borderId="0" xfId="3" applyAlignment="1" applyProtection="1">
      <alignment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17" fillId="0" borderId="0" xfId="3" applyAlignment="1" applyProtection="1">
      <alignment horizontal="left" vertical="center"/>
      <protection locked="0"/>
    </xf>
    <xf numFmtId="4" fontId="17" fillId="0" borderId="0" xfId="3" applyNumberFormat="1" applyAlignment="1" applyProtection="1">
      <alignment vertical="center"/>
      <protection locked="0"/>
    </xf>
    <xf numFmtId="0" fontId="34" fillId="0" borderId="0" xfId="3" applyFont="1" applyAlignment="1">
      <alignment horizontal="left" vertical="center"/>
    </xf>
    <xf numFmtId="0" fontId="37" fillId="0" borderId="0" xfId="3" applyFont="1" applyProtection="1">
      <protection locked="0"/>
    </xf>
    <xf numFmtId="4" fontId="27" fillId="3" borderId="3" xfId="3" applyNumberFormat="1" applyFont="1" applyFill="1" applyBorder="1" applyAlignment="1" applyProtection="1">
      <alignment vertical="center"/>
      <protection locked="0"/>
    </xf>
    <xf numFmtId="0" fontId="28" fillId="3" borderId="17" xfId="3" applyFont="1" applyFill="1" applyBorder="1" applyAlignment="1" applyProtection="1">
      <alignment horizontal="left" vertical="center"/>
      <protection locked="0"/>
    </xf>
    <xf numFmtId="4" fontId="16" fillId="3" borderId="3" xfId="3" applyNumberFormat="1" applyFont="1" applyFill="1" applyBorder="1" applyAlignment="1" applyProtection="1">
      <alignment vertical="center"/>
      <protection locked="0"/>
    </xf>
    <xf numFmtId="0" fontId="16" fillId="3" borderId="17" xfId="3" applyFont="1" applyFill="1" applyBorder="1" applyAlignment="1" applyProtection="1">
      <alignment horizontal="left" vertical="center"/>
      <protection locked="0"/>
    </xf>
    <xf numFmtId="0" fontId="28" fillId="3" borderId="22" xfId="3" applyFont="1" applyFill="1" applyBorder="1" applyAlignment="1" applyProtection="1">
      <alignment horizontal="left" vertical="center"/>
      <protection locked="0"/>
    </xf>
    <xf numFmtId="0" fontId="17" fillId="0" borderId="23" xfId="3" applyBorder="1" applyAlignment="1">
      <alignment vertical="center"/>
    </xf>
    <xf numFmtId="0" fontId="34" fillId="0" borderId="0" xfId="3" applyFont="1" applyAlignment="1">
      <alignment horizontal="left" vertical="center"/>
    </xf>
    <xf numFmtId="0" fontId="17" fillId="0" borderId="0" xfId="3"/>
    <xf numFmtId="0" fontId="20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 wrapText="1"/>
    </xf>
    <xf numFmtId="0" fontId="19" fillId="0" borderId="0" xfId="3" applyFont="1" applyAlignment="1">
      <alignment horizontal="left" vertical="center"/>
    </xf>
    <xf numFmtId="0" fontId="17" fillId="0" borderId="0" xfId="3" applyAlignment="1">
      <alignment vertical="center"/>
    </xf>
    <xf numFmtId="0" fontId="20" fillId="3" borderId="0" xfId="3" applyFont="1" applyFill="1" applyAlignment="1" applyProtection="1">
      <alignment horizontal="left" vertical="center"/>
      <protection locked="0"/>
    </xf>
    <xf numFmtId="0" fontId="39" fillId="0" borderId="0" xfId="3" applyFont="1" applyAlignment="1">
      <alignment vertical="center"/>
    </xf>
    <xf numFmtId="0" fontId="39" fillId="0" borderId="6" xfId="3" applyFont="1" applyBorder="1" applyAlignment="1">
      <alignment vertical="center"/>
    </xf>
    <xf numFmtId="0" fontId="40" fillId="0" borderId="0" xfId="3" applyFont="1" applyAlignment="1">
      <alignment horizontal="left" vertical="center"/>
    </xf>
    <xf numFmtId="0" fontId="39" fillId="0" borderId="0" xfId="3" applyFont="1" applyAlignment="1">
      <alignment horizontal="left" vertical="center"/>
    </xf>
    <xf numFmtId="0" fontId="39" fillId="0" borderId="0" xfId="3" applyFont="1" applyAlignment="1">
      <alignment horizontal="left" vertical="center" wrapText="1"/>
    </xf>
    <xf numFmtId="165" fontId="39" fillId="0" borderId="0" xfId="3" applyNumberFormat="1" applyFont="1" applyAlignment="1">
      <alignment vertical="center"/>
    </xf>
    <xf numFmtId="0" fontId="39" fillId="0" borderId="0" xfId="3" applyFont="1" applyAlignment="1" applyProtection="1">
      <alignment vertical="center"/>
      <protection locked="0"/>
    </xf>
    <xf numFmtId="0" fontId="39" fillId="0" borderId="17" xfId="3" applyFont="1" applyBorder="1" applyAlignment="1">
      <alignment vertical="center"/>
    </xf>
    <xf numFmtId="0" fontId="39" fillId="0" borderId="18" xfId="3" applyFont="1" applyBorder="1" applyAlignment="1">
      <alignment vertical="center"/>
    </xf>
    <xf numFmtId="0" fontId="17" fillId="0" borderId="0" xfId="5" applyAlignment="1">
      <alignment vertical="center"/>
    </xf>
    <xf numFmtId="0" fontId="17" fillId="0" borderId="4" xfId="5" applyBorder="1" applyAlignment="1">
      <alignment vertical="center"/>
    </xf>
    <xf numFmtId="0" fontId="17" fillId="0" borderId="5" xfId="5" applyBorder="1" applyAlignment="1">
      <alignment vertical="center"/>
    </xf>
    <xf numFmtId="0" fontId="17" fillId="0" borderId="6" xfId="5" applyBorder="1" applyAlignment="1">
      <alignment vertical="center"/>
    </xf>
    <xf numFmtId="0" fontId="18" fillId="0" borderId="0" xfId="5" applyFont="1" applyAlignment="1">
      <alignment horizontal="left" vertical="center"/>
    </xf>
    <xf numFmtId="0" fontId="20" fillId="0" borderId="0" xfId="5" applyFont="1" applyAlignment="1">
      <alignment vertical="center"/>
    </xf>
    <xf numFmtId="0" fontId="20" fillId="0" borderId="6" xfId="5" applyFont="1" applyBorder="1" applyAlignment="1">
      <alignment vertical="center"/>
    </xf>
    <xf numFmtId="0" fontId="19" fillId="0" borderId="0" xfId="5" applyFont="1" applyAlignment="1">
      <alignment horizontal="left" vertical="center"/>
    </xf>
    <xf numFmtId="0" fontId="21" fillId="0" borderId="0" xfId="5" applyFont="1" applyAlignment="1">
      <alignment vertical="center"/>
    </xf>
    <xf numFmtId="0" fontId="21" fillId="0" borderId="6" xfId="5" applyFont="1" applyBorder="1" applyAlignment="1">
      <alignment vertical="center"/>
    </xf>
    <xf numFmtId="0" fontId="21" fillId="0" borderId="0" xfId="5" applyFont="1" applyAlignment="1">
      <alignment horizontal="left" vertical="center"/>
    </xf>
    <xf numFmtId="0" fontId="23" fillId="0" borderId="0" xfId="5" applyFont="1" applyAlignment="1">
      <alignment vertical="center"/>
    </xf>
    <xf numFmtId="0" fontId="17" fillId="0" borderId="15" xfId="5" applyBorder="1" applyAlignment="1">
      <alignment vertical="center"/>
    </xf>
    <xf numFmtId="0" fontId="17" fillId="0" borderId="16" xfId="5" applyBorder="1" applyAlignment="1">
      <alignment vertical="center"/>
    </xf>
    <xf numFmtId="0" fontId="17" fillId="0" borderId="18" xfId="5" applyBorder="1" applyAlignment="1">
      <alignment vertical="center"/>
    </xf>
    <xf numFmtId="0" fontId="17" fillId="2" borderId="10" xfId="5" applyFill="1" applyBorder="1" applyAlignment="1">
      <alignment vertical="center"/>
    </xf>
    <xf numFmtId="0" fontId="27" fillId="2" borderId="0" xfId="5" applyFont="1" applyFill="1" applyAlignment="1">
      <alignment horizontal="center" vertical="center"/>
    </xf>
    <xf numFmtId="0" fontId="28" fillId="0" borderId="19" xfId="5" applyFont="1" applyBorder="1" applyAlignment="1">
      <alignment horizontal="center" vertical="center" wrapText="1"/>
    </xf>
    <xf numFmtId="0" fontId="28" fillId="0" borderId="20" xfId="5" applyFont="1" applyBorder="1" applyAlignment="1">
      <alignment horizontal="center" vertical="center" wrapText="1"/>
    </xf>
    <xf numFmtId="0" fontId="28" fillId="0" borderId="21" xfId="5" applyFont="1" applyBorder="1" applyAlignment="1">
      <alignment horizontal="center" vertical="center" wrapText="1"/>
    </xf>
    <xf numFmtId="0" fontId="17" fillId="0" borderId="14" xfId="5" applyBorder="1" applyAlignment="1">
      <alignment vertical="center"/>
    </xf>
    <xf numFmtId="0" fontId="24" fillId="0" borderId="0" xfId="5" applyFont="1" applyAlignment="1">
      <alignment vertical="center"/>
    </xf>
    <xf numFmtId="0" fontId="24" fillId="0" borderId="6" xfId="5" applyFont="1" applyBorder="1" applyAlignment="1">
      <alignment vertical="center"/>
    </xf>
    <xf numFmtId="0" fontId="29" fillId="0" borderId="0" xfId="5" applyFont="1" applyAlignment="1">
      <alignment horizontal="left" vertical="center"/>
    </xf>
    <xf numFmtId="0" fontId="29" fillId="0" borderId="0" xfId="5" applyFont="1" applyAlignment="1">
      <alignment vertical="center"/>
    </xf>
    <xf numFmtId="0" fontId="24" fillId="0" borderId="0" xfId="5" applyFont="1" applyAlignment="1">
      <alignment horizontal="center" vertical="center"/>
    </xf>
    <xf numFmtId="4" fontId="41" fillId="0" borderId="17" xfId="5" applyNumberFormat="1" applyFont="1" applyBorder="1" applyAlignment="1">
      <alignment vertical="center"/>
    </xf>
    <xf numFmtId="4" fontId="41" fillId="0" borderId="0" xfId="5" applyNumberFormat="1" applyFont="1" applyAlignment="1">
      <alignment vertical="center"/>
    </xf>
    <xf numFmtId="168" fontId="41" fillId="0" borderId="0" xfId="5" applyNumberFormat="1" applyFont="1" applyAlignment="1">
      <alignment vertical="center"/>
    </xf>
    <xf numFmtId="4" fontId="41" fillId="0" borderId="18" xfId="5" applyNumberFormat="1" applyFont="1" applyBorder="1" applyAlignment="1">
      <alignment vertical="center"/>
    </xf>
    <xf numFmtId="0" fontId="24" fillId="0" borderId="0" xfId="5" applyFont="1" applyAlignment="1">
      <alignment horizontal="left" vertical="center"/>
    </xf>
    <xf numFmtId="0" fontId="42" fillId="0" borderId="0" xfId="5" applyFont="1" applyAlignment="1">
      <alignment horizontal="left" vertical="center"/>
    </xf>
    <xf numFmtId="0" fontId="44" fillId="0" borderId="0" xfId="6" applyFont="1" applyAlignment="1">
      <alignment horizontal="center" vertical="center"/>
    </xf>
    <xf numFmtId="0" fontId="45" fillId="0" borderId="6" xfId="5" applyFont="1" applyBorder="1" applyAlignment="1">
      <alignment vertical="center"/>
    </xf>
    <xf numFmtId="0" fontId="46" fillId="0" borderId="0" xfId="5" applyFont="1" applyAlignment="1">
      <alignment vertical="center"/>
    </xf>
    <xf numFmtId="0" fontId="47" fillId="0" borderId="0" xfId="5" applyFont="1" applyAlignment="1">
      <alignment vertical="center"/>
    </xf>
    <xf numFmtId="0" fontId="21" fillId="0" borderId="0" xfId="5" applyFont="1" applyAlignment="1">
      <alignment horizontal="center" vertical="center"/>
    </xf>
    <xf numFmtId="4" fontId="48" fillId="0" borderId="22" xfId="5" applyNumberFormat="1" applyFont="1" applyBorder="1" applyAlignment="1">
      <alignment vertical="center"/>
    </xf>
    <xf numFmtId="4" fontId="48" fillId="0" borderId="23" xfId="5" applyNumberFormat="1" applyFont="1" applyBorder="1" applyAlignment="1">
      <alignment vertical="center"/>
    </xf>
    <xf numFmtId="168" fontId="48" fillId="0" borderId="23" xfId="5" applyNumberFormat="1" applyFont="1" applyBorder="1" applyAlignment="1">
      <alignment vertical="center"/>
    </xf>
    <xf numFmtId="4" fontId="48" fillId="0" borderId="24" xfId="5" applyNumberFormat="1" applyFont="1" applyBorder="1" applyAlignment="1">
      <alignment vertical="center"/>
    </xf>
    <xf numFmtId="0" fontId="45" fillId="0" borderId="0" xfId="5" applyFont="1" applyAlignment="1">
      <alignment vertical="center"/>
    </xf>
    <xf numFmtId="0" fontId="45" fillId="0" borderId="0" xfId="5" applyFont="1" applyAlignment="1">
      <alignment horizontal="left" vertical="center"/>
    </xf>
    <xf numFmtId="0" fontId="46" fillId="0" borderId="0" xfId="5" applyFont="1" applyAlignment="1">
      <alignment horizontal="left" vertical="center" wrapText="1"/>
    </xf>
    <xf numFmtId="4" fontId="47" fillId="0" borderId="0" xfId="5" applyNumberFormat="1" applyFont="1" applyAlignment="1">
      <alignment vertical="center"/>
    </xf>
    <xf numFmtId="4" fontId="47" fillId="0" borderId="0" xfId="5" applyNumberFormat="1" applyFont="1" applyAlignment="1">
      <alignment horizontal="right" vertical="center" indent="1"/>
    </xf>
    <xf numFmtId="0" fontId="47" fillId="0" borderId="0" xfId="5" applyFont="1" applyAlignment="1">
      <alignment horizontal="right" vertical="center" indent="1"/>
    </xf>
    <xf numFmtId="4" fontId="48" fillId="0" borderId="0" xfId="5" applyNumberFormat="1" applyFont="1" applyAlignment="1">
      <alignment vertical="center"/>
    </xf>
    <xf numFmtId="0" fontId="17" fillId="0" borderId="25" xfId="5" applyBorder="1" applyAlignment="1">
      <alignment vertical="center"/>
    </xf>
    <xf numFmtId="0" fontId="29" fillId="2" borderId="0" xfId="5" applyFont="1" applyFill="1" applyAlignment="1">
      <alignment horizontal="left" vertical="center"/>
    </xf>
    <xf numFmtId="0" fontId="17" fillId="2" borderId="0" xfId="5" applyFill="1" applyAlignment="1">
      <alignment vertical="center"/>
    </xf>
    <xf numFmtId="0" fontId="17" fillId="0" borderId="12" xfId="5" applyBorder="1" applyAlignment="1">
      <alignment vertical="center"/>
    </xf>
    <xf numFmtId="0" fontId="17" fillId="0" borderId="13" xfId="5" applyBorder="1" applyAlignment="1">
      <alignment vertical="center"/>
    </xf>
    <xf numFmtId="0" fontId="17" fillId="0" borderId="0" xfId="5"/>
    <xf numFmtId="0" fontId="49" fillId="0" borderId="6" xfId="3" applyFont="1" applyBorder="1" applyAlignment="1">
      <alignment vertical="center"/>
    </xf>
    <xf numFmtId="0" fontId="49" fillId="0" borderId="0" xfId="3" applyFont="1" applyAlignment="1">
      <alignment vertical="center"/>
    </xf>
    <xf numFmtId="0" fontId="49" fillId="0" borderId="0" xfId="3" applyFont="1" applyAlignment="1">
      <alignment horizontal="left" vertical="center"/>
    </xf>
    <xf numFmtId="0" fontId="49" fillId="0" borderId="0" xfId="3" applyFont="1" applyAlignment="1">
      <alignment horizontal="left" vertical="center" wrapText="1"/>
    </xf>
    <xf numFmtId="0" fontId="49" fillId="0" borderId="0" xfId="3" applyFont="1" applyAlignment="1" applyProtection="1">
      <alignment vertical="center"/>
      <protection locked="0"/>
    </xf>
    <xf numFmtId="0" fontId="49" fillId="0" borderId="17" xfId="3" applyFont="1" applyBorder="1" applyAlignment="1">
      <alignment vertical="center"/>
    </xf>
    <xf numFmtId="0" fontId="49" fillId="0" borderId="18" xfId="3" applyFont="1" applyBorder="1" applyAlignment="1">
      <alignment vertical="center"/>
    </xf>
    <xf numFmtId="0" fontId="17" fillId="0" borderId="0" xfId="7"/>
    <xf numFmtId="0" fontId="17" fillId="0" borderId="0" xfId="7" applyAlignment="1">
      <alignment horizontal="left" vertical="center"/>
    </xf>
    <xf numFmtId="0" fontId="17" fillId="0" borderId="4" xfId="7" applyBorder="1"/>
    <xf numFmtId="0" fontId="17" fillId="0" borderId="5" xfId="7" applyBorder="1"/>
    <xf numFmtId="0" fontId="17" fillId="0" borderId="6" xfId="7" applyBorder="1"/>
    <xf numFmtId="0" fontId="18" fillId="0" borderId="0" xfId="7" applyFont="1" applyAlignment="1">
      <alignment horizontal="left" vertical="center"/>
    </xf>
    <xf numFmtId="0" fontId="31" fillId="0" borderId="0" xfId="7" applyFont="1" applyAlignment="1">
      <alignment horizontal="left" vertical="center"/>
    </xf>
    <xf numFmtId="0" fontId="19" fillId="0" borderId="0" xfId="7" applyFont="1" applyAlignment="1">
      <alignment horizontal="left" vertical="center"/>
    </xf>
    <xf numFmtId="0" fontId="17" fillId="0" borderId="6" xfId="7" applyBorder="1" applyAlignment="1">
      <alignment vertical="center"/>
    </xf>
    <xf numFmtId="0" fontId="17" fillId="0" borderId="0" xfId="7" applyAlignment="1">
      <alignment vertical="center"/>
    </xf>
    <xf numFmtId="0" fontId="20" fillId="0" borderId="0" xfId="7" applyFont="1" applyAlignment="1">
      <alignment horizontal="left" vertical="center"/>
    </xf>
    <xf numFmtId="167" fontId="20" fillId="0" borderId="0" xfId="7" applyNumberFormat="1" applyFont="1" applyAlignment="1">
      <alignment horizontal="left" vertical="center"/>
    </xf>
    <xf numFmtId="0" fontId="20" fillId="3" borderId="0" xfId="7" applyFont="1" applyFill="1" applyAlignment="1" applyProtection="1">
      <alignment horizontal="left" vertical="center"/>
      <protection locked="0"/>
    </xf>
    <xf numFmtId="0" fontId="17" fillId="0" borderId="6" xfId="7" applyBorder="1" applyAlignment="1">
      <alignment vertical="center" wrapText="1"/>
    </xf>
    <xf numFmtId="0" fontId="17" fillId="0" borderId="0" xfId="7" applyAlignment="1">
      <alignment vertical="center" wrapText="1"/>
    </xf>
    <xf numFmtId="0" fontId="17" fillId="0" borderId="15" xfId="7" applyBorder="1" applyAlignment="1">
      <alignment vertical="center"/>
    </xf>
    <xf numFmtId="4" fontId="20" fillId="0" borderId="0" xfId="7" applyNumberFormat="1" applyFont="1" applyAlignment="1">
      <alignment vertical="center"/>
    </xf>
    <xf numFmtId="0" fontId="22" fillId="0" borderId="0" xfId="7" applyFont="1" applyAlignment="1">
      <alignment horizontal="left" vertical="center"/>
    </xf>
    <xf numFmtId="0" fontId="23" fillId="0" borderId="0" xfId="7" applyFont="1" applyAlignment="1">
      <alignment horizontal="left" vertical="center"/>
    </xf>
    <xf numFmtId="4" fontId="29" fillId="0" borderId="0" xfId="7" applyNumberFormat="1" applyFont="1" applyAlignment="1">
      <alignment vertical="center"/>
    </xf>
    <xf numFmtId="0" fontId="19" fillId="0" borderId="0" xfId="7" applyFont="1" applyAlignment="1">
      <alignment horizontal="right" vertical="center"/>
    </xf>
    <xf numFmtId="0" fontId="26" fillId="0" borderId="0" xfId="7" applyFont="1" applyAlignment="1">
      <alignment horizontal="left" vertical="center"/>
    </xf>
    <xf numFmtId="4" fontId="19" fillId="0" borderId="0" xfId="7" applyNumberFormat="1" applyFont="1" applyAlignment="1">
      <alignment vertical="center"/>
    </xf>
    <xf numFmtId="166" fontId="19" fillId="0" borderId="0" xfId="7" applyNumberFormat="1" applyFont="1" applyAlignment="1">
      <alignment horizontal="right" vertical="center"/>
    </xf>
    <xf numFmtId="0" fontId="17" fillId="2" borderId="0" xfId="7" applyFill="1" applyAlignment="1">
      <alignment vertical="center"/>
    </xf>
    <xf numFmtId="0" fontId="24" fillId="2" borderId="9" xfId="7" applyFont="1" applyFill="1" applyBorder="1" applyAlignment="1">
      <alignment horizontal="left" vertical="center"/>
    </xf>
    <xf numFmtId="0" fontId="17" fillId="2" borderId="10" xfId="7" applyFill="1" applyBorder="1" applyAlignment="1">
      <alignment vertical="center"/>
    </xf>
    <xf numFmtId="0" fontId="24" fillId="2" borderId="10" xfId="7" applyFont="1" applyFill="1" applyBorder="1" applyAlignment="1">
      <alignment horizontal="right" vertical="center"/>
    </xf>
    <xf numFmtId="0" fontId="24" fillId="2" borderId="10" xfId="7" applyFont="1" applyFill="1" applyBorder="1" applyAlignment="1">
      <alignment horizontal="center" vertical="center"/>
    </xf>
    <xf numFmtId="4" fontId="24" fillId="2" borderId="10" xfId="7" applyNumberFormat="1" applyFont="1" applyFill="1" applyBorder="1" applyAlignment="1">
      <alignment vertical="center"/>
    </xf>
    <xf numFmtId="0" fontId="17" fillId="2" borderId="11" xfId="7" applyFill="1" applyBorder="1" applyAlignment="1">
      <alignment vertical="center"/>
    </xf>
    <xf numFmtId="0" fontId="25" fillId="0" borderId="7" xfId="7" applyFont="1" applyBorder="1" applyAlignment="1">
      <alignment horizontal="left" vertical="center"/>
    </xf>
    <xf numFmtId="0" fontId="17" fillId="0" borderId="7" xfId="7" applyBorder="1" applyAlignment="1">
      <alignment vertical="center"/>
    </xf>
    <xf numFmtId="0" fontId="19" fillId="0" borderId="8" xfId="7" applyFont="1" applyBorder="1" applyAlignment="1">
      <alignment horizontal="left" vertical="center"/>
    </xf>
    <xf numFmtId="0" fontId="17" fillId="0" borderId="8" xfId="7" applyBorder="1" applyAlignment="1">
      <alignment vertical="center"/>
    </xf>
    <xf numFmtId="0" fontId="19" fillId="0" borderId="8" xfId="7" applyFont="1" applyBorder="1" applyAlignment="1">
      <alignment horizontal="center" vertical="center"/>
    </xf>
    <xf numFmtId="0" fontId="19" fillId="0" borderId="8" xfId="7" applyFont="1" applyBorder="1" applyAlignment="1">
      <alignment horizontal="right" vertical="center"/>
    </xf>
    <xf numFmtId="0" fontId="17" fillId="0" borderId="12" xfId="7" applyBorder="1" applyAlignment="1">
      <alignment vertical="center"/>
    </xf>
    <xf numFmtId="0" fontId="17" fillId="0" borderId="13" xfId="7" applyBorder="1" applyAlignment="1">
      <alignment vertical="center"/>
    </xf>
    <xf numFmtId="0" fontId="17" fillId="0" borderId="4" xfId="7" applyBorder="1" applyAlignment="1">
      <alignment vertical="center"/>
    </xf>
    <xf numFmtId="0" fontId="17" fillId="0" borderId="5" xfId="7" applyBorder="1" applyAlignment="1">
      <alignment vertical="center"/>
    </xf>
    <xf numFmtId="0" fontId="20" fillId="0" borderId="0" xfId="7" applyFont="1" applyAlignment="1">
      <alignment horizontal="left" vertical="center" wrapText="1"/>
    </xf>
    <xf numFmtId="0" fontId="27" fillId="2" borderId="0" xfId="7" applyFont="1" applyFill="1" applyAlignment="1">
      <alignment horizontal="left" vertical="center"/>
    </xf>
    <xf numFmtId="0" fontId="27" fillId="2" borderId="0" xfId="7" applyFont="1" applyFill="1" applyAlignment="1">
      <alignment horizontal="right" vertical="center"/>
    </xf>
    <xf numFmtId="0" fontId="32" fillId="0" borderId="0" xfId="7" applyFont="1" applyAlignment="1">
      <alignment horizontal="left" vertical="center"/>
    </xf>
    <xf numFmtId="0" fontId="33" fillId="0" borderId="6" xfId="7" applyFont="1" applyBorder="1" applyAlignment="1">
      <alignment vertical="center"/>
    </xf>
    <xf numFmtId="0" fontId="33" fillId="0" borderId="0" xfId="7" applyFont="1" applyAlignment="1">
      <alignment vertical="center"/>
    </xf>
    <xf numFmtId="0" fontId="33" fillId="0" borderId="23" xfId="7" applyFont="1" applyBorder="1" applyAlignment="1">
      <alignment horizontal="left" vertical="center"/>
    </xf>
    <xf numFmtId="0" fontId="33" fillId="0" borderId="23" xfId="7" applyFont="1" applyBorder="1" applyAlignment="1">
      <alignment vertical="center"/>
    </xf>
    <xf numFmtId="4" fontId="33" fillId="0" borderId="23" xfId="7" applyNumberFormat="1" applyFont="1" applyBorder="1" applyAlignment="1">
      <alignment vertical="center"/>
    </xf>
    <xf numFmtId="0" fontId="34" fillId="0" borderId="6" xfId="7" applyFont="1" applyBorder="1" applyAlignment="1">
      <alignment vertical="center"/>
    </xf>
    <xf numFmtId="0" fontId="34" fillId="0" borderId="0" xfId="7" applyFont="1" applyAlignment="1">
      <alignment vertical="center"/>
    </xf>
    <xf numFmtId="0" fontId="34" fillId="0" borderId="23" xfId="7" applyFont="1" applyBorder="1" applyAlignment="1">
      <alignment horizontal="left" vertical="center"/>
    </xf>
    <xf numFmtId="0" fontId="34" fillId="0" borderId="23" xfId="7" applyFont="1" applyBorder="1" applyAlignment="1">
      <alignment vertical="center"/>
    </xf>
    <xf numFmtId="4" fontId="34" fillId="0" borderId="23" xfId="7" applyNumberFormat="1" applyFont="1" applyBorder="1" applyAlignment="1">
      <alignment vertical="center"/>
    </xf>
    <xf numFmtId="4" fontId="32" fillId="0" borderId="0" xfId="7" applyNumberFormat="1" applyFont="1" applyAlignment="1">
      <alignment vertical="center"/>
    </xf>
    <xf numFmtId="0" fontId="28" fillId="0" borderId="0" xfId="7" applyFont="1" applyAlignment="1">
      <alignment horizontal="center" vertical="center"/>
    </xf>
    <xf numFmtId="4" fontId="34" fillId="3" borderId="0" xfId="7" applyNumberFormat="1" applyFont="1" applyFill="1" applyAlignment="1" applyProtection="1">
      <alignment vertical="center"/>
      <protection locked="0"/>
    </xf>
    <xf numFmtId="0" fontId="17" fillId="0" borderId="6" xfId="7" applyBorder="1" applyAlignment="1" applyProtection="1">
      <alignment vertical="center"/>
      <protection locked="0"/>
    </xf>
    <xf numFmtId="0" fontId="17" fillId="0" borderId="0" xfId="7" applyAlignment="1" applyProtection="1">
      <alignment vertical="center"/>
      <protection locked="0"/>
    </xf>
    <xf numFmtId="0" fontId="19" fillId="0" borderId="0" xfId="7" applyFont="1" applyAlignment="1" applyProtection="1">
      <alignment horizontal="center" vertical="center"/>
      <protection locked="0"/>
    </xf>
    <xf numFmtId="0" fontId="17" fillId="0" borderId="0" xfId="7" applyAlignment="1" applyProtection="1">
      <alignment horizontal="left" vertical="center"/>
      <protection locked="0"/>
    </xf>
    <xf numFmtId="4" fontId="17" fillId="0" borderId="0" xfId="7" applyNumberFormat="1" applyAlignment="1" applyProtection="1">
      <alignment vertical="center"/>
      <protection locked="0"/>
    </xf>
    <xf numFmtId="0" fontId="34" fillId="0" borderId="0" xfId="7" applyFont="1" applyAlignment="1">
      <alignment horizontal="left" vertical="center"/>
    </xf>
    <xf numFmtId="0" fontId="29" fillId="2" borderId="0" xfId="7" applyFont="1" applyFill="1" applyAlignment="1">
      <alignment horizontal="left" vertical="center"/>
    </xf>
    <xf numFmtId="4" fontId="29" fillId="2" borderId="0" xfId="7" applyNumberFormat="1" applyFont="1" applyFill="1" applyAlignment="1">
      <alignment vertical="center"/>
    </xf>
    <xf numFmtId="0" fontId="17" fillId="0" borderId="6" xfId="7" applyBorder="1" applyAlignment="1">
      <alignment horizontal="center" vertical="center" wrapText="1"/>
    </xf>
    <xf numFmtId="0" fontId="27" fillId="2" borderId="19" xfId="7" applyFont="1" applyFill="1" applyBorder="1" applyAlignment="1">
      <alignment horizontal="center" vertical="center" wrapText="1"/>
    </xf>
    <xf numFmtId="0" fontId="27" fillId="2" borderId="20" xfId="7" applyFont="1" applyFill="1" applyBorder="1" applyAlignment="1">
      <alignment horizontal="center" vertical="center" wrapText="1"/>
    </xf>
    <xf numFmtId="0" fontId="27" fillId="2" borderId="21" xfId="7" applyFont="1" applyFill="1" applyBorder="1" applyAlignment="1">
      <alignment horizontal="center" vertical="center" wrapText="1"/>
    </xf>
    <xf numFmtId="0" fontId="27" fillId="2" borderId="0" xfId="7" applyFont="1" applyFill="1" applyAlignment="1">
      <alignment horizontal="center" vertical="center" wrapText="1"/>
    </xf>
    <xf numFmtId="0" fontId="28" fillId="0" borderId="19" xfId="7" applyFont="1" applyBorder="1" applyAlignment="1">
      <alignment horizontal="center" vertical="center" wrapText="1"/>
    </xf>
    <xf numFmtId="0" fontId="28" fillId="0" borderId="20" xfId="7" applyFont="1" applyBorder="1" applyAlignment="1">
      <alignment horizontal="center" vertical="center" wrapText="1"/>
    </xf>
    <xf numFmtId="0" fontId="28" fillId="0" borderId="21" xfId="7" applyFont="1" applyBorder="1" applyAlignment="1">
      <alignment horizontal="center" vertical="center" wrapText="1"/>
    </xf>
    <xf numFmtId="0" fontId="17" fillId="0" borderId="0" xfId="7" applyAlignment="1">
      <alignment horizontal="center" vertical="center" wrapText="1"/>
    </xf>
    <xf numFmtId="0" fontId="29" fillId="0" borderId="0" xfId="7" applyFont="1" applyAlignment="1">
      <alignment horizontal="left" vertical="center"/>
    </xf>
    <xf numFmtId="4" fontId="29" fillId="0" borderId="0" xfId="7" applyNumberFormat="1" applyFont="1"/>
    <xf numFmtId="0" fontId="17" fillId="0" borderId="14" xfId="7" applyBorder="1" applyAlignment="1">
      <alignment vertical="center"/>
    </xf>
    <xf numFmtId="168" fontId="35" fillId="0" borderId="15" xfId="7" applyNumberFormat="1" applyFont="1" applyBorder="1"/>
    <xf numFmtId="168" fontId="35" fillId="0" borderId="16" xfId="7" applyNumberFormat="1" applyFont="1" applyBorder="1"/>
    <xf numFmtId="4" fontId="36" fillId="0" borderId="0" xfId="7" applyNumberFormat="1" applyFont="1" applyAlignment="1">
      <alignment vertical="center"/>
    </xf>
    <xf numFmtId="0" fontId="16" fillId="0" borderId="3" xfId="7" applyFont="1" applyBorder="1" applyAlignment="1">
      <alignment horizontal="center" vertical="center"/>
    </xf>
    <xf numFmtId="49" fontId="16" fillId="0" borderId="3" xfId="7" applyNumberFormat="1" applyFont="1" applyBorder="1" applyAlignment="1">
      <alignment horizontal="left" vertical="center" wrapText="1"/>
    </xf>
    <xf numFmtId="0" fontId="16" fillId="0" borderId="3" xfId="7" applyFont="1" applyBorder="1" applyAlignment="1">
      <alignment horizontal="left" vertical="center" wrapText="1"/>
    </xf>
    <xf numFmtId="0" fontId="16" fillId="0" borderId="3" xfId="7" applyFont="1" applyBorder="1" applyAlignment="1">
      <alignment horizontal="center" vertical="center" wrapText="1"/>
    </xf>
    <xf numFmtId="165" fontId="16" fillId="0" borderId="3" xfId="7" applyNumberFormat="1" applyFont="1" applyBorder="1" applyAlignment="1">
      <alignment vertical="center"/>
    </xf>
    <xf numFmtId="4" fontId="16" fillId="0" borderId="3" xfId="7" applyNumberFormat="1" applyFont="1" applyBorder="1" applyAlignment="1">
      <alignment vertical="center"/>
    </xf>
    <xf numFmtId="0" fontId="38" fillId="0" borderId="3" xfId="7" applyFont="1" applyBorder="1" applyAlignment="1">
      <alignment vertical="center"/>
    </xf>
    <xf numFmtId="0" fontId="38" fillId="0" borderId="6" xfId="7" applyFont="1" applyBorder="1" applyAlignment="1">
      <alignment vertical="center"/>
    </xf>
    <xf numFmtId="0" fontId="16" fillId="3" borderId="17" xfId="7" applyFont="1" applyFill="1" applyBorder="1" applyAlignment="1" applyProtection="1">
      <alignment horizontal="left" vertical="center"/>
      <protection locked="0"/>
    </xf>
    <xf numFmtId="0" fontId="16" fillId="0" borderId="0" xfId="7" applyFont="1" applyAlignment="1">
      <alignment horizontal="center" vertical="center"/>
    </xf>
    <xf numFmtId="168" fontId="28" fillId="0" borderId="0" xfId="7" applyNumberFormat="1" applyFont="1" applyAlignment="1">
      <alignment vertical="center"/>
    </xf>
    <xf numFmtId="168" fontId="28" fillId="0" borderId="18" xfId="7" applyNumberFormat="1" applyFont="1" applyBorder="1" applyAlignment="1">
      <alignment vertical="center"/>
    </xf>
    <xf numFmtId="0" fontId="27" fillId="0" borderId="0" xfId="7" applyFont="1" applyAlignment="1">
      <alignment horizontal="left" vertical="center"/>
    </xf>
    <xf numFmtId="4" fontId="17" fillId="0" borderId="0" xfId="7" applyNumberFormat="1" applyAlignment="1">
      <alignment vertical="center"/>
    </xf>
    <xf numFmtId="0" fontId="37" fillId="0" borderId="6" xfId="7" applyFont="1" applyBorder="1"/>
    <xf numFmtId="0" fontId="37" fillId="0" borderId="0" xfId="7" applyFont="1"/>
    <xf numFmtId="0" fontId="37" fillId="0" borderId="0" xfId="7" applyFont="1" applyAlignment="1">
      <alignment horizontal="left"/>
    </xf>
    <xf numFmtId="0" fontId="33" fillId="0" borderId="0" xfId="7" applyFont="1" applyAlignment="1">
      <alignment horizontal="left"/>
    </xf>
    <xf numFmtId="0" fontId="37" fillId="0" borderId="0" xfId="7" applyFont="1" applyProtection="1">
      <protection locked="0"/>
    </xf>
    <xf numFmtId="4" fontId="33" fillId="0" borderId="0" xfId="7" applyNumberFormat="1" applyFont="1"/>
    <xf numFmtId="0" fontId="37" fillId="0" borderId="17" xfId="7" applyFont="1" applyBorder="1"/>
    <xf numFmtId="168" fontId="37" fillId="0" borderId="0" xfId="7" applyNumberFormat="1" applyFont="1"/>
    <xf numFmtId="168" fontId="37" fillId="0" borderId="18" xfId="7" applyNumberFormat="1" applyFont="1" applyBorder="1"/>
    <xf numFmtId="0" fontId="37" fillId="0" borderId="0" xfId="7" applyFont="1" applyAlignment="1">
      <alignment horizontal="center"/>
    </xf>
    <xf numFmtId="4" fontId="37" fillId="0" borderId="0" xfId="7" applyNumberFormat="1" applyFont="1" applyAlignment="1">
      <alignment vertical="center"/>
    </xf>
    <xf numFmtId="0" fontId="34" fillId="0" borderId="0" xfId="7" applyFont="1" applyAlignment="1">
      <alignment horizontal="left"/>
    </xf>
    <xf numFmtId="4" fontId="34" fillId="0" borderId="0" xfId="7" applyNumberFormat="1" applyFont="1"/>
    <xf numFmtId="0" fontId="27" fillId="0" borderId="3" xfId="7" applyFont="1" applyBorder="1" applyAlignment="1">
      <alignment horizontal="center" vertical="center"/>
    </xf>
    <xf numFmtId="49" fontId="27" fillId="0" borderId="3" xfId="7" applyNumberFormat="1" applyFont="1" applyBorder="1" applyAlignment="1">
      <alignment horizontal="left" vertical="center" wrapText="1"/>
    </xf>
    <xf numFmtId="0" fontId="27" fillId="0" borderId="3" xfId="7" applyFont="1" applyBorder="1" applyAlignment="1">
      <alignment horizontal="left" vertical="center" wrapText="1"/>
    </xf>
    <xf numFmtId="0" fontId="27" fillId="0" borderId="3" xfId="7" applyFont="1" applyBorder="1" applyAlignment="1">
      <alignment horizontal="center" vertical="center" wrapText="1"/>
    </xf>
    <xf numFmtId="165" fontId="27" fillId="0" borderId="3" xfId="7" applyNumberFormat="1" applyFont="1" applyBorder="1" applyAlignment="1">
      <alignment vertical="center"/>
    </xf>
    <xf numFmtId="4" fontId="27" fillId="3" borderId="3" xfId="7" applyNumberFormat="1" applyFont="1" applyFill="1" applyBorder="1" applyAlignment="1" applyProtection="1">
      <alignment vertical="center"/>
      <protection locked="0"/>
    </xf>
    <xf numFmtId="4" fontId="27" fillId="0" borderId="3" xfId="7" applyNumberFormat="1" applyFont="1" applyBorder="1" applyAlignment="1">
      <alignment vertical="center"/>
    </xf>
    <xf numFmtId="0" fontId="17" fillId="0" borderId="3" xfId="7" applyBorder="1" applyAlignment="1">
      <alignment vertical="center"/>
    </xf>
    <xf numFmtId="0" fontId="28" fillId="3" borderId="17" xfId="7" applyFont="1" applyFill="1" applyBorder="1" applyAlignment="1" applyProtection="1">
      <alignment horizontal="left" vertical="center"/>
      <protection locked="0"/>
    </xf>
    <xf numFmtId="4" fontId="16" fillId="3" borderId="3" xfId="7" applyNumberFormat="1" applyFont="1" applyFill="1" applyBorder="1" applyAlignment="1" applyProtection="1">
      <alignment vertical="center"/>
      <protection locked="0"/>
    </xf>
    <xf numFmtId="0" fontId="28" fillId="3" borderId="22" xfId="7" applyFont="1" applyFill="1" applyBorder="1" applyAlignment="1" applyProtection="1">
      <alignment horizontal="left" vertical="center"/>
      <protection locked="0"/>
    </xf>
    <xf numFmtId="0" fontId="28" fillId="0" borderId="23" xfId="7" applyFont="1" applyBorder="1" applyAlignment="1">
      <alignment horizontal="center" vertical="center"/>
    </xf>
    <xf numFmtId="0" fontId="17" fillId="0" borderId="23" xfId="7" applyBorder="1" applyAlignment="1">
      <alignment vertical="center"/>
    </xf>
    <xf numFmtId="168" fontId="28" fillId="0" borderId="23" xfId="7" applyNumberFormat="1" applyFont="1" applyBorder="1" applyAlignment="1">
      <alignment vertical="center"/>
    </xf>
    <xf numFmtId="168" fontId="28" fillId="0" borderId="24" xfId="7" applyNumberFormat="1" applyFont="1" applyBorder="1" applyAlignment="1">
      <alignment vertical="center"/>
    </xf>
    <xf numFmtId="0" fontId="17" fillId="0" borderId="0" xfId="7" applyAlignment="1">
      <alignment vertical="center"/>
    </xf>
    <xf numFmtId="0" fontId="50" fillId="0" borderId="0" xfId="3" applyFont="1" applyAlignment="1">
      <alignment horizontal="left" vertical="center" wrapText="1"/>
    </xf>
    <xf numFmtId="0" fontId="51" fillId="0" borderId="3" xfId="7" applyFont="1" applyBorder="1" applyAlignment="1">
      <alignment horizontal="left" vertical="center" wrapText="1"/>
    </xf>
    <xf numFmtId="0" fontId="51" fillId="0" borderId="3" xfId="7" applyFont="1" applyBorder="1" applyAlignment="1">
      <alignment horizontal="center" vertical="center" wrapText="1"/>
    </xf>
    <xf numFmtId="0" fontId="51" fillId="0" borderId="3" xfId="3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top"/>
      <protection locked="0"/>
    </xf>
    <xf numFmtId="0" fontId="11" fillId="0" borderId="0" xfId="0" applyFont="1" applyBorder="1" applyAlignment="1" applyProtection="1">
      <alignment horizontal="right" vertical="center" wrapText="1" indent="10"/>
    </xf>
    <xf numFmtId="0" fontId="21" fillId="0" borderId="0" xfId="5" applyFont="1" applyAlignment="1">
      <alignment horizontal="left" vertical="center" wrapText="1"/>
    </xf>
    <xf numFmtId="0" fontId="21" fillId="0" borderId="0" xfId="5" applyFont="1" applyAlignment="1">
      <alignment vertical="center"/>
    </xf>
    <xf numFmtId="167" fontId="20" fillId="0" borderId="0" xfId="5" applyNumberFormat="1" applyFont="1" applyAlignment="1">
      <alignment horizontal="left" vertical="center"/>
    </xf>
    <xf numFmtId="0" fontId="20" fillId="0" borderId="0" xfId="5" applyFont="1" applyAlignment="1">
      <alignment vertical="center" wrapText="1"/>
    </xf>
    <xf numFmtId="0" fontId="20" fillId="0" borderId="0" xfId="5" applyFont="1" applyAlignment="1">
      <alignment vertical="center"/>
    </xf>
    <xf numFmtId="0" fontId="41" fillId="0" borderId="14" xfId="5" applyFont="1" applyBorder="1" applyAlignment="1">
      <alignment horizontal="center" vertical="center"/>
    </xf>
    <xf numFmtId="0" fontId="41" fillId="0" borderId="15" xfId="5" applyFont="1" applyBorder="1" applyAlignment="1">
      <alignment horizontal="left" vertical="center"/>
    </xf>
    <xf numFmtId="0" fontId="26" fillId="0" borderId="17" xfId="5" applyFont="1" applyBorder="1" applyAlignment="1">
      <alignment horizontal="left" vertical="center"/>
    </xf>
    <xf numFmtId="0" fontId="26" fillId="0" borderId="0" xfId="5" applyFont="1" applyAlignment="1">
      <alignment horizontal="left" vertical="center"/>
    </xf>
    <xf numFmtId="0" fontId="27" fillId="2" borderId="9" xfId="5" applyFont="1" applyFill="1" applyBorder="1" applyAlignment="1">
      <alignment horizontal="center" vertical="center"/>
    </xf>
    <xf numFmtId="0" fontId="27" fillId="2" borderId="10" xfId="5" applyFont="1" applyFill="1" applyBorder="1" applyAlignment="1">
      <alignment horizontal="left" vertical="center"/>
    </xf>
    <xf numFmtId="0" fontId="27" fillId="2" borderId="10" xfId="5" applyFont="1" applyFill="1" applyBorder="1" applyAlignment="1">
      <alignment horizontal="center" vertical="center"/>
    </xf>
    <xf numFmtId="0" fontId="27" fillId="2" borderId="10" xfId="5" applyFont="1" applyFill="1" applyBorder="1" applyAlignment="1">
      <alignment horizontal="right" vertical="center"/>
    </xf>
    <xf numFmtId="0" fontId="27" fillId="2" borderId="11" xfId="5" applyFont="1" applyFill="1" applyBorder="1" applyAlignment="1">
      <alignment horizontal="left" vertical="center"/>
    </xf>
    <xf numFmtId="0" fontId="46" fillId="0" borderId="0" xfId="5" applyFont="1" applyAlignment="1">
      <alignment horizontal="left" vertical="center" wrapText="1"/>
    </xf>
    <xf numFmtId="4" fontId="47" fillId="0" borderId="0" xfId="5" applyNumberFormat="1" applyFont="1" applyAlignment="1">
      <alignment vertical="center"/>
    </xf>
    <xf numFmtId="0" fontId="47" fillId="0" borderId="0" xfId="5" applyFont="1" applyAlignment="1">
      <alignment vertical="center"/>
    </xf>
    <xf numFmtId="4" fontId="47" fillId="0" borderId="0" xfId="5" applyNumberFormat="1" applyFont="1" applyAlignment="1">
      <alignment horizontal="right" vertical="center" indent="1"/>
    </xf>
    <xf numFmtId="0" fontId="47" fillId="0" borderId="0" xfId="5" applyFont="1" applyAlignment="1">
      <alignment horizontal="right" vertical="center" indent="1"/>
    </xf>
    <xf numFmtId="4" fontId="29" fillId="0" borderId="0" xfId="5" applyNumberFormat="1" applyFont="1" applyAlignment="1">
      <alignment horizontal="right" vertical="center"/>
    </xf>
    <xf numFmtId="4" fontId="29" fillId="0" borderId="0" xfId="5" applyNumberFormat="1" applyFont="1" applyAlignment="1">
      <alignment vertical="center"/>
    </xf>
    <xf numFmtId="4" fontId="29" fillId="2" borderId="0" xfId="5" applyNumberFormat="1" applyFont="1" applyFill="1" applyAlignment="1">
      <alignment vertical="center"/>
    </xf>
    <xf numFmtId="4" fontId="29" fillId="2" borderId="0" xfId="5" applyNumberFormat="1" applyFont="1" applyFill="1" applyAlignment="1">
      <alignment horizontal="right" vertical="center" indent="1"/>
    </xf>
    <xf numFmtId="0" fontId="19" fillId="0" borderId="0" xfId="3" applyFont="1" applyAlignment="1">
      <alignment horizontal="left" vertical="center" wrapText="1"/>
    </xf>
    <xf numFmtId="0" fontId="19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 wrapText="1"/>
    </xf>
    <xf numFmtId="0" fontId="17" fillId="0" borderId="0" xfId="3" applyAlignment="1">
      <alignment vertical="center"/>
    </xf>
    <xf numFmtId="0" fontId="34" fillId="3" borderId="0" xfId="3" applyFont="1" applyFill="1" applyAlignment="1" applyProtection="1">
      <alignment horizontal="left" vertical="center"/>
      <protection locked="0"/>
    </xf>
    <xf numFmtId="0" fontId="34" fillId="0" borderId="0" xfId="3" applyFont="1" applyAlignment="1">
      <alignment horizontal="left" vertical="center"/>
    </xf>
    <xf numFmtId="0" fontId="17" fillId="0" borderId="0" xfId="3"/>
    <xf numFmtId="0" fontId="20" fillId="3" borderId="0" xfId="3" applyFont="1" applyFill="1" applyAlignment="1" applyProtection="1">
      <alignment horizontal="left" vertical="center"/>
      <protection locked="0"/>
    </xf>
    <xf numFmtId="0" fontId="20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 wrapText="1"/>
    </xf>
    <xf numFmtId="0" fontId="19" fillId="0" borderId="0" xfId="7" applyFont="1" applyAlignment="1">
      <alignment horizontal="left" vertical="center" wrapText="1"/>
    </xf>
    <xf numFmtId="0" fontId="19" fillId="0" borderId="0" xfId="7" applyFont="1" applyAlignment="1">
      <alignment horizontal="left" vertical="center"/>
    </xf>
    <xf numFmtId="0" fontId="17" fillId="0" borderId="0" xfId="7"/>
    <xf numFmtId="0" fontId="21" fillId="0" borderId="0" xfId="7" applyFont="1" applyAlignment="1">
      <alignment horizontal="left" vertical="center" wrapText="1"/>
    </xf>
    <xf numFmtId="0" fontId="17" fillId="0" borderId="0" xfId="7" applyAlignment="1">
      <alignment vertical="center"/>
    </xf>
    <xf numFmtId="0" fontId="20" fillId="3" borderId="0" xfId="7" applyFont="1" applyFill="1" applyAlignment="1" applyProtection="1">
      <alignment horizontal="left" vertical="center"/>
      <protection locked="0"/>
    </xf>
    <xf numFmtId="0" fontId="20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 wrapText="1"/>
    </xf>
    <xf numFmtId="0" fontId="34" fillId="3" borderId="0" xfId="7" applyFont="1" applyFill="1" applyAlignment="1" applyProtection="1">
      <alignment horizontal="left" vertical="center"/>
      <protection locked="0"/>
    </xf>
    <xf numFmtId="0" fontId="34" fillId="0" borderId="0" xfId="7" applyFont="1" applyAlignment="1">
      <alignment horizontal="left" vertical="center"/>
    </xf>
  </cellXfs>
  <cellStyles count="8">
    <cellStyle name="Hypertextový odkaz 2" xfId="4"/>
    <cellStyle name="Hypertextový odkaz 2 2" xfId="6"/>
    <cellStyle name="Normální" xfId="0" builtinId="0"/>
    <cellStyle name="Normální 2" xfId="1"/>
    <cellStyle name="Normální 3" xfId="2"/>
    <cellStyle name="Normální 4" xfId="3"/>
    <cellStyle name="Normální 5" xfId="7"/>
    <cellStyle name="Normální 9" xfId="5"/>
  </cellStyles>
  <dxfs count="0"/>
  <tableStyles count="0" defaultTableStyle="TableStyleMedium2" defaultPivotStyle="PivotStyleLight16"/>
  <colors>
    <mruColors>
      <color rgb="FFE30613"/>
      <color rgb="FFE532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648689</xdr:colOff>
      <xdr:row>0</xdr:row>
      <xdr:rowOff>45987</xdr:rowOff>
    </xdr:from>
    <xdr:to>
      <xdr:col>2</xdr:col>
      <xdr:colOff>1334490</xdr:colOff>
      <xdr:row>4</xdr:row>
      <xdr:rowOff>2160</xdr:rowOff>
    </xdr:to>
    <xdr:pic>
      <xdr:nvPicPr>
        <xdr:cNvPr id="2" name="Obrázek 5">
          <a:extLst>
            <a:ext uri="{FF2B5EF4-FFF2-40B4-BE49-F238E27FC236}">
              <a16:creationId xmlns="" xmlns:a16="http://schemas.microsoft.com/office/drawing/2014/main" id="{3ACA762D-7F18-4978-BACF-D103D0B5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499" y="45987"/>
          <a:ext cx="685801" cy="691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1FFE66F0-8B3A-4FC1-B05D-C39C669E535B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FE6D8B4B-3A42-4519-96A4-76C97E94B5B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5ABFD6E7-EC20-4AE6-A774-076713A54981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DBBBA922-63D7-4A27-99AE-2B5ECDE92BC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DD1BFA18-BBCD-4CA9-8660-5256B4B65AF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lem\bkb-tzb\HONZA\04%20PRACOVN&#205;\19-4503-01%20FN%20OSTRAVA%20-%20CENTR&#193;LN&#205;%20KUCHYN&#282;\06%20DPS%20-%20po%20oprav&#283;\Energokan&#225;ly%202PP%20-%20nov&#253;%20sta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lem\bkb-st\BUILDpowerS\Templates\Rozpocty\Sablon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cak/AppData/Local/Microsoft/Windows/INetCache/Content.Outlook/XUT8S31O/22-5116-01%20-%20Are&#225;l%20tramvaje%20Poruba%20-%20VZT%201%20-%20&#353;atna%20zad&#225;n&#23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cak/AppData/Local/Microsoft/Windows/INetCache/Content.Outlook/XUT8S31O/22-5116-01%20-%20Are&#225;l%20tramvaje%20Poruba%20-%20VZT%202%20-%20&#353;atna%20zad&#225;n&#23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ovni\DPO\DPS\02%20BKB-SM-7326%20Slep&#253;%20rozpo&#269;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ovni\DPO\Elektro\BKB-SM-7328%20Slep&#253;%20rozpo&#269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D.1.1- D.1.2 1 Pol"/>
    </sheetNames>
    <sheetDataSet>
      <sheetData sheetId="0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4602667.4999999991</v>
          </cell>
        </row>
        <row r="26">
          <cell r="G26">
            <v>966560.17499999981</v>
          </cell>
        </row>
        <row r="29">
          <cell r="G29">
            <v>5569227.6749999989</v>
          </cell>
          <cell r="J29" t="str">
            <v>CZK</v>
          </cell>
        </row>
      </sheetData>
      <sheetData sheetId="2"/>
      <sheetData sheetId="3">
        <row r="8">
          <cell r="G8">
            <v>44911.35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D.1.2 - Stavebně konstruk..."/>
    </sheetNames>
    <sheetDataSet>
      <sheetData sheetId="0">
        <row r="6">
          <cell r="K6" t="str">
            <v>Areál tramvaje Poruba - VZT 1 - šatna</v>
          </cell>
        </row>
        <row r="8">
          <cell r="AN8" t="str">
            <v>15. 12. 2022</v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D.1.2 - Stavebně konstruk..."/>
    </sheetNames>
    <sheetDataSet>
      <sheetData sheetId="0">
        <row r="6">
          <cell r="K6" t="str">
            <v>Areál tramvaje Poruba - VZT 2 - šatna</v>
          </cell>
        </row>
        <row r="8">
          <cell r="AN8" t="str">
            <v>7. 12. 2022</v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"/>
      <sheetName val="Rekapitulace stavby"/>
      <sheetName val="1 - Vzduchotechnika"/>
    </sheetNames>
    <sheetDataSet>
      <sheetData sheetId="0"/>
      <sheetData sheetId="1">
        <row r="6">
          <cell r="K6" t="str">
            <v>Areál tramvaje Poruba - VZT</v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"/>
      <sheetName val="Rekapitulace stavby"/>
      <sheetName val="D1.4 - Silnoproudá elektr..."/>
    </sheetNames>
    <sheetDataSet>
      <sheetData sheetId="0"/>
      <sheetData sheetId="1">
        <row r="6">
          <cell r="K6" t="str">
            <v>Areál tramvaje Poruba -  VZT</v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zoomScale="110" zoomScaleNormal="110" zoomScalePageLayoutView="115" workbookViewId="0">
      <selection activeCell="J31" sqref="J31"/>
    </sheetView>
  </sheetViews>
  <sheetFormatPr defaultColWidth="9" defaultRowHeight="15.6" x14ac:dyDescent="0.3"/>
  <cols>
    <col min="1" max="1" width="14.33203125" style="10" customWidth="1"/>
    <col min="2" max="2" width="50.44140625" style="10" customWidth="1"/>
    <col min="3" max="3" width="20.109375" style="10" customWidth="1"/>
    <col min="4" max="16384" width="9" style="10"/>
  </cols>
  <sheetData>
    <row r="1" spans="1:3" ht="14.25" customHeight="1" x14ac:dyDescent="0.3">
      <c r="A1" s="9"/>
      <c r="B1" s="371" t="s">
        <v>1</v>
      </c>
      <c r="C1" s="371"/>
    </row>
    <row r="2" spans="1:3" ht="14.25" customHeight="1" x14ac:dyDescent="0.3">
      <c r="A2" s="11"/>
      <c r="B2" s="371" t="s">
        <v>2</v>
      </c>
      <c r="C2" s="371"/>
    </row>
    <row r="3" spans="1:3" ht="14.25" customHeight="1" x14ac:dyDescent="0.3">
      <c r="A3" s="11"/>
      <c r="B3" s="371" t="s">
        <v>3</v>
      </c>
      <c r="C3" s="371"/>
    </row>
    <row r="4" spans="1:3" s="13" customFormat="1" ht="14.25" customHeight="1" x14ac:dyDescent="0.3">
      <c r="A4" s="12"/>
      <c r="B4" s="371" t="s">
        <v>4</v>
      </c>
      <c r="C4" s="371"/>
    </row>
    <row r="5" spans="1:3" x14ac:dyDescent="0.3">
      <c r="A5" s="14"/>
      <c r="B5" s="15"/>
      <c r="C5" s="16"/>
    </row>
    <row r="6" spans="1:3" x14ac:dyDescent="0.3">
      <c r="A6" s="14"/>
      <c r="B6" s="15"/>
      <c r="C6" s="16"/>
    </row>
    <row r="7" spans="1:3" x14ac:dyDescent="0.3">
      <c r="A7" s="37" t="s">
        <v>13</v>
      </c>
      <c r="B7" s="37"/>
      <c r="C7" s="37"/>
    </row>
    <row r="8" spans="1:3" x14ac:dyDescent="0.3">
      <c r="A8" s="37" t="s">
        <v>12</v>
      </c>
      <c r="B8" s="37"/>
      <c r="C8" s="37"/>
    </row>
    <row r="9" spans="1:3" x14ac:dyDescent="0.3">
      <c r="A9" s="37" t="s">
        <v>11</v>
      </c>
      <c r="B9" s="37"/>
      <c r="C9" s="37"/>
    </row>
    <row r="10" spans="1:3" x14ac:dyDescent="0.3">
      <c r="A10" s="37" t="s">
        <v>8</v>
      </c>
      <c r="B10" s="37"/>
      <c r="C10" s="37"/>
    </row>
    <row r="11" spans="1:3" x14ac:dyDescent="0.3">
      <c r="A11" s="37" t="s">
        <v>10</v>
      </c>
      <c r="B11" s="37"/>
      <c r="C11" s="37"/>
    </row>
    <row r="12" spans="1:3" x14ac:dyDescent="0.3">
      <c r="A12" s="37" t="s">
        <v>9</v>
      </c>
      <c r="B12" s="37"/>
      <c r="C12" s="37"/>
    </row>
    <row r="13" spans="1:3" x14ac:dyDescent="0.3">
      <c r="A13" s="37" t="s">
        <v>7</v>
      </c>
      <c r="B13" s="37"/>
      <c r="C13" s="37"/>
    </row>
    <row r="14" spans="1:3" x14ac:dyDescent="0.3">
      <c r="A14" s="37" t="s">
        <v>5</v>
      </c>
      <c r="B14" s="37"/>
      <c r="C14" s="37"/>
    </row>
    <row r="15" spans="1:3" ht="31.2" x14ac:dyDescent="0.3">
      <c r="A15" s="370" t="s">
        <v>10</v>
      </c>
      <c r="B15" s="370"/>
      <c r="C15" s="370"/>
    </row>
    <row r="16" spans="1:3" s="6" customFormat="1" x14ac:dyDescent="0.3">
      <c r="A16" s="1"/>
      <c r="B16" s="1"/>
      <c r="C16" s="2"/>
    </row>
    <row r="17" spans="1:3" s="6" customFormat="1" x14ac:dyDescent="0.3">
      <c r="A17" s="3"/>
      <c r="B17" s="1"/>
      <c r="C17" s="2"/>
    </row>
    <row r="18" spans="1:3" s="6" customFormat="1" x14ac:dyDescent="0.3">
      <c r="A18" s="3"/>
      <c r="B18" s="1"/>
      <c r="C18" s="2"/>
    </row>
    <row r="19" spans="1:3" s="6" customFormat="1" x14ac:dyDescent="0.3">
      <c r="A19" s="3"/>
      <c r="B19" s="1"/>
      <c r="C19" s="2"/>
    </row>
    <row r="20" spans="1:3" s="6" customFormat="1" x14ac:dyDescent="0.3">
      <c r="A20" s="3"/>
      <c r="B20" s="1"/>
      <c r="C20" s="2"/>
    </row>
    <row r="21" spans="1:3" s="6" customFormat="1" x14ac:dyDescent="0.3">
      <c r="A21" s="3"/>
      <c r="B21" s="1"/>
      <c r="C21" s="2"/>
    </row>
    <row r="22" spans="1:3" s="20" customFormat="1" ht="10.199999999999999" x14ac:dyDescent="0.3">
      <c r="A22" s="17"/>
      <c r="B22" s="18"/>
      <c r="C22" s="19"/>
    </row>
    <row r="23" spans="1:3" x14ac:dyDescent="0.3">
      <c r="A23" s="38" t="s">
        <v>14</v>
      </c>
      <c r="B23" s="4" t="s">
        <v>27</v>
      </c>
      <c r="C23" s="9"/>
    </row>
    <row r="24" spans="1:3" s="20" customFormat="1" ht="10.199999999999999" customHeight="1" x14ac:dyDescent="0.3">
      <c r="A24" s="21"/>
      <c r="B24" s="22"/>
      <c r="C24" s="23"/>
    </row>
    <row r="25" spans="1:3" ht="21" x14ac:dyDescent="0.3">
      <c r="A25" s="38" t="s">
        <v>23</v>
      </c>
      <c r="B25" s="39" t="s">
        <v>28</v>
      </c>
      <c r="C25" s="24"/>
    </row>
    <row r="26" spans="1:3" s="20" customFormat="1" ht="10.199999999999999" x14ac:dyDescent="0.3">
      <c r="A26" s="21"/>
      <c r="B26" s="22"/>
      <c r="C26" s="25"/>
    </row>
    <row r="27" spans="1:3" x14ac:dyDescent="0.3">
      <c r="A27" s="38" t="s">
        <v>15</v>
      </c>
      <c r="B27" s="4"/>
      <c r="C27" s="9"/>
    </row>
    <row r="28" spans="1:3" s="20" customFormat="1" ht="10.199999999999999" x14ac:dyDescent="0.3">
      <c r="A28" s="21"/>
      <c r="B28" s="22"/>
      <c r="C28" s="23"/>
    </row>
    <row r="29" spans="1:3" s="20" customFormat="1" x14ac:dyDescent="0.3">
      <c r="A29" s="38" t="s">
        <v>16</v>
      </c>
      <c r="B29" s="4" t="s">
        <v>30</v>
      </c>
      <c r="C29" s="9"/>
    </row>
    <row r="30" spans="1:3" s="20" customFormat="1" ht="10.199999999999999" x14ac:dyDescent="0.3">
      <c r="A30" s="26"/>
      <c r="B30" s="27"/>
      <c r="C30" s="28"/>
    </row>
    <row r="31" spans="1:3" s="20" customFormat="1" ht="10.199999999999999" x14ac:dyDescent="0.3">
      <c r="A31" s="21"/>
      <c r="B31" s="23"/>
      <c r="C31" s="23"/>
    </row>
    <row r="32" spans="1:3" x14ac:dyDescent="0.3">
      <c r="A32" s="36" t="s">
        <v>17</v>
      </c>
      <c r="B32" s="41" t="s">
        <v>25</v>
      </c>
      <c r="C32" s="29"/>
    </row>
    <row r="33" spans="1:3" s="20" customFormat="1" x14ac:dyDescent="0.3">
      <c r="A33" s="36" t="s">
        <v>18</v>
      </c>
      <c r="B33" s="41" t="s">
        <v>24</v>
      </c>
      <c r="C33" s="29"/>
    </row>
    <row r="34" spans="1:3" x14ac:dyDescent="0.3">
      <c r="A34" s="36" t="s">
        <v>22</v>
      </c>
      <c r="B34" s="41" t="s">
        <v>25</v>
      </c>
      <c r="C34" s="29"/>
    </row>
    <row r="35" spans="1:3" s="20" customFormat="1" ht="10.199999999999999" x14ac:dyDescent="0.3">
      <c r="A35" s="30"/>
      <c r="B35" s="23"/>
      <c r="C35" s="31"/>
    </row>
    <row r="36" spans="1:3" x14ac:dyDescent="0.3">
      <c r="A36" s="36" t="s">
        <v>19</v>
      </c>
      <c r="B36" s="5">
        <v>44896</v>
      </c>
      <c r="C36" s="32"/>
    </row>
    <row r="37" spans="1:3" x14ac:dyDescent="0.3">
      <c r="A37" s="36" t="s">
        <v>20</v>
      </c>
      <c r="B37" s="40"/>
      <c r="C37" s="32"/>
    </row>
    <row r="38" spans="1:3" s="20" customFormat="1" x14ac:dyDescent="0.3">
      <c r="A38" s="36" t="s">
        <v>21</v>
      </c>
      <c r="B38" s="7" t="s">
        <v>31</v>
      </c>
      <c r="C38" s="33"/>
    </row>
    <row r="39" spans="1:3" s="20" customFormat="1" ht="10.199999999999999" x14ac:dyDescent="0.2">
      <c r="A39" s="30"/>
      <c r="B39" s="34"/>
      <c r="C39" s="35" t="s">
        <v>0</v>
      </c>
    </row>
    <row r="40" spans="1:3" ht="21" x14ac:dyDescent="0.3">
      <c r="A40" s="36"/>
      <c r="B40" s="36"/>
      <c r="C40" s="8" t="s">
        <v>600</v>
      </c>
    </row>
  </sheetData>
  <sheetProtection sheet="1" objects="1" scenarios="1" insertRows="0" deleteRows="0"/>
  <mergeCells count="5">
    <mergeCell ref="A15:C15"/>
    <mergeCell ref="B1:C1"/>
    <mergeCell ref="B2:C2"/>
    <mergeCell ref="B3:C3"/>
    <mergeCell ref="B4:C4"/>
  </mergeCells>
  <dataValidations count="1">
    <dataValidation type="list" errorStyle="warning" allowBlank="1" showInputMessage="1" showErrorMessage="1" sqref="A15:C15">
      <formula1>$A$7:$A$14</formula1>
    </dataValidation>
  </dataValidations>
  <pageMargins left="0.98425196850393704" right="0.59055118110236227" top="0.47244094488188981" bottom="0.98425196850393704" header="0.51181102362204722" footer="0.51181102362204722"/>
  <pageSetup paperSize="9" orientation="portrait" r:id="rId1"/>
  <headerFooter>
    <oddFooter xml:space="preserve">&amp;C&amp;12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M27"/>
  <sheetViews>
    <sheetView showGridLines="0" workbookViewId="0">
      <selection activeCell="AG20" sqref="AG20:AM20"/>
    </sheetView>
  </sheetViews>
  <sheetFormatPr defaultColWidth="9.109375" defaultRowHeight="10.199999999999999" x14ac:dyDescent="0.2"/>
  <cols>
    <col min="1" max="1" width="7.109375" style="234" customWidth="1"/>
    <col min="2" max="2" width="1.44140625" style="234" customWidth="1"/>
    <col min="3" max="3" width="3.5546875" style="234" customWidth="1"/>
    <col min="4" max="33" width="2.33203125" style="234" customWidth="1"/>
    <col min="34" max="34" width="2.88671875" style="234" customWidth="1"/>
    <col min="35" max="35" width="27.109375" style="234" customWidth="1"/>
    <col min="36" max="37" width="2.109375" style="234" customWidth="1"/>
    <col min="38" max="38" width="7.109375" style="234" customWidth="1"/>
    <col min="39" max="39" width="2.88671875" style="234" customWidth="1"/>
    <col min="40" max="40" width="11.44140625" style="234" customWidth="1"/>
    <col min="41" max="41" width="6.44140625" style="234" customWidth="1"/>
    <col min="42" max="42" width="3.5546875" style="234" customWidth="1"/>
    <col min="43" max="43" width="13.44140625" style="234" hidden="1" customWidth="1"/>
    <col min="44" max="44" width="11.6640625" style="234" customWidth="1"/>
    <col min="45" max="47" width="22.109375" style="234" hidden="1" customWidth="1"/>
    <col min="48" max="49" width="18.5546875" style="234" hidden="1" customWidth="1"/>
    <col min="50" max="51" width="21.44140625" style="234" hidden="1" customWidth="1"/>
    <col min="52" max="52" width="18.5546875" style="234" hidden="1" customWidth="1"/>
    <col min="53" max="53" width="16.44140625" style="234" hidden="1" customWidth="1"/>
    <col min="54" max="54" width="21.44140625" style="234" hidden="1" customWidth="1"/>
    <col min="55" max="55" width="18.5546875" style="234" hidden="1" customWidth="1"/>
    <col min="56" max="56" width="16.44140625" style="234" hidden="1" customWidth="1"/>
    <col min="57" max="57" width="57" style="234" customWidth="1"/>
    <col min="58" max="16384" width="9.109375" style="234"/>
  </cols>
  <sheetData>
    <row r="2" spans="1:91" s="181" customFormat="1" ht="6.9" customHeight="1" x14ac:dyDescent="0.3"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4"/>
    </row>
    <row r="3" spans="1:91" s="181" customFormat="1" ht="24.9" customHeight="1" x14ac:dyDescent="0.3">
      <c r="B3" s="184"/>
      <c r="C3" s="185" t="s">
        <v>214</v>
      </c>
      <c r="AR3" s="184"/>
    </row>
    <row r="4" spans="1:91" s="181" customFormat="1" ht="6.9" customHeight="1" x14ac:dyDescent="0.3">
      <c r="B4" s="184"/>
      <c r="AR4" s="184"/>
    </row>
    <row r="5" spans="1:91" s="186" customFormat="1" ht="12" customHeight="1" x14ac:dyDescent="0.3">
      <c r="B5" s="187"/>
      <c r="C5" s="188" t="s">
        <v>215</v>
      </c>
      <c r="L5" s="186" t="s">
        <v>216</v>
      </c>
      <c r="AR5" s="187"/>
    </row>
    <row r="6" spans="1:91" s="189" customFormat="1" ht="36.9" customHeight="1" x14ac:dyDescent="0.3">
      <c r="B6" s="190"/>
      <c r="C6" s="191" t="s">
        <v>37</v>
      </c>
      <c r="L6" s="372" t="s">
        <v>28</v>
      </c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R6" s="190"/>
    </row>
    <row r="7" spans="1:91" s="181" customFormat="1" ht="6.9" customHeight="1" x14ac:dyDescent="0.3">
      <c r="B7" s="184"/>
      <c r="AR7" s="184"/>
    </row>
    <row r="8" spans="1:91" s="181" customFormat="1" ht="12" customHeight="1" x14ac:dyDescent="0.3">
      <c r="B8" s="184"/>
      <c r="C8" s="188" t="s">
        <v>40</v>
      </c>
      <c r="L8" s="192" t="s">
        <v>28</v>
      </c>
      <c r="AI8" s="188" t="s">
        <v>42</v>
      </c>
      <c r="AM8" s="374">
        <v>44927</v>
      </c>
      <c r="AN8" s="374"/>
      <c r="AR8" s="184"/>
    </row>
    <row r="9" spans="1:91" s="181" customFormat="1" ht="6.9" customHeight="1" x14ac:dyDescent="0.3">
      <c r="B9" s="184"/>
      <c r="AR9" s="184"/>
    </row>
    <row r="10" spans="1:91" s="181" customFormat="1" ht="15.15" customHeight="1" x14ac:dyDescent="0.3">
      <c r="B10" s="184"/>
      <c r="C10" s="188" t="s">
        <v>43</v>
      </c>
      <c r="L10" s="186" t="s">
        <v>27</v>
      </c>
      <c r="AI10" s="188" t="s">
        <v>46</v>
      </c>
      <c r="AM10" s="375" t="s">
        <v>217</v>
      </c>
      <c r="AN10" s="376"/>
      <c r="AO10" s="376"/>
      <c r="AP10" s="376"/>
      <c r="AR10" s="184"/>
      <c r="AS10" s="377" t="s">
        <v>218</v>
      </c>
      <c r="AT10" s="378"/>
      <c r="AU10" s="193"/>
      <c r="AV10" s="193"/>
      <c r="AW10" s="193"/>
      <c r="AX10" s="193"/>
      <c r="AY10" s="193"/>
      <c r="AZ10" s="193"/>
      <c r="BA10" s="193"/>
      <c r="BB10" s="193"/>
      <c r="BC10" s="193"/>
      <c r="BD10" s="194"/>
    </row>
    <row r="11" spans="1:91" s="181" customFormat="1" ht="15.15" customHeight="1" x14ac:dyDescent="0.3">
      <c r="B11" s="184"/>
      <c r="C11" s="188" t="s">
        <v>219</v>
      </c>
      <c r="L11" s="186" t="s">
        <v>1</v>
      </c>
      <c r="AI11" s="188" t="s">
        <v>49</v>
      </c>
      <c r="AM11" s="375" t="s">
        <v>1</v>
      </c>
      <c r="AN11" s="376"/>
      <c r="AO11" s="376"/>
      <c r="AP11" s="376"/>
      <c r="AR11" s="184"/>
      <c r="AS11" s="379"/>
      <c r="AT11" s="380"/>
      <c r="BD11" s="195"/>
    </row>
    <row r="12" spans="1:91" s="181" customFormat="1" ht="10.95" customHeight="1" x14ac:dyDescent="0.3">
      <c r="B12" s="184"/>
      <c r="AR12" s="184"/>
      <c r="AS12" s="379"/>
      <c r="AT12" s="380"/>
      <c r="BD12" s="195"/>
    </row>
    <row r="13" spans="1:91" s="181" customFormat="1" ht="29.25" customHeight="1" x14ac:dyDescent="0.3">
      <c r="B13" s="184"/>
      <c r="C13" s="381" t="s">
        <v>69</v>
      </c>
      <c r="D13" s="382"/>
      <c r="E13" s="382"/>
      <c r="F13" s="382"/>
      <c r="G13" s="382"/>
      <c r="H13" s="196"/>
      <c r="I13" s="383" t="s">
        <v>70</v>
      </c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4" t="s">
        <v>220</v>
      </c>
      <c r="AH13" s="382"/>
      <c r="AI13" s="382"/>
      <c r="AJ13" s="382"/>
      <c r="AK13" s="382"/>
      <c r="AL13" s="382"/>
      <c r="AM13" s="382"/>
      <c r="AN13" s="383" t="s">
        <v>221</v>
      </c>
      <c r="AO13" s="382"/>
      <c r="AP13" s="385"/>
      <c r="AQ13" s="197" t="s">
        <v>71</v>
      </c>
      <c r="AR13" s="184"/>
      <c r="AS13" s="198" t="s">
        <v>222</v>
      </c>
      <c r="AT13" s="199" t="s">
        <v>223</v>
      </c>
      <c r="AU13" s="199" t="s">
        <v>224</v>
      </c>
      <c r="AV13" s="199" t="s">
        <v>225</v>
      </c>
      <c r="AW13" s="199" t="s">
        <v>226</v>
      </c>
      <c r="AX13" s="199" t="s">
        <v>227</v>
      </c>
      <c r="AY13" s="199" t="s">
        <v>228</v>
      </c>
      <c r="AZ13" s="199" t="s">
        <v>229</v>
      </c>
      <c r="BA13" s="199" t="s">
        <v>230</v>
      </c>
      <c r="BB13" s="199" t="s">
        <v>231</v>
      </c>
      <c r="BC13" s="199" t="s">
        <v>232</v>
      </c>
      <c r="BD13" s="200" t="s">
        <v>233</v>
      </c>
    </row>
    <row r="14" spans="1:91" s="181" customFormat="1" ht="10.95" customHeight="1" x14ac:dyDescent="0.3">
      <c r="B14" s="184"/>
      <c r="AR14" s="184"/>
      <c r="AS14" s="201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4"/>
    </row>
    <row r="15" spans="1:91" s="202" customFormat="1" ht="32.4" customHeight="1" x14ac:dyDescent="0.3">
      <c r="B15" s="203"/>
      <c r="C15" s="204" t="s">
        <v>234</v>
      </c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391"/>
      <c r="AH15" s="391"/>
      <c r="AI15" s="391"/>
      <c r="AJ15" s="391"/>
      <c r="AK15" s="391"/>
      <c r="AL15" s="391"/>
      <c r="AM15" s="391"/>
      <c r="AN15" s="392"/>
      <c r="AO15" s="392"/>
      <c r="AP15" s="392"/>
      <c r="AQ15" s="206" t="s">
        <v>33</v>
      </c>
      <c r="AR15" s="203"/>
      <c r="AS15" s="207">
        <f>ROUND(AS16,2)</f>
        <v>0</v>
      </c>
      <c r="AT15" s="208" t="e">
        <f>ROUND(SUM(AV15:AW15),2)</f>
        <v>#REF!</v>
      </c>
      <c r="AU15" s="209" t="e">
        <f>ROUND(AU16,5)</f>
        <v>#REF!</v>
      </c>
      <c r="AV15" s="208" t="e">
        <f>ROUND(AZ15*#REF!,2)</f>
        <v>#REF!</v>
      </c>
      <c r="AW15" s="208" t="e">
        <f>ROUND(BA15*#REF!,2)</f>
        <v>#REF!</v>
      </c>
      <c r="AX15" s="208" t="e">
        <f>ROUND(BB15*#REF!,2)</f>
        <v>#REF!</v>
      </c>
      <c r="AY15" s="208" t="e">
        <f>ROUND(BC15*#REF!,2)</f>
        <v>#REF!</v>
      </c>
      <c r="AZ15" s="208" t="e">
        <f>ROUND(AZ16,2)</f>
        <v>#REF!</v>
      </c>
      <c r="BA15" s="208" t="e">
        <f>ROUND(BA16,2)</f>
        <v>#REF!</v>
      </c>
      <c r="BB15" s="208" t="e">
        <f>ROUND(BB16,2)</f>
        <v>#REF!</v>
      </c>
      <c r="BC15" s="208" t="e">
        <f>ROUND(BC16,2)</f>
        <v>#REF!</v>
      </c>
      <c r="BD15" s="210" t="e">
        <f>ROUND(BD16,2)</f>
        <v>#REF!</v>
      </c>
      <c r="BS15" s="211"/>
      <c r="BT15" s="211"/>
      <c r="BU15" s="212"/>
      <c r="BV15" s="211"/>
      <c r="BW15" s="211"/>
      <c r="BX15" s="211"/>
      <c r="CL15" s="211"/>
    </row>
    <row r="16" spans="1:91" s="222" customFormat="1" ht="24.75" customHeight="1" x14ac:dyDescent="0.3">
      <c r="A16" s="213"/>
      <c r="B16" s="214"/>
      <c r="C16" s="215"/>
      <c r="D16" s="386" t="s">
        <v>74</v>
      </c>
      <c r="E16" s="386"/>
      <c r="F16" s="386"/>
      <c r="G16" s="386"/>
      <c r="H16" s="386"/>
      <c r="I16" s="216"/>
      <c r="J16" s="386" t="s">
        <v>235</v>
      </c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7">
        <f>'1 - Stavebně konstruk...'!J113</f>
        <v>0</v>
      </c>
      <c r="AH16" s="388"/>
      <c r="AI16" s="388"/>
      <c r="AJ16" s="388"/>
      <c r="AK16" s="388"/>
      <c r="AL16" s="388"/>
      <c r="AM16" s="388"/>
      <c r="AN16" s="389">
        <f>AG16*1.21</f>
        <v>0</v>
      </c>
      <c r="AO16" s="390"/>
      <c r="AP16" s="390"/>
      <c r="AQ16" s="217" t="s">
        <v>236</v>
      </c>
      <c r="AR16" s="214"/>
      <c r="AS16" s="218">
        <v>0</v>
      </c>
      <c r="AT16" s="219" t="e">
        <f>ROUND(SUM(AV16:AW16),2)</f>
        <v>#REF!</v>
      </c>
      <c r="AU16" s="220" t="e">
        <f>#REF!</f>
        <v>#REF!</v>
      </c>
      <c r="AV16" s="219" t="e">
        <f>#REF!</f>
        <v>#REF!</v>
      </c>
      <c r="AW16" s="219" t="e">
        <f>#REF!</f>
        <v>#REF!</v>
      </c>
      <c r="AX16" s="219" t="e">
        <f>#REF!</f>
        <v>#REF!</v>
      </c>
      <c r="AY16" s="219" t="e">
        <f>#REF!</f>
        <v>#REF!</v>
      </c>
      <c r="AZ16" s="219" t="e">
        <f>#REF!</f>
        <v>#REF!</v>
      </c>
      <c r="BA16" s="219" t="e">
        <f>#REF!</f>
        <v>#REF!</v>
      </c>
      <c r="BB16" s="219" t="e">
        <f>#REF!</f>
        <v>#REF!</v>
      </c>
      <c r="BC16" s="219" t="e">
        <f>#REF!</f>
        <v>#REF!</v>
      </c>
      <c r="BD16" s="221" t="e">
        <f>#REF!</f>
        <v>#REF!</v>
      </c>
      <c r="BT16" s="223"/>
      <c r="BV16" s="223"/>
      <c r="BW16" s="223"/>
      <c r="BX16" s="223"/>
      <c r="CL16" s="223"/>
      <c r="CM16" s="223"/>
    </row>
    <row r="17" spans="1:91" s="222" customFormat="1" ht="24.75" customHeight="1" x14ac:dyDescent="0.3">
      <c r="A17" s="213"/>
      <c r="B17" s="214"/>
      <c r="C17" s="215"/>
      <c r="D17" s="386">
        <v>2</v>
      </c>
      <c r="E17" s="386"/>
      <c r="F17" s="386"/>
      <c r="G17" s="386"/>
      <c r="H17" s="386"/>
      <c r="I17" s="216"/>
      <c r="J17" s="386" t="s">
        <v>237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386"/>
      <c r="AF17" s="386"/>
      <c r="AG17" s="387">
        <f>'2 - Stavebně konstruk.. (2)'!J113</f>
        <v>0</v>
      </c>
      <c r="AH17" s="388"/>
      <c r="AI17" s="388"/>
      <c r="AJ17" s="388"/>
      <c r="AK17" s="388"/>
      <c r="AL17" s="388"/>
      <c r="AM17" s="388"/>
      <c r="AN17" s="389">
        <v>0</v>
      </c>
      <c r="AO17" s="390"/>
      <c r="AP17" s="390"/>
      <c r="AQ17" s="217" t="s">
        <v>236</v>
      </c>
      <c r="AR17" s="214"/>
      <c r="AS17" s="218">
        <v>0</v>
      </c>
      <c r="AT17" s="219" t="e">
        <f>ROUND(SUM(AV17:AW17),2)</f>
        <v>#REF!</v>
      </c>
      <c r="AU17" s="220" t="e">
        <f>#REF!</f>
        <v>#REF!</v>
      </c>
      <c r="AV17" s="219" t="e">
        <f>#REF!</f>
        <v>#REF!</v>
      </c>
      <c r="AW17" s="219" t="e">
        <f>#REF!</f>
        <v>#REF!</v>
      </c>
      <c r="AX17" s="219" t="e">
        <f>#REF!</f>
        <v>#REF!</v>
      </c>
      <c r="AY17" s="219" t="e">
        <f>#REF!</f>
        <v>#REF!</v>
      </c>
      <c r="AZ17" s="219" t="e">
        <f>#REF!</f>
        <v>#REF!</v>
      </c>
      <c r="BA17" s="219" t="e">
        <f>#REF!</f>
        <v>#REF!</v>
      </c>
      <c r="BB17" s="219" t="e">
        <f>#REF!</f>
        <v>#REF!</v>
      </c>
      <c r="BC17" s="219" t="e">
        <f>#REF!</f>
        <v>#REF!</v>
      </c>
      <c r="BD17" s="221" t="e">
        <f>#REF!</f>
        <v>#REF!</v>
      </c>
      <c r="BT17" s="223"/>
      <c r="BV17" s="223"/>
      <c r="BW17" s="223"/>
      <c r="BX17" s="223"/>
      <c r="CL17" s="223"/>
      <c r="CM17" s="223"/>
    </row>
    <row r="18" spans="1:91" s="222" customFormat="1" ht="24.75" customHeight="1" x14ac:dyDescent="0.3">
      <c r="A18" s="213"/>
      <c r="B18" s="214"/>
      <c r="C18" s="215"/>
      <c r="D18" s="386">
        <v>3</v>
      </c>
      <c r="E18" s="386"/>
      <c r="F18" s="386"/>
      <c r="G18" s="386"/>
      <c r="H18" s="386"/>
      <c r="I18" s="216"/>
      <c r="J18" s="386" t="s">
        <v>29</v>
      </c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386"/>
      <c r="AF18" s="386"/>
      <c r="AG18" s="387">
        <f>'3 - Vzduchotechnika'!J122</f>
        <v>0</v>
      </c>
      <c r="AH18" s="388"/>
      <c r="AI18" s="388"/>
      <c r="AJ18" s="388"/>
      <c r="AK18" s="388"/>
      <c r="AL18" s="388"/>
      <c r="AM18" s="388"/>
      <c r="AN18" s="389">
        <v>0</v>
      </c>
      <c r="AO18" s="390"/>
      <c r="AP18" s="390"/>
      <c r="AQ18" s="217" t="s">
        <v>236</v>
      </c>
      <c r="AR18" s="214"/>
      <c r="AS18" s="218">
        <v>0</v>
      </c>
      <c r="AT18" s="219" t="e">
        <f>ROUND(SUM(AV18:AW18),2)</f>
        <v>#REF!</v>
      </c>
      <c r="AU18" s="220" t="e">
        <f>#REF!</f>
        <v>#REF!</v>
      </c>
      <c r="AV18" s="219" t="e">
        <f>#REF!</f>
        <v>#REF!</v>
      </c>
      <c r="AW18" s="219" t="e">
        <f>#REF!</f>
        <v>#REF!</v>
      </c>
      <c r="AX18" s="219" t="e">
        <f>#REF!</f>
        <v>#REF!</v>
      </c>
      <c r="AY18" s="219" t="e">
        <f>#REF!</f>
        <v>#REF!</v>
      </c>
      <c r="AZ18" s="219" t="e">
        <f>#REF!</f>
        <v>#REF!</v>
      </c>
      <c r="BA18" s="219" t="e">
        <f>#REF!</f>
        <v>#REF!</v>
      </c>
      <c r="BB18" s="219" t="e">
        <f>#REF!</f>
        <v>#REF!</v>
      </c>
      <c r="BC18" s="219" t="e">
        <f>#REF!</f>
        <v>#REF!</v>
      </c>
      <c r="BD18" s="221" t="e">
        <f>#REF!</f>
        <v>#REF!</v>
      </c>
      <c r="BT18" s="223"/>
      <c r="BV18" s="223"/>
      <c r="BW18" s="223"/>
      <c r="BX18" s="223"/>
      <c r="CL18" s="223"/>
      <c r="CM18" s="223"/>
    </row>
    <row r="19" spans="1:91" s="222" customFormat="1" ht="24.75" customHeight="1" x14ac:dyDescent="0.3">
      <c r="A19" s="213"/>
      <c r="B19" s="214"/>
      <c r="C19" s="215"/>
      <c r="D19" s="224">
        <v>4</v>
      </c>
      <c r="E19" s="224"/>
      <c r="F19" s="224"/>
      <c r="G19" s="224"/>
      <c r="H19" s="224"/>
      <c r="I19" s="216"/>
      <c r="J19" s="386" t="s">
        <v>238</v>
      </c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  <c r="AC19" s="386"/>
      <c r="AD19" s="386"/>
      <c r="AE19" s="386"/>
      <c r="AF19" s="386"/>
      <c r="AG19" s="387">
        <f>'4 - Silnoproudá elektr...'!J114</f>
        <v>0</v>
      </c>
      <c r="AH19" s="387"/>
      <c r="AI19" s="387"/>
      <c r="AJ19" s="387"/>
      <c r="AK19" s="387"/>
      <c r="AL19" s="387"/>
      <c r="AM19" s="387"/>
      <c r="AN19" s="389">
        <f>AG19*1.21</f>
        <v>0</v>
      </c>
      <c r="AO19" s="389"/>
      <c r="AP19" s="389"/>
      <c r="AQ19" s="217"/>
      <c r="AR19" s="214"/>
      <c r="AS19" s="218"/>
      <c r="AT19" s="219"/>
      <c r="AU19" s="220"/>
      <c r="AV19" s="219"/>
      <c r="AW19" s="219"/>
      <c r="AX19" s="219"/>
      <c r="AY19" s="219"/>
      <c r="AZ19" s="219"/>
      <c r="BA19" s="219"/>
      <c r="BB19" s="219"/>
      <c r="BC19" s="219"/>
      <c r="BD19" s="221"/>
      <c r="BT19" s="223"/>
      <c r="BV19" s="223"/>
      <c r="BW19" s="223"/>
      <c r="BX19" s="223"/>
      <c r="CL19" s="223"/>
      <c r="CM19" s="223"/>
    </row>
    <row r="20" spans="1:91" s="222" customFormat="1" ht="24.75" customHeight="1" x14ac:dyDescent="0.3">
      <c r="A20" s="213"/>
      <c r="B20" s="214"/>
      <c r="C20" s="215"/>
      <c r="D20" s="386"/>
      <c r="E20" s="386"/>
      <c r="F20" s="386"/>
      <c r="G20" s="386"/>
      <c r="H20" s="386"/>
      <c r="I20" s="21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86"/>
      <c r="AF20" s="386"/>
      <c r="AG20" s="387"/>
      <c r="AH20" s="388"/>
      <c r="AI20" s="388"/>
      <c r="AJ20" s="388"/>
      <c r="AK20" s="388"/>
      <c r="AL20" s="388"/>
      <c r="AM20" s="388"/>
      <c r="AN20" s="389"/>
      <c r="AO20" s="390"/>
      <c r="AP20" s="390"/>
      <c r="AQ20" s="217" t="s">
        <v>236</v>
      </c>
      <c r="AR20" s="214"/>
      <c r="AS20" s="218">
        <v>0</v>
      </c>
      <c r="AT20" s="219" t="e">
        <f>ROUND(SUM(AV20:AW20),2)</f>
        <v>#REF!</v>
      </c>
      <c r="AU20" s="220" t="e">
        <f>#REF!</f>
        <v>#REF!</v>
      </c>
      <c r="AV20" s="219" t="e">
        <f>#REF!</f>
        <v>#REF!</v>
      </c>
      <c r="AW20" s="219" t="e">
        <f>#REF!</f>
        <v>#REF!</v>
      </c>
      <c r="AX20" s="219" t="e">
        <f>#REF!</f>
        <v>#REF!</v>
      </c>
      <c r="AY20" s="219" t="e">
        <f>#REF!</f>
        <v>#REF!</v>
      </c>
      <c r="AZ20" s="219" t="e">
        <f>#REF!</f>
        <v>#REF!</v>
      </c>
      <c r="BA20" s="219" t="e">
        <f>#REF!</f>
        <v>#REF!</v>
      </c>
      <c r="BB20" s="219" t="e">
        <f>#REF!</f>
        <v>#REF!</v>
      </c>
      <c r="BC20" s="219" t="e">
        <f>#REF!</f>
        <v>#REF!</v>
      </c>
      <c r="BD20" s="221" t="e">
        <f>#REF!</f>
        <v>#REF!</v>
      </c>
      <c r="BT20" s="223"/>
      <c r="BV20" s="223"/>
      <c r="BW20" s="223"/>
      <c r="BX20" s="223"/>
      <c r="CL20" s="223"/>
      <c r="CM20" s="223"/>
    </row>
    <row r="21" spans="1:91" s="222" customFormat="1" ht="24.75" customHeight="1" x14ac:dyDescent="0.3">
      <c r="A21" s="213"/>
      <c r="B21" s="214"/>
      <c r="C21" s="215"/>
      <c r="D21" s="224"/>
      <c r="E21" s="224"/>
      <c r="F21" s="224"/>
      <c r="G21" s="224"/>
      <c r="H21" s="224"/>
      <c r="I21" s="21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7"/>
      <c r="AH21" s="388"/>
      <c r="AI21" s="388"/>
      <c r="AJ21" s="388"/>
      <c r="AK21" s="388"/>
      <c r="AL21" s="388"/>
      <c r="AM21" s="388"/>
      <c r="AN21" s="389"/>
      <c r="AO21" s="390"/>
      <c r="AP21" s="390"/>
      <c r="AQ21" s="217"/>
      <c r="AR21" s="214"/>
      <c r="AS21" s="218"/>
      <c r="AT21" s="219"/>
      <c r="AU21" s="220"/>
      <c r="AV21" s="219"/>
      <c r="AW21" s="219"/>
      <c r="AX21" s="219"/>
      <c r="AY21" s="219"/>
      <c r="AZ21" s="219"/>
      <c r="BA21" s="219"/>
      <c r="BB21" s="219"/>
      <c r="BC21" s="219"/>
      <c r="BD21" s="221"/>
      <c r="BT21" s="223"/>
      <c r="BV21" s="223"/>
      <c r="BW21" s="223"/>
      <c r="BX21" s="223"/>
      <c r="CL21" s="223"/>
      <c r="CM21" s="223"/>
    </row>
    <row r="22" spans="1:91" s="222" customFormat="1" ht="24.75" customHeight="1" x14ac:dyDescent="0.3">
      <c r="A22" s="213"/>
      <c r="B22" s="214"/>
      <c r="C22" s="215"/>
      <c r="D22" s="386"/>
      <c r="E22" s="386"/>
      <c r="F22" s="386"/>
      <c r="G22" s="386"/>
      <c r="H22" s="386"/>
      <c r="I22" s="21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7"/>
      <c r="AH22" s="388"/>
      <c r="AI22" s="388"/>
      <c r="AJ22" s="388"/>
      <c r="AK22" s="388"/>
      <c r="AL22" s="388"/>
      <c r="AM22" s="388"/>
      <c r="AN22" s="389"/>
      <c r="AO22" s="390"/>
      <c r="AP22" s="390"/>
      <c r="AQ22" s="217" t="s">
        <v>236</v>
      </c>
      <c r="AR22" s="214"/>
      <c r="AS22" s="218">
        <v>0</v>
      </c>
      <c r="AT22" s="219" t="e">
        <f>ROUND(SUM(AV22:AW22),2)</f>
        <v>#REF!</v>
      </c>
      <c r="AU22" s="220" t="e">
        <f>#REF!</f>
        <v>#REF!</v>
      </c>
      <c r="AV22" s="219" t="e">
        <f>#REF!</f>
        <v>#REF!</v>
      </c>
      <c r="AW22" s="219" t="e">
        <f>#REF!</f>
        <v>#REF!</v>
      </c>
      <c r="AX22" s="219" t="e">
        <f>#REF!</f>
        <v>#REF!</v>
      </c>
      <c r="AY22" s="219" t="e">
        <f>#REF!</f>
        <v>#REF!</v>
      </c>
      <c r="AZ22" s="219" t="e">
        <f>#REF!</f>
        <v>#REF!</v>
      </c>
      <c r="BA22" s="219" t="e">
        <f>#REF!</f>
        <v>#REF!</v>
      </c>
      <c r="BB22" s="219" t="e">
        <f>#REF!</f>
        <v>#REF!</v>
      </c>
      <c r="BC22" s="219" t="e">
        <f>#REF!</f>
        <v>#REF!</v>
      </c>
      <c r="BD22" s="221" t="e">
        <f>#REF!</f>
        <v>#REF!</v>
      </c>
      <c r="BT22" s="223"/>
      <c r="BV22" s="223"/>
      <c r="BW22" s="223"/>
      <c r="BX22" s="223"/>
      <c r="CL22" s="223"/>
      <c r="CM22" s="223"/>
    </row>
    <row r="23" spans="1:91" s="222" customFormat="1" ht="24.75" customHeight="1" x14ac:dyDescent="0.3">
      <c r="A23" s="213"/>
      <c r="B23" s="214"/>
      <c r="C23" s="215"/>
      <c r="D23" s="224"/>
      <c r="E23" s="224"/>
      <c r="F23" s="224"/>
      <c r="G23" s="224"/>
      <c r="H23" s="224"/>
      <c r="I23" s="216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5"/>
      <c r="AH23" s="216"/>
      <c r="AI23" s="216"/>
      <c r="AJ23" s="216"/>
      <c r="AK23" s="216"/>
      <c r="AL23" s="216"/>
      <c r="AM23" s="216"/>
      <c r="AN23" s="226"/>
      <c r="AO23" s="227"/>
      <c r="AP23" s="227"/>
      <c r="AQ23" s="217"/>
      <c r="AR23" s="214"/>
      <c r="AS23" s="218"/>
      <c r="AT23" s="219"/>
      <c r="AU23" s="220"/>
      <c r="AV23" s="219"/>
      <c r="AW23" s="228"/>
      <c r="AX23" s="228"/>
      <c r="AY23" s="228"/>
      <c r="AZ23" s="228"/>
      <c r="BA23" s="228"/>
      <c r="BB23" s="228"/>
      <c r="BC23" s="228"/>
      <c r="BD23" s="228"/>
      <c r="BT23" s="223"/>
      <c r="BV23" s="223"/>
      <c r="BW23" s="223"/>
      <c r="BX23" s="223"/>
      <c r="CL23" s="223"/>
      <c r="CM23" s="223"/>
    </row>
    <row r="24" spans="1:91" s="181" customFormat="1" ht="30" customHeight="1" x14ac:dyDescent="0.3">
      <c r="B24" s="184"/>
      <c r="C24" s="204"/>
      <c r="AG24" s="392"/>
      <c r="AH24" s="392"/>
      <c r="AI24" s="392"/>
      <c r="AJ24" s="392"/>
      <c r="AK24" s="392"/>
      <c r="AL24" s="392"/>
      <c r="AM24" s="392"/>
      <c r="AN24" s="392"/>
      <c r="AO24" s="392"/>
      <c r="AP24" s="392"/>
      <c r="AQ24" s="229"/>
      <c r="AR24" s="184"/>
      <c r="AS24" s="198" t="s">
        <v>239</v>
      </c>
      <c r="AT24" s="199" t="s">
        <v>240</v>
      </c>
      <c r="AU24" s="199" t="s">
        <v>55</v>
      </c>
      <c r="AV24" s="200" t="s">
        <v>223</v>
      </c>
    </row>
    <row r="25" spans="1:91" s="181" customFormat="1" ht="10.95" customHeight="1" x14ac:dyDescent="0.3">
      <c r="B25" s="184"/>
      <c r="AR25" s="184"/>
    </row>
    <row r="26" spans="1:91" s="181" customFormat="1" ht="30" customHeight="1" x14ac:dyDescent="0.3">
      <c r="B26" s="184"/>
      <c r="C26" s="230" t="s">
        <v>241</v>
      </c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393">
        <f>SUM(AG15:AM25)</f>
        <v>0</v>
      </c>
      <c r="AH26" s="393"/>
      <c r="AI26" s="393"/>
      <c r="AJ26" s="393"/>
      <c r="AK26" s="393"/>
      <c r="AL26" s="393"/>
      <c r="AM26" s="393"/>
      <c r="AN26" s="394">
        <f>SUM(AN16:AP25)</f>
        <v>0</v>
      </c>
      <c r="AO26" s="394"/>
      <c r="AP26" s="394"/>
      <c r="AQ26" s="231"/>
      <c r="AR26" s="184"/>
    </row>
    <row r="27" spans="1:91" s="181" customFormat="1" ht="6.9" customHeight="1" x14ac:dyDescent="0.3">
      <c r="B27" s="232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184"/>
    </row>
  </sheetData>
  <mergeCells count="41">
    <mergeCell ref="AG24:AM24"/>
    <mergeCell ref="AN24:AP24"/>
    <mergeCell ref="AG26:AM26"/>
    <mergeCell ref="AN26:AP26"/>
    <mergeCell ref="J21:AF21"/>
    <mergeCell ref="AG21:AM21"/>
    <mergeCell ref="AN21:AP21"/>
    <mergeCell ref="D18:H18"/>
    <mergeCell ref="J18:AF18"/>
    <mergeCell ref="AG18:AM18"/>
    <mergeCell ref="AN18:AP18"/>
    <mergeCell ref="D22:H22"/>
    <mergeCell ref="J22:AF22"/>
    <mergeCell ref="AG22:AM22"/>
    <mergeCell ref="AN22:AP22"/>
    <mergeCell ref="J19:AF19"/>
    <mergeCell ref="AG19:AM19"/>
    <mergeCell ref="AN19:AP19"/>
    <mergeCell ref="D20:H20"/>
    <mergeCell ref="J20:AF20"/>
    <mergeCell ref="AG20:AM20"/>
    <mergeCell ref="AN20:AP20"/>
    <mergeCell ref="C13:G13"/>
    <mergeCell ref="I13:AF13"/>
    <mergeCell ref="AG13:AM13"/>
    <mergeCell ref="AN13:AP13"/>
    <mergeCell ref="D17:H17"/>
    <mergeCell ref="J17:AF17"/>
    <mergeCell ref="AG17:AM17"/>
    <mergeCell ref="AN17:AP17"/>
    <mergeCell ref="AG15:AM15"/>
    <mergeCell ref="AN15:AP15"/>
    <mergeCell ref="D16:H16"/>
    <mergeCell ref="J16:AF16"/>
    <mergeCell ref="AG16:AM16"/>
    <mergeCell ref="AN16:AP16"/>
    <mergeCell ref="L6:AO6"/>
    <mergeCell ref="AM8:AN8"/>
    <mergeCell ref="AM10:AP10"/>
    <mergeCell ref="AS10:AT12"/>
    <mergeCell ref="AM11:AP11"/>
  </mergeCells>
  <pageMargins left="0.39370078740157483" right="0.39370078740157483" top="0.39370078740157483" bottom="0.39370078740157483" header="0" footer="0"/>
  <pageSetup paperSize="9" scale="65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9"/>
  <sheetViews>
    <sheetView showGridLines="0" workbookViewId="0">
      <selection activeCell="I135" sqref="I135"/>
    </sheetView>
  </sheetViews>
  <sheetFormatPr defaultColWidth="9.109375" defaultRowHeight="10.199999999999999" x14ac:dyDescent="0.2"/>
  <cols>
    <col min="1" max="1" width="7.109375" style="144" customWidth="1"/>
    <col min="2" max="2" width="1" style="144" customWidth="1"/>
    <col min="3" max="3" width="3.5546875" style="144" customWidth="1"/>
    <col min="4" max="4" width="3.6640625" style="144" customWidth="1"/>
    <col min="5" max="5" width="14.6640625" style="144" customWidth="1"/>
    <col min="6" max="6" width="43.5546875" style="144" customWidth="1"/>
    <col min="7" max="7" width="6.44140625" style="144" customWidth="1"/>
    <col min="8" max="8" width="12" style="144" customWidth="1"/>
    <col min="9" max="9" width="13.5546875" style="144" customWidth="1"/>
    <col min="10" max="10" width="19.109375" style="144" customWidth="1"/>
    <col min="11" max="11" width="19.109375" style="144" hidden="1" customWidth="1"/>
    <col min="12" max="12" width="8" style="144" customWidth="1"/>
    <col min="13" max="13" width="9.33203125" style="144" hidden="1" customWidth="1"/>
    <col min="14" max="14" width="9.109375" style="144"/>
    <col min="15" max="20" width="12.109375" style="144" hidden="1" customWidth="1"/>
    <col min="21" max="21" width="14" style="144" hidden="1" customWidth="1"/>
    <col min="22" max="22" width="10.5546875" style="144" customWidth="1"/>
    <col min="23" max="23" width="14" style="144" customWidth="1"/>
    <col min="24" max="24" width="10.5546875" style="144" customWidth="1"/>
    <col min="25" max="25" width="12.88671875" style="144" customWidth="1"/>
    <col min="26" max="26" width="9.44140625" style="144" customWidth="1"/>
    <col min="27" max="27" width="12.88671875" style="144" customWidth="1"/>
    <col min="28" max="28" width="14" style="144" customWidth="1"/>
    <col min="29" max="29" width="9.44140625" style="144" customWidth="1"/>
    <col min="30" max="30" width="12.88671875" style="144" customWidth="1"/>
    <col min="31" max="31" width="14" style="144" customWidth="1"/>
    <col min="32" max="16384" width="9.109375" style="144"/>
  </cols>
  <sheetData>
    <row r="2" spans="2:46" ht="36.9" customHeight="1" x14ac:dyDescent="0.2"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AT2" s="42" t="s">
        <v>198</v>
      </c>
    </row>
    <row r="3" spans="2:46" ht="6.9" customHeight="1" x14ac:dyDescent="0.2">
      <c r="B3" s="43"/>
      <c r="C3" s="44"/>
      <c r="D3" s="44"/>
      <c r="E3" s="44"/>
      <c r="F3" s="44"/>
      <c r="G3" s="44"/>
      <c r="H3" s="44"/>
      <c r="I3" s="44"/>
      <c r="J3" s="44"/>
      <c r="K3" s="44"/>
      <c r="L3" s="45"/>
      <c r="AT3" s="42" t="s">
        <v>76</v>
      </c>
    </row>
    <row r="4" spans="2:46" ht="24.9" customHeight="1" x14ac:dyDescent="0.2">
      <c r="B4" s="45"/>
      <c r="D4" s="46" t="s">
        <v>78</v>
      </c>
      <c r="L4" s="45"/>
      <c r="M4" s="65" t="s">
        <v>36</v>
      </c>
      <c r="AT4" s="42" t="s">
        <v>34</v>
      </c>
    </row>
    <row r="5" spans="2:46" ht="6.9" customHeight="1" x14ac:dyDescent="0.2">
      <c r="B5" s="45"/>
      <c r="L5" s="45"/>
    </row>
    <row r="6" spans="2:46" ht="12" customHeight="1" x14ac:dyDescent="0.2">
      <c r="B6" s="45"/>
      <c r="D6" s="149" t="s">
        <v>37</v>
      </c>
      <c r="L6" s="45"/>
    </row>
    <row r="7" spans="2:46" ht="16.5" customHeight="1" x14ac:dyDescent="0.2">
      <c r="B7" s="45"/>
      <c r="E7" s="395" t="str">
        <f>'[4]Rekapitulace stavby'!K6</f>
        <v>Areál tramvaje Poruba - VZT 1 - šatna</v>
      </c>
      <c r="F7" s="396"/>
      <c r="G7" s="396"/>
      <c r="H7" s="396"/>
      <c r="L7" s="45"/>
    </row>
    <row r="8" spans="2:46" s="148" customFormat="1" ht="12" customHeight="1" x14ac:dyDescent="0.3">
      <c r="B8" s="48"/>
      <c r="D8" s="149" t="s">
        <v>79</v>
      </c>
      <c r="L8" s="48"/>
    </row>
    <row r="9" spans="2:46" s="148" customFormat="1" ht="30" customHeight="1" x14ac:dyDescent="0.3">
      <c r="B9" s="48"/>
      <c r="E9" s="397" t="s">
        <v>199</v>
      </c>
      <c r="F9" s="398"/>
      <c r="G9" s="398"/>
      <c r="H9" s="398"/>
      <c r="L9" s="48"/>
    </row>
    <row r="10" spans="2:46" s="148" customFormat="1" x14ac:dyDescent="0.3">
      <c r="B10" s="48"/>
      <c r="L10" s="48"/>
    </row>
    <row r="11" spans="2:46" s="148" customFormat="1" ht="12" customHeight="1" x14ac:dyDescent="0.3">
      <c r="B11" s="48"/>
      <c r="D11" s="149" t="s">
        <v>38</v>
      </c>
      <c r="F11" s="145" t="s">
        <v>33</v>
      </c>
      <c r="I11" s="149" t="s">
        <v>39</v>
      </c>
      <c r="J11" s="145" t="s">
        <v>33</v>
      </c>
      <c r="L11" s="48"/>
    </row>
    <row r="12" spans="2:46" s="148" customFormat="1" ht="12" customHeight="1" x14ac:dyDescent="0.3">
      <c r="B12" s="48"/>
      <c r="D12" s="149" t="s">
        <v>40</v>
      </c>
      <c r="F12" s="145" t="s">
        <v>41</v>
      </c>
      <c r="I12" s="149" t="s">
        <v>42</v>
      </c>
      <c r="J12" s="140" t="str">
        <f>'[4]Rekapitulace stavby'!AN8</f>
        <v>15. 12. 2022</v>
      </c>
      <c r="L12" s="48"/>
    </row>
    <row r="13" spans="2:46" s="148" customFormat="1" ht="10.95" customHeight="1" x14ac:dyDescent="0.3">
      <c r="B13" s="48"/>
      <c r="L13" s="48"/>
    </row>
    <row r="14" spans="2:46" s="148" customFormat="1" ht="12" customHeight="1" x14ac:dyDescent="0.3">
      <c r="B14" s="48"/>
      <c r="D14" s="149" t="s">
        <v>43</v>
      </c>
      <c r="I14" s="149" t="s">
        <v>44</v>
      </c>
      <c r="J14" s="145" t="s">
        <v>33</v>
      </c>
      <c r="L14" s="48"/>
    </row>
    <row r="15" spans="2:46" s="148" customFormat="1" ht="18" customHeight="1" x14ac:dyDescent="0.3">
      <c r="B15" s="48"/>
      <c r="E15" s="145" t="s">
        <v>27</v>
      </c>
      <c r="I15" s="149" t="s">
        <v>45</v>
      </c>
      <c r="J15" s="145" t="s">
        <v>33</v>
      </c>
      <c r="L15" s="48"/>
    </row>
    <row r="16" spans="2:46" s="148" customFormat="1" ht="6.9" customHeight="1" x14ac:dyDescent="0.3">
      <c r="B16" s="48"/>
      <c r="L16" s="48"/>
    </row>
    <row r="17" spans="2:12" s="148" customFormat="1" ht="12" customHeight="1" x14ac:dyDescent="0.3">
      <c r="B17" s="48"/>
      <c r="D17" s="149" t="s">
        <v>189</v>
      </c>
      <c r="I17" s="149" t="s">
        <v>44</v>
      </c>
      <c r="J17" s="150" t="str">
        <f>'[4]Rekapitulace stavby'!AN13</f>
        <v>Vyplň údaj</v>
      </c>
      <c r="L17" s="48"/>
    </row>
    <row r="18" spans="2:12" s="148" customFormat="1" ht="18" customHeight="1" x14ac:dyDescent="0.3">
      <c r="B18" s="48"/>
      <c r="E18" s="402" t="str">
        <f>'[4]Rekapitulace stavby'!E14</f>
        <v>Vyplň údaj</v>
      </c>
      <c r="F18" s="403"/>
      <c r="G18" s="403"/>
      <c r="H18" s="403"/>
      <c r="I18" s="149" t="s">
        <v>45</v>
      </c>
      <c r="J18" s="150" t="str">
        <f>'[4]Rekapitulace stavby'!AN14</f>
        <v>Vyplň údaj</v>
      </c>
      <c r="L18" s="48"/>
    </row>
    <row r="19" spans="2:12" s="148" customFormat="1" ht="6.9" customHeight="1" x14ac:dyDescent="0.3">
      <c r="B19" s="48"/>
      <c r="L19" s="48"/>
    </row>
    <row r="20" spans="2:12" s="148" customFormat="1" ht="12" customHeight="1" x14ac:dyDescent="0.3">
      <c r="B20" s="48"/>
      <c r="D20" s="149" t="s">
        <v>46</v>
      </c>
      <c r="I20" s="149" t="s">
        <v>44</v>
      </c>
      <c r="J20" s="145" t="s">
        <v>33</v>
      </c>
      <c r="L20" s="48"/>
    </row>
    <row r="21" spans="2:12" s="148" customFormat="1" ht="18" customHeight="1" x14ac:dyDescent="0.3">
      <c r="B21" s="48"/>
      <c r="E21" s="145" t="s">
        <v>47</v>
      </c>
      <c r="I21" s="149" t="s">
        <v>45</v>
      </c>
      <c r="J21" s="145" t="s">
        <v>33</v>
      </c>
      <c r="L21" s="48"/>
    </row>
    <row r="22" spans="2:12" s="148" customFormat="1" ht="6.9" customHeight="1" x14ac:dyDescent="0.3">
      <c r="B22" s="48"/>
      <c r="L22" s="48"/>
    </row>
    <row r="23" spans="2:12" s="148" customFormat="1" ht="12" customHeight="1" x14ac:dyDescent="0.3">
      <c r="B23" s="48"/>
      <c r="D23" s="149" t="s">
        <v>49</v>
      </c>
      <c r="I23" s="149" t="s">
        <v>44</v>
      </c>
      <c r="J23" s="145" t="s">
        <v>33</v>
      </c>
      <c r="L23" s="48"/>
    </row>
    <row r="24" spans="2:12" s="148" customFormat="1" ht="18" customHeight="1" x14ac:dyDescent="0.3">
      <c r="B24" s="48"/>
      <c r="E24" s="145" t="s">
        <v>1</v>
      </c>
      <c r="I24" s="149" t="s">
        <v>45</v>
      </c>
      <c r="J24" s="145" t="s">
        <v>33</v>
      </c>
      <c r="L24" s="48"/>
    </row>
    <row r="25" spans="2:12" s="148" customFormat="1" ht="6.9" customHeight="1" x14ac:dyDescent="0.3">
      <c r="B25" s="48"/>
      <c r="L25" s="48"/>
    </row>
    <row r="26" spans="2:12" s="148" customFormat="1" ht="12" customHeight="1" x14ac:dyDescent="0.3">
      <c r="B26" s="48"/>
      <c r="D26" s="149" t="s">
        <v>50</v>
      </c>
      <c r="L26" s="48"/>
    </row>
    <row r="27" spans="2:12" s="66" customFormat="1" ht="16.5" customHeight="1" x14ac:dyDescent="0.3">
      <c r="B27" s="67"/>
      <c r="E27" s="404" t="s">
        <v>33</v>
      </c>
      <c r="F27" s="404"/>
      <c r="G27" s="404"/>
      <c r="H27" s="404"/>
      <c r="L27" s="67"/>
    </row>
    <row r="28" spans="2:12" s="148" customFormat="1" ht="6.9" customHeight="1" x14ac:dyDescent="0.3">
      <c r="B28" s="48"/>
      <c r="L28" s="48"/>
    </row>
    <row r="29" spans="2:12" s="148" customFormat="1" ht="6.9" customHeight="1" x14ac:dyDescent="0.3">
      <c r="B29" s="48"/>
      <c r="D29" s="56"/>
      <c r="E29" s="56"/>
      <c r="F29" s="56"/>
      <c r="G29" s="56"/>
      <c r="H29" s="56"/>
      <c r="I29" s="56"/>
      <c r="J29" s="56"/>
      <c r="K29" s="56"/>
      <c r="L29" s="48"/>
    </row>
    <row r="30" spans="2:12" s="148" customFormat="1" ht="14.4" customHeight="1" x14ac:dyDescent="0.3">
      <c r="B30" s="48"/>
      <c r="D30" s="145" t="s">
        <v>80</v>
      </c>
      <c r="J30" s="147">
        <f>J96</f>
        <v>0</v>
      </c>
      <c r="L30" s="48"/>
    </row>
    <row r="31" spans="2:12" s="148" customFormat="1" ht="14.4" customHeight="1" x14ac:dyDescent="0.3">
      <c r="B31" s="48"/>
      <c r="D31" s="47" t="s">
        <v>81</v>
      </c>
      <c r="J31" s="147">
        <f>J105</f>
        <v>0</v>
      </c>
      <c r="L31" s="48"/>
    </row>
    <row r="32" spans="2:12" s="148" customFormat="1" ht="25.35" customHeight="1" x14ac:dyDescent="0.3">
      <c r="B32" s="48"/>
      <c r="D32" s="68" t="s">
        <v>51</v>
      </c>
      <c r="J32" s="139">
        <f>ROUND(J30 + J31, 2)</f>
        <v>0</v>
      </c>
      <c r="L32" s="48"/>
    </row>
    <row r="33" spans="2:12" s="148" customFormat="1" ht="6.9" customHeight="1" x14ac:dyDescent="0.3">
      <c r="B33" s="48"/>
      <c r="D33" s="56"/>
      <c r="E33" s="56"/>
      <c r="F33" s="56"/>
      <c r="G33" s="56"/>
      <c r="H33" s="56"/>
      <c r="I33" s="56"/>
      <c r="J33" s="56"/>
      <c r="K33" s="56"/>
      <c r="L33" s="48"/>
    </row>
    <row r="34" spans="2:12" s="148" customFormat="1" ht="14.4" customHeight="1" x14ac:dyDescent="0.3">
      <c r="B34" s="48"/>
      <c r="F34" s="143" t="s">
        <v>53</v>
      </c>
      <c r="I34" s="143" t="s">
        <v>52</v>
      </c>
      <c r="J34" s="143" t="s">
        <v>54</v>
      </c>
      <c r="L34" s="48"/>
    </row>
    <row r="35" spans="2:12" s="148" customFormat="1" ht="14.4" customHeight="1" x14ac:dyDescent="0.3">
      <c r="B35" s="48"/>
      <c r="D35" s="141" t="s">
        <v>55</v>
      </c>
      <c r="E35" s="149" t="s">
        <v>56</v>
      </c>
      <c r="F35" s="69">
        <f>ROUND((SUM(BE105:BE112) + SUM(BE132:BE168)),  2)</f>
        <v>0</v>
      </c>
      <c r="I35" s="70">
        <v>0.21</v>
      </c>
      <c r="J35" s="69">
        <f>ROUND(((SUM(BE105:BE112) + SUM(BE132:BE168))*I35),  2)</f>
        <v>0</v>
      </c>
      <c r="L35" s="48"/>
    </row>
    <row r="36" spans="2:12" s="148" customFormat="1" ht="14.4" customHeight="1" x14ac:dyDescent="0.3">
      <c r="B36" s="48"/>
      <c r="E36" s="149" t="s">
        <v>57</v>
      </c>
      <c r="F36" s="69">
        <f>ROUND((SUM(BF105:BF112) + SUM(BF132:BF168)),  2)</f>
        <v>0</v>
      </c>
      <c r="I36" s="70">
        <v>0.15</v>
      </c>
      <c r="J36" s="69">
        <f>ROUND(((SUM(BF105:BF112) + SUM(BF132:BF168))*I36),  2)</f>
        <v>0</v>
      </c>
      <c r="L36" s="48"/>
    </row>
    <row r="37" spans="2:12" s="148" customFormat="1" ht="14.4" hidden="1" customHeight="1" x14ac:dyDescent="0.3">
      <c r="B37" s="48"/>
      <c r="E37" s="149" t="s">
        <v>58</v>
      </c>
      <c r="F37" s="69">
        <f>ROUND((SUM(BG105:BG112) + SUM(BG132:BG168)),  2)</f>
        <v>0</v>
      </c>
      <c r="I37" s="70">
        <v>0.21</v>
      </c>
      <c r="J37" s="69">
        <f>0</f>
        <v>0</v>
      </c>
      <c r="L37" s="48"/>
    </row>
    <row r="38" spans="2:12" s="148" customFormat="1" ht="14.4" hidden="1" customHeight="1" x14ac:dyDescent="0.3">
      <c r="B38" s="48"/>
      <c r="E38" s="149" t="s">
        <v>59</v>
      </c>
      <c r="F38" s="69">
        <f>ROUND((SUM(BH105:BH112) + SUM(BH132:BH168)),  2)</f>
        <v>0</v>
      </c>
      <c r="I38" s="70">
        <v>0.15</v>
      </c>
      <c r="J38" s="69">
        <f>0</f>
        <v>0</v>
      </c>
      <c r="L38" s="48"/>
    </row>
    <row r="39" spans="2:12" s="148" customFormat="1" ht="14.4" hidden="1" customHeight="1" x14ac:dyDescent="0.3">
      <c r="B39" s="48"/>
      <c r="E39" s="149" t="s">
        <v>60</v>
      </c>
      <c r="F39" s="69">
        <f>ROUND((SUM(BI105:BI112) + SUM(BI132:BI168)),  2)</f>
        <v>0</v>
      </c>
      <c r="I39" s="70">
        <v>0</v>
      </c>
      <c r="J39" s="69">
        <f>0</f>
        <v>0</v>
      </c>
      <c r="L39" s="48"/>
    </row>
    <row r="40" spans="2:12" s="148" customFormat="1" ht="6.9" customHeight="1" x14ac:dyDescent="0.3">
      <c r="B40" s="48"/>
      <c r="L40" s="48"/>
    </row>
    <row r="41" spans="2:12" s="148" customFormat="1" ht="25.35" customHeight="1" x14ac:dyDescent="0.3">
      <c r="B41" s="48"/>
      <c r="C41" s="64"/>
      <c r="D41" s="71" t="s">
        <v>61</v>
      </c>
      <c r="E41" s="57"/>
      <c r="F41" s="57"/>
      <c r="G41" s="72" t="s">
        <v>62</v>
      </c>
      <c r="H41" s="73" t="s">
        <v>63</v>
      </c>
      <c r="I41" s="57"/>
      <c r="J41" s="74">
        <f>SUM(J32:J39)</f>
        <v>0</v>
      </c>
      <c r="K41" s="75"/>
      <c r="L41" s="48"/>
    </row>
    <row r="42" spans="2:12" s="148" customFormat="1" ht="14.4" customHeight="1" x14ac:dyDescent="0.3">
      <c r="B42" s="48"/>
      <c r="L42" s="48"/>
    </row>
    <row r="43" spans="2:12" ht="14.4" customHeight="1" x14ac:dyDescent="0.2">
      <c r="B43" s="45"/>
      <c r="L43" s="45"/>
    </row>
    <row r="44" spans="2:12" ht="14.4" customHeight="1" x14ac:dyDescent="0.2">
      <c r="B44" s="45"/>
      <c r="L44" s="45"/>
    </row>
    <row r="45" spans="2:12" ht="14.4" customHeight="1" x14ac:dyDescent="0.2">
      <c r="B45" s="45"/>
      <c r="L45" s="45"/>
    </row>
    <row r="46" spans="2:12" ht="14.4" customHeight="1" x14ac:dyDescent="0.2">
      <c r="B46" s="45"/>
      <c r="L46" s="45"/>
    </row>
    <row r="47" spans="2:12" ht="14.4" customHeight="1" x14ac:dyDescent="0.2">
      <c r="B47" s="45"/>
      <c r="L47" s="45"/>
    </row>
    <row r="48" spans="2:12" ht="14.4" customHeight="1" x14ac:dyDescent="0.2">
      <c r="B48" s="45"/>
      <c r="L48" s="45"/>
    </row>
    <row r="49" spans="2:12" ht="14.4" customHeight="1" x14ac:dyDescent="0.2">
      <c r="B49" s="45"/>
      <c r="L49" s="45"/>
    </row>
    <row r="50" spans="2:12" s="148" customFormat="1" ht="14.4" customHeight="1" x14ac:dyDescent="0.3">
      <c r="B50" s="48"/>
      <c r="D50" s="49" t="s">
        <v>64</v>
      </c>
      <c r="E50" s="50"/>
      <c r="F50" s="50"/>
      <c r="G50" s="49" t="s">
        <v>65</v>
      </c>
      <c r="H50" s="50"/>
      <c r="I50" s="50"/>
      <c r="J50" s="50"/>
      <c r="K50" s="50"/>
      <c r="L50" s="48"/>
    </row>
    <row r="51" spans="2:12" x14ac:dyDescent="0.2">
      <c r="B51" s="45"/>
      <c r="L51" s="45"/>
    </row>
    <row r="52" spans="2:12" x14ac:dyDescent="0.2">
      <c r="B52" s="45"/>
      <c r="L52" s="45"/>
    </row>
    <row r="53" spans="2:12" x14ac:dyDescent="0.2">
      <c r="B53" s="45"/>
      <c r="L53" s="45"/>
    </row>
    <row r="54" spans="2:12" x14ac:dyDescent="0.2">
      <c r="B54" s="45"/>
      <c r="L54" s="45"/>
    </row>
    <row r="55" spans="2:12" x14ac:dyDescent="0.2">
      <c r="B55" s="45"/>
      <c r="L55" s="45"/>
    </row>
    <row r="56" spans="2:12" x14ac:dyDescent="0.2">
      <c r="B56" s="45"/>
      <c r="L56" s="45"/>
    </row>
    <row r="57" spans="2:12" x14ac:dyDescent="0.2">
      <c r="B57" s="45"/>
      <c r="L57" s="45"/>
    </row>
    <row r="58" spans="2:12" x14ac:dyDescent="0.2">
      <c r="B58" s="45"/>
      <c r="L58" s="45"/>
    </row>
    <row r="59" spans="2:12" x14ac:dyDescent="0.2">
      <c r="B59" s="45"/>
      <c r="L59" s="45"/>
    </row>
    <row r="60" spans="2:12" x14ac:dyDescent="0.2">
      <c r="B60" s="45"/>
      <c r="L60" s="45"/>
    </row>
    <row r="61" spans="2:12" s="148" customFormat="1" ht="13.2" x14ac:dyDescent="0.3">
      <c r="B61" s="48"/>
      <c r="D61" s="51" t="s">
        <v>66</v>
      </c>
      <c r="E61" s="142"/>
      <c r="F61" s="76" t="s">
        <v>67</v>
      </c>
      <c r="G61" s="51" t="s">
        <v>66</v>
      </c>
      <c r="H61" s="142"/>
      <c r="I61" s="142"/>
      <c r="J61" s="77" t="s">
        <v>67</v>
      </c>
      <c r="K61" s="142"/>
      <c r="L61" s="48"/>
    </row>
    <row r="62" spans="2:12" x14ac:dyDescent="0.2">
      <c r="B62" s="45"/>
      <c r="L62" s="45"/>
    </row>
    <row r="63" spans="2:12" x14ac:dyDescent="0.2">
      <c r="B63" s="45"/>
      <c r="L63" s="45"/>
    </row>
    <row r="64" spans="2:12" x14ac:dyDescent="0.2">
      <c r="B64" s="45"/>
      <c r="L64" s="45"/>
    </row>
    <row r="65" spans="2:12" s="148" customFormat="1" ht="13.2" x14ac:dyDescent="0.3">
      <c r="B65" s="48"/>
      <c r="D65" s="49" t="s">
        <v>68</v>
      </c>
      <c r="E65" s="50"/>
      <c r="F65" s="50"/>
      <c r="G65" s="49" t="s">
        <v>190</v>
      </c>
      <c r="H65" s="50"/>
      <c r="I65" s="50"/>
      <c r="J65" s="50"/>
      <c r="K65" s="50"/>
      <c r="L65" s="48"/>
    </row>
    <row r="66" spans="2:12" x14ac:dyDescent="0.2">
      <c r="B66" s="45"/>
      <c r="L66" s="45"/>
    </row>
    <row r="67" spans="2:12" x14ac:dyDescent="0.2">
      <c r="B67" s="45"/>
      <c r="L67" s="45"/>
    </row>
    <row r="68" spans="2:12" x14ac:dyDescent="0.2">
      <c r="B68" s="45"/>
      <c r="L68" s="45"/>
    </row>
    <row r="69" spans="2:12" x14ac:dyDescent="0.2">
      <c r="B69" s="45"/>
      <c r="L69" s="45"/>
    </row>
    <row r="70" spans="2:12" x14ac:dyDescent="0.2">
      <c r="B70" s="45"/>
      <c r="L70" s="45"/>
    </row>
    <row r="71" spans="2:12" x14ac:dyDescent="0.2">
      <c r="B71" s="45"/>
      <c r="L71" s="45"/>
    </row>
    <row r="72" spans="2:12" x14ac:dyDescent="0.2">
      <c r="B72" s="45"/>
      <c r="L72" s="45"/>
    </row>
    <row r="73" spans="2:12" x14ac:dyDescent="0.2">
      <c r="B73" s="45"/>
      <c r="L73" s="45"/>
    </row>
    <row r="74" spans="2:12" x14ac:dyDescent="0.2">
      <c r="B74" s="45"/>
      <c r="L74" s="45"/>
    </row>
    <row r="75" spans="2:12" x14ac:dyDescent="0.2">
      <c r="B75" s="45"/>
      <c r="L75" s="45"/>
    </row>
    <row r="76" spans="2:12" s="148" customFormat="1" ht="13.2" x14ac:dyDescent="0.3">
      <c r="B76" s="48"/>
      <c r="D76" s="51" t="s">
        <v>66</v>
      </c>
      <c r="E76" s="142"/>
      <c r="F76" s="76" t="s">
        <v>67</v>
      </c>
      <c r="G76" s="51" t="s">
        <v>66</v>
      </c>
      <c r="H76" s="142"/>
      <c r="I76" s="142"/>
      <c r="J76" s="77" t="s">
        <v>67</v>
      </c>
      <c r="K76" s="142"/>
      <c r="L76" s="48"/>
    </row>
    <row r="77" spans="2:12" s="148" customFormat="1" ht="14.4" customHeight="1" x14ac:dyDescent="0.3"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8"/>
    </row>
    <row r="81" spans="2:47" s="148" customFormat="1" ht="6.9" customHeight="1" x14ac:dyDescent="0.3"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8"/>
    </row>
    <row r="82" spans="2:47" s="148" customFormat="1" ht="24.9" customHeight="1" x14ac:dyDescent="0.3">
      <c r="B82" s="48"/>
      <c r="C82" s="46" t="s">
        <v>82</v>
      </c>
      <c r="L82" s="48"/>
    </row>
    <row r="83" spans="2:47" s="148" customFormat="1" ht="6.9" customHeight="1" x14ac:dyDescent="0.3">
      <c r="B83" s="48"/>
      <c r="L83" s="48"/>
    </row>
    <row r="84" spans="2:47" s="148" customFormat="1" ht="12" customHeight="1" x14ac:dyDescent="0.3">
      <c r="B84" s="48"/>
      <c r="C84" s="149" t="s">
        <v>37</v>
      </c>
      <c r="L84" s="48"/>
    </row>
    <row r="85" spans="2:47" s="148" customFormat="1" ht="16.5" customHeight="1" x14ac:dyDescent="0.3">
      <c r="B85" s="48"/>
      <c r="E85" s="395" t="str">
        <f>E7</f>
        <v>Areál tramvaje Poruba - VZT 1 - šatna</v>
      </c>
      <c r="F85" s="396"/>
      <c r="G85" s="396"/>
      <c r="H85" s="396"/>
      <c r="L85" s="48"/>
    </row>
    <row r="86" spans="2:47" s="148" customFormat="1" ht="12" customHeight="1" x14ac:dyDescent="0.3">
      <c r="B86" s="48"/>
      <c r="C86" s="149" t="s">
        <v>79</v>
      </c>
      <c r="L86" s="48"/>
    </row>
    <row r="87" spans="2:47" s="148" customFormat="1" ht="30" customHeight="1" x14ac:dyDescent="0.3">
      <c r="B87" s="48"/>
      <c r="E87" s="397" t="str">
        <f>E9</f>
        <v>D.1.2 - Stavebně konstrukční část - Základ pod VZT jednotku 1</v>
      </c>
      <c r="F87" s="398"/>
      <c r="G87" s="398"/>
      <c r="H87" s="398"/>
      <c r="L87" s="48"/>
    </row>
    <row r="88" spans="2:47" s="148" customFormat="1" ht="6.9" customHeight="1" x14ac:dyDescent="0.3">
      <c r="B88" s="48"/>
      <c r="L88" s="48"/>
    </row>
    <row r="89" spans="2:47" s="148" customFormat="1" ht="12" customHeight="1" x14ac:dyDescent="0.3">
      <c r="B89" s="48"/>
      <c r="C89" s="149" t="s">
        <v>40</v>
      </c>
      <c r="F89" s="145" t="str">
        <f>F12</f>
        <v>Ostrava</v>
      </c>
      <c r="I89" s="149" t="s">
        <v>42</v>
      </c>
      <c r="J89" s="140" t="str">
        <f>IF(J12="","",J12)</f>
        <v>15. 12. 2022</v>
      </c>
      <c r="L89" s="48"/>
    </row>
    <row r="90" spans="2:47" s="148" customFormat="1" ht="6.9" customHeight="1" x14ac:dyDescent="0.3">
      <c r="B90" s="48"/>
      <c r="L90" s="48"/>
    </row>
    <row r="91" spans="2:47" s="148" customFormat="1" ht="15.15" customHeight="1" x14ac:dyDescent="0.3">
      <c r="B91" s="48"/>
      <c r="C91" s="149" t="s">
        <v>43</v>
      </c>
      <c r="F91" s="145" t="str">
        <f>E15</f>
        <v>Dopravní podnik Ostrava a.s.</v>
      </c>
      <c r="I91" s="149" t="s">
        <v>46</v>
      </c>
      <c r="J91" s="146" t="str">
        <f>E21</f>
        <v>Ing. Jakub Jirčík</v>
      </c>
      <c r="L91" s="48"/>
    </row>
    <row r="92" spans="2:47" s="148" customFormat="1" ht="15.15" customHeight="1" x14ac:dyDescent="0.3">
      <c r="B92" s="48"/>
      <c r="C92" s="149" t="s">
        <v>189</v>
      </c>
      <c r="F92" s="145" t="str">
        <f>IF(E18="","",E18)</f>
        <v>Vyplň údaj</v>
      </c>
      <c r="I92" s="149" t="s">
        <v>49</v>
      </c>
      <c r="J92" s="146" t="str">
        <f>E24</f>
        <v>BKB Metal, a.s.</v>
      </c>
      <c r="L92" s="48"/>
    </row>
    <row r="93" spans="2:47" s="148" customFormat="1" ht="10.35" customHeight="1" x14ac:dyDescent="0.3">
      <c r="B93" s="48"/>
      <c r="L93" s="48"/>
    </row>
    <row r="94" spans="2:47" s="148" customFormat="1" ht="29.25" customHeight="1" x14ac:dyDescent="0.3">
      <c r="B94" s="48"/>
      <c r="C94" s="78" t="s">
        <v>83</v>
      </c>
      <c r="D94" s="64"/>
      <c r="E94" s="64"/>
      <c r="F94" s="64"/>
      <c r="G94" s="64"/>
      <c r="H94" s="64"/>
      <c r="I94" s="64"/>
      <c r="J94" s="79" t="s">
        <v>84</v>
      </c>
      <c r="K94" s="64"/>
      <c r="L94" s="48"/>
    </row>
    <row r="95" spans="2:47" s="148" customFormat="1" ht="10.35" customHeight="1" x14ac:dyDescent="0.3">
      <c r="B95" s="48"/>
      <c r="L95" s="48"/>
    </row>
    <row r="96" spans="2:47" s="148" customFormat="1" ht="22.95" customHeight="1" x14ac:dyDescent="0.3">
      <c r="B96" s="48"/>
      <c r="C96" s="80" t="s">
        <v>85</v>
      </c>
      <c r="J96" s="139">
        <f>J132</f>
        <v>0</v>
      </c>
      <c r="L96" s="48"/>
      <c r="AU96" s="42" t="s">
        <v>86</v>
      </c>
    </row>
    <row r="97" spans="2:65" s="81" customFormat="1" ht="24.9" customHeight="1" x14ac:dyDescent="0.3">
      <c r="B97" s="82"/>
      <c r="D97" s="83" t="s">
        <v>87</v>
      </c>
      <c r="E97" s="84"/>
      <c r="F97" s="84"/>
      <c r="G97" s="84"/>
      <c r="H97" s="84"/>
      <c r="I97" s="84"/>
      <c r="J97" s="85">
        <f>J133</f>
        <v>0</v>
      </c>
      <c r="L97" s="82"/>
    </row>
    <row r="98" spans="2:65" s="86" customFormat="1" ht="19.95" customHeight="1" x14ac:dyDescent="0.3">
      <c r="B98" s="87"/>
      <c r="D98" s="88" t="s">
        <v>88</v>
      </c>
      <c r="E98" s="89"/>
      <c r="F98" s="89"/>
      <c r="G98" s="89"/>
      <c r="H98" s="89"/>
      <c r="I98" s="89"/>
      <c r="J98" s="90">
        <f>J134</f>
        <v>0</v>
      </c>
      <c r="L98" s="87"/>
    </row>
    <row r="99" spans="2:65" s="86" customFormat="1" ht="19.95" customHeight="1" x14ac:dyDescent="0.3">
      <c r="B99" s="87"/>
      <c r="D99" s="88" t="s">
        <v>89</v>
      </c>
      <c r="E99" s="89"/>
      <c r="F99" s="89"/>
      <c r="G99" s="89"/>
      <c r="H99" s="89"/>
      <c r="I99" s="89"/>
      <c r="J99" s="90">
        <f>J152</f>
        <v>0</v>
      </c>
      <c r="L99" s="87"/>
    </row>
    <row r="100" spans="2:65" s="86" customFormat="1" ht="19.95" customHeight="1" x14ac:dyDescent="0.3">
      <c r="B100" s="87"/>
      <c r="D100" s="88" t="s">
        <v>90</v>
      </c>
      <c r="E100" s="89"/>
      <c r="F100" s="89"/>
      <c r="G100" s="89"/>
      <c r="H100" s="89"/>
      <c r="I100" s="89"/>
      <c r="J100" s="90">
        <f>J164</f>
        <v>0</v>
      </c>
      <c r="L100" s="87"/>
    </row>
    <row r="101" spans="2:65" s="81" customFormat="1" ht="24.9" customHeight="1" x14ac:dyDescent="0.3">
      <c r="B101" s="82"/>
      <c r="D101" s="83" t="s">
        <v>91</v>
      </c>
      <c r="E101" s="84"/>
      <c r="F101" s="84"/>
      <c r="G101" s="84"/>
      <c r="H101" s="84"/>
      <c r="I101" s="84"/>
      <c r="J101" s="85">
        <f>J166</f>
        <v>0</v>
      </c>
      <c r="L101" s="82"/>
    </row>
    <row r="102" spans="2:65" s="86" customFormat="1" ht="19.95" customHeight="1" x14ac:dyDescent="0.3">
      <c r="B102" s="87"/>
      <c r="D102" s="88" t="s">
        <v>92</v>
      </c>
      <c r="E102" s="89"/>
      <c r="F102" s="89"/>
      <c r="G102" s="89"/>
      <c r="H102" s="89"/>
      <c r="I102" s="89"/>
      <c r="J102" s="90">
        <f>J167</f>
        <v>0</v>
      </c>
      <c r="L102" s="87"/>
    </row>
    <row r="103" spans="2:65" s="148" customFormat="1" ht="21.75" customHeight="1" x14ac:dyDescent="0.3">
      <c r="B103" s="48"/>
      <c r="L103" s="48"/>
    </row>
    <row r="104" spans="2:65" s="148" customFormat="1" ht="6.9" customHeight="1" x14ac:dyDescent="0.3">
      <c r="B104" s="48"/>
      <c r="L104" s="48"/>
    </row>
    <row r="105" spans="2:65" s="148" customFormat="1" ht="29.25" customHeight="1" x14ac:dyDescent="0.3">
      <c r="B105" s="48"/>
      <c r="C105" s="80" t="s">
        <v>93</v>
      </c>
      <c r="J105" s="91">
        <f>ROUND(J106 + J107 + J108 + J109 + J110 + J111,2)</f>
        <v>0</v>
      </c>
      <c r="L105" s="48"/>
      <c r="N105" s="92" t="s">
        <v>55</v>
      </c>
    </row>
    <row r="106" spans="2:65" s="148" customFormat="1" ht="18" customHeight="1" x14ac:dyDescent="0.3">
      <c r="B106" s="48"/>
      <c r="D106" s="399" t="s">
        <v>191</v>
      </c>
      <c r="E106" s="400"/>
      <c r="F106" s="400"/>
      <c r="J106" s="151">
        <v>0</v>
      </c>
      <c r="L106" s="152"/>
      <c r="M106" s="153"/>
      <c r="N106" s="154" t="s">
        <v>56</v>
      </c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181</v>
      </c>
      <c r="AZ106" s="153"/>
      <c r="BA106" s="153"/>
      <c r="BB106" s="153"/>
      <c r="BC106" s="153"/>
      <c r="BD106" s="153"/>
      <c r="BE106" s="156">
        <f t="shared" ref="BE106:BE111" si="0">IF(N106="základní",J106,0)</f>
        <v>0</v>
      </c>
      <c r="BF106" s="156">
        <f t="shared" ref="BF106:BF111" si="1">IF(N106="snížená",J106,0)</f>
        <v>0</v>
      </c>
      <c r="BG106" s="156">
        <f t="shared" ref="BG106:BG111" si="2">IF(N106="zákl. přenesená",J106,0)</f>
        <v>0</v>
      </c>
      <c r="BH106" s="156">
        <f t="shared" ref="BH106:BH111" si="3">IF(N106="sníž. přenesená",J106,0)</f>
        <v>0</v>
      </c>
      <c r="BI106" s="156">
        <f t="shared" ref="BI106:BI111" si="4">IF(N106="nulová",J106,0)</f>
        <v>0</v>
      </c>
      <c r="BJ106" s="155" t="s">
        <v>74</v>
      </c>
      <c r="BK106" s="153"/>
      <c r="BL106" s="153"/>
      <c r="BM106" s="153"/>
    </row>
    <row r="107" spans="2:65" s="148" customFormat="1" ht="18" customHeight="1" x14ac:dyDescent="0.3">
      <c r="B107" s="48"/>
      <c r="D107" s="399" t="s">
        <v>192</v>
      </c>
      <c r="E107" s="400"/>
      <c r="F107" s="400"/>
      <c r="J107" s="151">
        <v>0</v>
      </c>
      <c r="L107" s="152"/>
      <c r="M107" s="153"/>
      <c r="N107" s="154" t="s">
        <v>56</v>
      </c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181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74</v>
      </c>
      <c r="BK107" s="153"/>
      <c r="BL107" s="153"/>
      <c r="BM107" s="153"/>
    </row>
    <row r="108" spans="2:65" s="148" customFormat="1" ht="18" customHeight="1" x14ac:dyDescent="0.3">
      <c r="B108" s="48"/>
      <c r="D108" s="399" t="s">
        <v>193</v>
      </c>
      <c r="E108" s="400"/>
      <c r="F108" s="400"/>
      <c r="J108" s="151">
        <v>0</v>
      </c>
      <c r="L108" s="152"/>
      <c r="M108" s="153"/>
      <c r="N108" s="154" t="s">
        <v>56</v>
      </c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181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74</v>
      </c>
      <c r="BK108" s="153"/>
      <c r="BL108" s="153"/>
      <c r="BM108" s="153"/>
    </row>
    <row r="109" spans="2:65" s="148" customFormat="1" ht="18" customHeight="1" x14ac:dyDescent="0.3">
      <c r="B109" s="48"/>
      <c r="D109" s="399" t="s">
        <v>194</v>
      </c>
      <c r="E109" s="400"/>
      <c r="F109" s="400"/>
      <c r="J109" s="151">
        <v>0</v>
      </c>
      <c r="L109" s="152"/>
      <c r="M109" s="153"/>
      <c r="N109" s="154" t="s">
        <v>56</v>
      </c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181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74</v>
      </c>
      <c r="BK109" s="153"/>
      <c r="BL109" s="153"/>
      <c r="BM109" s="153"/>
    </row>
    <row r="110" spans="2:65" s="148" customFormat="1" ht="18" customHeight="1" x14ac:dyDescent="0.3">
      <c r="B110" s="48"/>
      <c r="D110" s="399" t="s">
        <v>195</v>
      </c>
      <c r="E110" s="400"/>
      <c r="F110" s="400"/>
      <c r="J110" s="151">
        <v>0</v>
      </c>
      <c r="L110" s="152"/>
      <c r="M110" s="153"/>
      <c r="N110" s="154" t="s">
        <v>56</v>
      </c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181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74</v>
      </c>
      <c r="BK110" s="153"/>
      <c r="BL110" s="153"/>
      <c r="BM110" s="153"/>
    </row>
    <row r="111" spans="2:65" s="148" customFormat="1" ht="18" customHeight="1" x14ac:dyDescent="0.3">
      <c r="B111" s="48"/>
      <c r="D111" s="157" t="s">
        <v>196</v>
      </c>
      <c r="J111" s="151">
        <f>ROUND(J30*T111,2)</f>
        <v>0</v>
      </c>
      <c r="L111" s="152"/>
      <c r="M111" s="153"/>
      <c r="N111" s="154" t="s">
        <v>56</v>
      </c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5" t="s">
        <v>197</v>
      </c>
      <c r="AZ111" s="153"/>
      <c r="BA111" s="153"/>
      <c r="BB111" s="153"/>
      <c r="BC111" s="153"/>
      <c r="BD111" s="153"/>
      <c r="BE111" s="156">
        <f t="shared" si="0"/>
        <v>0</v>
      </c>
      <c r="BF111" s="156">
        <f t="shared" si="1"/>
        <v>0</v>
      </c>
      <c r="BG111" s="156">
        <f t="shared" si="2"/>
        <v>0</v>
      </c>
      <c r="BH111" s="156">
        <f t="shared" si="3"/>
        <v>0</v>
      </c>
      <c r="BI111" s="156">
        <f t="shared" si="4"/>
        <v>0</v>
      </c>
      <c r="BJ111" s="155" t="s">
        <v>74</v>
      </c>
      <c r="BK111" s="153"/>
      <c r="BL111" s="153"/>
      <c r="BM111" s="153"/>
    </row>
    <row r="112" spans="2:65" s="148" customFormat="1" x14ac:dyDescent="0.3">
      <c r="B112" s="48"/>
      <c r="L112" s="48"/>
    </row>
    <row r="113" spans="2:12" s="148" customFormat="1" ht="29.25" customHeight="1" x14ac:dyDescent="0.3">
      <c r="B113" s="48"/>
      <c r="C113" s="63" t="s">
        <v>77</v>
      </c>
      <c r="D113" s="64"/>
      <c r="E113" s="64"/>
      <c r="F113" s="64"/>
      <c r="G113" s="64"/>
      <c r="H113" s="64"/>
      <c r="I113" s="64"/>
      <c r="J113" s="138">
        <f>ROUND(J96+J105,2)</f>
        <v>0</v>
      </c>
      <c r="K113" s="64"/>
      <c r="L113" s="48"/>
    </row>
    <row r="114" spans="2:12" s="148" customFormat="1" ht="6.9" customHeight="1" x14ac:dyDescent="0.3"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48"/>
    </row>
    <row r="118" spans="2:12" s="148" customFormat="1" ht="6.9" customHeight="1" x14ac:dyDescent="0.3">
      <c r="B118" s="54"/>
      <c r="C118" s="55"/>
      <c r="D118" s="55"/>
      <c r="E118" s="55"/>
      <c r="F118" s="55"/>
      <c r="G118" s="55"/>
      <c r="H118" s="55"/>
      <c r="I118" s="55"/>
      <c r="J118" s="55"/>
      <c r="K118" s="55"/>
      <c r="L118" s="48"/>
    </row>
    <row r="119" spans="2:12" s="148" customFormat="1" ht="24.9" customHeight="1" x14ac:dyDescent="0.3">
      <c r="B119" s="48"/>
      <c r="C119" s="46" t="s">
        <v>94</v>
      </c>
      <c r="L119" s="48"/>
    </row>
    <row r="120" spans="2:12" s="148" customFormat="1" ht="6.9" customHeight="1" x14ac:dyDescent="0.3">
      <c r="B120" s="48"/>
      <c r="L120" s="48"/>
    </row>
    <row r="121" spans="2:12" s="148" customFormat="1" ht="12" customHeight="1" x14ac:dyDescent="0.3">
      <c r="B121" s="48"/>
      <c r="C121" s="149" t="s">
        <v>37</v>
      </c>
      <c r="L121" s="48"/>
    </row>
    <row r="122" spans="2:12" s="148" customFormat="1" ht="16.5" customHeight="1" x14ac:dyDescent="0.3">
      <c r="B122" s="48"/>
      <c r="E122" s="395" t="str">
        <f>E7</f>
        <v>Areál tramvaje Poruba - VZT 1 - šatna</v>
      </c>
      <c r="F122" s="396"/>
      <c r="G122" s="396"/>
      <c r="H122" s="396"/>
      <c r="L122" s="48"/>
    </row>
    <row r="123" spans="2:12" s="148" customFormat="1" ht="12" customHeight="1" x14ac:dyDescent="0.3">
      <c r="B123" s="48"/>
      <c r="C123" s="149" t="s">
        <v>79</v>
      </c>
      <c r="L123" s="48"/>
    </row>
    <row r="124" spans="2:12" s="148" customFormat="1" ht="30" customHeight="1" x14ac:dyDescent="0.3">
      <c r="B124" s="48"/>
      <c r="E124" s="397" t="str">
        <f>E9</f>
        <v>D.1.2 - Stavebně konstrukční část - Základ pod VZT jednotku 1</v>
      </c>
      <c r="F124" s="398"/>
      <c r="G124" s="398"/>
      <c r="H124" s="398"/>
      <c r="L124" s="48"/>
    </row>
    <row r="125" spans="2:12" s="148" customFormat="1" ht="6.9" customHeight="1" x14ac:dyDescent="0.3">
      <c r="B125" s="48"/>
      <c r="L125" s="48"/>
    </row>
    <row r="126" spans="2:12" s="148" customFormat="1" ht="12" customHeight="1" x14ac:dyDescent="0.3">
      <c r="B126" s="48"/>
      <c r="C126" s="149" t="s">
        <v>40</v>
      </c>
      <c r="F126" s="145" t="str">
        <f>F12</f>
        <v>Ostrava</v>
      </c>
      <c r="I126" s="149" t="s">
        <v>42</v>
      </c>
      <c r="J126" s="140" t="str">
        <f>IF(J12="","",J12)</f>
        <v>15. 12. 2022</v>
      </c>
      <c r="L126" s="48"/>
    </row>
    <row r="127" spans="2:12" s="148" customFormat="1" ht="6.9" customHeight="1" x14ac:dyDescent="0.3">
      <c r="B127" s="48"/>
      <c r="L127" s="48"/>
    </row>
    <row r="128" spans="2:12" s="148" customFormat="1" ht="15.15" customHeight="1" x14ac:dyDescent="0.3">
      <c r="B128" s="48"/>
      <c r="C128" s="149" t="s">
        <v>43</v>
      </c>
      <c r="F128" s="145" t="str">
        <f>E15</f>
        <v>Dopravní podnik Ostrava a.s.</v>
      </c>
      <c r="I128" s="149" t="s">
        <v>46</v>
      </c>
      <c r="J128" s="146" t="str">
        <f>E21</f>
        <v>Ing. Jakub Jirčík</v>
      </c>
      <c r="L128" s="48"/>
    </row>
    <row r="129" spans="2:65" s="148" customFormat="1" ht="15.15" customHeight="1" x14ac:dyDescent="0.3">
      <c r="B129" s="48"/>
      <c r="C129" s="149" t="s">
        <v>189</v>
      </c>
      <c r="F129" s="145" t="str">
        <f>IF(E18="","",E18)</f>
        <v>Vyplň údaj</v>
      </c>
      <c r="I129" s="149" t="s">
        <v>49</v>
      </c>
      <c r="J129" s="146" t="str">
        <f>E24</f>
        <v>BKB Metal, a.s.</v>
      </c>
      <c r="L129" s="48"/>
    </row>
    <row r="130" spans="2:65" s="148" customFormat="1" ht="10.35" customHeight="1" x14ac:dyDescent="0.3">
      <c r="B130" s="48"/>
      <c r="L130" s="48"/>
    </row>
    <row r="131" spans="2:65" s="93" customFormat="1" ht="29.25" customHeight="1" x14ac:dyDescent="0.3">
      <c r="B131" s="94"/>
      <c r="C131" s="95" t="s">
        <v>95</v>
      </c>
      <c r="D131" s="96" t="s">
        <v>71</v>
      </c>
      <c r="E131" s="96" t="s">
        <v>69</v>
      </c>
      <c r="F131" s="96" t="s">
        <v>70</v>
      </c>
      <c r="G131" s="96" t="s">
        <v>96</v>
      </c>
      <c r="H131" s="96" t="s">
        <v>97</v>
      </c>
      <c r="I131" s="96" t="s">
        <v>98</v>
      </c>
      <c r="J131" s="97" t="s">
        <v>84</v>
      </c>
      <c r="K131" s="98" t="s">
        <v>99</v>
      </c>
      <c r="L131" s="94"/>
      <c r="M131" s="58" t="s">
        <v>33</v>
      </c>
      <c r="N131" s="59" t="s">
        <v>55</v>
      </c>
      <c r="O131" s="59" t="s">
        <v>100</v>
      </c>
      <c r="P131" s="59" t="s">
        <v>101</v>
      </c>
      <c r="Q131" s="59" t="s">
        <v>102</v>
      </c>
      <c r="R131" s="59" t="s">
        <v>103</v>
      </c>
      <c r="S131" s="59" t="s">
        <v>104</v>
      </c>
      <c r="T131" s="60" t="s">
        <v>105</v>
      </c>
    </row>
    <row r="132" spans="2:65" s="148" customFormat="1" ht="22.95" customHeight="1" x14ac:dyDescent="0.3">
      <c r="B132" s="48"/>
      <c r="C132" s="62" t="s">
        <v>106</v>
      </c>
      <c r="J132" s="99">
        <f>BK132</f>
        <v>0</v>
      </c>
      <c r="L132" s="48"/>
      <c r="M132" s="61"/>
      <c r="N132" s="56"/>
      <c r="O132" s="56"/>
      <c r="P132" s="100">
        <f>P133+P166</f>
        <v>0</v>
      </c>
      <c r="Q132" s="56"/>
      <c r="R132" s="100">
        <f>R133+R166</f>
        <v>10.313418260000002</v>
      </c>
      <c r="S132" s="56"/>
      <c r="T132" s="101">
        <f>T133+T166</f>
        <v>0</v>
      </c>
      <c r="AT132" s="42" t="s">
        <v>72</v>
      </c>
      <c r="AU132" s="42" t="s">
        <v>86</v>
      </c>
      <c r="BK132" s="102">
        <f>BK133+BK166</f>
        <v>0</v>
      </c>
    </row>
    <row r="133" spans="2:65" s="103" customFormat="1" ht="25.95" customHeight="1" x14ac:dyDescent="0.25">
      <c r="B133" s="104"/>
      <c r="D133" s="105" t="s">
        <v>72</v>
      </c>
      <c r="E133" s="106" t="s">
        <v>107</v>
      </c>
      <c r="F133" s="106" t="s">
        <v>108</v>
      </c>
      <c r="I133" s="158"/>
      <c r="J133" s="107">
        <f>BK133</f>
        <v>0</v>
      </c>
      <c r="L133" s="104"/>
      <c r="M133" s="108"/>
      <c r="P133" s="109">
        <f>P134+P152+P164</f>
        <v>0</v>
      </c>
      <c r="R133" s="109">
        <f>R134+R152+R164</f>
        <v>10.313418260000002</v>
      </c>
      <c r="T133" s="110">
        <f>T134+T152+T164</f>
        <v>0</v>
      </c>
      <c r="AR133" s="105" t="s">
        <v>74</v>
      </c>
      <c r="AT133" s="111" t="s">
        <v>72</v>
      </c>
      <c r="AU133" s="111" t="s">
        <v>73</v>
      </c>
      <c r="AY133" s="105" t="s">
        <v>109</v>
      </c>
      <c r="BK133" s="112">
        <f>BK134+BK152+BK164</f>
        <v>0</v>
      </c>
    </row>
    <row r="134" spans="2:65" s="103" customFormat="1" ht="22.95" customHeight="1" x14ac:dyDescent="0.25">
      <c r="B134" s="104"/>
      <c r="D134" s="105" t="s">
        <v>72</v>
      </c>
      <c r="E134" s="113" t="s">
        <v>74</v>
      </c>
      <c r="F134" s="113" t="s">
        <v>110</v>
      </c>
      <c r="I134" s="158"/>
      <c r="J134" s="114">
        <f>BK134</f>
        <v>0</v>
      </c>
      <c r="L134" s="104"/>
      <c r="M134" s="108"/>
      <c r="P134" s="109">
        <f>SUM(P135:P151)</f>
        <v>0</v>
      </c>
      <c r="R134" s="109">
        <f>SUM(R135:R151)</f>
        <v>1.44E-4</v>
      </c>
      <c r="T134" s="110">
        <f>SUM(T135:T151)</f>
        <v>0</v>
      </c>
      <c r="AR134" s="105" t="s">
        <v>74</v>
      </c>
      <c r="AT134" s="111" t="s">
        <v>72</v>
      </c>
      <c r="AU134" s="111" t="s">
        <v>74</v>
      </c>
      <c r="AY134" s="105" t="s">
        <v>109</v>
      </c>
      <c r="BK134" s="112">
        <f>SUM(BK135:BK151)</f>
        <v>0</v>
      </c>
    </row>
    <row r="135" spans="2:65" s="148" customFormat="1" ht="24.15" customHeight="1" x14ac:dyDescent="0.3">
      <c r="B135" s="48"/>
      <c r="C135" s="115" t="s">
        <v>74</v>
      </c>
      <c r="D135" s="115" t="s">
        <v>111</v>
      </c>
      <c r="E135" s="116" t="s">
        <v>112</v>
      </c>
      <c r="F135" s="117" t="s">
        <v>113</v>
      </c>
      <c r="G135" s="118" t="s">
        <v>32</v>
      </c>
      <c r="H135" s="119">
        <v>6.7690000000000001</v>
      </c>
      <c r="I135" s="159"/>
      <c r="J135" s="120">
        <f>ROUND(I135*H135,2)</f>
        <v>0</v>
      </c>
      <c r="K135" s="121"/>
      <c r="L135" s="48"/>
      <c r="M135" s="160" t="s">
        <v>33</v>
      </c>
      <c r="N135" s="92" t="s">
        <v>56</v>
      </c>
      <c r="P135" s="122">
        <f>O135*H135</f>
        <v>0</v>
      </c>
      <c r="Q135" s="122">
        <v>0</v>
      </c>
      <c r="R135" s="122">
        <f>Q135*H135</f>
        <v>0</v>
      </c>
      <c r="S135" s="122">
        <v>0</v>
      </c>
      <c r="T135" s="123">
        <f>S135*H135</f>
        <v>0</v>
      </c>
      <c r="AR135" s="124" t="s">
        <v>114</v>
      </c>
      <c r="AT135" s="124" t="s">
        <v>111</v>
      </c>
      <c r="AU135" s="124" t="s">
        <v>76</v>
      </c>
      <c r="AY135" s="42" t="s">
        <v>109</v>
      </c>
      <c r="BE135" s="125">
        <f>IF(N135="základní",J135,0)</f>
        <v>0</v>
      </c>
      <c r="BF135" s="125">
        <f>IF(N135="snížená",J135,0)</f>
        <v>0</v>
      </c>
      <c r="BG135" s="125">
        <f>IF(N135="zákl. přenesená",J135,0)</f>
        <v>0</v>
      </c>
      <c r="BH135" s="125">
        <f>IF(N135="sníž. přenesená",J135,0)</f>
        <v>0</v>
      </c>
      <c r="BI135" s="125">
        <f>IF(N135="nulová",J135,0)</f>
        <v>0</v>
      </c>
      <c r="BJ135" s="42" t="s">
        <v>74</v>
      </c>
      <c r="BK135" s="125">
        <f>ROUND(I135*H135,2)</f>
        <v>0</v>
      </c>
      <c r="BL135" s="42" t="s">
        <v>114</v>
      </c>
      <c r="BM135" s="124" t="s">
        <v>115</v>
      </c>
    </row>
    <row r="136" spans="2:65" s="172" customFormat="1" x14ac:dyDescent="0.3">
      <c r="B136" s="173"/>
      <c r="D136" s="174" t="s">
        <v>200</v>
      </c>
      <c r="E136" s="175" t="s">
        <v>33</v>
      </c>
      <c r="F136" s="176" t="s">
        <v>201</v>
      </c>
      <c r="H136" s="177">
        <v>6.7690000000000001</v>
      </c>
      <c r="I136" s="178"/>
      <c r="L136" s="173"/>
      <c r="M136" s="179"/>
      <c r="T136" s="180"/>
      <c r="AT136" s="175" t="s">
        <v>200</v>
      </c>
      <c r="AU136" s="175" t="s">
        <v>76</v>
      </c>
      <c r="AV136" s="172" t="s">
        <v>76</v>
      </c>
      <c r="AW136" s="172" t="s">
        <v>48</v>
      </c>
      <c r="AX136" s="172" t="s">
        <v>74</v>
      </c>
      <c r="AY136" s="175" t="s">
        <v>109</v>
      </c>
    </row>
    <row r="137" spans="2:65" s="148" customFormat="1" ht="37.950000000000003" customHeight="1" x14ac:dyDescent="0.3">
      <c r="B137" s="48"/>
      <c r="C137" s="115" t="s">
        <v>76</v>
      </c>
      <c r="D137" s="115" t="s">
        <v>111</v>
      </c>
      <c r="E137" s="116" t="s">
        <v>116</v>
      </c>
      <c r="F137" s="117" t="s">
        <v>117</v>
      </c>
      <c r="G137" s="118" t="s">
        <v>32</v>
      </c>
      <c r="H137" s="119">
        <v>6.7690000000000001</v>
      </c>
      <c r="I137" s="159"/>
      <c r="J137" s="120">
        <f>ROUND(I137*H137,2)</f>
        <v>0</v>
      </c>
      <c r="K137" s="121"/>
      <c r="L137" s="48"/>
      <c r="M137" s="160" t="s">
        <v>33</v>
      </c>
      <c r="N137" s="92" t="s">
        <v>56</v>
      </c>
      <c r="P137" s="122">
        <f>O137*H137</f>
        <v>0</v>
      </c>
      <c r="Q137" s="122">
        <v>0</v>
      </c>
      <c r="R137" s="122">
        <f>Q137*H137</f>
        <v>0</v>
      </c>
      <c r="S137" s="122">
        <v>0</v>
      </c>
      <c r="T137" s="123">
        <f>S137*H137</f>
        <v>0</v>
      </c>
      <c r="AR137" s="124" t="s">
        <v>114</v>
      </c>
      <c r="AT137" s="124" t="s">
        <v>111</v>
      </c>
      <c r="AU137" s="124" t="s">
        <v>76</v>
      </c>
      <c r="AY137" s="42" t="s">
        <v>109</v>
      </c>
      <c r="BE137" s="125">
        <f>IF(N137="základní",J137,0)</f>
        <v>0</v>
      </c>
      <c r="BF137" s="125">
        <f>IF(N137="snížená",J137,0)</f>
        <v>0</v>
      </c>
      <c r="BG137" s="125">
        <f>IF(N137="zákl. přenesená",J137,0)</f>
        <v>0</v>
      </c>
      <c r="BH137" s="125">
        <f>IF(N137="sníž. přenesená",J137,0)</f>
        <v>0</v>
      </c>
      <c r="BI137" s="125">
        <f>IF(N137="nulová",J137,0)</f>
        <v>0</v>
      </c>
      <c r="BJ137" s="42" t="s">
        <v>74</v>
      </c>
      <c r="BK137" s="125">
        <f>ROUND(I137*H137,2)</f>
        <v>0</v>
      </c>
      <c r="BL137" s="42" t="s">
        <v>114</v>
      </c>
      <c r="BM137" s="124" t="s">
        <v>118</v>
      </c>
    </row>
    <row r="138" spans="2:65" s="148" customFormat="1" ht="37.950000000000003" customHeight="1" x14ac:dyDescent="0.3">
      <c r="B138" s="48"/>
      <c r="C138" s="115" t="s">
        <v>119</v>
      </c>
      <c r="D138" s="115" t="s">
        <v>111</v>
      </c>
      <c r="E138" s="116" t="s">
        <v>120</v>
      </c>
      <c r="F138" s="117" t="s">
        <v>121</v>
      </c>
      <c r="G138" s="118" t="s">
        <v>32</v>
      </c>
      <c r="H138" s="119">
        <v>6.7690000000000001</v>
      </c>
      <c r="I138" s="159"/>
      <c r="J138" s="120">
        <f>ROUND(I138*H138,2)</f>
        <v>0</v>
      </c>
      <c r="K138" s="121"/>
      <c r="L138" s="48"/>
      <c r="M138" s="160" t="s">
        <v>33</v>
      </c>
      <c r="N138" s="92" t="s">
        <v>56</v>
      </c>
      <c r="P138" s="122">
        <f>O138*H138</f>
        <v>0</v>
      </c>
      <c r="Q138" s="122">
        <v>0</v>
      </c>
      <c r="R138" s="122">
        <f>Q138*H138</f>
        <v>0</v>
      </c>
      <c r="S138" s="122">
        <v>0</v>
      </c>
      <c r="T138" s="123">
        <f>S138*H138</f>
        <v>0</v>
      </c>
      <c r="AR138" s="124" t="s">
        <v>114</v>
      </c>
      <c r="AT138" s="124" t="s">
        <v>111</v>
      </c>
      <c r="AU138" s="124" t="s">
        <v>76</v>
      </c>
      <c r="AY138" s="42" t="s">
        <v>109</v>
      </c>
      <c r="BE138" s="125">
        <f>IF(N138="základní",J138,0)</f>
        <v>0</v>
      </c>
      <c r="BF138" s="125">
        <f>IF(N138="snížená",J138,0)</f>
        <v>0</v>
      </c>
      <c r="BG138" s="125">
        <f>IF(N138="zákl. přenesená",J138,0)</f>
        <v>0</v>
      </c>
      <c r="BH138" s="125">
        <f>IF(N138="sníž. přenesená",J138,0)</f>
        <v>0</v>
      </c>
      <c r="BI138" s="125">
        <f>IF(N138="nulová",J138,0)</f>
        <v>0</v>
      </c>
      <c r="BJ138" s="42" t="s">
        <v>74</v>
      </c>
      <c r="BK138" s="125">
        <f>ROUND(I138*H138,2)</f>
        <v>0</v>
      </c>
      <c r="BL138" s="42" t="s">
        <v>114</v>
      </c>
      <c r="BM138" s="124" t="s">
        <v>122</v>
      </c>
    </row>
    <row r="139" spans="2:65" s="148" customFormat="1" ht="24.15" customHeight="1" x14ac:dyDescent="0.3">
      <c r="B139" s="48"/>
      <c r="C139" s="115" t="s">
        <v>114</v>
      </c>
      <c r="D139" s="115" t="s">
        <v>111</v>
      </c>
      <c r="E139" s="116" t="s">
        <v>123</v>
      </c>
      <c r="F139" s="117" t="s">
        <v>124</v>
      </c>
      <c r="G139" s="118" t="s">
        <v>32</v>
      </c>
      <c r="H139" s="119">
        <v>6.7690000000000001</v>
      </c>
      <c r="I139" s="159"/>
      <c r="J139" s="120">
        <f>ROUND(I139*H139,2)</f>
        <v>0</v>
      </c>
      <c r="K139" s="121"/>
      <c r="L139" s="48"/>
      <c r="M139" s="160" t="s">
        <v>33</v>
      </c>
      <c r="N139" s="92" t="s">
        <v>56</v>
      </c>
      <c r="P139" s="122">
        <f>O139*H139</f>
        <v>0</v>
      </c>
      <c r="Q139" s="122">
        <v>0</v>
      </c>
      <c r="R139" s="122">
        <f>Q139*H139</f>
        <v>0</v>
      </c>
      <c r="S139" s="122">
        <v>0</v>
      </c>
      <c r="T139" s="123">
        <f>S139*H139</f>
        <v>0</v>
      </c>
      <c r="AR139" s="124" t="s">
        <v>114</v>
      </c>
      <c r="AT139" s="124" t="s">
        <v>111</v>
      </c>
      <c r="AU139" s="124" t="s">
        <v>76</v>
      </c>
      <c r="AY139" s="42" t="s">
        <v>109</v>
      </c>
      <c r="BE139" s="125">
        <f>IF(N139="základní",J139,0)</f>
        <v>0</v>
      </c>
      <c r="BF139" s="125">
        <f>IF(N139="snížená",J139,0)</f>
        <v>0</v>
      </c>
      <c r="BG139" s="125">
        <f>IF(N139="zákl. přenesená",J139,0)</f>
        <v>0</v>
      </c>
      <c r="BH139" s="125">
        <f>IF(N139="sníž. přenesená",J139,0)</f>
        <v>0</v>
      </c>
      <c r="BI139" s="125">
        <f>IF(N139="nulová",J139,0)</f>
        <v>0</v>
      </c>
      <c r="BJ139" s="42" t="s">
        <v>74</v>
      </c>
      <c r="BK139" s="125">
        <f>ROUND(I139*H139,2)</f>
        <v>0</v>
      </c>
      <c r="BL139" s="42" t="s">
        <v>114</v>
      </c>
      <c r="BM139" s="124" t="s">
        <v>125</v>
      </c>
    </row>
    <row r="140" spans="2:65" s="148" customFormat="1" ht="16.5" customHeight="1" x14ac:dyDescent="0.3">
      <c r="B140" s="48"/>
      <c r="C140" s="115" t="s">
        <v>126</v>
      </c>
      <c r="D140" s="115" t="s">
        <v>111</v>
      </c>
      <c r="E140" s="116" t="s">
        <v>127</v>
      </c>
      <c r="F140" s="117" t="s">
        <v>128</v>
      </c>
      <c r="G140" s="118" t="s">
        <v>32</v>
      </c>
      <c r="H140" s="119">
        <v>4.2690000000000001</v>
      </c>
      <c r="I140" s="159"/>
      <c r="J140" s="120">
        <f>ROUND(I140*H140,2)</f>
        <v>0</v>
      </c>
      <c r="K140" s="121"/>
      <c r="L140" s="48"/>
      <c r="M140" s="160" t="s">
        <v>33</v>
      </c>
      <c r="N140" s="92" t="s">
        <v>56</v>
      </c>
      <c r="P140" s="122">
        <f>O140*H140</f>
        <v>0</v>
      </c>
      <c r="Q140" s="122">
        <v>0</v>
      </c>
      <c r="R140" s="122">
        <f>Q140*H140</f>
        <v>0</v>
      </c>
      <c r="S140" s="122">
        <v>0</v>
      </c>
      <c r="T140" s="123">
        <f>S140*H140</f>
        <v>0</v>
      </c>
      <c r="AR140" s="124" t="s">
        <v>114</v>
      </c>
      <c r="AT140" s="124" t="s">
        <v>111</v>
      </c>
      <c r="AU140" s="124" t="s">
        <v>76</v>
      </c>
      <c r="AY140" s="42" t="s">
        <v>109</v>
      </c>
      <c r="BE140" s="125">
        <f>IF(N140="základní",J140,0)</f>
        <v>0</v>
      </c>
      <c r="BF140" s="125">
        <f>IF(N140="snížená",J140,0)</f>
        <v>0</v>
      </c>
      <c r="BG140" s="125">
        <f>IF(N140="zákl. přenesená",J140,0)</f>
        <v>0</v>
      </c>
      <c r="BH140" s="125">
        <f>IF(N140="sníž. přenesená",J140,0)</f>
        <v>0</v>
      </c>
      <c r="BI140" s="125">
        <f>IF(N140="nulová",J140,0)</f>
        <v>0</v>
      </c>
      <c r="BJ140" s="42" t="s">
        <v>74</v>
      </c>
      <c r="BK140" s="125">
        <f>ROUND(I140*H140,2)</f>
        <v>0</v>
      </c>
      <c r="BL140" s="42" t="s">
        <v>114</v>
      </c>
      <c r="BM140" s="124" t="s">
        <v>129</v>
      </c>
    </row>
    <row r="141" spans="2:65" s="172" customFormat="1" x14ac:dyDescent="0.3">
      <c r="B141" s="173"/>
      <c r="D141" s="174" t="s">
        <v>200</v>
      </c>
      <c r="E141" s="175" t="s">
        <v>33</v>
      </c>
      <c r="F141" s="176" t="s">
        <v>202</v>
      </c>
      <c r="H141" s="177">
        <v>4.2690000000000001</v>
      </c>
      <c r="I141" s="178"/>
      <c r="L141" s="173"/>
      <c r="M141" s="179"/>
      <c r="T141" s="180"/>
      <c r="AT141" s="175" t="s">
        <v>200</v>
      </c>
      <c r="AU141" s="175" t="s">
        <v>76</v>
      </c>
      <c r="AV141" s="172" t="s">
        <v>76</v>
      </c>
      <c r="AW141" s="172" t="s">
        <v>48</v>
      </c>
      <c r="AX141" s="172" t="s">
        <v>74</v>
      </c>
      <c r="AY141" s="175" t="s">
        <v>109</v>
      </c>
    </row>
    <row r="142" spans="2:65" s="148" customFormat="1" ht="24.15" customHeight="1" x14ac:dyDescent="0.3">
      <c r="B142" s="48"/>
      <c r="C142" s="115" t="s">
        <v>130</v>
      </c>
      <c r="D142" s="115" t="s">
        <v>111</v>
      </c>
      <c r="E142" s="116" t="s">
        <v>131</v>
      </c>
      <c r="F142" s="117" t="s">
        <v>132</v>
      </c>
      <c r="G142" s="118" t="s">
        <v>133</v>
      </c>
      <c r="H142" s="119">
        <v>7.6840000000000002</v>
      </c>
      <c r="I142" s="159"/>
      <c r="J142" s="120">
        <f>ROUND(I142*H142,2)</f>
        <v>0</v>
      </c>
      <c r="K142" s="121"/>
      <c r="L142" s="48"/>
      <c r="M142" s="160" t="s">
        <v>33</v>
      </c>
      <c r="N142" s="92" t="s">
        <v>56</v>
      </c>
      <c r="P142" s="122">
        <f>O142*H142</f>
        <v>0</v>
      </c>
      <c r="Q142" s="122">
        <v>0</v>
      </c>
      <c r="R142" s="122">
        <f>Q142*H142</f>
        <v>0</v>
      </c>
      <c r="S142" s="122">
        <v>0</v>
      </c>
      <c r="T142" s="123">
        <f>S142*H142</f>
        <v>0</v>
      </c>
      <c r="AR142" s="124" t="s">
        <v>114</v>
      </c>
      <c r="AT142" s="124" t="s">
        <v>111</v>
      </c>
      <c r="AU142" s="124" t="s">
        <v>76</v>
      </c>
      <c r="AY142" s="42" t="s">
        <v>109</v>
      </c>
      <c r="BE142" s="125">
        <f>IF(N142="základní",J142,0)</f>
        <v>0</v>
      </c>
      <c r="BF142" s="125">
        <f>IF(N142="snížená",J142,0)</f>
        <v>0</v>
      </c>
      <c r="BG142" s="125">
        <f>IF(N142="zákl. přenesená",J142,0)</f>
        <v>0</v>
      </c>
      <c r="BH142" s="125">
        <f>IF(N142="sníž. přenesená",J142,0)</f>
        <v>0</v>
      </c>
      <c r="BI142" s="125">
        <f>IF(N142="nulová",J142,0)</f>
        <v>0</v>
      </c>
      <c r="BJ142" s="42" t="s">
        <v>74</v>
      </c>
      <c r="BK142" s="125">
        <f>ROUND(I142*H142,2)</f>
        <v>0</v>
      </c>
      <c r="BL142" s="42" t="s">
        <v>114</v>
      </c>
      <c r="BM142" s="124" t="s">
        <v>134</v>
      </c>
    </row>
    <row r="143" spans="2:65" s="172" customFormat="1" x14ac:dyDescent="0.3">
      <c r="B143" s="173"/>
      <c r="D143" s="174" t="s">
        <v>200</v>
      </c>
      <c r="F143" s="176" t="s">
        <v>203</v>
      </c>
      <c r="H143" s="177">
        <v>7.6840000000000002</v>
      </c>
      <c r="I143" s="178"/>
      <c r="L143" s="173"/>
      <c r="M143" s="179"/>
      <c r="T143" s="180"/>
      <c r="AT143" s="175" t="s">
        <v>200</v>
      </c>
      <c r="AU143" s="175" t="s">
        <v>76</v>
      </c>
      <c r="AV143" s="172" t="s">
        <v>76</v>
      </c>
      <c r="AW143" s="172" t="s">
        <v>34</v>
      </c>
      <c r="AX143" s="172" t="s">
        <v>74</v>
      </c>
      <c r="AY143" s="175" t="s">
        <v>109</v>
      </c>
    </row>
    <row r="144" spans="2:65" s="148" customFormat="1" ht="37.950000000000003" customHeight="1" x14ac:dyDescent="0.3">
      <c r="B144" s="48"/>
      <c r="C144" s="115" t="s">
        <v>135</v>
      </c>
      <c r="D144" s="115" t="s">
        <v>111</v>
      </c>
      <c r="E144" s="116" t="s">
        <v>136</v>
      </c>
      <c r="F144" s="117" t="s">
        <v>137</v>
      </c>
      <c r="G144" s="118" t="s">
        <v>32</v>
      </c>
      <c r="H144" s="119">
        <v>2.5</v>
      </c>
      <c r="I144" s="159"/>
      <c r="J144" s="120">
        <f>ROUND(I144*H144,2)</f>
        <v>0</v>
      </c>
      <c r="K144" s="121"/>
      <c r="L144" s="48"/>
      <c r="M144" s="160" t="s">
        <v>33</v>
      </c>
      <c r="N144" s="92" t="s">
        <v>56</v>
      </c>
      <c r="P144" s="122">
        <f>O144*H144</f>
        <v>0</v>
      </c>
      <c r="Q144" s="122">
        <v>0</v>
      </c>
      <c r="R144" s="122">
        <f>Q144*H144</f>
        <v>0</v>
      </c>
      <c r="S144" s="122">
        <v>0</v>
      </c>
      <c r="T144" s="123">
        <f>S144*H144</f>
        <v>0</v>
      </c>
      <c r="AR144" s="124" t="s">
        <v>114</v>
      </c>
      <c r="AT144" s="124" t="s">
        <v>111</v>
      </c>
      <c r="AU144" s="124" t="s">
        <v>76</v>
      </c>
      <c r="AY144" s="42" t="s">
        <v>109</v>
      </c>
      <c r="BE144" s="125">
        <f>IF(N144="základní",J144,0)</f>
        <v>0</v>
      </c>
      <c r="BF144" s="125">
        <f>IF(N144="snížená",J144,0)</f>
        <v>0</v>
      </c>
      <c r="BG144" s="125">
        <f>IF(N144="zákl. přenesená",J144,0)</f>
        <v>0</v>
      </c>
      <c r="BH144" s="125">
        <f>IF(N144="sníž. přenesená",J144,0)</f>
        <v>0</v>
      </c>
      <c r="BI144" s="125">
        <f>IF(N144="nulová",J144,0)</f>
        <v>0</v>
      </c>
      <c r="BJ144" s="42" t="s">
        <v>74</v>
      </c>
      <c r="BK144" s="125">
        <f>ROUND(I144*H144,2)</f>
        <v>0</v>
      </c>
      <c r="BL144" s="42" t="s">
        <v>114</v>
      </c>
      <c r="BM144" s="124" t="s">
        <v>138</v>
      </c>
    </row>
    <row r="145" spans="2:65" s="172" customFormat="1" x14ac:dyDescent="0.3">
      <c r="B145" s="173"/>
      <c r="D145" s="174" t="s">
        <v>200</v>
      </c>
      <c r="E145" s="175" t="s">
        <v>33</v>
      </c>
      <c r="F145" s="176" t="s">
        <v>204</v>
      </c>
      <c r="H145" s="177">
        <v>2.5</v>
      </c>
      <c r="I145" s="178"/>
      <c r="L145" s="173"/>
      <c r="M145" s="179"/>
      <c r="T145" s="180"/>
      <c r="AT145" s="175" t="s">
        <v>200</v>
      </c>
      <c r="AU145" s="175" t="s">
        <v>76</v>
      </c>
      <c r="AV145" s="172" t="s">
        <v>76</v>
      </c>
      <c r="AW145" s="172" t="s">
        <v>48</v>
      </c>
      <c r="AX145" s="172" t="s">
        <v>74</v>
      </c>
      <c r="AY145" s="175" t="s">
        <v>109</v>
      </c>
    </row>
    <row r="146" spans="2:65" s="148" customFormat="1" ht="37.950000000000003" customHeight="1" x14ac:dyDescent="0.3">
      <c r="B146" s="48"/>
      <c r="C146" s="115" t="s">
        <v>139</v>
      </c>
      <c r="D146" s="115" t="s">
        <v>111</v>
      </c>
      <c r="E146" s="116" t="s">
        <v>140</v>
      </c>
      <c r="F146" s="117" t="s">
        <v>141</v>
      </c>
      <c r="G146" s="118" t="s">
        <v>26</v>
      </c>
      <c r="H146" s="119">
        <v>4.7910000000000004</v>
      </c>
      <c r="I146" s="159"/>
      <c r="J146" s="120">
        <f>ROUND(I146*H146,2)</f>
        <v>0</v>
      </c>
      <c r="K146" s="121"/>
      <c r="L146" s="48"/>
      <c r="M146" s="160" t="s">
        <v>33</v>
      </c>
      <c r="N146" s="92" t="s">
        <v>56</v>
      </c>
      <c r="P146" s="122">
        <f>O146*H146</f>
        <v>0</v>
      </c>
      <c r="Q146" s="122">
        <v>0</v>
      </c>
      <c r="R146" s="122">
        <f>Q146*H146</f>
        <v>0</v>
      </c>
      <c r="S146" s="122">
        <v>0</v>
      </c>
      <c r="T146" s="123">
        <f>S146*H146</f>
        <v>0</v>
      </c>
      <c r="AR146" s="124" t="s">
        <v>114</v>
      </c>
      <c r="AT146" s="124" t="s">
        <v>111</v>
      </c>
      <c r="AU146" s="124" t="s">
        <v>76</v>
      </c>
      <c r="AY146" s="42" t="s">
        <v>109</v>
      </c>
      <c r="BE146" s="125">
        <f>IF(N146="základní",J146,0)</f>
        <v>0</v>
      </c>
      <c r="BF146" s="125">
        <f>IF(N146="snížená",J146,0)</f>
        <v>0</v>
      </c>
      <c r="BG146" s="125">
        <f>IF(N146="zákl. přenesená",J146,0)</f>
        <v>0</v>
      </c>
      <c r="BH146" s="125">
        <f>IF(N146="sníž. přenesená",J146,0)</f>
        <v>0</v>
      </c>
      <c r="BI146" s="125">
        <f>IF(N146="nulová",J146,0)</f>
        <v>0</v>
      </c>
      <c r="BJ146" s="42" t="s">
        <v>74</v>
      </c>
      <c r="BK146" s="125">
        <f>ROUND(I146*H146,2)</f>
        <v>0</v>
      </c>
      <c r="BL146" s="42" t="s">
        <v>114</v>
      </c>
      <c r="BM146" s="124" t="s">
        <v>142</v>
      </c>
    </row>
    <row r="147" spans="2:65" s="172" customFormat="1" x14ac:dyDescent="0.3">
      <c r="B147" s="173"/>
      <c r="D147" s="174" t="s">
        <v>200</v>
      </c>
      <c r="E147" s="175" t="s">
        <v>33</v>
      </c>
      <c r="F147" s="176" t="s">
        <v>205</v>
      </c>
      <c r="H147" s="177">
        <v>4.7910000000000004</v>
      </c>
      <c r="I147" s="178"/>
      <c r="L147" s="173"/>
      <c r="M147" s="179"/>
      <c r="T147" s="180"/>
      <c r="AT147" s="175" t="s">
        <v>200</v>
      </c>
      <c r="AU147" s="175" t="s">
        <v>76</v>
      </c>
      <c r="AV147" s="172" t="s">
        <v>76</v>
      </c>
      <c r="AW147" s="172" t="s">
        <v>48</v>
      </c>
      <c r="AX147" s="172" t="s">
        <v>74</v>
      </c>
      <c r="AY147" s="175" t="s">
        <v>109</v>
      </c>
    </row>
    <row r="148" spans="2:65" s="148" customFormat="1" ht="16.5" customHeight="1" x14ac:dyDescent="0.3">
      <c r="B148" s="48"/>
      <c r="C148" s="126" t="s">
        <v>143</v>
      </c>
      <c r="D148" s="126" t="s">
        <v>144</v>
      </c>
      <c r="E148" s="127" t="s">
        <v>145</v>
      </c>
      <c r="F148" s="128" t="s">
        <v>146</v>
      </c>
      <c r="G148" s="129" t="s">
        <v>6</v>
      </c>
      <c r="H148" s="130">
        <v>0.14399999999999999</v>
      </c>
      <c r="I148" s="161"/>
      <c r="J148" s="131">
        <f>ROUND(I148*H148,2)</f>
        <v>0</v>
      </c>
      <c r="K148" s="132"/>
      <c r="L148" s="133"/>
      <c r="M148" s="162" t="s">
        <v>33</v>
      </c>
      <c r="N148" s="134" t="s">
        <v>56</v>
      </c>
      <c r="P148" s="122">
        <f>O148*H148</f>
        <v>0</v>
      </c>
      <c r="Q148" s="122">
        <v>1E-3</v>
      </c>
      <c r="R148" s="122">
        <f>Q148*H148</f>
        <v>1.44E-4</v>
      </c>
      <c r="S148" s="122">
        <v>0</v>
      </c>
      <c r="T148" s="123">
        <f>S148*H148</f>
        <v>0</v>
      </c>
      <c r="AR148" s="124" t="s">
        <v>139</v>
      </c>
      <c r="AT148" s="124" t="s">
        <v>144</v>
      </c>
      <c r="AU148" s="124" t="s">
        <v>76</v>
      </c>
      <c r="AY148" s="42" t="s">
        <v>109</v>
      </c>
      <c r="BE148" s="125">
        <f>IF(N148="základní",J148,0)</f>
        <v>0</v>
      </c>
      <c r="BF148" s="125">
        <f>IF(N148="snížená",J148,0)</f>
        <v>0</v>
      </c>
      <c r="BG148" s="125">
        <f>IF(N148="zákl. přenesená",J148,0)</f>
        <v>0</v>
      </c>
      <c r="BH148" s="125">
        <f>IF(N148="sníž. přenesená",J148,0)</f>
        <v>0</v>
      </c>
      <c r="BI148" s="125">
        <f>IF(N148="nulová",J148,0)</f>
        <v>0</v>
      </c>
      <c r="BJ148" s="42" t="s">
        <v>74</v>
      </c>
      <c r="BK148" s="125">
        <f>ROUND(I148*H148,2)</f>
        <v>0</v>
      </c>
      <c r="BL148" s="42" t="s">
        <v>114</v>
      </c>
      <c r="BM148" s="124" t="s">
        <v>147</v>
      </c>
    </row>
    <row r="149" spans="2:65" s="172" customFormat="1" x14ac:dyDescent="0.3">
      <c r="B149" s="173"/>
      <c r="D149" s="174" t="s">
        <v>200</v>
      </c>
      <c r="F149" s="176" t="s">
        <v>206</v>
      </c>
      <c r="H149" s="177">
        <v>0.14399999999999999</v>
      </c>
      <c r="I149" s="178"/>
      <c r="L149" s="173"/>
      <c r="M149" s="179"/>
      <c r="T149" s="180"/>
      <c r="AT149" s="175" t="s">
        <v>200</v>
      </c>
      <c r="AU149" s="175" t="s">
        <v>76</v>
      </c>
      <c r="AV149" s="172" t="s">
        <v>76</v>
      </c>
      <c r="AW149" s="172" t="s">
        <v>34</v>
      </c>
      <c r="AX149" s="172" t="s">
        <v>74</v>
      </c>
      <c r="AY149" s="175" t="s">
        <v>109</v>
      </c>
    </row>
    <row r="150" spans="2:65" s="148" customFormat="1" ht="24.15" customHeight="1" x14ac:dyDescent="0.3">
      <c r="B150" s="48"/>
      <c r="C150" s="115" t="s">
        <v>148</v>
      </c>
      <c r="D150" s="115" t="s">
        <v>111</v>
      </c>
      <c r="E150" s="116" t="s">
        <v>149</v>
      </c>
      <c r="F150" s="117" t="s">
        <v>150</v>
      </c>
      <c r="G150" s="118" t="s">
        <v>26</v>
      </c>
      <c r="H150" s="119">
        <v>8.82</v>
      </c>
      <c r="I150" s="159"/>
      <c r="J150" s="120">
        <f>ROUND(I150*H150,2)</f>
        <v>0</v>
      </c>
      <c r="K150" s="121"/>
      <c r="L150" s="48"/>
      <c r="M150" s="160" t="s">
        <v>33</v>
      </c>
      <c r="N150" s="92" t="s">
        <v>56</v>
      </c>
      <c r="P150" s="122">
        <f>O150*H150</f>
        <v>0</v>
      </c>
      <c r="Q150" s="122">
        <v>0</v>
      </c>
      <c r="R150" s="122">
        <f>Q150*H150</f>
        <v>0</v>
      </c>
      <c r="S150" s="122">
        <v>0</v>
      </c>
      <c r="T150" s="123">
        <f>S150*H150</f>
        <v>0</v>
      </c>
      <c r="AR150" s="124" t="s">
        <v>114</v>
      </c>
      <c r="AT150" s="124" t="s">
        <v>111</v>
      </c>
      <c r="AU150" s="124" t="s">
        <v>76</v>
      </c>
      <c r="AY150" s="42" t="s">
        <v>109</v>
      </c>
      <c r="BE150" s="125">
        <f>IF(N150="základní",J150,0)</f>
        <v>0</v>
      </c>
      <c r="BF150" s="125">
        <f>IF(N150="snížená",J150,0)</f>
        <v>0</v>
      </c>
      <c r="BG150" s="125">
        <f>IF(N150="zákl. přenesená",J150,0)</f>
        <v>0</v>
      </c>
      <c r="BH150" s="125">
        <f>IF(N150="sníž. přenesená",J150,0)</f>
        <v>0</v>
      </c>
      <c r="BI150" s="125">
        <f>IF(N150="nulová",J150,0)</f>
        <v>0</v>
      </c>
      <c r="BJ150" s="42" t="s">
        <v>74</v>
      </c>
      <c r="BK150" s="125">
        <f>ROUND(I150*H150,2)</f>
        <v>0</v>
      </c>
      <c r="BL150" s="42" t="s">
        <v>114</v>
      </c>
      <c r="BM150" s="124" t="s">
        <v>151</v>
      </c>
    </row>
    <row r="151" spans="2:65" s="172" customFormat="1" x14ac:dyDescent="0.3">
      <c r="B151" s="173"/>
      <c r="D151" s="174" t="s">
        <v>200</v>
      </c>
      <c r="E151" s="175" t="s">
        <v>33</v>
      </c>
      <c r="F151" s="176" t="s">
        <v>207</v>
      </c>
      <c r="H151" s="177">
        <v>8.82</v>
      </c>
      <c r="I151" s="178"/>
      <c r="L151" s="173"/>
      <c r="M151" s="179"/>
      <c r="T151" s="180"/>
      <c r="AT151" s="175" t="s">
        <v>200</v>
      </c>
      <c r="AU151" s="175" t="s">
        <v>76</v>
      </c>
      <c r="AV151" s="172" t="s">
        <v>76</v>
      </c>
      <c r="AW151" s="172" t="s">
        <v>48</v>
      </c>
      <c r="AX151" s="172" t="s">
        <v>74</v>
      </c>
      <c r="AY151" s="175" t="s">
        <v>109</v>
      </c>
    </row>
    <row r="152" spans="2:65" s="103" customFormat="1" ht="22.95" customHeight="1" x14ac:dyDescent="0.25">
      <c r="B152" s="104"/>
      <c r="D152" s="105" t="s">
        <v>72</v>
      </c>
      <c r="E152" s="113" t="s">
        <v>76</v>
      </c>
      <c r="F152" s="113" t="s">
        <v>152</v>
      </c>
      <c r="I152" s="158"/>
      <c r="J152" s="114">
        <f>BK152</f>
        <v>0</v>
      </c>
      <c r="L152" s="104"/>
      <c r="M152" s="108"/>
      <c r="P152" s="109">
        <f>SUM(P153:P163)</f>
        <v>0</v>
      </c>
      <c r="R152" s="109">
        <f>SUM(R153:R163)</f>
        <v>10.313274260000002</v>
      </c>
      <c r="T152" s="110">
        <f>SUM(T153:T163)</f>
        <v>0</v>
      </c>
      <c r="AR152" s="105" t="s">
        <v>74</v>
      </c>
      <c r="AT152" s="111" t="s">
        <v>72</v>
      </c>
      <c r="AU152" s="111" t="s">
        <v>74</v>
      </c>
      <c r="AY152" s="105" t="s">
        <v>109</v>
      </c>
      <c r="BK152" s="112">
        <f>SUM(BK153:BK163)</f>
        <v>0</v>
      </c>
    </row>
    <row r="153" spans="2:65" s="148" customFormat="1" ht="44.25" customHeight="1" x14ac:dyDescent="0.3">
      <c r="B153" s="48"/>
      <c r="C153" s="115" t="s">
        <v>153</v>
      </c>
      <c r="D153" s="115" t="s">
        <v>111</v>
      </c>
      <c r="E153" s="116" t="s">
        <v>154</v>
      </c>
      <c r="F153" s="117" t="s">
        <v>155</v>
      </c>
      <c r="G153" s="118" t="s">
        <v>32</v>
      </c>
      <c r="H153" s="119">
        <v>1.323</v>
      </c>
      <c r="I153" s="159"/>
      <c r="J153" s="120">
        <f>ROUND(I153*H153,2)</f>
        <v>0</v>
      </c>
      <c r="K153" s="121"/>
      <c r="L153" s="48"/>
      <c r="M153" s="160" t="s">
        <v>33</v>
      </c>
      <c r="N153" s="92" t="s">
        <v>56</v>
      </c>
      <c r="P153" s="122">
        <f>O153*H153</f>
        <v>0</v>
      </c>
      <c r="Q153" s="122">
        <v>2.16</v>
      </c>
      <c r="R153" s="122">
        <f>Q153*H153</f>
        <v>2.8576800000000002</v>
      </c>
      <c r="S153" s="122">
        <v>0</v>
      </c>
      <c r="T153" s="123">
        <f>S153*H153</f>
        <v>0</v>
      </c>
      <c r="AR153" s="124" t="s">
        <v>114</v>
      </c>
      <c r="AT153" s="124" t="s">
        <v>111</v>
      </c>
      <c r="AU153" s="124" t="s">
        <v>76</v>
      </c>
      <c r="AY153" s="42" t="s">
        <v>109</v>
      </c>
      <c r="BE153" s="125">
        <f>IF(N153="základní",J153,0)</f>
        <v>0</v>
      </c>
      <c r="BF153" s="125">
        <f>IF(N153="snížená",J153,0)</f>
        <v>0</v>
      </c>
      <c r="BG153" s="125">
        <f>IF(N153="zákl. přenesená",J153,0)</f>
        <v>0</v>
      </c>
      <c r="BH153" s="125">
        <f>IF(N153="sníž. přenesená",J153,0)</f>
        <v>0</v>
      </c>
      <c r="BI153" s="125">
        <f>IF(N153="nulová",J153,0)</f>
        <v>0</v>
      </c>
      <c r="BJ153" s="42" t="s">
        <v>74</v>
      </c>
      <c r="BK153" s="125">
        <f>ROUND(I153*H153,2)</f>
        <v>0</v>
      </c>
      <c r="BL153" s="42" t="s">
        <v>114</v>
      </c>
      <c r="BM153" s="124" t="s">
        <v>156</v>
      </c>
    </row>
    <row r="154" spans="2:65" s="172" customFormat="1" x14ac:dyDescent="0.3">
      <c r="B154" s="173"/>
      <c r="D154" s="174" t="s">
        <v>200</v>
      </c>
      <c r="E154" s="175" t="s">
        <v>33</v>
      </c>
      <c r="F154" s="176" t="s">
        <v>208</v>
      </c>
      <c r="H154" s="177">
        <v>1.323</v>
      </c>
      <c r="I154" s="178"/>
      <c r="L154" s="173"/>
      <c r="M154" s="179"/>
      <c r="T154" s="180"/>
      <c r="AT154" s="175" t="s">
        <v>200</v>
      </c>
      <c r="AU154" s="175" t="s">
        <v>76</v>
      </c>
      <c r="AV154" s="172" t="s">
        <v>76</v>
      </c>
      <c r="AW154" s="172" t="s">
        <v>48</v>
      </c>
      <c r="AX154" s="172" t="s">
        <v>74</v>
      </c>
      <c r="AY154" s="175" t="s">
        <v>109</v>
      </c>
    </row>
    <row r="155" spans="2:65" s="148" customFormat="1" ht="16.5" customHeight="1" x14ac:dyDescent="0.3">
      <c r="B155" s="48"/>
      <c r="C155" s="115" t="s">
        <v>157</v>
      </c>
      <c r="D155" s="115" t="s">
        <v>111</v>
      </c>
      <c r="E155" s="116" t="s">
        <v>158</v>
      </c>
      <c r="F155" s="117" t="s">
        <v>159</v>
      </c>
      <c r="G155" s="118" t="s">
        <v>32</v>
      </c>
      <c r="H155" s="119">
        <v>0.88200000000000001</v>
      </c>
      <c r="I155" s="159"/>
      <c r="J155" s="120">
        <f>ROUND(I155*H155,2)</f>
        <v>0</v>
      </c>
      <c r="K155" s="121"/>
      <c r="L155" s="48"/>
      <c r="M155" s="160" t="s">
        <v>33</v>
      </c>
      <c r="N155" s="92" t="s">
        <v>56</v>
      </c>
      <c r="P155" s="122">
        <f>O155*H155</f>
        <v>0</v>
      </c>
      <c r="Q155" s="122">
        <v>2.3010199999999998</v>
      </c>
      <c r="R155" s="122">
        <f>Q155*H155</f>
        <v>2.02949964</v>
      </c>
      <c r="S155" s="122">
        <v>0</v>
      </c>
      <c r="T155" s="123">
        <f>S155*H155</f>
        <v>0</v>
      </c>
      <c r="AR155" s="124" t="s">
        <v>114</v>
      </c>
      <c r="AT155" s="124" t="s">
        <v>111</v>
      </c>
      <c r="AU155" s="124" t="s">
        <v>76</v>
      </c>
      <c r="AY155" s="42" t="s">
        <v>109</v>
      </c>
      <c r="BE155" s="125">
        <f>IF(N155="základní",J155,0)</f>
        <v>0</v>
      </c>
      <c r="BF155" s="125">
        <f>IF(N155="snížená",J155,0)</f>
        <v>0</v>
      </c>
      <c r="BG155" s="125">
        <f>IF(N155="zákl. přenesená",J155,0)</f>
        <v>0</v>
      </c>
      <c r="BH155" s="125">
        <f>IF(N155="sníž. přenesená",J155,0)</f>
        <v>0</v>
      </c>
      <c r="BI155" s="125">
        <f>IF(N155="nulová",J155,0)</f>
        <v>0</v>
      </c>
      <c r="BJ155" s="42" t="s">
        <v>74</v>
      </c>
      <c r="BK155" s="125">
        <f>ROUND(I155*H155,2)</f>
        <v>0</v>
      </c>
      <c r="BL155" s="42" t="s">
        <v>114</v>
      </c>
      <c r="BM155" s="124" t="s">
        <v>160</v>
      </c>
    </row>
    <row r="156" spans="2:65" s="172" customFormat="1" x14ac:dyDescent="0.3">
      <c r="B156" s="173"/>
      <c r="D156" s="174" t="s">
        <v>200</v>
      </c>
      <c r="E156" s="175" t="s">
        <v>33</v>
      </c>
      <c r="F156" s="176" t="s">
        <v>209</v>
      </c>
      <c r="H156" s="177">
        <v>0.88200000000000001</v>
      </c>
      <c r="I156" s="178"/>
      <c r="L156" s="173"/>
      <c r="M156" s="179"/>
      <c r="T156" s="180"/>
      <c r="AT156" s="175" t="s">
        <v>200</v>
      </c>
      <c r="AU156" s="175" t="s">
        <v>76</v>
      </c>
      <c r="AV156" s="172" t="s">
        <v>76</v>
      </c>
      <c r="AW156" s="172" t="s">
        <v>48</v>
      </c>
      <c r="AX156" s="172" t="s">
        <v>74</v>
      </c>
      <c r="AY156" s="175" t="s">
        <v>109</v>
      </c>
    </row>
    <row r="157" spans="2:65" s="148" customFormat="1" ht="33" customHeight="1" x14ac:dyDescent="0.3">
      <c r="B157" s="48"/>
      <c r="C157" s="115" t="s">
        <v>161</v>
      </c>
      <c r="D157" s="115" t="s">
        <v>111</v>
      </c>
      <c r="E157" s="116" t="s">
        <v>162</v>
      </c>
      <c r="F157" s="117" t="s">
        <v>163</v>
      </c>
      <c r="G157" s="118" t="s">
        <v>32</v>
      </c>
      <c r="H157" s="119">
        <v>2.0640000000000001</v>
      </c>
      <c r="I157" s="159"/>
      <c r="J157" s="120">
        <f>ROUND(I157*H157,2)</f>
        <v>0</v>
      </c>
      <c r="K157" s="121"/>
      <c r="L157" s="48"/>
      <c r="M157" s="160" t="s">
        <v>33</v>
      </c>
      <c r="N157" s="92" t="s">
        <v>56</v>
      </c>
      <c r="P157" s="122">
        <f>O157*H157</f>
        <v>0</v>
      </c>
      <c r="Q157" s="122">
        <v>2.5018699999999998</v>
      </c>
      <c r="R157" s="122">
        <f>Q157*H157</f>
        <v>5.1638596799999998</v>
      </c>
      <c r="S157" s="122">
        <v>0</v>
      </c>
      <c r="T157" s="123">
        <f>S157*H157</f>
        <v>0</v>
      </c>
      <c r="AR157" s="124" t="s">
        <v>114</v>
      </c>
      <c r="AT157" s="124" t="s">
        <v>111</v>
      </c>
      <c r="AU157" s="124" t="s">
        <v>76</v>
      </c>
      <c r="AY157" s="42" t="s">
        <v>109</v>
      </c>
      <c r="BE157" s="125">
        <f>IF(N157="základní",J157,0)</f>
        <v>0</v>
      </c>
      <c r="BF157" s="125">
        <f>IF(N157="snížená",J157,0)</f>
        <v>0</v>
      </c>
      <c r="BG157" s="125">
        <f>IF(N157="zákl. přenesená",J157,0)</f>
        <v>0</v>
      </c>
      <c r="BH157" s="125">
        <f>IF(N157="sníž. přenesená",J157,0)</f>
        <v>0</v>
      </c>
      <c r="BI157" s="125">
        <f>IF(N157="nulová",J157,0)</f>
        <v>0</v>
      </c>
      <c r="BJ157" s="42" t="s">
        <v>74</v>
      </c>
      <c r="BK157" s="125">
        <f>ROUND(I157*H157,2)</f>
        <v>0</v>
      </c>
      <c r="BL157" s="42" t="s">
        <v>114</v>
      </c>
      <c r="BM157" s="124" t="s">
        <v>164</v>
      </c>
    </row>
    <row r="158" spans="2:65" s="172" customFormat="1" x14ac:dyDescent="0.3">
      <c r="B158" s="173"/>
      <c r="D158" s="174" t="s">
        <v>200</v>
      </c>
      <c r="E158" s="175" t="s">
        <v>33</v>
      </c>
      <c r="F158" s="176" t="s">
        <v>210</v>
      </c>
      <c r="H158" s="177">
        <v>2.0640000000000001</v>
      </c>
      <c r="I158" s="178"/>
      <c r="L158" s="173"/>
      <c r="M158" s="179"/>
      <c r="T158" s="180"/>
      <c r="AT158" s="175" t="s">
        <v>200</v>
      </c>
      <c r="AU158" s="175" t="s">
        <v>76</v>
      </c>
      <c r="AV158" s="172" t="s">
        <v>76</v>
      </c>
      <c r="AW158" s="172" t="s">
        <v>48</v>
      </c>
      <c r="AX158" s="172" t="s">
        <v>74</v>
      </c>
      <c r="AY158" s="175" t="s">
        <v>109</v>
      </c>
    </row>
    <row r="159" spans="2:65" s="148" customFormat="1" ht="16.5" customHeight="1" x14ac:dyDescent="0.3">
      <c r="B159" s="48"/>
      <c r="C159" s="115" t="s">
        <v>165</v>
      </c>
      <c r="D159" s="115" t="s">
        <v>111</v>
      </c>
      <c r="E159" s="116" t="s">
        <v>166</v>
      </c>
      <c r="F159" s="117" t="s">
        <v>167</v>
      </c>
      <c r="G159" s="118" t="s">
        <v>26</v>
      </c>
      <c r="H159" s="119">
        <v>4.4000000000000004</v>
      </c>
      <c r="I159" s="159"/>
      <c r="J159" s="120">
        <f>ROUND(I159*H159,2)</f>
        <v>0</v>
      </c>
      <c r="K159" s="121"/>
      <c r="L159" s="48"/>
      <c r="M159" s="160" t="s">
        <v>33</v>
      </c>
      <c r="N159" s="92" t="s">
        <v>56</v>
      </c>
      <c r="P159" s="122">
        <f>O159*H159</f>
        <v>0</v>
      </c>
      <c r="Q159" s="122">
        <v>2.47E-3</v>
      </c>
      <c r="R159" s="122">
        <f>Q159*H159</f>
        <v>1.0868000000000001E-2</v>
      </c>
      <c r="S159" s="122">
        <v>0</v>
      </c>
      <c r="T159" s="123">
        <f>S159*H159</f>
        <v>0</v>
      </c>
      <c r="AR159" s="124" t="s">
        <v>114</v>
      </c>
      <c r="AT159" s="124" t="s">
        <v>111</v>
      </c>
      <c r="AU159" s="124" t="s">
        <v>76</v>
      </c>
      <c r="AY159" s="42" t="s">
        <v>109</v>
      </c>
      <c r="BE159" s="125">
        <f>IF(N159="základní",J159,0)</f>
        <v>0</v>
      </c>
      <c r="BF159" s="125">
        <f>IF(N159="snížená",J159,0)</f>
        <v>0</v>
      </c>
      <c r="BG159" s="125">
        <f>IF(N159="zákl. přenesená",J159,0)</f>
        <v>0</v>
      </c>
      <c r="BH159" s="125">
        <f>IF(N159="sníž. přenesená",J159,0)</f>
        <v>0</v>
      </c>
      <c r="BI159" s="125">
        <f>IF(N159="nulová",J159,0)</f>
        <v>0</v>
      </c>
      <c r="BJ159" s="42" t="s">
        <v>74</v>
      </c>
      <c r="BK159" s="125">
        <f>ROUND(I159*H159,2)</f>
        <v>0</v>
      </c>
      <c r="BL159" s="42" t="s">
        <v>114</v>
      </c>
      <c r="BM159" s="124" t="s">
        <v>168</v>
      </c>
    </row>
    <row r="160" spans="2:65" s="172" customFormat="1" x14ac:dyDescent="0.3">
      <c r="B160" s="173"/>
      <c r="D160" s="174" t="s">
        <v>200</v>
      </c>
      <c r="E160" s="175" t="s">
        <v>33</v>
      </c>
      <c r="F160" s="176" t="s">
        <v>211</v>
      </c>
      <c r="H160" s="177">
        <v>4.4000000000000004</v>
      </c>
      <c r="I160" s="178"/>
      <c r="L160" s="173"/>
      <c r="M160" s="179"/>
      <c r="T160" s="180"/>
      <c r="AT160" s="175" t="s">
        <v>200</v>
      </c>
      <c r="AU160" s="175" t="s">
        <v>76</v>
      </c>
      <c r="AV160" s="172" t="s">
        <v>76</v>
      </c>
      <c r="AW160" s="172" t="s">
        <v>48</v>
      </c>
      <c r="AX160" s="172" t="s">
        <v>74</v>
      </c>
      <c r="AY160" s="175" t="s">
        <v>109</v>
      </c>
    </row>
    <row r="161" spans="2:65" s="148" customFormat="1" ht="16.5" customHeight="1" x14ac:dyDescent="0.3">
      <c r="B161" s="48"/>
      <c r="C161" s="115" t="s">
        <v>35</v>
      </c>
      <c r="D161" s="115" t="s">
        <v>111</v>
      </c>
      <c r="E161" s="116" t="s">
        <v>169</v>
      </c>
      <c r="F161" s="117" t="s">
        <v>170</v>
      </c>
      <c r="G161" s="118" t="s">
        <v>26</v>
      </c>
      <c r="H161" s="119">
        <v>4.4000000000000004</v>
      </c>
      <c r="I161" s="159"/>
      <c r="J161" s="120">
        <f>ROUND(I161*H161,2)</f>
        <v>0</v>
      </c>
      <c r="K161" s="121"/>
      <c r="L161" s="48"/>
      <c r="M161" s="160" t="s">
        <v>33</v>
      </c>
      <c r="N161" s="92" t="s">
        <v>56</v>
      </c>
      <c r="P161" s="122">
        <f>O161*H161</f>
        <v>0</v>
      </c>
      <c r="Q161" s="122">
        <v>0</v>
      </c>
      <c r="R161" s="122">
        <f>Q161*H161</f>
        <v>0</v>
      </c>
      <c r="S161" s="122">
        <v>0</v>
      </c>
      <c r="T161" s="123">
        <f>S161*H161</f>
        <v>0</v>
      </c>
      <c r="AR161" s="124" t="s">
        <v>114</v>
      </c>
      <c r="AT161" s="124" t="s">
        <v>111</v>
      </c>
      <c r="AU161" s="124" t="s">
        <v>76</v>
      </c>
      <c r="AY161" s="42" t="s">
        <v>109</v>
      </c>
      <c r="BE161" s="125">
        <f>IF(N161="základní",J161,0)</f>
        <v>0</v>
      </c>
      <c r="BF161" s="125">
        <f>IF(N161="snížená",J161,0)</f>
        <v>0</v>
      </c>
      <c r="BG161" s="125">
        <f>IF(N161="zákl. přenesená",J161,0)</f>
        <v>0</v>
      </c>
      <c r="BH161" s="125">
        <f>IF(N161="sníž. přenesená",J161,0)</f>
        <v>0</v>
      </c>
      <c r="BI161" s="125">
        <f>IF(N161="nulová",J161,0)</f>
        <v>0</v>
      </c>
      <c r="BJ161" s="42" t="s">
        <v>74</v>
      </c>
      <c r="BK161" s="125">
        <f>ROUND(I161*H161,2)</f>
        <v>0</v>
      </c>
      <c r="BL161" s="42" t="s">
        <v>114</v>
      </c>
      <c r="BM161" s="124" t="s">
        <v>171</v>
      </c>
    </row>
    <row r="162" spans="2:65" s="148" customFormat="1" ht="21.75" customHeight="1" x14ac:dyDescent="0.3">
      <c r="B162" s="48"/>
      <c r="C162" s="115" t="s">
        <v>172</v>
      </c>
      <c r="D162" s="115" t="s">
        <v>111</v>
      </c>
      <c r="E162" s="116" t="s">
        <v>173</v>
      </c>
      <c r="F162" s="117" t="s">
        <v>174</v>
      </c>
      <c r="G162" s="118" t="s">
        <v>133</v>
      </c>
      <c r="H162" s="119">
        <v>0.23699999999999999</v>
      </c>
      <c r="I162" s="159"/>
      <c r="J162" s="120">
        <f>ROUND(I162*H162,2)</f>
        <v>0</v>
      </c>
      <c r="K162" s="121"/>
      <c r="L162" s="48"/>
      <c r="M162" s="160" t="s">
        <v>33</v>
      </c>
      <c r="N162" s="92" t="s">
        <v>56</v>
      </c>
      <c r="P162" s="122">
        <f>O162*H162</f>
        <v>0</v>
      </c>
      <c r="Q162" s="122">
        <v>1.0606199999999999</v>
      </c>
      <c r="R162" s="122">
        <f>Q162*H162</f>
        <v>0.25136693999999998</v>
      </c>
      <c r="S162" s="122">
        <v>0</v>
      </c>
      <c r="T162" s="123">
        <f>S162*H162</f>
        <v>0</v>
      </c>
      <c r="AR162" s="124" t="s">
        <v>114</v>
      </c>
      <c r="AT162" s="124" t="s">
        <v>111</v>
      </c>
      <c r="AU162" s="124" t="s">
        <v>76</v>
      </c>
      <c r="AY162" s="42" t="s">
        <v>109</v>
      </c>
      <c r="BE162" s="125">
        <f>IF(N162="základní",J162,0)</f>
        <v>0</v>
      </c>
      <c r="BF162" s="125">
        <f>IF(N162="snížená",J162,0)</f>
        <v>0</v>
      </c>
      <c r="BG162" s="125">
        <f>IF(N162="zákl. přenesená",J162,0)</f>
        <v>0</v>
      </c>
      <c r="BH162" s="125">
        <f>IF(N162="sníž. přenesená",J162,0)</f>
        <v>0</v>
      </c>
      <c r="BI162" s="125">
        <f>IF(N162="nulová",J162,0)</f>
        <v>0</v>
      </c>
      <c r="BJ162" s="42" t="s">
        <v>74</v>
      </c>
      <c r="BK162" s="125">
        <f>ROUND(I162*H162,2)</f>
        <v>0</v>
      </c>
      <c r="BL162" s="42" t="s">
        <v>114</v>
      </c>
      <c r="BM162" s="124" t="s">
        <v>175</v>
      </c>
    </row>
    <row r="163" spans="2:65" s="172" customFormat="1" x14ac:dyDescent="0.3">
      <c r="B163" s="173"/>
      <c r="D163" s="174" t="s">
        <v>200</v>
      </c>
      <c r="E163" s="175" t="s">
        <v>33</v>
      </c>
      <c r="F163" s="176" t="s">
        <v>212</v>
      </c>
      <c r="H163" s="177">
        <v>0.23699999999999999</v>
      </c>
      <c r="I163" s="178"/>
      <c r="L163" s="173"/>
      <c r="M163" s="179"/>
      <c r="T163" s="180"/>
      <c r="AT163" s="175" t="s">
        <v>200</v>
      </c>
      <c r="AU163" s="175" t="s">
        <v>76</v>
      </c>
      <c r="AV163" s="172" t="s">
        <v>76</v>
      </c>
      <c r="AW163" s="172" t="s">
        <v>48</v>
      </c>
      <c r="AX163" s="172" t="s">
        <v>74</v>
      </c>
      <c r="AY163" s="175" t="s">
        <v>109</v>
      </c>
    </row>
    <row r="164" spans="2:65" s="103" customFormat="1" ht="22.95" customHeight="1" x14ac:dyDescent="0.25">
      <c r="B164" s="104"/>
      <c r="D164" s="105" t="s">
        <v>72</v>
      </c>
      <c r="E164" s="113" t="s">
        <v>176</v>
      </c>
      <c r="F164" s="113" t="s">
        <v>177</v>
      </c>
      <c r="I164" s="158"/>
      <c r="J164" s="114">
        <f>BK164</f>
        <v>0</v>
      </c>
      <c r="L164" s="104"/>
      <c r="M164" s="108"/>
      <c r="P164" s="109">
        <f>P165</f>
        <v>0</v>
      </c>
      <c r="R164" s="109">
        <f>R165</f>
        <v>0</v>
      </c>
      <c r="T164" s="110">
        <f>T165</f>
        <v>0</v>
      </c>
      <c r="AR164" s="105" t="s">
        <v>74</v>
      </c>
      <c r="AT164" s="111" t="s">
        <v>72</v>
      </c>
      <c r="AU164" s="111" t="s">
        <v>74</v>
      </c>
      <c r="AY164" s="105" t="s">
        <v>109</v>
      </c>
      <c r="BK164" s="112">
        <f>BK165</f>
        <v>0</v>
      </c>
    </row>
    <row r="165" spans="2:65" s="148" customFormat="1" ht="16.5" customHeight="1" x14ac:dyDescent="0.3">
      <c r="B165" s="48"/>
      <c r="C165" s="115" t="s">
        <v>178</v>
      </c>
      <c r="D165" s="115" t="s">
        <v>111</v>
      </c>
      <c r="E165" s="116" t="s">
        <v>179</v>
      </c>
      <c r="F165" s="117" t="s">
        <v>177</v>
      </c>
      <c r="G165" s="118" t="s">
        <v>133</v>
      </c>
      <c r="H165" s="119">
        <v>10.313000000000001</v>
      </c>
      <c r="I165" s="159"/>
      <c r="J165" s="120">
        <f>ROUND(I165*H165,2)</f>
        <v>0</v>
      </c>
      <c r="K165" s="121"/>
      <c r="L165" s="48"/>
      <c r="M165" s="160" t="s">
        <v>33</v>
      </c>
      <c r="N165" s="92" t="s">
        <v>56</v>
      </c>
      <c r="P165" s="122">
        <f>O165*H165</f>
        <v>0</v>
      </c>
      <c r="Q165" s="122">
        <v>0</v>
      </c>
      <c r="R165" s="122">
        <f>Q165*H165</f>
        <v>0</v>
      </c>
      <c r="S165" s="122">
        <v>0</v>
      </c>
      <c r="T165" s="123">
        <f>S165*H165</f>
        <v>0</v>
      </c>
      <c r="AR165" s="124" t="s">
        <v>114</v>
      </c>
      <c r="AT165" s="124" t="s">
        <v>111</v>
      </c>
      <c r="AU165" s="124" t="s">
        <v>76</v>
      </c>
      <c r="AY165" s="42" t="s">
        <v>109</v>
      </c>
      <c r="BE165" s="125">
        <f>IF(N165="základní",J165,0)</f>
        <v>0</v>
      </c>
      <c r="BF165" s="125">
        <f>IF(N165="snížená",J165,0)</f>
        <v>0</v>
      </c>
      <c r="BG165" s="125">
        <f>IF(N165="zákl. přenesená",J165,0)</f>
        <v>0</v>
      </c>
      <c r="BH165" s="125">
        <f>IF(N165="sníž. přenesená",J165,0)</f>
        <v>0</v>
      </c>
      <c r="BI165" s="125">
        <f>IF(N165="nulová",J165,0)</f>
        <v>0</v>
      </c>
      <c r="BJ165" s="42" t="s">
        <v>74</v>
      </c>
      <c r="BK165" s="125">
        <f>ROUND(I165*H165,2)</f>
        <v>0</v>
      </c>
      <c r="BL165" s="42" t="s">
        <v>114</v>
      </c>
      <c r="BM165" s="124" t="s">
        <v>180</v>
      </c>
    </row>
    <row r="166" spans="2:65" s="103" customFormat="1" ht="25.95" customHeight="1" x14ac:dyDescent="0.25">
      <c r="B166" s="104"/>
      <c r="D166" s="105" t="s">
        <v>72</v>
      </c>
      <c r="E166" s="106" t="s">
        <v>181</v>
      </c>
      <c r="F166" s="106" t="s">
        <v>181</v>
      </c>
      <c r="I166" s="158"/>
      <c r="J166" s="107">
        <f>BK166</f>
        <v>0</v>
      </c>
      <c r="L166" s="104"/>
      <c r="M166" s="108"/>
      <c r="P166" s="109">
        <f>P167</f>
        <v>0</v>
      </c>
      <c r="R166" s="109">
        <f>R167</f>
        <v>0</v>
      </c>
      <c r="T166" s="110">
        <f>T167</f>
        <v>0</v>
      </c>
      <c r="AR166" s="105" t="s">
        <v>74</v>
      </c>
      <c r="AT166" s="111" t="s">
        <v>72</v>
      </c>
      <c r="AU166" s="111" t="s">
        <v>73</v>
      </c>
      <c r="AY166" s="105" t="s">
        <v>109</v>
      </c>
      <c r="BK166" s="112">
        <f>BK167</f>
        <v>0</v>
      </c>
    </row>
    <row r="167" spans="2:65" s="103" customFormat="1" ht="22.95" customHeight="1" x14ac:dyDescent="0.25">
      <c r="B167" s="104"/>
      <c r="D167" s="105" t="s">
        <v>72</v>
      </c>
      <c r="E167" s="113" t="s">
        <v>182</v>
      </c>
      <c r="F167" s="113" t="s">
        <v>183</v>
      </c>
      <c r="I167" s="158"/>
      <c r="J167" s="114">
        <f>BK167</f>
        <v>0</v>
      </c>
      <c r="L167" s="104"/>
      <c r="M167" s="108"/>
      <c r="P167" s="109">
        <f>P168</f>
        <v>0</v>
      </c>
      <c r="R167" s="109">
        <f>R168</f>
        <v>0</v>
      </c>
      <c r="T167" s="110">
        <f>T168</f>
        <v>0</v>
      </c>
      <c r="AR167" s="105" t="s">
        <v>74</v>
      </c>
      <c r="AT167" s="111" t="s">
        <v>72</v>
      </c>
      <c r="AU167" s="111" t="s">
        <v>74</v>
      </c>
      <c r="AY167" s="105" t="s">
        <v>109</v>
      </c>
      <c r="BK167" s="112">
        <f>BK168</f>
        <v>0</v>
      </c>
    </row>
    <row r="168" spans="2:65" s="148" customFormat="1" ht="21.75" customHeight="1" x14ac:dyDescent="0.3">
      <c r="B168" s="48"/>
      <c r="C168" s="115" t="s">
        <v>184</v>
      </c>
      <c r="D168" s="115" t="s">
        <v>111</v>
      </c>
      <c r="E168" s="116" t="s">
        <v>185</v>
      </c>
      <c r="F168" s="117" t="s">
        <v>186</v>
      </c>
      <c r="G168" s="118" t="s">
        <v>187</v>
      </c>
      <c r="H168" s="119">
        <v>1</v>
      </c>
      <c r="I168" s="159"/>
      <c r="J168" s="120">
        <f>ROUND(I168*H168,2)</f>
        <v>0</v>
      </c>
      <c r="K168" s="121"/>
      <c r="L168" s="48"/>
      <c r="M168" s="163" t="s">
        <v>33</v>
      </c>
      <c r="N168" s="135" t="s">
        <v>56</v>
      </c>
      <c r="O168" s="164"/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24" t="s">
        <v>114</v>
      </c>
      <c r="AT168" s="124" t="s">
        <v>111</v>
      </c>
      <c r="AU168" s="124" t="s">
        <v>76</v>
      </c>
      <c r="AY168" s="42" t="s">
        <v>109</v>
      </c>
      <c r="BE168" s="125">
        <f>IF(N168="základní",J168,0)</f>
        <v>0</v>
      </c>
      <c r="BF168" s="125">
        <f>IF(N168="snížená",J168,0)</f>
        <v>0</v>
      </c>
      <c r="BG168" s="125">
        <f>IF(N168="zákl. přenesená",J168,0)</f>
        <v>0</v>
      </c>
      <c r="BH168" s="125">
        <f>IF(N168="sníž. přenesená",J168,0)</f>
        <v>0</v>
      </c>
      <c r="BI168" s="125">
        <f>IF(N168="nulová",J168,0)</f>
        <v>0</v>
      </c>
      <c r="BJ168" s="42" t="s">
        <v>74</v>
      </c>
      <c r="BK168" s="125">
        <f>ROUND(I168*H168,2)</f>
        <v>0</v>
      </c>
      <c r="BL168" s="42" t="s">
        <v>114</v>
      </c>
      <c r="BM168" s="124" t="s">
        <v>188</v>
      </c>
    </row>
    <row r="169" spans="2:65" s="148" customFormat="1" ht="6.9" customHeight="1" x14ac:dyDescent="0.3">
      <c r="B169" s="52"/>
      <c r="C169" s="53"/>
      <c r="D169" s="53"/>
      <c r="E169" s="53"/>
      <c r="F169" s="53"/>
      <c r="G169" s="53"/>
      <c r="H169" s="53"/>
      <c r="I169" s="53"/>
      <c r="J169" s="53"/>
      <c r="K169" s="53"/>
      <c r="L169" s="48"/>
    </row>
  </sheetData>
  <sheetProtection algorithmName="SHA-512" hashValue="i5dAik8BPfnlMZ/+EFjBXSWCn9wj9gJOe/Moxn5uFPoXAcmWxzjV10Jrg9j6yN59pSIMvAYu189raX3cT/c17A==" saltValue="DIhRxWuj6F55ErH15uGvL4cP9dCwO6/wQsxvZH1b8+bLfCm3EufvkjhIMo75oQ6YF5h21SWhZjlsW/h33AK3hg==" spinCount="100000" sheet="1" objects="1" scenarios="1" formatColumns="0" formatRows="0" autoFilter="0"/>
  <autoFilter ref="C131:K168"/>
  <mergeCells count="14">
    <mergeCell ref="E85:H85"/>
    <mergeCell ref="L2:V2"/>
    <mergeCell ref="E7:H7"/>
    <mergeCell ref="E9:H9"/>
    <mergeCell ref="E18:H18"/>
    <mergeCell ref="E27:H27"/>
    <mergeCell ref="E122:H122"/>
    <mergeCell ref="E124:H124"/>
    <mergeCell ref="E87:H87"/>
    <mergeCell ref="D106:F106"/>
    <mergeCell ref="D107:F107"/>
    <mergeCell ref="D108:F108"/>
    <mergeCell ref="D109:F109"/>
    <mergeCell ref="D110:F110"/>
  </mergeCells>
  <pageMargins left="0.39370078740157483" right="0.39370078740157483" top="0.39370078740157483" bottom="0.39370078740157483" header="0" footer="0"/>
  <pageSetup paperSize="9" scale="82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9"/>
  <sheetViews>
    <sheetView showGridLines="0" workbookViewId="0">
      <selection activeCell="I135" sqref="I135"/>
    </sheetView>
  </sheetViews>
  <sheetFormatPr defaultColWidth="9.109375" defaultRowHeight="10.199999999999999" x14ac:dyDescent="0.2"/>
  <cols>
    <col min="1" max="1" width="7.109375" style="144" customWidth="1"/>
    <col min="2" max="2" width="1" style="144" customWidth="1"/>
    <col min="3" max="3" width="3.5546875" style="144" customWidth="1"/>
    <col min="4" max="4" width="3.6640625" style="144" customWidth="1"/>
    <col min="5" max="5" width="14.6640625" style="144" customWidth="1"/>
    <col min="6" max="6" width="43.5546875" style="144" customWidth="1"/>
    <col min="7" max="7" width="6.44140625" style="144" customWidth="1"/>
    <col min="8" max="8" width="12" style="144" customWidth="1"/>
    <col min="9" max="9" width="13.5546875" style="144" customWidth="1"/>
    <col min="10" max="10" width="19.109375" style="144" customWidth="1"/>
    <col min="11" max="11" width="19.109375" style="144" hidden="1" customWidth="1"/>
    <col min="12" max="12" width="8" style="144" customWidth="1"/>
    <col min="13" max="13" width="9.33203125" style="144" hidden="1" customWidth="1"/>
    <col min="14" max="14" width="9.109375" style="144"/>
    <col min="15" max="20" width="12.109375" style="144" hidden="1" customWidth="1"/>
    <col min="21" max="21" width="14" style="144" hidden="1" customWidth="1"/>
    <col min="22" max="22" width="10.5546875" style="144" customWidth="1"/>
    <col min="23" max="23" width="14" style="144" customWidth="1"/>
    <col min="24" max="24" width="10.5546875" style="144" customWidth="1"/>
    <col min="25" max="25" width="12.88671875" style="144" customWidth="1"/>
    <col min="26" max="26" width="9.44140625" style="144" customWidth="1"/>
    <col min="27" max="27" width="12.88671875" style="144" customWidth="1"/>
    <col min="28" max="28" width="14" style="144" customWidth="1"/>
    <col min="29" max="29" width="9.44140625" style="144" customWidth="1"/>
    <col min="30" max="30" width="12.88671875" style="144" customWidth="1"/>
    <col min="31" max="31" width="14" style="144" customWidth="1"/>
    <col min="32" max="16384" width="9.109375" style="144"/>
  </cols>
  <sheetData>
    <row r="2" spans="2:46" ht="36.9" customHeight="1" x14ac:dyDescent="0.2"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AT2" s="42" t="s">
        <v>75</v>
      </c>
    </row>
    <row r="3" spans="2:46" ht="6.9" customHeight="1" x14ac:dyDescent="0.2">
      <c r="B3" s="43"/>
      <c r="C3" s="44"/>
      <c r="D3" s="44"/>
      <c r="E3" s="44"/>
      <c r="F3" s="44"/>
      <c r="G3" s="44"/>
      <c r="H3" s="44"/>
      <c r="I3" s="44"/>
      <c r="J3" s="44"/>
      <c r="K3" s="44"/>
      <c r="L3" s="45"/>
      <c r="AT3" s="42" t="s">
        <v>76</v>
      </c>
    </row>
    <row r="4" spans="2:46" ht="24.9" customHeight="1" x14ac:dyDescent="0.2">
      <c r="B4" s="45"/>
      <c r="D4" s="46" t="s">
        <v>78</v>
      </c>
      <c r="L4" s="45"/>
      <c r="M4" s="65" t="s">
        <v>36</v>
      </c>
      <c r="AT4" s="42" t="s">
        <v>34</v>
      </c>
    </row>
    <row r="5" spans="2:46" ht="6.9" customHeight="1" x14ac:dyDescent="0.2">
      <c r="B5" s="45"/>
      <c r="L5" s="45"/>
    </row>
    <row r="6" spans="2:46" ht="12" customHeight="1" x14ac:dyDescent="0.2">
      <c r="B6" s="45"/>
      <c r="D6" s="149" t="s">
        <v>37</v>
      </c>
      <c r="L6" s="45"/>
    </row>
    <row r="7" spans="2:46" ht="16.5" customHeight="1" x14ac:dyDescent="0.2">
      <c r="B7" s="45"/>
      <c r="E7" s="395" t="str">
        <f>'[5]Rekapitulace stavby'!K6</f>
        <v>Areál tramvaje Poruba - VZT 2 - šatna</v>
      </c>
      <c r="F7" s="396"/>
      <c r="G7" s="396"/>
      <c r="H7" s="396"/>
      <c r="L7" s="45"/>
    </row>
    <row r="8" spans="2:46" s="148" customFormat="1" ht="12" customHeight="1" x14ac:dyDescent="0.3">
      <c r="B8" s="48"/>
      <c r="D8" s="149" t="s">
        <v>79</v>
      </c>
      <c r="L8" s="48"/>
    </row>
    <row r="9" spans="2:46" s="148" customFormat="1" ht="30" customHeight="1" x14ac:dyDescent="0.3">
      <c r="B9" s="48"/>
      <c r="E9" s="397" t="s">
        <v>213</v>
      </c>
      <c r="F9" s="398"/>
      <c r="G9" s="398"/>
      <c r="H9" s="398"/>
      <c r="L9" s="48"/>
    </row>
    <row r="10" spans="2:46" s="148" customFormat="1" x14ac:dyDescent="0.3">
      <c r="B10" s="48"/>
      <c r="L10" s="48"/>
    </row>
    <row r="11" spans="2:46" s="148" customFormat="1" ht="12" customHeight="1" x14ac:dyDescent="0.3">
      <c r="B11" s="48"/>
      <c r="D11" s="149" t="s">
        <v>38</v>
      </c>
      <c r="F11" s="145" t="s">
        <v>33</v>
      </c>
      <c r="I11" s="149" t="s">
        <v>39</v>
      </c>
      <c r="J11" s="145" t="s">
        <v>33</v>
      </c>
      <c r="L11" s="48"/>
    </row>
    <row r="12" spans="2:46" s="148" customFormat="1" ht="12" customHeight="1" x14ac:dyDescent="0.3">
      <c r="B12" s="48"/>
      <c r="D12" s="149" t="s">
        <v>40</v>
      </c>
      <c r="F12" s="145" t="s">
        <v>41</v>
      </c>
      <c r="I12" s="149" t="s">
        <v>42</v>
      </c>
      <c r="J12" s="140" t="str">
        <f>'[5]Rekapitulace stavby'!AN8</f>
        <v>7. 12. 2022</v>
      </c>
      <c r="L12" s="48"/>
    </row>
    <row r="13" spans="2:46" s="148" customFormat="1" ht="10.95" customHeight="1" x14ac:dyDescent="0.3">
      <c r="B13" s="48"/>
      <c r="L13" s="48"/>
    </row>
    <row r="14" spans="2:46" s="148" customFormat="1" ht="12" customHeight="1" x14ac:dyDescent="0.3">
      <c r="B14" s="48"/>
      <c r="D14" s="149" t="s">
        <v>43</v>
      </c>
      <c r="I14" s="149" t="s">
        <v>44</v>
      </c>
      <c r="J14" s="145" t="s">
        <v>33</v>
      </c>
      <c r="L14" s="48"/>
    </row>
    <row r="15" spans="2:46" s="148" customFormat="1" ht="18" customHeight="1" x14ac:dyDescent="0.3">
      <c r="B15" s="48"/>
      <c r="E15" s="145" t="s">
        <v>27</v>
      </c>
      <c r="I15" s="149" t="s">
        <v>45</v>
      </c>
      <c r="J15" s="145" t="s">
        <v>33</v>
      </c>
      <c r="L15" s="48"/>
    </row>
    <row r="16" spans="2:46" s="148" customFormat="1" ht="6.9" customHeight="1" x14ac:dyDescent="0.3">
      <c r="B16" s="48"/>
      <c r="L16" s="48"/>
    </row>
    <row r="17" spans="2:12" s="148" customFormat="1" ht="12" customHeight="1" x14ac:dyDescent="0.3">
      <c r="B17" s="48"/>
      <c r="D17" s="149" t="s">
        <v>189</v>
      </c>
      <c r="I17" s="149" t="s">
        <v>44</v>
      </c>
      <c r="J17" s="150" t="str">
        <f>'[5]Rekapitulace stavby'!AN13</f>
        <v>Vyplň údaj</v>
      </c>
      <c r="L17" s="48"/>
    </row>
    <row r="18" spans="2:12" s="148" customFormat="1" ht="18" customHeight="1" x14ac:dyDescent="0.3">
      <c r="B18" s="48"/>
      <c r="E18" s="402" t="str">
        <f>'[5]Rekapitulace stavby'!E14</f>
        <v>Vyplň údaj</v>
      </c>
      <c r="F18" s="403"/>
      <c r="G18" s="403"/>
      <c r="H18" s="403"/>
      <c r="I18" s="149" t="s">
        <v>45</v>
      </c>
      <c r="J18" s="150" t="str">
        <f>'[5]Rekapitulace stavby'!AN14</f>
        <v>Vyplň údaj</v>
      </c>
      <c r="L18" s="48"/>
    </row>
    <row r="19" spans="2:12" s="148" customFormat="1" ht="6.9" customHeight="1" x14ac:dyDescent="0.3">
      <c r="B19" s="48"/>
      <c r="L19" s="48"/>
    </row>
    <row r="20" spans="2:12" s="148" customFormat="1" ht="12" customHeight="1" x14ac:dyDescent="0.3">
      <c r="B20" s="48"/>
      <c r="D20" s="149" t="s">
        <v>46</v>
      </c>
      <c r="I20" s="149" t="s">
        <v>44</v>
      </c>
      <c r="J20" s="145" t="s">
        <v>33</v>
      </c>
      <c r="L20" s="48"/>
    </row>
    <row r="21" spans="2:12" s="148" customFormat="1" ht="18" customHeight="1" x14ac:dyDescent="0.3">
      <c r="B21" s="48"/>
      <c r="E21" s="145" t="s">
        <v>47</v>
      </c>
      <c r="I21" s="149" t="s">
        <v>45</v>
      </c>
      <c r="J21" s="145" t="s">
        <v>33</v>
      </c>
      <c r="L21" s="48"/>
    </row>
    <row r="22" spans="2:12" s="148" customFormat="1" ht="6.9" customHeight="1" x14ac:dyDescent="0.3">
      <c r="B22" s="48"/>
      <c r="L22" s="48"/>
    </row>
    <row r="23" spans="2:12" s="148" customFormat="1" ht="12" customHeight="1" x14ac:dyDescent="0.3">
      <c r="B23" s="48"/>
      <c r="D23" s="149" t="s">
        <v>49</v>
      </c>
      <c r="I23" s="149" t="s">
        <v>44</v>
      </c>
      <c r="J23" s="145" t="s">
        <v>33</v>
      </c>
      <c r="L23" s="48"/>
    </row>
    <row r="24" spans="2:12" s="148" customFormat="1" ht="18" customHeight="1" x14ac:dyDescent="0.3">
      <c r="B24" s="48"/>
      <c r="E24" s="145" t="s">
        <v>1</v>
      </c>
      <c r="I24" s="149" t="s">
        <v>45</v>
      </c>
      <c r="J24" s="145" t="s">
        <v>33</v>
      </c>
      <c r="L24" s="48"/>
    </row>
    <row r="25" spans="2:12" s="148" customFormat="1" ht="6.9" customHeight="1" x14ac:dyDescent="0.3">
      <c r="B25" s="48"/>
      <c r="L25" s="48"/>
    </row>
    <row r="26" spans="2:12" s="148" customFormat="1" ht="12" customHeight="1" x14ac:dyDescent="0.3">
      <c r="B26" s="48"/>
      <c r="D26" s="149" t="s">
        <v>50</v>
      </c>
      <c r="L26" s="48"/>
    </row>
    <row r="27" spans="2:12" s="66" customFormat="1" ht="16.5" customHeight="1" x14ac:dyDescent="0.3">
      <c r="B27" s="67"/>
      <c r="E27" s="404" t="s">
        <v>33</v>
      </c>
      <c r="F27" s="404"/>
      <c r="G27" s="404"/>
      <c r="H27" s="404"/>
      <c r="L27" s="67"/>
    </row>
    <row r="28" spans="2:12" s="148" customFormat="1" ht="6.9" customHeight="1" x14ac:dyDescent="0.3">
      <c r="B28" s="48"/>
      <c r="L28" s="48"/>
    </row>
    <row r="29" spans="2:12" s="148" customFormat="1" ht="6.9" customHeight="1" x14ac:dyDescent="0.3">
      <c r="B29" s="48"/>
      <c r="D29" s="56"/>
      <c r="E29" s="56"/>
      <c r="F29" s="56"/>
      <c r="G29" s="56"/>
      <c r="H29" s="56"/>
      <c r="I29" s="56"/>
      <c r="J29" s="56"/>
      <c r="K29" s="56"/>
      <c r="L29" s="48"/>
    </row>
    <row r="30" spans="2:12" s="148" customFormat="1" ht="14.4" customHeight="1" x14ac:dyDescent="0.3">
      <c r="B30" s="48"/>
      <c r="D30" s="145" t="s">
        <v>80</v>
      </c>
      <c r="J30" s="147">
        <f>J96</f>
        <v>0</v>
      </c>
      <c r="L30" s="48"/>
    </row>
    <row r="31" spans="2:12" s="148" customFormat="1" ht="14.4" customHeight="1" x14ac:dyDescent="0.3">
      <c r="B31" s="48"/>
      <c r="D31" s="47" t="s">
        <v>81</v>
      </c>
      <c r="J31" s="147">
        <f>J105</f>
        <v>0</v>
      </c>
      <c r="L31" s="48"/>
    </row>
    <row r="32" spans="2:12" s="148" customFormat="1" ht="25.35" customHeight="1" x14ac:dyDescent="0.3">
      <c r="B32" s="48"/>
      <c r="D32" s="68" t="s">
        <v>51</v>
      </c>
      <c r="J32" s="139">
        <f>ROUND(J30 + J31, 2)</f>
        <v>0</v>
      </c>
      <c r="L32" s="48"/>
    </row>
    <row r="33" spans="2:12" s="148" customFormat="1" ht="6.9" customHeight="1" x14ac:dyDescent="0.3">
      <c r="B33" s="48"/>
      <c r="D33" s="56"/>
      <c r="E33" s="56"/>
      <c r="F33" s="56"/>
      <c r="G33" s="56"/>
      <c r="H33" s="56"/>
      <c r="I33" s="56"/>
      <c r="J33" s="56"/>
      <c r="K33" s="56"/>
      <c r="L33" s="48"/>
    </row>
    <row r="34" spans="2:12" s="148" customFormat="1" ht="14.4" customHeight="1" x14ac:dyDescent="0.3">
      <c r="B34" s="48"/>
      <c r="F34" s="143" t="s">
        <v>53</v>
      </c>
      <c r="I34" s="143" t="s">
        <v>52</v>
      </c>
      <c r="J34" s="143" t="s">
        <v>54</v>
      </c>
      <c r="L34" s="48"/>
    </row>
    <row r="35" spans="2:12" s="148" customFormat="1" ht="14.4" customHeight="1" x14ac:dyDescent="0.3">
      <c r="B35" s="48"/>
      <c r="D35" s="141" t="s">
        <v>55</v>
      </c>
      <c r="E35" s="149" t="s">
        <v>56</v>
      </c>
      <c r="F35" s="69">
        <f>ROUND((SUM(BE105:BE112) + SUM(BE132:BE168)),  2)</f>
        <v>0</v>
      </c>
      <c r="I35" s="70">
        <v>0.21</v>
      </c>
      <c r="J35" s="69">
        <f>ROUND(((SUM(BE105:BE112) + SUM(BE132:BE168))*I35),  2)</f>
        <v>0</v>
      </c>
      <c r="L35" s="48"/>
    </row>
    <row r="36" spans="2:12" s="148" customFormat="1" ht="14.4" customHeight="1" x14ac:dyDescent="0.3">
      <c r="B36" s="48"/>
      <c r="E36" s="149" t="s">
        <v>57</v>
      </c>
      <c r="F36" s="69">
        <f>ROUND((SUM(BF105:BF112) + SUM(BF132:BF168)),  2)</f>
        <v>0</v>
      </c>
      <c r="I36" s="70">
        <v>0.15</v>
      </c>
      <c r="J36" s="69">
        <f>ROUND(((SUM(BF105:BF112) + SUM(BF132:BF168))*I36),  2)</f>
        <v>0</v>
      </c>
      <c r="L36" s="48"/>
    </row>
    <row r="37" spans="2:12" s="148" customFormat="1" ht="14.4" hidden="1" customHeight="1" x14ac:dyDescent="0.3">
      <c r="B37" s="48"/>
      <c r="E37" s="149" t="s">
        <v>58</v>
      </c>
      <c r="F37" s="69">
        <f>ROUND((SUM(BG105:BG112) + SUM(BG132:BG168)),  2)</f>
        <v>0</v>
      </c>
      <c r="I37" s="70">
        <v>0.21</v>
      </c>
      <c r="J37" s="69">
        <f>0</f>
        <v>0</v>
      </c>
      <c r="L37" s="48"/>
    </row>
    <row r="38" spans="2:12" s="148" customFormat="1" ht="14.4" hidden="1" customHeight="1" x14ac:dyDescent="0.3">
      <c r="B38" s="48"/>
      <c r="E38" s="149" t="s">
        <v>59</v>
      </c>
      <c r="F38" s="69">
        <f>ROUND((SUM(BH105:BH112) + SUM(BH132:BH168)),  2)</f>
        <v>0</v>
      </c>
      <c r="I38" s="70">
        <v>0.15</v>
      </c>
      <c r="J38" s="69">
        <f>0</f>
        <v>0</v>
      </c>
      <c r="L38" s="48"/>
    </row>
    <row r="39" spans="2:12" s="148" customFormat="1" ht="14.4" hidden="1" customHeight="1" x14ac:dyDescent="0.3">
      <c r="B39" s="48"/>
      <c r="E39" s="149" t="s">
        <v>60</v>
      </c>
      <c r="F39" s="69">
        <f>ROUND((SUM(BI105:BI112) + SUM(BI132:BI168)),  2)</f>
        <v>0</v>
      </c>
      <c r="I39" s="70">
        <v>0</v>
      </c>
      <c r="J39" s="69">
        <f>0</f>
        <v>0</v>
      </c>
      <c r="L39" s="48"/>
    </row>
    <row r="40" spans="2:12" s="148" customFormat="1" ht="6.9" customHeight="1" x14ac:dyDescent="0.3">
      <c r="B40" s="48"/>
      <c r="L40" s="48"/>
    </row>
    <row r="41" spans="2:12" s="148" customFormat="1" ht="25.35" customHeight="1" x14ac:dyDescent="0.3">
      <c r="B41" s="48"/>
      <c r="C41" s="64"/>
      <c r="D41" s="71" t="s">
        <v>61</v>
      </c>
      <c r="E41" s="57"/>
      <c r="F41" s="57"/>
      <c r="G41" s="72" t="s">
        <v>62</v>
      </c>
      <c r="H41" s="73" t="s">
        <v>63</v>
      </c>
      <c r="I41" s="57"/>
      <c r="J41" s="74">
        <f>SUM(J32:J39)</f>
        <v>0</v>
      </c>
      <c r="K41" s="75"/>
      <c r="L41" s="48"/>
    </row>
    <row r="42" spans="2:12" s="148" customFormat="1" ht="14.4" customHeight="1" x14ac:dyDescent="0.3">
      <c r="B42" s="48"/>
      <c r="L42" s="48"/>
    </row>
    <row r="43" spans="2:12" ht="14.4" customHeight="1" x14ac:dyDescent="0.2">
      <c r="B43" s="45"/>
      <c r="L43" s="45"/>
    </row>
    <row r="44" spans="2:12" ht="14.4" customHeight="1" x14ac:dyDescent="0.2">
      <c r="B44" s="45"/>
      <c r="L44" s="45"/>
    </row>
    <row r="45" spans="2:12" ht="14.4" customHeight="1" x14ac:dyDescent="0.2">
      <c r="B45" s="45"/>
      <c r="L45" s="45"/>
    </row>
    <row r="46" spans="2:12" ht="14.4" customHeight="1" x14ac:dyDescent="0.2">
      <c r="B46" s="45"/>
      <c r="L46" s="45"/>
    </row>
    <row r="47" spans="2:12" ht="14.4" customHeight="1" x14ac:dyDescent="0.2">
      <c r="B47" s="45"/>
      <c r="L47" s="45"/>
    </row>
    <row r="48" spans="2:12" ht="14.4" customHeight="1" x14ac:dyDescent="0.2">
      <c r="B48" s="45"/>
      <c r="L48" s="45"/>
    </row>
    <row r="49" spans="2:12" ht="14.4" customHeight="1" x14ac:dyDescent="0.2">
      <c r="B49" s="45"/>
      <c r="L49" s="45"/>
    </row>
    <row r="50" spans="2:12" s="148" customFormat="1" ht="14.4" customHeight="1" x14ac:dyDescent="0.3">
      <c r="B50" s="48"/>
      <c r="D50" s="49" t="s">
        <v>64</v>
      </c>
      <c r="E50" s="50"/>
      <c r="F50" s="50"/>
      <c r="G50" s="49" t="s">
        <v>65</v>
      </c>
      <c r="H50" s="50"/>
      <c r="I50" s="50"/>
      <c r="J50" s="50"/>
      <c r="K50" s="50"/>
      <c r="L50" s="48"/>
    </row>
    <row r="51" spans="2:12" x14ac:dyDescent="0.2">
      <c r="B51" s="45"/>
      <c r="L51" s="45"/>
    </row>
    <row r="52" spans="2:12" x14ac:dyDescent="0.2">
      <c r="B52" s="45"/>
      <c r="L52" s="45"/>
    </row>
    <row r="53" spans="2:12" x14ac:dyDescent="0.2">
      <c r="B53" s="45"/>
      <c r="L53" s="45"/>
    </row>
    <row r="54" spans="2:12" x14ac:dyDescent="0.2">
      <c r="B54" s="45"/>
      <c r="L54" s="45"/>
    </row>
    <row r="55" spans="2:12" x14ac:dyDescent="0.2">
      <c r="B55" s="45"/>
      <c r="L55" s="45"/>
    </row>
    <row r="56" spans="2:12" x14ac:dyDescent="0.2">
      <c r="B56" s="45"/>
      <c r="L56" s="45"/>
    </row>
    <row r="57" spans="2:12" x14ac:dyDescent="0.2">
      <c r="B57" s="45"/>
      <c r="L57" s="45"/>
    </row>
    <row r="58" spans="2:12" x14ac:dyDescent="0.2">
      <c r="B58" s="45"/>
      <c r="L58" s="45"/>
    </row>
    <row r="59" spans="2:12" x14ac:dyDescent="0.2">
      <c r="B59" s="45"/>
      <c r="L59" s="45"/>
    </row>
    <row r="60" spans="2:12" x14ac:dyDescent="0.2">
      <c r="B60" s="45"/>
      <c r="L60" s="45"/>
    </row>
    <row r="61" spans="2:12" s="148" customFormat="1" ht="13.2" x14ac:dyDescent="0.3">
      <c r="B61" s="48"/>
      <c r="D61" s="51" t="s">
        <v>66</v>
      </c>
      <c r="E61" s="142"/>
      <c r="F61" s="76" t="s">
        <v>67</v>
      </c>
      <c r="G61" s="51" t="s">
        <v>66</v>
      </c>
      <c r="H61" s="142"/>
      <c r="I61" s="142"/>
      <c r="J61" s="77" t="s">
        <v>67</v>
      </c>
      <c r="K61" s="142"/>
      <c r="L61" s="48"/>
    </row>
    <row r="62" spans="2:12" x14ac:dyDescent="0.2">
      <c r="B62" s="45"/>
      <c r="L62" s="45"/>
    </row>
    <row r="63" spans="2:12" x14ac:dyDescent="0.2">
      <c r="B63" s="45"/>
      <c r="L63" s="45"/>
    </row>
    <row r="64" spans="2:12" x14ac:dyDescent="0.2">
      <c r="B64" s="45"/>
      <c r="L64" s="45"/>
    </row>
    <row r="65" spans="2:12" s="148" customFormat="1" ht="13.2" x14ac:dyDescent="0.3">
      <c r="B65" s="48"/>
      <c r="D65" s="49" t="s">
        <v>68</v>
      </c>
      <c r="E65" s="50"/>
      <c r="F65" s="50"/>
      <c r="G65" s="49" t="s">
        <v>190</v>
      </c>
      <c r="H65" s="50"/>
      <c r="I65" s="50"/>
      <c r="J65" s="50"/>
      <c r="K65" s="50"/>
      <c r="L65" s="48"/>
    </row>
    <row r="66" spans="2:12" x14ac:dyDescent="0.2">
      <c r="B66" s="45"/>
      <c r="L66" s="45"/>
    </row>
    <row r="67" spans="2:12" x14ac:dyDescent="0.2">
      <c r="B67" s="45"/>
      <c r="L67" s="45"/>
    </row>
    <row r="68" spans="2:12" x14ac:dyDescent="0.2">
      <c r="B68" s="45"/>
      <c r="L68" s="45"/>
    </row>
    <row r="69" spans="2:12" x14ac:dyDescent="0.2">
      <c r="B69" s="45"/>
      <c r="L69" s="45"/>
    </row>
    <row r="70" spans="2:12" x14ac:dyDescent="0.2">
      <c r="B70" s="45"/>
      <c r="L70" s="45"/>
    </row>
    <row r="71" spans="2:12" x14ac:dyDescent="0.2">
      <c r="B71" s="45"/>
      <c r="L71" s="45"/>
    </row>
    <row r="72" spans="2:12" x14ac:dyDescent="0.2">
      <c r="B72" s="45"/>
      <c r="L72" s="45"/>
    </row>
    <row r="73" spans="2:12" x14ac:dyDescent="0.2">
      <c r="B73" s="45"/>
      <c r="L73" s="45"/>
    </row>
    <row r="74" spans="2:12" x14ac:dyDescent="0.2">
      <c r="B74" s="45"/>
      <c r="L74" s="45"/>
    </row>
    <row r="75" spans="2:12" x14ac:dyDescent="0.2">
      <c r="B75" s="45"/>
      <c r="L75" s="45"/>
    </row>
    <row r="76" spans="2:12" s="148" customFormat="1" ht="13.2" x14ac:dyDescent="0.3">
      <c r="B76" s="48"/>
      <c r="D76" s="51" t="s">
        <v>66</v>
      </c>
      <c r="E76" s="142"/>
      <c r="F76" s="76" t="s">
        <v>67</v>
      </c>
      <c r="G76" s="51" t="s">
        <v>66</v>
      </c>
      <c r="H76" s="142"/>
      <c r="I76" s="142"/>
      <c r="J76" s="77" t="s">
        <v>67</v>
      </c>
      <c r="K76" s="142"/>
      <c r="L76" s="48"/>
    </row>
    <row r="77" spans="2:12" s="148" customFormat="1" ht="14.4" customHeight="1" x14ac:dyDescent="0.3"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8"/>
    </row>
    <row r="81" spans="2:47" s="148" customFormat="1" ht="6.9" customHeight="1" x14ac:dyDescent="0.3"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8"/>
    </row>
    <row r="82" spans="2:47" s="148" customFormat="1" ht="24.9" customHeight="1" x14ac:dyDescent="0.3">
      <c r="B82" s="48"/>
      <c r="C82" s="46" t="s">
        <v>82</v>
      </c>
      <c r="L82" s="48"/>
    </row>
    <row r="83" spans="2:47" s="148" customFormat="1" ht="6.9" customHeight="1" x14ac:dyDescent="0.3">
      <c r="B83" s="48"/>
      <c r="L83" s="48"/>
    </row>
    <row r="84" spans="2:47" s="148" customFormat="1" ht="12" customHeight="1" x14ac:dyDescent="0.3">
      <c r="B84" s="48"/>
      <c r="C84" s="149" t="s">
        <v>37</v>
      </c>
      <c r="L84" s="48"/>
    </row>
    <row r="85" spans="2:47" s="148" customFormat="1" ht="16.5" customHeight="1" x14ac:dyDescent="0.3">
      <c r="B85" s="48"/>
      <c r="E85" s="395" t="str">
        <f>E7</f>
        <v>Areál tramvaje Poruba - VZT 2 - šatna</v>
      </c>
      <c r="F85" s="396"/>
      <c r="G85" s="396"/>
      <c r="H85" s="396"/>
      <c r="L85" s="48"/>
    </row>
    <row r="86" spans="2:47" s="148" customFormat="1" ht="12" customHeight="1" x14ac:dyDescent="0.3">
      <c r="B86" s="48"/>
      <c r="C86" s="149" t="s">
        <v>79</v>
      </c>
      <c r="L86" s="48"/>
    </row>
    <row r="87" spans="2:47" s="148" customFormat="1" ht="30" customHeight="1" x14ac:dyDescent="0.3">
      <c r="B87" s="48"/>
      <c r="E87" s="397" t="str">
        <f>E9</f>
        <v>D.1.2 - Stavebně konstrukční část - Základ pod VZT jednotku 2</v>
      </c>
      <c r="F87" s="398"/>
      <c r="G87" s="398"/>
      <c r="H87" s="398"/>
      <c r="L87" s="48"/>
    </row>
    <row r="88" spans="2:47" s="148" customFormat="1" ht="6.9" customHeight="1" x14ac:dyDescent="0.3">
      <c r="B88" s="48"/>
      <c r="L88" s="48"/>
    </row>
    <row r="89" spans="2:47" s="148" customFormat="1" ht="12" customHeight="1" x14ac:dyDescent="0.3">
      <c r="B89" s="48"/>
      <c r="C89" s="149" t="s">
        <v>40</v>
      </c>
      <c r="F89" s="145" t="str">
        <f>F12</f>
        <v>Ostrava</v>
      </c>
      <c r="I89" s="149" t="s">
        <v>42</v>
      </c>
      <c r="J89" s="140" t="str">
        <f>IF(J12="","",J12)</f>
        <v>7. 12. 2022</v>
      </c>
      <c r="L89" s="48"/>
    </row>
    <row r="90" spans="2:47" s="148" customFormat="1" ht="6.9" customHeight="1" x14ac:dyDescent="0.3">
      <c r="B90" s="48"/>
      <c r="L90" s="48"/>
    </row>
    <row r="91" spans="2:47" s="148" customFormat="1" ht="15.15" customHeight="1" x14ac:dyDescent="0.3">
      <c r="B91" s="48"/>
      <c r="C91" s="149" t="s">
        <v>43</v>
      </c>
      <c r="F91" s="145" t="str">
        <f>E15</f>
        <v>Dopravní podnik Ostrava a.s.</v>
      </c>
      <c r="I91" s="149" t="s">
        <v>46</v>
      </c>
      <c r="J91" s="146" t="str">
        <f>E21</f>
        <v>Ing. Jakub Jirčík</v>
      </c>
      <c r="L91" s="48"/>
    </row>
    <row r="92" spans="2:47" s="148" customFormat="1" ht="15.15" customHeight="1" x14ac:dyDescent="0.3">
      <c r="B92" s="48"/>
      <c r="C92" s="149" t="s">
        <v>189</v>
      </c>
      <c r="F92" s="145" t="str">
        <f>IF(E18="","",E18)</f>
        <v>Vyplň údaj</v>
      </c>
      <c r="I92" s="149" t="s">
        <v>49</v>
      </c>
      <c r="J92" s="146" t="str">
        <f>E24</f>
        <v>BKB Metal, a.s.</v>
      </c>
      <c r="L92" s="48"/>
    </row>
    <row r="93" spans="2:47" s="148" customFormat="1" ht="10.35" customHeight="1" x14ac:dyDescent="0.3">
      <c r="B93" s="48"/>
      <c r="L93" s="48"/>
    </row>
    <row r="94" spans="2:47" s="148" customFormat="1" ht="29.25" customHeight="1" x14ac:dyDescent="0.3">
      <c r="B94" s="48"/>
      <c r="C94" s="78" t="s">
        <v>83</v>
      </c>
      <c r="D94" s="64"/>
      <c r="E94" s="64"/>
      <c r="F94" s="64"/>
      <c r="G94" s="64"/>
      <c r="H94" s="64"/>
      <c r="I94" s="64"/>
      <c r="J94" s="79" t="s">
        <v>84</v>
      </c>
      <c r="K94" s="64"/>
      <c r="L94" s="48"/>
    </row>
    <row r="95" spans="2:47" s="148" customFormat="1" ht="10.35" customHeight="1" x14ac:dyDescent="0.3">
      <c r="B95" s="48"/>
      <c r="L95" s="48"/>
    </row>
    <row r="96" spans="2:47" s="148" customFormat="1" ht="22.95" customHeight="1" x14ac:dyDescent="0.3">
      <c r="B96" s="48"/>
      <c r="C96" s="80" t="s">
        <v>85</v>
      </c>
      <c r="J96" s="139">
        <f>J132</f>
        <v>0</v>
      </c>
      <c r="L96" s="48"/>
      <c r="AU96" s="42" t="s">
        <v>86</v>
      </c>
    </row>
    <row r="97" spans="2:65" s="81" customFormat="1" ht="24.9" customHeight="1" x14ac:dyDescent="0.3">
      <c r="B97" s="82"/>
      <c r="D97" s="83" t="s">
        <v>87</v>
      </c>
      <c r="E97" s="84"/>
      <c r="F97" s="84"/>
      <c r="G97" s="84"/>
      <c r="H97" s="84"/>
      <c r="I97" s="84"/>
      <c r="J97" s="85">
        <f>J133</f>
        <v>0</v>
      </c>
      <c r="L97" s="82"/>
    </row>
    <row r="98" spans="2:65" s="86" customFormat="1" ht="19.95" customHeight="1" x14ac:dyDescent="0.3">
      <c r="B98" s="87"/>
      <c r="D98" s="88" t="s">
        <v>88</v>
      </c>
      <c r="E98" s="89"/>
      <c r="F98" s="89"/>
      <c r="G98" s="89"/>
      <c r="H98" s="89"/>
      <c r="I98" s="89"/>
      <c r="J98" s="90">
        <f>J134</f>
        <v>0</v>
      </c>
      <c r="L98" s="87"/>
    </row>
    <row r="99" spans="2:65" s="86" customFormat="1" ht="19.95" customHeight="1" x14ac:dyDescent="0.3">
      <c r="B99" s="87"/>
      <c r="D99" s="88" t="s">
        <v>89</v>
      </c>
      <c r="E99" s="89"/>
      <c r="F99" s="89"/>
      <c r="G99" s="89"/>
      <c r="H99" s="89"/>
      <c r="I99" s="89"/>
      <c r="J99" s="90">
        <f>J152</f>
        <v>0</v>
      </c>
      <c r="L99" s="87"/>
    </row>
    <row r="100" spans="2:65" s="86" customFormat="1" ht="19.95" customHeight="1" x14ac:dyDescent="0.3">
      <c r="B100" s="87"/>
      <c r="D100" s="88" t="s">
        <v>90</v>
      </c>
      <c r="E100" s="89"/>
      <c r="F100" s="89"/>
      <c r="G100" s="89"/>
      <c r="H100" s="89"/>
      <c r="I100" s="89"/>
      <c r="J100" s="90">
        <f>J164</f>
        <v>0</v>
      </c>
      <c r="L100" s="87"/>
    </row>
    <row r="101" spans="2:65" s="81" customFormat="1" ht="24.9" customHeight="1" x14ac:dyDescent="0.3">
      <c r="B101" s="82"/>
      <c r="D101" s="83" t="s">
        <v>91</v>
      </c>
      <c r="E101" s="84"/>
      <c r="F101" s="84"/>
      <c r="G101" s="84"/>
      <c r="H101" s="84"/>
      <c r="I101" s="84"/>
      <c r="J101" s="85">
        <f>J166</f>
        <v>0</v>
      </c>
      <c r="L101" s="82"/>
    </row>
    <row r="102" spans="2:65" s="86" customFormat="1" ht="19.95" customHeight="1" x14ac:dyDescent="0.3">
      <c r="B102" s="87"/>
      <c r="D102" s="88" t="s">
        <v>92</v>
      </c>
      <c r="E102" s="89"/>
      <c r="F102" s="89"/>
      <c r="G102" s="89"/>
      <c r="H102" s="89"/>
      <c r="I102" s="89"/>
      <c r="J102" s="90">
        <f>J167</f>
        <v>0</v>
      </c>
      <c r="L102" s="87"/>
    </row>
    <row r="103" spans="2:65" s="148" customFormat="1" ht="21.75" customHeight="1" x14ac:dyDescent="0.3">
      <c r="B103" s="48"/>
      <c r="L103" s="48"/>
    </row>
    <row r="104" spans="2:65" s="148" customFormat="1" ht="6.9" customHeight="1" x14ac:dyDescent="0.3">
      <c r="B104" s="48"/>
      <c r="L104" s="48"/>
    </row>
    <row r="105" spans="2:65" s="148" customFormat="1" ht="29.25" customHeight="1" x14ac:dyDescent="0.3">
      <c r="B105" s="48"/>
      <c r="C105" s="80" t="s">
        <v>93</v>
      </c>
      <c r="J105" s="91">
        <f>ROUND(J106 + J107 + J108 + J109 + J110 + J111,2)</f>
        <v>0</v>
      </c>
      <c r="L105" s="48"/>
      <c r="N105" s="92" t="s">
        <v>55</v>
      </c>
    </row>
    <row r="106" spans="2:65" s="148" customFormat="1" ht="18" customHeight="1" x14ac:dyDescent="0.3">
      <c r="B106" s="48"/>
      <c r="D106" s="399" t="s">
        <v>191</v>
      </c>
      <c r="E106" s="400"/>
      <c r="F106" s="400"/>
      <c r="J106" s="151">
        <v>0</v>
      </c>
      <c r="L106" s="152"/>
      <c r="M106" s="153"/>
      <c r="N106" s="154" t="s">
        <v>56</v>
      </c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181</v>
      </c>
      <c r="AZ106" s="153"/>
      <c r="BA106" s="153"/>
      <c r="BB106" s="153"/>
      <c r="BC106" s="153"/>
      <c r="BD106" s="153"/>
      <c r="BE106" s="156">
        <f t="shared" ref="BE106:BE111" si="0">IF(N106="základní",J106,0)</f>
        <v>0</v>
      </c>
      <c r="BF106" s="156">
        <f t="shared" ref="BF106:BF111" si="1">IF(N106="snížená",J106,0)</f>
        <v>0</v>
      </c>
      <c r="BG106" s="156">
        <f t="shared" ref="BG106:BG111" si="2">IF(N106="zákl. přenesená",J106,0)</f>
        <v>0</v>
      </c>
      <c r="BH106" s="156">
        <f t="shared" ref="BH106:BH111" si="3">IF(N106="sníž. přenesená",J106,0)</f>
        <v>0</v>
      </c>
      <c r="BI106" s="156">
        <f t="shared" ref="BI106:BI111" si="4">IF(N106="nulová",J106,0)</f>
        <v>0</v>
      </c>
      <c r="BJ106" s="155" t="s">
        <v>74</v>
      </c>
      <c r="BK106" s="153"/>
      <c r="BL106" s="153"/>
      <c r="BM106" s="153"/>
    </row>
    <row r="107" spans="2:65" s="148" customFormat="1" ht="18" customHeight="1" x14ac:dyDescent="0.3">
      <c r="B107" s="48"/>
      <c r="D107" s="399" t="s">
        <v>192</v>
      </c>
      <c r="E107" s="400"/>
      <c r="F107" s="400"/>
      <c r="J107" s="151">
        <v>0</v>
      </c>
      <c r="L107" s="152"/>
      <c r="M107" s="153"/>
      <c r="N107" s="154" t="s">
        <v>56</v>
      </c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181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74</v>
      </c>
      <c r="BK107" s="153"/>
      <c r="BL107" s="153"/>
      <c r="BM107" s="153"/>
    </row>
    <row r="108" spans="2:65" s="148" customFormat="1" ht="18" customHeight="1" x14ac:dyDescent="0.3">
      <c r="B108" s="48"/>
      <c r="D108" s="399" t="s">
        <v>193</v>
      </c>
      <c r="E108" s="400"/>
      <c r="F108" s="400"/>
      <c r="J108" s="151">
        <v>0</v>
      </c>
      <c r="L108" s="152"/>
      <c r="M108" s="153"/>
      <c r="N108" s="154" t="s">
        <v>56</v>
      </c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181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74</v>
      </c>
      <c r="BK108" s="153"/>
      <c r="BL108" s="153"/>
      <c r="BM108" s="153"/>
    </row>
    <row r="109" spans="2:65" s="148" customFormat="1" ht="18" customHeight="1" x14ac:dyDescent="0.3">
      <c r="B109" s="48"/>
      <c r="D109" s="399" t="s">
        <v>194</v>
      </c>
      <c r="E109" s="400"/>
      <c r="F109" s="400"/>
      <c r="J109" s="151">
        <v>0</v>
      </c>
      <c r="L109" s="152"/>
      <c r="M109" s="153"/>
      <c r="N109" s="154" t="s">
        <v>56</v>
      </c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181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74</v>
      </c>
      <c r="BK109" s="153"/>
      <c r="BL109" s="153"/>
      <c r="BM109" s="153"/>
    </row>
    <row r="110" spans="2:65" s="148" customFormat="1" ht="18" customHeight="1" x14ac:dyDescent="0.3">
      <c r="B110" s="48"/>
      <c r="D110" s="399" t="s">
        <v>195</v>
      </c>
      <c r="E110" s="400"/>
      <c r="F110" s="400"/>
      <c r="J110" s="151">
        <v>0</v>
      </c>
      <c r="L110" s="152"/>
      <c r="M110" s="153"/>
      <c r="N110" s="154" t="s">
        <v>56</v>
      </c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181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74</v>
      </c>
      <c r="BK110" s="153"/>
      <c r="BL110" s="153"/>
      <c r="BM110" s="153"/>
    </row>
    <row r="111" spans="2:65" s="148" customFormat="1" ht="18" customHeight="1" x14ac:dyDescent="0.3">
      <c r="B111" s="48"/>
      <c r="D111" s="157" t="s">
        <v>196</v>
      </c>
      <c r="J111" s="151">
        <f>ROUND(J30*T111,2)</f>
        <v>0</v>
      </c>
      <c r="L111" s="152"/>
      <c r="M111" s="153"/>
      <c r="N111" s="154" t="s">
        <v>56</v>
      </c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5" t="s">
        <v>197</v>
      </c>
      <c r="AZ111" s="153"/>
      <c r="BA111" s="153"/>
      <c r="BB111" s="153"/>
      <c r="BC111" s="153"/>
      <c r="BD111" s="153"/>
      <c r="BE111" s="156">
        <f t="shared" si="0"/>
        <v>0</v>
      </c>
      <c r="BF111" s="156">
        <f t="shared" si="1"/>
        <v>0</v>
      </c>
      <c r="BG111" s="156">
        <f t="shared" si="2"/>
        <v>0</v>
      </c>
      <c r="BH111" s="156">
        <f t="shared" si="3"/>
        <v>0</v>
      </c>
      <c r="BI111" s="156">
        <f t="shared" si="4"/>
        <v>0</v>
      </c>
      <c r="BJ111" s="155" t="s">
        <v>74</v>
      </c>
      <c r="BK111" s="153"/>
      <c r="BL111" s="153"/>
      <c r="BM111" s="153"/>
    </row>
    <row r="112" spans="2:65" s="148" customFormat="1" x14ac:dyDescent="0.3">
      <c r="B112" s="48"/>
      <c r="L112" s="48"/>
    </row>
    <row r="113" spans="2:12" s="148" customFormat="1" ht="29.25" customHeight="1" x14ac:dyDescent="0.3">
      <c r="B113" s="48"/>
      <c r="C113" s="63" t="s">
        <v>77</v>
      </c>
      <c r="D113" s="64"/>
      <c r="E113" s="64"/>
      <c r="F113" s="64"/>
      <c r="G113" s="64"/>
      <c r="H113" s="64"/>
      <c r="I113" s="64"/>
      <c r="J113" s="138">
        <f>ROUND(J96+J105,2)</f>
        <v>0</v>
      </c>
      <c r="K113" s="64"/>
      <c r="L113" s="48"/>
    </row>
    <row r="114" spans="2:12" s="148" customFormat="1" ht="6.9" customHeight="1" x14ac:dyDescent="0.3"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48"/>
    </row>
    <row r="118" spans="2:12" s="148" customFormat="1" ht="6.9" customHeight="1" x14ac:dyDescent="0.3">
      <c r="B118" s="54"/>
      <c r="C118" s="55"/>
      <c r="D118" s="55"/>
      <c r="E118" s="55"/>
      <c r="F118" s="55"/>
      <c r="G118" s="55"/>
      <c r="H118" s="55"/>
      <c r="I118" s="55"/>
      <c r="J118" s="55"/>
      <c r="K118" s="55"/>
      <c r="L118" s="48"/>
    </row>
    <row r="119" spans="2:12" s="148" customFormat="1" ht="24.9" customHeight="1" x14ac:dyDescent="0.3">
      <c r="B119" s="48"/>
      <c r="C119" s="46" t="s">
        <v>94</v>
      </c>
      <c r="L119" s="48"/>
    </row>
    <row r="120" spans="2:12" s="148" customFormat="1" ht="6.9" customHeight="1" x14ac:dyDescent="0.3">
      <c r="B120" s="48"/>
      <c r="L120" s="48"/>
    </row>
    <row r="121" spans="2:12" s="148" customFormat="1" ht="12" customHeight="1" x14ac:dyDescent="0.3">
      <c r="B121" s="48"/>
      <c r="C121" s="149" t="s">
        <v>37</v>
      </c>
      <c r="L121" s="48"/>
    </row>
    <row r="122" spans="2:12" s="148" customFormat="1" ht="16.5" customHeight="1" x14ac:dyDescent="0.3">
      <c r="B122" s="48"/>
      <c r="E122" s="395" t="str">
        <f>E7</f>
        <v>Areál tramvaje Poruba - VZT 2 - šatna</v>
      </c>
      <c r="F122" s="396"/>
      <c r="G122" s="396"/>
      <c r="H122" s="396"/>
      <c r="L122" s="48"/>
    </row>
    <row r="123" spans="2:12" s="148" customFormat="1" ht="12" customHeight="1" x14ac:dyDescent="0.3">
      <c r="B123" s="48"/>
      <c r="C123" s="149" t="s">
        <v>79</v>
      </c>
      <c r="L123" s="48"/>
    </row>
    <row r="124" spans="2:12" s="148" customFormat="1" ht="30" customHeight="1" x14ac:dyDescent="0.3">
      <c r="B124" s="48"/>
      <c r="E124" s="397" t="str">
        <f>E9</f>
        <v>D.1.2 - Stavebně konstrukční část - Základ pod VZT jednotku 2</v>
      </c>
      <c r="F124" s="398"/>
      <c r="G124" s="398"/>
      <c r="H124" s="398"/>
      <c r="L124" s="48"/>
    </row>
    <row r="125" spans="2:12" s="148" customFormat="1" ht="6.9" customHeight="1" x14ac:dyDescent="0.3">
      <c r="B125" s="48"/>
      <c r="L125" s="48"/>
    </row>
    <row r="126" spans="2:12" s="148" customFormat="1" ht="12" customHeight="1" x14ac:dyDescent="0.3">
      <c r="B126" s="48"/>
      <c r="C126" s="149" t="s">
        <v>40</v>
      </c>
      <c r="F126" s="145" t="str">
        <f>F12</f>
        <v>Ostrava</v>
      </c>
      <c r="I126" s="149" t="s">
        <v>42</v>
      </c>
      <c r="J126" s="140" t="str">
        <f>IF(J12="","",J12)</f>
        <v>7. 12. 2022</v>
      </c>
      <c r="L126" s="48"/>
    </row>
    <row r="127" spans="2:12" s="148" customFormat="1" ht="6.9" customHeight="1" x14ac:dyDescent="0.3">
      <c r="B127" s="48"/>
      <c r="L127" s="48"/>
    </row>
    <row r="128" spans="2:12" s="148" customFormat="1" ht="15.15" customHeight="1" x14ac:dyDescent="0.3">
      <c r="B128" s="48"/>
      <c r="C128" s="149" t="s">
        <v>43</v>
      </c>
      <c r="F128" s="145" t="str">
        <f>E15</f>
        <v>Dopravní podnik Ostrava a.s.</v>
      </c>
      <c r="I128" s="149" t="s">
        <v>46</v>
      </c>
      <c r="J128" s="146" t="str">
        <f>E21</f>
        <v>Ing. Jakub Jirčík</v>
      </c>
      <c r="L128" s="48"/>
    </row>
    <row r="129" spans="2:65" s="148" customFormat="1" ht="15.15" customHeight="1" x14ac:dyDescent="0.3">
      <c r="B129" s="48"/>
      <c r="C129" s="149" t="s">
        <v>189</v>
      </c>
      <c r="F129" s="145" t="str">
        <f>IF(E18="","",E18)</f>
        <v>Vyplň údaj</v>
      </c>
      <c r="I129" s="149" t="s">
        <v>49</v>
      </c>
      <c r="J129" s="146" t="str">
        <f>E24</f>
        <v>BKB Metal, a.s.</v>
      </c>
      <c r="L129" s="48"/>
    </row>
    <row r="130" spans="2:65" s="148" customFormat="1" ht="10.35" customHeight="1" x14ac:dyDescent="0.3">
      <c r="B130" s="48"/>
      <c r="L130" s="48"/>
    </row>
    <row r="131" spans="2:65" s="93" customFormat="1" ht="29.25" customHeight="1" x14ac:dyDescent="0.3">
      <c r="B131" s="94"/>
      <c r="C131" s="95" t="s">
        <v>95</v>
      </c>
      <c r="D131" s="96" t="s">
        <v>71</v>
      </c>
      <c r="E131" s="96" t="s">
        <v>69</v>
      </c>
      <c r="F131" s="96" t="s">
        <v>70</v>
      </c>
      <c r="G131" s="96" t="s">
        <v>96</v>
      </c>
      <c r="H131" s="96" t="s">
        <v>97</v>
      </c>
      <c r="I131" s="96" t="s">
        <v>98</v>
      </c>
      <c r="J131" s="97" t="s">
        <v>84</v>
      </c>
      <c r="K131" s="98" t="s">
        <v>99</v>
      </c>
      <c r="L131" s="94"/>
      <c r="M131" s="58" t="s">
        <v>33</v>
      </c>
      <c r="N131" s="59" t="s">
        <v>55</v>
      </c>
      <c r="O131" s="59" t="s">
        <v>100</v>
      </c>
      <c r="P131" s="59" t="s">
        <v>101</v>
      </c>
      <c r="Q131" s="59" t="s">
        <v>102</v>
      </c>
      <c r="R131" s="59" t="s">
        <v>103</v>
      </c>
      <c r="S131" s="59" t="s">
        <v>104</v>
      </c>
      <c r="T131" s="60" t="s">
        <v>105</v>
      </c>
    </row>
    <row r="132" spans="2:65" s="148" customFormat="1" ht="22.95" customHeight="1" x14ac:dyDescent="0.3">
      <c r="B132" s="48"/>
      <c r="C132" s="62" t="s">
        <v>106</v>
      </c>
      <c r="J132" s="99">
        <f>BK132</f>
        <v>0</v>
      </c>
      <c r="L132" s="48"/>
      <c r="M132" s="61"/>
      <c r="N132" s="56"/>
      <c r="O132" s="56"/>
      <c r="P132" s="100">
        <f>P133+P166</f>
        <v>0</v>
      </c>
      <c r="Q132" s="56"/>
      <c r="R132" s="100">
        <f>R133+R166</f>
        <v>10.313418260000002</v>
      </c>
      <c r="S132" s="56"/>
      <c r="T132" s="101">
        <f>T133+T166</f>
        <v>0</v>
      </c>
      <c r="AT132" s="42" t="s">
        <v>72</v>
      </c>
      <c r="AU132" s="42" t="s">
        <v>86</v>
      </c>
      <c r="BK132" s="102">
        <f>BK133+BK166</f>
        <v>0</v>
      </c>
    </row>
    <row r="133" spans="2:65" s="103" customFormat="1" ht="25.95" customHeight="1" x14ac:dyDescent="0.25">
      <c r="B133" s="104"/>
      <c r="D133" s="105" t="s">
        <v>72</v>
      </c>
      <c r="E133" s="106" t="s">
        <v>107</v>
      </c>
      <c r="F133" s="106" t="s">
        <v>108</v>
      </c>
      <c r="I133" s="158"/>
      <c r="J133" s="107">
        <f>BK133</f>
        <v>0</v>
      </c>
      <c r="L133" s="104"/>
      <c r="M133" s="108"/>
      <c r="P133" s="109">
        <f>P134+P152+P164</f>
        <v>0</v>
      </c>
      <c r="R133" s="109">
        <f>R134+R152+R164</f>
        <v>10.313418260000002</v>
      </c>
      <c r="T133" s="110">
        <f>T134+T152+T164</f>
        <v>0</v>
      </c>
      <c r="AR133" s="105" t="s">
        <v>74</v>
      </c>
      <c r="AT133" s="111" t="s">
        <v>72</v>
      </c>
      <c r="AU133" s="111" t="s">
        <v>73</v>
      </c>
      <c r="AY133" s="105" t="s">
        <v>109</v>
      </c>
      <c r="BK133" s="112">
        <f>BK134+BK152+BK164</f>
        <v>0</v>
      </c>
    </row>
    <row r="134" spans="2:65" s="103" customFormat="1" ht="22.95" customHeight="1" x14ac:dyDescent="0.25">
      <c r="B134" s="104"/>
      <c r="D134" s="105" t="s">
        <v>72</v>
      </c>
      <c r="E134" s="113" t="s">
        <v>74</v>
      </c>
      <c r="F134" s="113" t="s">
        <v>110</v>
      </c>
      <c r="I134" s="158"/>
      <c r="J134" s="114">
        <f>BK134</f>
        <v>0</v>
      </c>
      <c r="L134" s="104"/>
      <c r="M134" s="108"/>
      <c r="P134" s="109">
        <f>SUM(P135:P151)</f>
        <v>0</v>
      </c>
      <c r="R134" s="109">
        <f>SUM(R135:R151)</f>
        <v>1.44E-4</v>
      </c>
      <c r="T134" s="110">
        <f>SUM(T135:T151)</f>
        <v>0</v>
      </c>
      <c r="AR134" s="105" t="s">
        <v>74</v>
      </c>
      <c r="AT134" s="111" t="s">
        <v>72</v>
      </c>
      <c r="AU134" s="111" t="s">
        <v>74</v>
      </c>
      <c r="AY134" s="105" t="s">
        <v>109</v>
      </c>
      <c r="BK134" s="112">
        <f>SUM(BK135:BK151)</f>
        <v>0</v>
      </c>
    </row>
    <row r="135" spans="2:65" s="148" customFormat="1" ht="24.15" customHeight="1" x14ac:dyDescent="0.3">
      <c r="B135" s="48"/>
      <c r="C135" s="115" t="s">
        <v>74</v>
      </c>
      <c r="D135" s="115" t="s">
        <v>111</v>
      </c>
      <c r="E135" s="116" t="s">
        <v>112</v>
      </c>
      <c r="F135" s="117" t="s">
        <v>113</v>
      </c>
      <c r="G135" s="118" t="s">
        <v>32</v>
      </c>
      <c r="H135" s="119">
        <v>6.7690000000000001</v>
      </c>
      <c r="I135" s="159"/>
      <c r="J135" s="120">
        <f>ROUND(I135*H135,2)</f>
        <v>0</v>
      </c>
      <c r="K135" s="121"/>
      <c r="L135" s="48"/>
      <c r="M135" s="160" t="s">
        <v>33</v>
      </c>
      <c r="N135" s="92" t="s">
        <v>56</v>
      </c>
      <c r="P135" s="122">
        <f>O135*H135</f>
        <v>0</v>
      </c>
      <c r="Q135" s="122">
        <v>0</v>
      </c>
      <c r="R135" s="122">
        <f>Q135*H135</f>
        <v>0</v>
      </c>
      <c r="S135" s="122">
        <v>0</v>
      </c>
      <c r="T135" s="123">
        <f>S135*H135</f>
        <v>0</v>
      </c>
      <c r="AR135" s="124" t="s">
        <v>114</v>
      </c>
      <c r="AT135" s="124" t="s">
        <v>111</v>
      </c>
      <c r="AU135" s="124" t="s">
        <v>76</v>
      </c>
      <c r="AY135" s="42" t="s">
        <v>109</v>
      </c>
      <c r="BE135" s="125">
        <f>IF(N135="základní",J135,0)</f>
        <v>0</v>
      </c>
      <c r="BF135" s="125">
        <f>IF(N135="snížená",J135,0)</f>
        <v>0</v>
      </c>
      <c r="BG135" s="125">
        <f>IF(N135="zákl. přenesená",J135,0)</f>
        <v>0</v>
      </c>
      <c r="BH135" s="125">
        <f>IF(N135="sníž. přenesená",J135,0)</f>
        <v>0</v>
      </c>
      <c r="BI135" s="125">
        <f>IF(N135="nulová",J135,0)</f>
        <v>0</v>
      </c>
      <c r="BJ135" s="42" t="s">
        <v>74</v>
      </c>
      <c r="BK135" s="125">
        <f>ROUND(I135*H135,2)</f>
        <v>0</v>
      </c>
      <c r="BL135" s="42" t="s">
        <v>114</v>
      </c>
      <c r="BM135" s="124" t="s">
        <v>115</v>
      </c>
    </row>
    <row r="136" spans="2:65" s="172" customFormat="1" x14ac:dyDescent="0.3">
      <c r="B136" s="173"/>
      <c r="D136" s="174" t="s">
        <v>200</v>
      </c>
      <c r="E136" s="175" t="s">
        <v>33</v>
      </c>
      <c r="F136" s="176" t="s">
        <v>201</v>
      </c>
      <c r="H136" s="177">
        <v>6.7690000000000001</v>
      </c>
      <c r="I136" s="178"/>
      <c r="L136" s="173"/>
      <c r="M136" s="179"/>
      <c r="T136" s="180"/>
      <c r="AT136" s="175" t="s">
        <v>200</v>
      </c>
      <c r="AU136" s="175" t="s">
        <v>76</v>
      </c>
      <c r="AV136" s="172" t="s">
        <v>76</v>
      </c>
      <c r="AW136" s="172" t="s">
        <v>48</v>
      </c>
      <c r="AX136" s="172" t="s">
        <v>74</v>
      </c>
      <c r="AY136" s="175" t="s">
        <v>109</v>
      </c>
    </row>
    <row r="137" spans="2:65" s="148" customFormat="1" ht="37.950000000000003" customHeight="1" x14ac:dyDescent="0.3">
      <c r="B137" s="48"/>
      <c r="C137" s="115" t="s">
        <v>76</v>
      </c>
      <c r="D137" s="115" t="s">
        <v>111</v>
      </c>
      <c r="E137" s="116" t="s">
        <v>116</v>
      </c>
      <c r="F137" s="117" t="s">
        <v>117</v>
      </c>
      <c r="G137" s="118" t="s">
        <v>32</v>
      </c>
      <c r="H137" s="119">
        <v>6.7690000000000001</v>
      </c>
      <c r="I137" s="159"/>
      <c r="J137" s="120">
        <f>ROUND(I137*H137,2)</f>
        <v>0</v>
      </c>
      <c r="K137" s="121"/>
      <c r="L137" s="48"/>
      <c r="M137" s="160" t="s">
        <v>33</v>
      </c>
      <c r="N137" s="92" t="s">
        <v>56</v>
      </c>
      <c r="P137" s="122">
        <f>O137*H137</f>
        <v>0</v>
      </c>
      <c r="Q137" s="122">
        <v>0</v>
      </c>
      <c r="R137" s="122">
        <f>Q137*H137</f>
        <v>0</v>
      </c>
      <c r="S137" s="122">
        <v>0</v>
      </c>
      <c r="T137" s="123">
        <f>S137*H137</f>
        <v>0</v>
      </c>
      <c r="AR137" s="124" t="s">
        <v>114</v>
      </c>
      <c r="AT137" s="124" t="s">
        <v>111</v>
      </c>
      <c r="AU137" s="124" t="s">
        <v>76</v>
      </c>
      <c r="AY137" s="42" t="s">
        <v>109</v>
      </c>
      <c r="BE137" s="125">
        <f>IF(N137="základní",J137,0)</f>
        <v>0</v>
      </c>
      <c r="BF137" s="125">
        <f>IF(N137="snížená",J137,0)</f>
        <v>0</v>
      </c>
      <c r="BG137" s="125">
        <f>IF(N137="zákl. přenesená",J137,0)</f>
        <v>0</v>
      </c>
      <c r="BH137" s="125">
        <f>IF(N137="sníž. přenesená",J137,0)</f>
        <v>0</v>
      </c>
      <c r="BI137" s="125">
        <f>IF(N137="nulová",J137,0)</f>
        <v>0</v>
      </c>
      <c r="BJ137" s="42" t="s">
        <v>74</v>
      </c>
      <c r="BK137" s="125">
        <f>ROUND(I137*H137,2)</f>
        <v>0</v>
      </c>
      <c r="BL137" s="42" t="s">
        <v>114</v>
      </c>
      <c r="BM137" s="124" t="s">
        <v>118</v>
      </c>
    </row>
    <row r="138" spans="2:65" s="148" customFormat="1" ht="37.950000000000003" customHeight="1" x14ac:dyDescent="0.3">
      <c r="B138" s="48"/>
      <c r="C138" s="115" t="s">
        <v>119</v>
      </c>
      <c r="D138" s="115" t="s">
        <v>111</v>
      </c>
      <c r="E138" s="116" t="s">
        <v>120</v>
      </c>
      <c r="F138" s="117" t="s">
        <v>121</v>
      </c>
      <c r="G138" s="118" t="s">
        <v>32</v>
      </c>
      <c r="H138" s="119">
        <v>6.7690000000000001</v>
      </c>
      <c r="I138" s="159"/>
      <c r="J138" s="120">
        <f>ROUND(I138*H138,2)</f>
        <v>0</v>
      </c>
      <c r="K138" s="121"/>
      <c r="L138" s="48"/>
      <c r="M138" s="160" t="s">
        <v>33</v>
      </c>
      <c r="N138" s="92" t="s">
        <v>56</v>
      </c>
      <c r="P138" s="122">
        <f>O138*H138</f>
        <v>0</v>
      </c>
      <c r="Q138" s="122">
        <v>0</v>
      </c>
      <c r="R138" s="122">
        <f>Q138*H138</f>
        <v>0</v>
      </c>
      <c r="S138" s="122">
        <v>0</v>
      </c>
      <c r="T138" s="123">
        <f>S138*H138</f>
        <v>0</v>
      </c>
      <c r="AR138" s="124" t="s">
        <v>114</v>
      </c>
      <c r="AT138" s="124" t="s">
        <v>111</v>
      </c>
      <c r="AU138" s="124" t="s">
        <v>76</v>
      </c>
      <c r="AY138" s="42" t="s">
        <v>109</v>
      </c>
      <c r="BE138" s="125">
        <f>IF(N138="základní",J138,0)</f>
        <v>0</v>
      </c>
      <c r="BF138" s="125">
        <f>IF(N138="snížená",J138,0)</f>
        <v>0</v>
      </c>
      <c r="BG138" s="125">
        <f>IF(N138="zákl. přenesená",J138,0)</f>
        <v>0</v>
      </c>
      <c r="BH138" s="125">
        <f>IF(N138="sníž. přenesená",J138,0)</f>
        <v>0</v>
      </c>
      <c r="BI138" s="125">
        <f>IF(N138="nulová",J138,0)</f>
        <v>0</v>
      </c>
      <c r="BJ138" s="42" t="s">
        <v>74</v>
      </c>
      <c r="BK138" s="125">
        <f>ROUND(I138*H138,2)</f>
        <v>0</v>
      </c>
      <c r="BL138" s="42" t="s">
        <v>114</v>
      </c>
      <c r="BM138" s="124" t="s">
        <v>122</v>
      </c>
    </row>
    <row r="139" spans="2:65" s="148" customFormat="1" ht="24.15" customHeight="1" x14ac:dyDescent="0.3">
      <c r="B139" s="48"/>
      <c r="C139" s="115" t="s">
        <v>114</v>
      </c>
      <c r="D139" s="115" t="s">
        <v>111</v>
      </c>
      <c r="E139" s="116" t="s">
        <v>123</v>
      </c>
      <c r="F139" s="117" t="s">
        <v>124</v>
      </c>
      <c r="G139" s="118" t="s">
        <v>32</v>
      </c>
      <c r="H139" s="119">
        <v>6.7690000000000001</v>
      </c>
      <c r="I139" s="159"/>
      <c r="J139" s="120">
        <f>ROUND(I139*H139,2)</f>
        <v>0</v>
      </c>
      <c r="K139" s="121"/>
      <c r="L139" s="48"/>
      <c r="M139" s="160" t="s">
        <v>33</v>
      </c>
      <c r="N139" s="92" t="s">
        <v>56</v>
      </c>
      <c r="P139" s="122">
        <f>O139*H139</f>
        <v>0</v>
      </c>
      <c r="Q139" s="122">
        <v>0</v>
      </c>
      <c r="R139" s="122">
        <f>Q139*H139</f>
        <v>0</v>
      </c>
      <c r="S139" s="122">
        <v>0</v>
      </c>
      <c r="T139" s="123">
        <f>S139*H139</f>
        <v>0</v>
      </c>
      <c r="AR139" s="124" t="s">
        <v>114</v>
      </c>
      <c r="AT139" s="124" t="s">
        <v>111</v>
      </c>
      <c r="AU139" s="124" t="s">
        <v>76</v>
      </c>
      <c r="AY139" s="42" t="s">
        <v>109</v>
      </c>
      <c r="BE139" s="125">
        <f>IF(N139="základní",J139,0)</f>
        <v>0</v>
      </c>
      <c r="BF139" s="125">
        <f>IF(N139="snížená",J139,0)</f>
        <v>0</v>
      </c>
      <c r="BG139" s="125">
        <f>IF(N139="zákl. přenesená",J139,0)</f>
        <v>0</v>
      </c>
      <c r="BH139" s="125">
        <f>IF(N139="sníž. přenesená",J139,0)</f>
        <v>0</v>
      </c>
      <c r="BI139" s="125">
        <f>IF(N139="nulová",J139,0)</f>
        <v>0</v>
      </c>
      <c r="BJ139" s="42" t="s">
        <v>74</v>
      </c>
      <c r="BK139" s="125">
        <f>ROUND(I139*H139,2)</f>
        <v>0</v>
      </c>
      <c r="BL139" s="42" t="s">
        <v>114</v>
      </c>
      <c r="BM139" s="124" t="s">
        <v>125</v>
      </c>
    </row>
    <row r="140" spans="2:65" s="148" customFormat="1" ht="16.5" customHeight="1" x14ac:dyDescent="0.3">
      <c r="B140" s="48"/>
      <c r="C140" s="115" t="s">
        <v>126</v>
      </c>
      <c r="D140" s="115" t="s">
        <v>111</v>
      </c>
      <c r="E140" s="116" t="s">
        <v>127</v>
      </c>
      <c r="F140" s="117" t="s">
        <v>128</v>
      </c>
      <c r="G140" s="118" t="s">
        <v>32</v>
      </c>
      <c r="H140" s="119">
        <v>4.2690000000000001</v>
      </c>
      <c r="I140" s="159"/>
      <c r="J140" s="120">
        <f>ROUND(I140*H140,2)</f>
        <v>0</v>
      </c>
      <c r="K140" s="121"/>
      <c r="L140" s="48"/>
      <c r="M140" s="160" t="s">
        <v>33</v>
      </c>
      <c r="N140" s="92" t="s">
        <v>56</v>
      </c>
      <c r="P140" s="122">
        <f>O140*H140</f>
        <v>0</v>
      </c>
      <c r="Q140" s="122">
        <v>0</v>
      </c>
      <c r="R140" s="122">
        <f>Q140*H140</f>
        <v>0</v>
      </c>
      <c r="S140" s="122">
        <v>0</v>
      </c>
      <c r="T140" s="123">
        <f>S140*H140</f>
        <v>0</v>
      </c>
      <c r="AR140" s="124" t="s">
        <v>114</v>
      </c>
      <c r="AT140" s="124" t="s">
        <v>111</v>
      </c>
      <c r="AU140" s="124" t="s">
        <v>76</v>
      </c>
      <c r="AY140" s="42" t="s">
        <v>109</v>
      </c>
      <c r="BE140" s="125">
        <f>IF(N140="základní",J140,0)</f>
        <v>0</v>
      </c>
      <c r="BF140" s="125">
        <f>IF(N140="snížená",J140,0)</f>
        <v>0</v>
      </c>
      <c r="BG140" s="125">
        <f>IF(N140="zákl. přenesená",J140,0)</f>
        <v>0</v>
      </c>
      <c r="BH140" s="125">
        <f>IF(N140="sníž. přenesená",J140,0)</f>
        <v>0</v>
      </c>
      <c r="BI140" s="125">
        <f>IF(N140="nulová",J140,0)</f>
        <v>0</v>
      </c>
      <c r="BJ140" s="42" t="s">
        <v>74</v>
      </c>
      <c r="BK140" s="125">
        <f>ROUND(I140*H140,2)</f>
        <v>0</v>
      </c>
      <c r="BL140" s="42" t="s">
        <v>114</v>
      </c>
      <c r="BM140" s="124" t="s">
        <v>129</v>
      </c>
    </row>
    <row r="141" spans="2:65" s="172" customFormat="1" x14ac:dyDescent="0.3">
      <c r="B141" s="173"/>
      <c r="D141" s="174" t="s">
        <v>200</v>
      </c>
      <c r="E141" s="175" t="s">
        <v>33</v>
      </c>
      <c r="F141" s="176" t="s">
        <v>202</v>
      </c>
      <c r="H141" s="177">
        <v>4.2690000000000001</v>
      </c>
      <c r="I141" s="178"/>
      <c r="L141" s="173"/>
      <c r="M141" s="179"/>
      <c r="T141" s="180"/>
      <c r="AT141" s="175" t="s">
        <v>200</v>
      </c>
      <c r="AU141" s="175" t="s">
        <v>76</v>
      </c>
      <c r="AV141" s="172" t="s">
        <v>76</v>
      </c>
      <c r="AW141" s="172" t="s">
        <v>48</v>
      </c>
      <c r="AX141" s="172" t="s">
        <v>74</v>
      </c>
      <c r="AY141" s="175" t="s">
        <v>109</v>
      </c>
    </row>
    <row r="142" spans="2:65" s="148" customFormat="1" ht="24.15" customHeight="1" x14ac:dyDescent="0.3">
      <c r="B142" s="48"/>
      <c r="C142" s="115" t="s">
        <v>130</v>
      </c>
      <c r="D142" s="115" t="s">
        <v>111</v>
      </c>
      <c r="E142" s="116" t="s">
        <v>131</v>
      </c>
      <c r="F142" s="117" t="s">
        <v>132</v>
      </c>
      <c r="G142" s="118" t="s">
        <v>133</v>
      </c>
      <c r="H142" s="119">
        <v>7.6840000000000002</v>
      </c>
      <c r="I142" s="159"/>
      <c r="J142" s="120">
        <f>ROUND(I142*H142,2)</f>
        <v>0</v>
      </c>
      <c r="K142" s="121"/>
      <c r="L142" s="48"/>
      <c r="M142" s="160" t="s">
        <v>33</v>
      </c>
      <c r="N142" s="92" t="s">
        <v>56</v>
      </c>
      <c r="P142" s="122">
        <f>O142*H142</f>
        <v>0</v>
      </c>
      <c r="Q142" s="122">
        <v>0</v>
      </c>
      <c r="R142" s="122">
        <f>Q142*H142</f>
        <v>0</v>
      </c>
      <c r="S142" s="122">
        <v>0</v>
      </c>
      <c r="T142" s="123">
        <f>S142*H142</f>
        <v>0</v>
      </c>
      <c r="AR142" s="124" t="s">
        <v>114</v>
      </c>
      <c r="AT142" s="124" t="s">
        <v>111</v>
      </c>
      <c r="AU142" s="124" t="s">
        <v>76</v>
      </c>
      <c r="AY142" s="42" t="s">
        <v>109</v>
      </c>
      <c r="BE142" s="125">
        <f>IF(N142="základní",J142,0)</f>
        <v>0</v>
      </c>
      <c r="BF142" s="125">
        <f>IF(N142="snížená",J142,0)</f>
        <v>0</v>
      </c>
      <c r="BG142" s="125">
        <f>IF(N142="zákl. přenesená",J142,0)</f>
        <v>0</v>
      </c>
      <c r="BH142" s="125">
        <f>IF(N142="sníž. přenesená",J142,0)</f>
        <v>0</v>
      </c>
      <c r="BI142" s="125">
        <f>IF(N142="nulová",J142,0)</f>
        <v>0</v>
      </c>
      <c r="BJ142" s="42" t="s">
        <v>74</v>
      </c>
      <c r="BK142" s="125">
        <f>ROUND(I142*H142,2)</f>
        <v>0</v>
      </c>
      <c r="BL142" s="42" t="s">
        <v>114</v>
      </c>
      <c r="BM142" s="124" t="s">
        <v>134</v>
      </c>
    </row>
    <row r="143" spans="2:65" s="172" customFormat="1" x14ac:dyDescent="0.3">
      <c r="B143" s="173"/>
      <c r="D143" s="174" t="s">
        <v>200</v>
      </c>
      <c r="F143" s="176" t="s">
        <v>203</v>
      </c>
      <c r="H143" s="177">
        <v>7.6840000000000002</v>
      </c>
      <c r="I143" s="178"/>
      <c r="L143" s="173"/>
      <c r="M143" s="179"/>
      <c r="T143" s="180"/>
      <c r="AT143" s="175" t="s">
        <v>200</v>
      </c>
      <c r="AU143" s="175" t="s">
        <v>76</v>
      </c>
      <c r="AV143" s="172" t="s">
        <v>76</v>
      </c>
      <c r="AW143" s="172" t="s">
        <v>34</v>
      </c>
      <c r="AX143" s="172" t="s">
        <v>74</v>
      </c>
      <c r="AY143" s="175" t="s">
        <v>109</v>
      </c>
    </row>
    <row r="144" spans="2:65" s="148" customFormat="1" ht="37.950000000000003" customHeight="1" x14ac:dyDescent="0.3">
      <c r="B144" s="48"/>
      <c r="C144" s="115" t="s">
        <v>135</v>
      </c>
      <c r="D144" s="115" t="s">
        <v>111</v>
      </c>
      <c r="E144" s="116" t="s">
        <v>136</v>
      </c>
      <c r="F144" s="117" t="s">
        <v>137</v>
      </c>
      <c r="G144" s="118" t="s">
        <v>32</v>
      </c>
      <c r="H144" s="119">
        <v>2.5</v>
      </c>
      <c r="I144" s="159"/>
      <c r="J144" s="120">
        <f>ROUND(I144*H144,2)</f>
        <v>0</v>
      </c>
      <c r="K144" s="121"/>
      <c r="L144" s="48"/>
      <c r="M144" s="160" t="s">
        <v>33</v>
      </c>
      <c r="N144" s="92" t="s">
        <v>56</v>
      </c>
      <c r="P144" s="122">
        <f>O144*H144</f>
        <v>0</v>
      </c>
      <c r="Q144" s="122">
        <v>0</v>
      </c>
      <c r="R144" s="122">
        <f>Q144*H144</f>
        <v>0</v>
      </c>
      <c r="S144" s="122">
        <v>0</v>
      </c>
      <c r="T144" s="123">
        <f>S144*H144</f>
        <v>0</v>
      </c>
      <c r="AR144" s="124" t="s">
        <v>114</v>
      </c>
      <c r="AT144" s="124" t="s">
        <v>111</v>
      </c>
      <c r="AU144" s="124" t="s">
        <v>76</v>
      </c>
      <c r="AY144" s="42" t="s">
        <v>109</v>
      </c>
      <c r="BE144" s="125">
        <f>IF(N144="základní",J144,0)</f>
        <v>0</v>
      </c>
      <c r="BF144" s="125">
        <f>IF(N144="snížená",J144,0)</f>
        <v>0</v>
      </c>
      <c r="BG144" s="125">
        <f>IF(N144="zákl. přenesená",J144,0)</f>
        <v>0</v>
      </c>
      <c r="BH144" s="125">
        <f>IF(N144="sníž. přenesená",J144,0)</f>
        <v>0</v>
      </c>
      <c r="BI144" s="125">
        <f>IF(N144="nulová",J144,0)</f>
        <v>0</v>
      </c>
      <c r="BJ144" s="42" t="s">
        <v>74</v>
      </c>
      <c r="BK144" s="125">
        <f>ROUND(I144*H144,2)</f>
        <v>0</v>
      </c>
      <c r="BL144" s="42" t="s">
        <v>114</v>
      </c>
      <c r="BM144" s="124" t="s">
        <v>138</v>
      </c>
    </row>
    <row r="145" spans="2:65" s="172" customFormat="1" x14ac:dyDescent="0.3">
      <c r="B145" s="173"/>
      <c r="D145" s="174" t="s">
        <v>200</v>
      </c>
      <c r="E145" s="175" t="s">
        <v>33</v>
      </c>
      <c r="F145" s="176" t="s">
        <v>204</v>
      </c>
      <c r="H145" s="177">
        <v>2.5</v>
      </c>
      <c r="I145" s="178"/>
      <c r="L145" s="173"/>
      <c r="M145" s="179"/>
      <c r="T145" s="180"/>
      <c r="AT145" s="175" t="s">
        <v>200</v>
      </c>
      <c r="AU145" s="175" t="s">
        <v>76</v>
      </c>
      <c r="AV145" s="172" t="s">
        <v>76</v>
      </c>
      <c r="AW145" s="172" t="s">
        <v>48</v>
      </c>
      <c r="AX145" s="172" t="s">
        <v>74</v>
      </c>
      <c r="AY145" s="175" t="s">
        <v>109</v>
      </c>
    </row>
    <row r="146" spans="2:65" s="148" customFormat="1" ht="37.950000000000003" customHeight="1" x14ac:dyDescent="0.3">
      <c r="B146" s="48"/>
      <c r="C146" s="115" t="s">
        <v>139</v>
      </c>
      <c r="D146" s="115" t="s">
        <v>111</v>
      </c>
      <c r="E146" s="116" t="s">
        <v>140</v>
      </c>
      <c r="F146" s="117" t="s">
        <v>141</v>
      </c>
      <c r="G146" s="118" t="s">
        <v>26</v>
      </c>
      <c r="H146" s="119">
        <v>4.7910000000000004</v>
      </c>
      <c r="I146" s="159"/>
      <c r="J146" s="120">
        <f>ROUND(I146*H146,2)</f>
        <v>0</v>
      </c>
      <c r="K146" s="121"/>
      <c r="L146" s="48"/>
      <c r="M146" s="160" t="s">
        <v>33</v>
      </c>
      <c r="N146" s="92" t="s">
        <v>56</v>
      </c>
      <c r="P146" s="122">
        <f>O146*H146</f>
        <v>0</v>
      </c>
      <c r="Q146" s="122">
        <v>0</v>
      </c>
      <c r="R146" s="122">
        <f>Q146*H146</f>
        <v>0</v>
      </c>
      <c r="S146" s="122">
        <v>0</v>
      </c>
      <c r="T146" s="123">
        <f>S146*H146</f>
        <v>0</v>
      </c>
      <c r="AR146" s="124" t="s">
        <v>114</v>
      </c>
      <c r="AT146" s="124" t="s">
        <v>111</v>
      </c>
      <c r="AU146" s="124" t="s">
        <v>76</v>
      </c>
      <c r="AY146" s="42" t="s">
        <v>109</v>
      </c>
      <c r="BE146" s="125">
        <f>IF(N146="základní",J146,0)</f>
        <v>0</v>
      </c>
      <c r="BF146" s="125">
        <f>IF(N146="snížená",J146,0)</f>
        <v>0</v>
      </c>
      <c r="BG146" s="125">
        <f>IF(N146="zákl. přenesená",J146,0)</f>
        <v>0</v>
      </c>
      <c r="BH146" s="125">
        <f>IF(N146="sníž. přenesená",J146,0)</f>
        <v>0</v>
      </c>
      <c r="BI146" s="125">
        <f>IF(N146="nulová",J146,0)</f>
        <v>0</v>
      </c>
      <c r="BJ146" s="42" t="s">
        <v>74</v>
      </c>
      <c r="BK146" s="125">
        <f>ROUND(I146*H146,2)</f>
        <v>0</v>
      </c>
      <c r="BL146" s="42" t="s">
        <v>114</v>
      </c>
      <c r="BM146" s="124" t="s">
        <v>142</v>
      </c>
    </row>
    <row r="147" spans="2:65" s="172" customFormat="1" x14ac:dyDescent="0.3">
      <c r="B147" s="173"/>
      <c r="D147" s="174" t="s">
        <v>200</v>
      </c>
      <c r="E147" s="175" t="s">
        <v>33</v>
      </c>
      <c r="F147" s="176" t="s">
        <v>205</v>
      </c>
      <c r="H147" s="177">
        <v>4.7910000000000004</v>
      </c>
      <c r="I147" s="178"/>
      <c r="L147" s="173"/>
      <c r="M147" s="179"/>
      <c r="T147" s="180"/>
      <c r="AT147" s="175" t="s">
        <v>200</v>
      </c>
      <c r="AU147" s="175" t="s">
        <v>76</v>
      </c>
      <c r="AV147" s="172" t="s">
        <v>76</v>
      </c>
      <c r="AW147" s="172" t="s">
        <v>48</v>
      </c>
      <c r="AX147" s="172" t="s">
        <v>74</v>
      </c>
      <c r="AY147" s="175" t="s">
        <v>109</v>
      </c>
    </row>
    <row r="148" spans="2:65" s="148" customFormat="1" ht="16.5" customHeight="1" x14ac:dyDescent="0.3">
      <c r="B148" s="48"/>
      <c r="C148" s="126" t="s">
        <v>143</v>
      </c>
      <c r="D148" s="126" t="s">
        <v>144</v>
      </c>
      <c r="E148" s="127" t="s">
        <v>145</v>
      </c>
      <c r="F148" s="128" t="s">
        <v>146</v>
      </c>
      <c r="G148" s="129" t="s">
        <v>6</v>
      </c>
      <c r="H148" s="130">
        <v>0.14399999999999999</v>
      </c>
      <c r="I148" s="161"/>
      <c r="J148" s="131">
        <f>ROUND(I148*H148,2)</f>
        <v>0</v>
      </c>
      <c r="K148" s="132"/>
      <c r="L148" s="133"/>
      <c r="M148" s="162" t="s">
        <v>33</v>
      </c>
      <c r="N148" s="134" t="s">
        <v>56</v>
      </c>
      <c r="P148" s="122">
        <f>O148*H148</f>
        <v>0</v>
      </c>
      <c r="Q148" s="122">
        <v>1E-3</v>
      </c>
      <c r="R148" s="122">
        <f>Q148*H148</f>
        <v>1.44E-4</v>
      </c>
      <c r="S148" s="122">
        <v>0</v>
      </c>
      <c r="T148" s="123">
        <f>S148*H148</f>
        <v>0</v>
      </c>
      <c r="AR148" s="124" t="s">
        <v>139</v>
      </c>
      <c r="AT148" s="124" t="s">
        <v>144</v>
      </c>
      <c r="AU148" s="124" t="s">
        <v>76</v>
      </c>
      <c r="AY148" s="42" t="s">
        <v>109</v>
      </c>
      <c r="BE148" s="125">
        <f>IF(N148="základní",J148,0)</f>
        <v>0</v>
      </c>
      <c r="BF148" s="125">
        <f>IF(N148="snížená",J148,0)</f>
        <v>0</v>
      </c>
      <c r="BG148" s="125">
        <f>IF(N148="zákl. přenesená",J148,0)</f>
        <v>0</v>
      </c>
      <c r="BH148" s="125">
        <f>IF(N148="sníž. přenesená",J148,0)</f>
        <v>0</v>
      </c>
      <c r="BI148" s="125">
        <f>IF(N148="nulová",J148,0)</f>
        <v>0</v>
      </c>
      <c r="BJ148" s="42" t="s">
        <v>74</v>
      </c>
      <c r="BK148" s="125">
        <f>ROUND(I148*H148,2)</f>
        <v>0</v>
      </c>
      <c r="BL148" s="42" t="s">
        <v>114</v>
      </c>
      <c r="BM148" s="124" t="s">
        <v>147</v>
      </c>
    </row>
    <row r="149" spans="2:65" s="172" customFormat="1" x14ac:dyDescent="0.3">
      <c r="B149" s="173"/>
      <c r="D149" s="174" t="s">
        <v>200</v>
      </c>
      <c r="F149" s="176" t="s">
        <v>206</v>
      </c>
      <c r="H149" s="177">
        <v>0.14399999999999999</v>
      </c>
      <c r="I149" s="178"/>
      <c r="L149" s="173"/>
      <c r="M149" s="179"/>
      <c r="T149" s="180"/>
      <c r="AT149" s="175" t="s">
        <v>200</v>
      </c>
      <c r="AU149" s="175" t="s">
        <v>76</v>
      </c>
      <c r="AV149" s="172" t="s">
        <v>76</v>
      </c>
      <c r="AW149" s="172" t="s">
        <v>34</v>
      </c>
      <c r="AX149" s="172" t="s">
        <v>74</v>
      </c>
      <c r="AY149" s="175" t="s">
        <v>109</v>
      </c>
    </row>
    <row r="150" spans="2:65" s="148" customFormat="1" ht="24.15" customHeight="1" x14ac:dyDescent="0.3">
      <c r="B150" s="48"/>
      <c r="C150" s="115" t="s">
        <v>148</v>
      </c>
      <c r="D150" s="115" t="s">
        <v>111</v>
      </c>
      <c r="E150" s="116" t="s">
        <v>149</v>
      </c>
      <c r="F150" s="117" t="s">
        <v>150</v>
      </c>
      <c r="G150" s="118" t="s">
        <v>26</v>
      </c>
      <c r="H150" s="119">
        <v>8.82</v>
      </c>
      <c r="I150" s="159"/>
      <c r="J150" s="120">
        <f>ROUND(I150*H150,2)</f>
        <v>0</v>
      </c>
      <c r="K150" s="121"/>
      <c r="L150" s="48"/>
      <c r="M150" s="160" t="s">
        <v>33</v>
      </c>
      <c r="N150" s="92" t="s">
        <v>56</v>
      </c>
      <c r="P150" s="122">
        <f>O150*H150</f>
        <v>0</v>
      </c>
      <c r="Q150" s="122">
        <v>0</v>
      </c>
      <c r="R150" s="122">
        <f>Q150*H150</f>
        <v>0</v>
      </c>
      <c r="S150" s="122">
        <v>0</v>
      </c>
      <c r="T150" s="123">
        <f>S150*H150</f>
        <v>0</v>
      </c>
      <c r="AR150" s="124" t="s">
        <v>114</v>
      </c>
      <c r="AT150" s="124" t="s">
        <v>111</v>
      </c>
      <c r="AU150" s="124" t="s">
        <v>76</v>
      </c>
      <c r="AY150" s="42" t="s">
        <v>109</v>
      </c>
      <c r="BE150" s="125">
        <f>IF(N150="základní",J150,0)</f>
        <v>0</v>
      </c>
      <c r="BF150" s="125">
        <f>IF(N150="snížená",J150,0)</f>
        <v>0</v>
      </c>
      <c r="BG150" s="125">
        <f>IF(N150="zákl. přenesená",J150,0)</f>
        <v>0</v>
      </c>
      <c r="BH150" s="125">
        <f>IF(N150="sníž. přenesená",J150,0)</f>
        <v>0</v>
      </c>
      <c r="BI150" s="125">
        <f>IF(N150="nulová",J150,0)</f>
        <v>0</v>
      </c>
      <c r="BJ150" s="42" t="s">
        <v>74</v>
      </c>
      <c r="BK150" s="125">
        <f>ROUND(I150*H150,2)</f>
        <v>0</v>
      </c>
      <c r="BL150" s="42" t="s">
        <v>114</v>
      </c>
      <c r="BM150" s="124" t="s">
        <v>151</v>
      </c>
    </row>
    <row r="151" spans="2:65" s="172" customFormat="1" x14ac:dyDescent="0.3">
      <c r="B151" s="173"/>
      <c r="D151" s="174" t="s">
        <v>200</v>
      </c>
      <c r="E151" s="175" t="s">
        <v>33</v>
      </c>
      <c r="F151" s="176" t="s">
        <v>207</v>
      </c>
      <c r="H151" s="177">
        <v>8.82</v>
      </c>
      <c r="I151" s="178"/>
      <c r="L151" s="173"/>
      <c r="M151" s="179"/>
      <c r="T151" s="180"/>
      <c r="AT151" s="175" t="s">
        <v>200</v>
      </c>
      <c r="AU151" s="175" t="s">
        <v>76</v>
      </c>
      <c r="AV151" s="172" t="s">
        <v>76</v>
      </c>
      <c r="AW151" s="172" t="s">
        <v>48</v>
      </c>
      <c r="AX151" s="172" t="s">
        <v>74</v>
      </c>
      <c r="AY151" s="175" t="s">
        <v>109</v>
      </c>
    </row>
    <row r="152" spans="2:65" s="103" customFormat="1" ht="22.95" customHeight="1" x14ac:dyDescent="0.25">
      <c r="B152" s="104"/>
      <c r="D152" s="105" t="s">
        <v>72</v>
      </c>
      <c r="E152" s="113" t="s">
        <v>76</v>
      </c>
      <c r="F152" s="113" t="s">
        <v>152</v>
      </c>
      <c r="I152" s="158"/>
      <c r="J152" s="114">
        <f>BK152</f>
        <v>0</v>
      </c>
      <c r="L152" s="104"/>
      <c r="M152" s="108"/>
      <c r="P152" s="109">
        <f>SUM(P153:P163)</f>
        <v>0</v>
      </c>
      <c r="R152" s="109">
        <f>SUM(R153:R163)</f>
        <v>10.313274260000002</v>
      </c>
      <c r="T152" s="110">
        <f>SUM(T153:T163)</f>
        <v>0</v>
      </c>
      <c r="AR152" s="105" t="s">
        <v>74</v>
      </c>
      <c r="AT152" s="111" t="s">
        <v>72</v>
      </c>
      <c r="AU152" s="111" t="s">
        <v>74</v>
      </c>
      <c r="AY152" s="105" t="s">
        <v>109</v>
      </c>
      <c r="BK152" s="112">
        <f>SUM(BK153:BK163)</f>
        <v>0</v>
      </c>
    </row>
    <row r="153" spans="2:65" s="148" customFormat="1" ht="44.25" customHeight="1" x14ac:dyDescent="0.3">
      <c r="B153" s="48"/>
      <c r="C153" s="115" t="s">
        <v>153</v>
      </c>
      <c r="D153" s="115" t="s">
        <v>111</v>
      </c>
      <c r="E153" s="116" t="s">
        <v>154</v>
      </c>
      <c r="F153" s="117" t="s">
        <v>155</v>
      </c>
      <c r="G153" s="118" t="s">
        <v>32</v>
      </c>
      <c r="H153" s="119">
        <v>1.323</v>
      </c>
      <c r="I153" s="159"/>
      <c r="J153" s="120">
        <f>ROUND(I153*H153,2)</f>
        <v>0</v>
      </c>
      <c r="K153" s="121"/>
      <c r="L153" s="48"/>
      <c r="M153" s="160" t="s">
        <v>33</v>
      </c>
      <c r="N153" s="92" t="s">
        <v>56</v>
      </c>
      <c r="P153" s="122">
        <f>O153*H153</f>
        <v>0</v>
      </c>
      <c r="Q153" s="122">
        <v>2.16</v>
      </c>
      <c r="R153" s="122">
        <f>Q153*H153</f>
        <v>2.8576800000000002</v>
      </c>
      <c r="S153" s="122">
        <v>0</v>
      </c>
      <c r="T153" s="123">
        <f>S153*H153</f>
        <v>0</v>
      </c>
      <c r="AR153" s="124" t="s">
        <v>114</v>
      </c>
      <c r="AT153" s="124" t="s">
        <v>111</v>
      </c>
      <c r="AU153" s="124" t="s">
        <v>76</v>
      </c>
      <c r="AY153" s="42" t="s">
        <v>109</v>
      </c>
      <c r="BE153" s="125">
        <f>IF(N153="základní",J153,0)</f>
        <v>0</v>
      </c>
      <c r="BF153" s="125">
        <f>IF(N153="snížená",J153,0)</f>
        <v>0</v>
      </c>
      <c r="BG153" s="125">
        <f>IF(N153="zákl. přenesená",J153,0)</f>
        <v>0</v>
      </c>
      <c r="BH153" s="125">
        <f>IF(N153="sníž. přenesená",J153,0)</f>
        <v>0</v>
      </c>
      <c r="BI153" s="125">
        <f>IF(N153="nulová",J153,0)</f>
        <v>0</v>
      </c>
      <c r="BJ153" s="42" t="s">
        <v>74</v>
      </c>
      <c r="BK153" s="125">
        <f>ROUND(I153*H153,2)</f>
        <v>0</v>
      </c>
      <c r="BL153" s="42" t="s">
        <v>114</v>
      </c>
      <c r="BM153" s="124" t="s">
        <v>156</v>
      </c>
    </row>
    <row r="154" spans="2:65" s="172" customFormat="1" x14ac:dyDescent="0.3">
      <c r="B154" s="173"/>
      <c r="D154" s="174" t="s">
        <v>200</v>
      </c>
      <c r="E154" s="175" t="s">
        <v>33</v>
      </c>
      <c r="F154" s="176" t="s">
        <v>208</v>
      </c>
      <c r="H154" s="177">
        <v>1.323</v>
      </c>
      <c r="I154" s="178"/>
      <c r="L154" s="173"/>
      <c r="M154" s="179"/>
      <c r="T154" s="180"/>
      <c r="AT154" s="175" t="s">
        <v>200</v>
      </c>
      <c r="AU154" s="175" t="s">
        <v>76</v>
      </c>
      <c r="AV154" s="172" t="s">
        <v>76</v>
      </c>
      <c r="AW154" s="172" t="s">
        <v>48</v>
      </c>
      <c r="AX154" s="172" t="s">
        <v>74</v>
      </c>
      <c r="AY154" s="175" t="s">
        <v>109</v>
      </c>
    </row>
    <row r="155" spans="2:65" s="148" customFormat="1" ht="16.5" customHeight="1" x14ac:dyDescent="0.3">
      <c r="B155" s="48"/>
      <c r="C155" s="115" t="s">
        <v>157</v>
      </c>
      <c r="D155" s="115" t="s">
        <v>111</v>
      </c>
      <c r="E155" s="116" t="s">
        <v>158</v>
      </c>
      <c r="F155" s="117" t="s">
        <v>159</v>
      </c>
      <c r="G155" s="118" t="s">
        <v>32</v>
      </c>
      <c r="H155" s="119">
        <v>0.88200000000000001</v>
      </c>
      <c r="I155" s="159"/>
      <c r="J155" s="120">
        <f>ROUND(I155*H155,2)</f>
        <v>0</v>
      </c>
      <c r="K155" s="121"/>
      <c r="L155" s="48"/>
      <c r="M155" s="160" t="s">
        <v>33</v>
      </c>
      <c r="N155" s="92" t="s">
        <v>56</v>
      </c>
      <c r="P155" s="122">
        <f>O155*H155</f>
        <v>0</v>
      </c>
      <c r="Q155" s="122">
        <v>2.3010199999999998</v>
      </c>
      <c r="R155" s="122">
        <f>Q155*H155</f>
        <v>2.02949964</v>
      </c>
      <c r="S155" s="122">
        <v>0</v>
      </c>
      <c r="T155" s="123">
        <f>S155*H155</f>
        <v>0</v>
      </c>
      <c r="AR155" s="124" t="s">
        <v>114</v>
      </c>
      <c r="AT155" s="124" t="s">
        <v>111</v>
      </c>
      <c r="AU155" s="124" t="s">
        <v>76</v>
      </c>
      <c r="AY155" s="42" t="s">
        <v>109</v>
      </c>
      <c r="BE155" s="125">
        <f>IF(N155="základní",J155,0)</f>
        <v>0</v>
      </c>
      <c r="BF155" s="125">
        <f>IF(N155="snížená",J155,0)</f>
        <v>0</v>
      </c>
      <c r="BG155" s="125">
        <f>IF(N155="zákl. přenesená",J155,0)</f>
        <v>0</v>
      </c>
      <c r="BH155" s="125">
        <f>IF(N155="sníž. přenesená",J155,0)</f>
        <v>0</v>
      </c>
      <c r="BI155" s="125">
        <f>IF(N155="nulová",J155,0)</f>
        <v>0</v>
      </c>
      <c r="BJ155" s="42" t="s">
        <v>74</v>
      </c>
      <c r="BK155" s="125">
        <f>ROUND(I155*H155,2)</f>
        <v>0</v>
      </c>
      <c r="BL155" s="42" t="s">
        <v>114</v>
      </c>
      <c r="BM155" s="124" t="s">
        <v>160</v>
      </c>
    </row>
    <row r="156" spans="2:65" s="172" customFormat="1" x14ac:dyDescent="0.3">
      <c r="B156" s="173"/>
      <c r="D156" s="174" t="s">
        <v>200</v>
      </c>
      <c r="E156" s="175" t="s">
        <v>33</v>
      </c>
      <c r="F156" s="176" t="s">
        <v>209</v>
      </c>
      <c r="H156" s="177">
        <v>0.88200000000000001</v>
      </c>
      <c r="I156" s="178"/>
      <c r="L156" s="173"/>
      <c r="M156" s="179"/>
      <c r="T156" s="180"/>
      <c r="AT156" s="175" t="s">
        <v>200</v>
      </c>
      <c r="AU156" s="175" t="s">
        <v>76</v>
      </c>
      <c r="AV156" s="172" t="s">
        <v>76</v>
      </c>
      <c r="AW156" s="172" t="s">
        <v>48</v>
      </c>
      <c r="AX156" s="172" t="s">
        <v>74</v>
      </c>
      <c r="AY156" s="175" t="s">
        <v>109</v>
      </c>
    </row>
    <row r="157" spans="2:65" s="148" customFormat="1" ht="33" customHeight="1" x14ac:dyDescent="0.3">
      <c r="B157" s="48"/>
      <c r="C157" s="115" t="s">
        <v>161</v>
      </c>
      <c r="D157" s="115" t="s">
        <v>111</v>
      </c>
      <c r="E157" s="116" t="s">
        <v>162</v>
      </c>
      <c r="F157" s="117" t="s">
        <v>163</v>
      </c>
      <c r="G157" s="118" t="s">
        <v>32</v>
      </c>
      <c r="H157" s="119">
        <v>2.0640000000000001</v>
      </c>
      <c r="I157" s="159"/>
      <c r="J157" s="120">
        <f>ROUND(I157*H157,2)</f>
        <v>0</v>
      </c>
      <c r="K157" s="121"/>
      <c r="L157" s="48"/>
      <c r="M157" s="160" t="s">
        <v>33</v>
      </c>
      <c r="N157" s="92" t="s">
        <v>56</v>
      </c>
      <c r="P157" s="122">
        <f>O157*H157</f>
        <v>0</v>
      </c>
      <c r="Q157" s="122">
        <v>2.5018699999999998</v>
      </c>
      <c r="R157" s="122">
        <f>Q157*H157</f>
        <v>5.1638596799999998</v>
      </c>
      <c r="S157" s="122">
        <v>0</v>
      </c>
      <c r="T157" s="123">
        <f>S157*H157</f>
        <v>0</v>
      </c>
      <c r="AR157" s="124" t="s">
        <v>114</v>
      </c>
      <c r="AT157" s="124" t="s">
        <v>111</v>
      </c>
      <c r="AU157" s="124" t="s">
        <v>76</v>
      </c>
      <c r="AY157" s="42" t="s">
        <v>109</v>
      </c>
      <c r="BE157" s="125">
        <f>IF(N157="základní",J157,0)</f>
        <v>0</v>
      </c>
      <c r="BF157" s="125">
        <f>IF(N157="snížená",J157,0)</f>
        <v>0</v>
      </c>
      <c r="BG157" s="125">
        <f>IF(N157="zákl. přenesená",J157,0)</f>
        <v>0</v>
      </c>
      <c r="BH157" s="125">
        <f>IF(N157="sníž. přenesená",J157,0)</f>
        <v>0</v>
      </c>
      <c r="BI157" s="125">
        <f>IF(N157="nulová",J157,0)</f>
        <v>0</v>
      </c>
      <c r="BJ157" s="42" t="s">
        <v>74</v>
      </c>
      <c r="BK157" s="125">
        <f>ROUND(I157*H157,2)</f>
        <v>0</v>
      </c>
      <c r="BL157" s="42" t="s">
        <v>114</v>
      </c>
      <c r="BM157" s="124" t="s">
        <v>164</v>
      </c>
    </row>
    <row r="158" spans="2:65" s="172" customFormat="1" x14ac:dyDescent="0.3">
      <c r="B158" s="173"/>
      <c r="D158" s="174" t="s">
        <v>200</v>
      </c>
      <c r="E158" s="175" t="s">
        <v>33</v>
      </c>
      <c r="F158" s="176" t="s">
        <v>210</v>
      </c>
      <c r="H158" s="177">
        <v>2.0640000000000001</v>
      </c>
      <c r="I158" s="178"/>
      <c r="L158" s="173"/>
      <c r="M158" s="179"/>
      <c r="T158" s="180"/>
      <c r="AT158" s="175" t="s">
        <v>200</v>
      </c>
      <c r="AU158" s="175" t="s">
        <v>76</v>
      </c>
      <c r="AV158" s="172" t="s">
        <v>76</v>
      </c>
      <c r="AW158" s="172" t="s">
        <v>48</v>
      </c>
      <c r="AX158" s="172" t="s">
        <v>74</v>
      </c>
      <c r="AY158" s="175" t="s">
        <v>109</v>
      </c>
    </row>
    <row r="159" spans="2:65" s="148" customFormat="1" ht="16.5" customHeight="1" x14ac:dyDescent="0.3">
      <c r="B159" s="48"/>
      <c r="C159" s="115" t="s">
        <v>165</v>
      </c>
      <c r="D159" s="115" t="s">
        <v>111</v>
      </c>
      <c r="E159" s="116" t="s">
        <v>166</v>
      </c>
      <c r="F159" s="117" t="s">
        <v>167</v>
      </c>
      <c r="G159" s="118" t="s">
        <v>26</v>
      </c>
      <c r="H159" s="119">
        <v>4.4000000000000004</v>
      </c>
      <c r="I159" s="159"/>
      <c r="J159" s="120">
        <f>ROUND(I159*H159,2)</f>
        <v>0</v>
      </c>
      <c r="K159" s="121"/>
      <c r="L159" s="48"/>
      <c r="M159" s="160" t="s">
        <v>33</v>
      </c>
      <c r="N159" s="92" t="s">
        <v>56</v>
      </c>
      <c r="P159" s="122">
        <f>O159*H159</f>
        <v>0</v>
      </c>
      <c r="Q159" s="122">
        <v>2.47E-3</v>
      </c>
      <c r="R159" s="122">
        <f>Q159*H159</f>
        <v>1.0868000000000001E-2</v>
      </c>
      <c r="S159" s="122">
        <v>0</v>
      </c>
      <c r="T159" s="123">
        <f>S159*H159</f>
        <v>0</v>
      </c>
      <c r="AR159" s="124" t="s">
        <v>114</v>
      </c>
      <c r="AT159" s="124" t="s">
        <v>111</v>
      </c>
      <c r="AU159" s="124" t="s">
        <v>76</v>
      </c>
      <c r="AY159" s="42" t="s">
        <v>109</v>
      </c>
      <c r="BE159" s="125">
        <f>IF(N159="základní",J159,0)</f>
        <v>0</v>
      </c>
      <c r="BF159" s="125">
        <f>IF(N159="snížená",J159,0)</f>
        <v>0</v>
      </c>
      <c r="BG159" s="125">
        <f>IF(N159="zákl. přenesená",J159,0)</f>
        <v>0</v>
      </c>
      <c r="BH159" s="125">
        <f>IF(N159="sníž. přenesená",J159,0)</f>
        <v>0</v>
      </c>
      <c r="BI159" s="125">
        <f>IF(N159="nulová",J159,0)</f>
        <v>0</v>
      </c>
      <c r="BJ159" s="42" t="s">
        <v>74</v>
      </c>
      <c r="BK159" s="125">
        <f>ROUND(I159*H159,2)</f>
        <v>0</v>
      </c>
      <c r="BL159" s="42" t="s">
        <v>114</v>
      </c>
      <c r="BM159" s="124" t="s">
        <v>168</v>
      </c>
    </row>
    <row r="160" spans="2:65" s="172" customFormat="1" x14ac:dyDescent="0.3">
      <c r="B160" s="173"/>
      <c r="D160" s="174" t="s">
        <v>200</v>
      </c>
      <c r="E160" s="175" t="s">
        <v>33</v>
      </c>
      <c r="F160" s="176" t="s">
        <v>211</v>
      </c>
      <c r="H160" s="177">
        <v>4.4000000000000004</v>
      </c>
      <c r="I160" s="178"/>
      <c r="L160" s="173"/>
      <c r="M160" s="179"/>
      <c r="T160" s="180"/>
      <c r="AT160" s="175" t="s">
        <v>200</v>
      </c>
      <c r="AU160" s="175" t="s">
        <v>76</v>
      </c>
      <c r="AV160" s="172" t="s">
        <v>76</v>
      </c>
      <c r="AW160" s="172" t="s">
        <v>48</v>
      </c>
      <c r="AX160" s="172" t="s">
        <v>74</v>
      </c>
      <c r="AY160" s="175" t="s">
        <v>109</v>
      </c>
    </row>
    <row r="161" spans="2:65" s="148" customFormat="1" ht="16.5" customHeight="1" x14ac:dyDescent="0.3">
      <c r="B161" s="48"/>
      <c r="C161" s="115" t="s">
        <v>35</v>
      </c>
      <c r="D161" s="115" t="s">
        <v>111</v>
      </c>
      <c r="E161" s="116" t="s">
        <v>169</v>
      </c>
      <c r="F161" s="117" t="s">
        <v>170</v>
      </c>
      <c r="G161" s="118" t="s">
        <v>26</v>
      </c>
      <c r="H161" s="119">
        <v>4.4000000000000004</v>
      </c>
      <c r="I161" s="159"/>
      <c r="J161" s="120">
        <f>ROUND(I161*H161,2)</f>
        <v>0</v>
      </c>
      <c r="K161" s="121"/>
      <c r="L161" s="48"/>
      <c r="M161" s="160" t="s">
        <v>33</v>
      </c>
      <c r="N161" s="92" t="s">
        <v>56</v>
      </c>
      <c r="P161" s="122">
        <f>O161*H161</f>
        <v>0</v>
      </c>
      <c r="Q161" s="122">
        <v>0</v>
      </c>
      <c r="R161" s="122">
        <f>Q161*H161</f>
        <v>0</v>
      </c>
      <c r="S161" s="122">
        <v>0</v>
      </c>
      <c r="T161" s="123">
        <f>S161*H161</f>
        <v>0</v>
      </c>
      <c r="AR161" s="124" t="s">
        <v>114</v>
      </c>
      <c r="AT161" s="124" t="s">
        <v>111</v>
      </c>
      <c r="AU161" s="124" t="s">
        <v>76</v>
      </c>
      <c r="AY161" s="42" t="s">
        <v>109</v>
      </c>
      <c r="BE161" s="125">
        <f>IF(N161="základní",J161,0)</f>
        <v>0</v>
      </c>
      <c r="BF161" s="125">
        <f>IF(N161="snížená",J161,0)</f>
        <v>0</v>
      </c>
      <c r="BG161" s="125">
        <f>IF(N161="zákl. přenesená",J161,0)</f>
        <v>0</v>
      </c>
      <c r="BH161" s="125">
        <f>IF(N161="sníž. přenesená",J161,0)</f>
        <v>0</v>
      </c>
      <c r="BI161" s="125">
        <f>IF(N161="nulová",J161,0)</f>
        <v>0</v>
      </c>
      <c r="BJ161" s="42" t="s">
        <v>74</v>
      </c>
      <c r="BK161" s="125">
        <f>ROUND(I161*H161,2)</f>
        <v>0</v>
      </c>
      <c r="BL161" s="42" t="s">
        <v>114</v>
      </c>
      <c r="BM161" s="124" t="s">
        <v>171</v>
      </c>
    </row>
    <row r="162" spans="2:65" s="148" customFormat="1" ht="21.75" customHeight="1" x14ac:dyDescent="0.3">
      <c r="B162" s="48"/>
      <c r="C162" s="115" t="s">
        <v>172</v>
      </c>
      <c r="D162" s="115" t="s">
        <v>111</v>
      </c>
      <c r="E162" s="116" t="s">
        <v>173</v>
      </c>
      <c r="F162" s="117" t="s">
        <v>174</v>
      </c>
      <c r="G162" s="118" t="s">
        <v>133</v>
      </c>
      <c r="H162" s="119">
        <v>0.23699999999999999</v>
      </c>
      <c r="I162" s="159"/>
      <c r="J162" s="120">
        <f>ROUND(I162*H162,2)</f>
        <v>0</v>
      </c>
      <c r="K162" s="121"/>
      <c r="L162" s="48"/>
      <c r="M162" s="160" t="s">
        <v>33</v>
      </c>
      <c r="N162" s="92" t="s">
        <v>56</v>
      </c>
      <c r="P162" s="122">
        <f>O162*H162</f>
        <v>0</v>
      </c>
      <c r="Q162" s="122">
        <v>1.0606199999999999</v>
      </c>
      <c r="R162" s="122">
        <f>Q162*H162</f>
        <v>0.25136693999999998</v>
      </c>
      <c r="S162" s="122">
        <v>0</v>
      </c>
      <c r="T162" s="123">
        <f>S162*H162</f>
        <v>0</v>
      </c>
      <c r="AR162" s="124" t="s">
        <v>114</v>
      </c>
      <c r="AT162" s="124" t="s">
        <v>111</v>
      </c>
      <c r="AU162" s="124" t="s">
        <v>76</v>
      </c>
      <c r="AY162" s="42" t="s">
        <v>109</v>
      </c>
      <c r="BE162" s="125">
        <f>IF(N162="základní",J162,0)</f>
        <v>0</v>
      </c>
      <c r="BF162" s="125">
        <f>IF(N162="snížená",J162,0)</f>
        <v>0</v>
      </c>
      <c r="BG162" s="125">
        <f>IF(N162="zákl. přenesená",J162,0)</f>
        <v>0</v>
      </c>
      <c r="BH162" s="125">
        <f>IF(N162="sníž. přenesená",J162,0)</f>
        <v>0</v>
      </c>
      <c r="BI162" s="125">
        <f>IF(N162="nulová",J162,0)</f>
        <v>0</v>
      </c>
      <c r="BJ162" s="42" t="s">
        <v>74</v>
      </c>
      <c r="BK162" s="125">
        <f>ROUND(I162*H162,2)</f>
        <v>0</v>
      </c>
      <c r="BL162" s="42" t="s">
        <v>114</v>
      </c>
      <c r="BM162" s="124" t="s">
        <v>175</v>
      </c>
    </row>
    <row r="163" spans="2:65" s="172" customFormat="1" x14ac:dyDescent="0.3">
      <c r="B163" s="173"/>
      <c r="D163" s="174" t="s">
        <v>200</v>
      </c>
      <c r="E163" s="175" t="s">
        <v>33</v>
      </c>
      <c r="F163" s="176" t="s">
        <v>212</v>
      </c>
      <c r="H163" s="177">
        <v>0.23699999999999999</v>
      </c>
      <c r="I163" s="178"/>
      <c r="L163" s="173"/>
      <c r="M163" s="179"/>
      <c r="T163" s="180"/>
      <c r="AT163" s="175" t="s">
        <v>200</v>
      </c>
      <c r="AU163" s="175" t="s">
        <v>76</v>
      </c>
      <c r="AV163" s="172" t="s">
        <v>76</v>
      </c>
      <c r="AW163" s="172" t="s">
        <v>48</v>
      </c>
      <c r="AX163" s="172" t="s">
        <v>74</v>
      </c>
      <c r="AY163" s="175" t="s">
        <v>109</v>
      </c>
    </row>
    <row r="164" spans="2:65" s="103" customFormat="1" ht="22.95" customHeight="1" x14ac:dyDescent="0.25">
      <c r="B164" s="104"/>
      <c r="D164" s="105" t="s">
        <v>72</v>
      </c>
      <c r="E164" s="113" t="s">
        <v>176</v>
      </c>
      <c r="F164" s="113" t="s">
        <v>177</v>
      </c>
      <c r="I164" s="158"/>
      <c r="J164" s="114">
        <f>BK164</f>
        <v>0</v>
      </c>
      <c r="L164" s="104"/>
      <c r="M164" s="108"/>
      <c r="P164" s="109">
        <f>P165</f>
        <v>0</v>
      </c>
      <c r="R164" s="109">
        <f>R165</f>
        <v>0</v>
      </c>
      <c r="T164" s="110">
        <f>T165</f>
        <v>0</v>
      </c>
      <c r="AR164" s="105" t="s">
        <v>74</v>
      </c>
      <c r="AT164" s="111" t="s">
        <v>72</v>
      </c>
      <c r="AU164" s="111" t="s">
        <v>74</v>
      </c>
      <c r="AY164" s="105" t="s">
        <v>109</v>
      </c>
      <c r="BK164" s="112">
        <f>BK165</f>
        <v>0</v>
      </c>
    </row>
    <row r="165" spans="2:65" s="148" customFormat="1" ht="16.5" customHeight="1" x14ac:dyDescent="0.3">
      <c r="B165" s="48"/>
      <c r="C165" s="115" t="s">
        <v>178</v>
      </c>
      <c r="D165" s="115" t="s">
        <v>111</v>
      </c>
      <c r="E165" s="116" t="s">
        <v>179</v>
      </c>
      <c r="F165" s="117" t="s">
        <v>177</v>
      </c>
      <c r="G165" s="118" t="s">
        <v>133</v>
      </c>
      <c r="H165" s="119">
        <v>10.313000000000001</v>
      </c>
      <c r="I165" s="159"/>
      <c r="J165" s="120">
        <f>ROUND(I165*H165,2)</f>
        <v>0</v>
      </c>
      <c r="K165" s="121"/>
      <c r="L165" s="48"/>
      <c r="M165" s="160" t="s">
        <v>33</v>
      </c>
      <c r="N165" s="92" t="s">
        <v>56</v>
      </c>
      <c r="P165" s="122">
        <f>O165*H165</f>
        <v>0</v>
      </c>
      <c r="Q165" s="122">
        <v>0</v>
      </c>
      <c r="R165" s="122">
        <f>Q165*H165</f>
        <v>0</v>
      </c>
      <c r="S165" s="122">
        <v>0</v>
      </c>
      <c r="T165" s="123">
        <f>S165*H165</f>
        <v>0</v>
      </c>
      <c r="AR165" s="124" t="s">
        <v>114</v>
      </c>
      <c r="AT165" s="124" t="s">
        <v>111</v>
      </c>
      <c r="AU165" s="124" t="s">
        <v>76</v>
      </c>
      <c r="AY165" s="42" t="s">
        <v>109</v>
      </c>
      <c r="BE165" s="125">
        <f>IF(N165="základní",J165,0)</f>
        <v>0</v>
      </c>
      <c r="BF165" s="125">
        <f>IF(N165="snížená",J165,0)</f>
        <v>0</v>
      </c>
      <c r="BG165" s="125">
        <f>IF(N165="zákl. přenesená",J165,0)</f>
        <v>0</v>
      </c>
      <c r="BH165" s="125">
        <f>IF(N165="sníž. přenesená",J165,0)</f>
        <v>0</v>
      </c>
      <c r="BI165" s="125">
        <f>IF(N165="nulová",J165,0)</f>
        <v>0</v>
      </c>
      <c r="BJ165" s="42" t="s">
        <v>74</v>
      </c>
      <c r="BK165" s="125">
        <f>ROUND(I165*H165,2)</f>
        <v>0</v>
      </c>
      <c r="BL165" s="42" t="s">
        <v>114</v>
      </c>
      <c r="BM165" s="124" t="s">
        <v>180</v>
      </c>
    </row>
    <row r="166" spans="2:65" s="103" customFormat="1" ht="25.95" customHeight="1" x14ac:dyDescent="0.25">
      <c r="B166" s="104"/>
      <c r="D166" s="105" t="s">
        <v>72</v>
      </c>
      <c r="E166" s="106" t="s">
        <v>181</v>
      </c>
      <c r="F166" s="106" t="s">
        <v>181</v>
      </c>
      <c r="I166" s="158"/>
      <c r="J166" s="107">
        <f>BK166</f>
        <v>0</v>
      </c>
      <c r="L166" s="104"/>
      <c r="M166" s="108"/>
      <c r="P166" s="109">
        <f>P167</f>
        <v>0</v>
      </c>
      <c r="R166" s="109">
        <f>R167</f>
        <v>0</v>
      </c>
      <c r="T166" s="110">
        <f>T167</f>
        <v>0</v>
      </c>
      <c r="AR166" s="105" t="s">
        <v>74</v>
      </c>
      <c r="AT166" s="111" t="s">
        <v>72</v>
      </c>
      <c r="AU166" s="111" t="s">
        <v>73</v>
      </c>
      <c r="AY166" s="105" t="s">
        <v>109</v>
      </c>
      <c r="BK166" s="112">
        <f>BK167</f>
        <v>0</v>
      </c>
    </row>
    <row r="167" spans="2:65" s="103" customFormat="1" ht="22.95" customHeight="1" x14ac:dyDescent="0.25">
      <c r="B167" s="104"/>
      <c r="D167" s="105" t="s">
        <v>72</v>
      </c>
      <c r="E167" s="113" t="s">
        <v>182</v>
      </c>
      <c r="F167" s="113" t="s">
        <v>183</v>
      </c>
      <c r="I167" s="158"/>
      <c r="J167" s="114">
        <f>BK167</f>
        <v>0</v>
      </c>
      <c r="L167" s="104"/>
      <c r="M167" s="108"/>
      <c r="P167" s="109">
        <f>P168</f>
        <v>0</v>
      </c>
      <c r="R167" s="109">
        <f>R168</f>
        <v>0</v>
      </c>
      <c r="T167" s="110">
        <f>T168</f>
        <v>0</v>
      </c>
      <c r="AR167" s="105" t="s">
        <v>74</v>
      </c>
      <c r="AT167" s="111" t="s">
        <v>72</v>
      </c>
      <c r="AU167" s="111" t="s">
        <v>74</v>
      </c>
      <c r="AY167" s="105" t="s">
        <v>109</v>
      </c>
      <c r="BK167" s="112">
        <f>BK168</f>
        <v>0</v>
      </c>
    </row>
    <row r="168" spans="2:65" s="148" customFormat="1" ht="21.75" customHeight="1" x14ac:dyDescent="0.3">
      <c r="B168" s="48"/>
      <c r="C168" s="115" t="s">
        <v>184</v>
      </c>
      <c r="D168" s="115" t="s">
        <v>111</v>
      </c>
      <c r="E168" s="116" t="s">
        <v>185</v>
      </c>
      <c r="F168" s="117" t="s">
        <v>186</v>
      </c>
      <c r="G168" s="118" t="s">
        <v>187</v>
      </c>
      <c r="H168" s="119">
        <v>1</v>
      </c>
      <c r="I168" s="159"/>
      <c r="J168" s="120">
        <f>ROUND(I168*H168,2)</f>
        <v>0</v>
      </c>
      <c r="K168" s="121"/>
      <c r="L168" s="48"/>
      <c r="M168" s="163" t="s">
        <v>33</v>
      </c>
      <c r="N168" s="135" t="s">
        <v>56</v>
      </c>
      <c r="O168" s="164"/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24" t="s">
        <v>114</v>
      </c>
      <c r="AT168" s="124" t="s">
        <v>111</v>
      </c>
      <c r="AU168" s="124" t="s">
        <v>76</v>
      </c>
      <c r="AY168" s="42" t="s">
        <v>109</v>
      </c>
      <c r="BE168" s="125">
        <f>IF(N168="základní",J168,0)</f>
        <v>0</v>
      </c>
      <c r="BF168" s="125">
        <f>IF(N168="snížená",J168,0)</f>
        <v>0</v>
      </c>
      <c r="BG168" s="125">
        <f>IF(N168="zákl. přenesená",J168,0)</f>
        <v>0</v>
      </c>
      <c r="BH168" s="125">
        <f>IF(N168="sníž. přenesená",J168,0)</f>
        <v>0</v>
      </c>
      <c r="BI168" s="125">
        <f>IF(N168="nulová",J168,0)</f>
        <v>0</v>
      </c>
      <c r="BJ168" s="42" t="s">
        <v>74</v>
      </c>
      <c r="BK168" s="125">
        <f>ROUND(I168*H168,2)</f>
        <v>0</v>
      </c>
      <c r="BL168" s="42" t="s">
        <v>114</v>
      </c>
      <c r="BM168" s="124" t="s">
        <v>188</v>
      </c>
    </row>
    <row r="169" spans="2:65" s="148" customFormat="1" ht="6.9" customHeight="1" x14ac:dyDescent="0.3">
      <c r="B169" s="52"/>
      <c r="C169" s="53"/>
      <c r="D169" s="53"/>
      <c r="E169" s="53"/>
      <c r="F169" s="53"/>
      <c r="G169" s="53"/>
      <c r="H169" s="53"/>
      <c r="I169" s="53"/>
      <c r="J169" s="53"/>
      <c r="K169" s="53"/>
      <c r="L169" s="48"/>
    </row>
  </sheetData>
  <sheetProtection algorithmName="SHA-512" hashValue="hyKGJpFxulIzmDZBlAXg14T5TBT/Zxwkm6k4Fv31QMafhM3UciQhl89p1LyUpjMDfBENtSGDrVT//PGquKhNiQ==" saltValue="Tvvcuh7mN8mkhGelJ/aT7DrT3zIabmeT1Oz1KFG7gLxk7rsoFIQID9m++Rzhe9VD822s53W5Do1MOdCo+IVKFQ==" spinCount="100000" sheet="1" objects="1" scenarios="1" formatColumns="0" formatRows="0" autoFilter="0"/>
  <autoFilter ref="C131:K168"/>
  <mergeCells count="14">
    <mergeCell ref="E85:H85"/>
    <mergeCell ref="L2:V2"/>
    <mergeCell ref="E7:H7"/>
    <mergeCell ref="E9:H9"/>
    <mergeCell ref="E18:H18"/>
    <mergeCell ref="E27:H27"/>
    <mergeCell ref="E122:H122"/>
    <mergeCell ref="E124:H124"/>
    <mergeCell ref="E87:H87"/>
    <mergeCell ref="D106:F106"/>
    <mergeCell ref="D107:F107"/>
    <mergeCell ref="D108:F108"/>
    <mergeCell ref="D109:F109"/>
    <mergeCell ref="D110:F110"/>
  </mergeCells>
  <pageMargins left="0.39370078740157483" right="0.39370078740157483" top="0.39370078740157483" bottom="0.39370078740157483" header="0" footer="0"/>
  <pageSetup paperSize="9" scale="82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6"/>
  <sheetViews>
    <sheetView showGridLines="0" workbookViewId="0">
      <selection activeCell="F168" sqref="F168"/>
    </sheetView>
  </sheetViews>
  <sheetFormatPr defaultColWidth="9.109375" defaultRowHeight="10.199999999999999" x14ac:dyDescent="0.2"/>
  <cols>
    <col min="1" max="1" width="7.109375" style="166" customWidth="1"/>
    <col min="2" max="2" width="1" style="166" customWidth="1"/>
    <col min="3" max="3" width="3.5546875" style="166" customWidth="1"/>
    <col min="4" max="4" width="3.6640625" style="166" customWidth="1"/>
    <col min="5" max="5" width="14.6640625" style="166" customWidth="1"/>
    <col min="6" max="6" width="43.5546875" style="166" customWidth="1"/>
    <col min="7" max="7" width="6.44140625" style="166" customWidth="1"/>
    <col min="8" max="8" width="12" style="166" customWidth="1"/>
    <col min="9" max="9" width="13.5546875" style="166" customWidth="1"/>
    <col min="10" max="10" width="19.109375" style="166" customWidth="1"/>
    <col min="11" max="11" width="19.109375" style="166" hidden="1" customWidth="1"/>
    <col min="12" max="12" width="8" style="166" customWidth="1"/>
    <col min="13" max="13" width="9.33203125" style="166" hidden="1" customWidth="1"/>
    <col min="14" max="14" width="9.109375" style="166"/>
    <col min="15" max="20" width="12.109375" style="166" hidden="1" customWidth="1"/>
    <col min="21" max="21" width="14" style="166" hidden="1" customWidth="1"/>
    <col min="22" max="22" width="10.5546875" style="166" customWidth="1"/>
    <col min="23" max="23" width="14" style="166" customWidth="1"/>
    <col min="24" max="24" width="10.5546875" style="166" customWidth="1"/>
    <col min="25" max="25" width="12.88671875" style="166" customWidth="1"/>
    <col min="26" max="26" width="9.44140625" style="166" customWidth="1"/>
    <col min="27" max="27" width="12.88671875" style="166" customWidth="1"/>
    <col min="28" max="28" width="14" style="166" customWidth="1"/>
    <col min="29" max="29" width="9.44140625" style="166" customWidth="1"/>
    <col min="30" max="30" width="12.88671875" style="166" customWidth="1"/>
    <col min="31" max="31" width="14" style="166" customWidth="1"/>
    <col min="32" max="16384" width="9.109375" style="166"/>
  </cols>
  <sheetData>
    <row r="2" spans="2:46" ht="36.9" customHeight="1" x14ac:dyDescent="0.2"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AT2" s="42" t="s">
        <v>242</v>
      </c>
    </row>
    <row r="3" spans="2:46" ht="6.9" customHeight="1" x14ac:dyDescent="0.2">
      <c r="B3" s="43"/>
      <c r="C3" s="44"/>
      <c r="D3" s="44"/>
      <c r="E3" s="44"/>
      <c r="F3" s="44"/>
      <c r="G3" s="44"/>
      <c r="H3" s="44"/>
      <c r="I3" s="44"/>
      <c r="J3" s="44"/>
      <c r="K3" s="44"/>
      <c r="L3" s="45"/>
      <c r="AT3" s="42" t="s">
        <v>76</v>
      </c>
    </row>
    <row r="4" spans="2:46" ht="24.9" customHeight="1" x14ac:dyDescent="0.2">
      <c r="B4" s="45"/>
      <c r="D4" s="46" t="s">
        <v>78</v>
      </c>
      <c r="L4" s="45"/>
      <c r="M4" s="65" t="s">
        <v>36</v>
      </c>
      <c r="AT4" s="42" t="s">
        <v>34</v>
      </c>
    </row>
    <row r="5" spans="2:46" ht="6.9" customHeight="1" x14ac:dyDescent="0.2">
      <c r="B5" s="45"/>
      <c r="L5" s="45"/>
    </row>
    <row r="6" spans="2:46" ht="12" customHeight="1" x14ac:dyDescent="0.2">
      <c r="B6" s="45"/>
      <c r="D6" s="169" t="s">
        <v>37</v>
      </c>
      <c r="L6" s="45"/>
    </row>
    <row r="7" spans="2:46" ht="16.5" customHeight="1" x14ac:dyDescent="0.2">
      <c r="B7" s="45"/>
      <c r="E7" s="395" t="str">
        <f>'[6]Rekapitulace stavby'!K6</f>
        <v>Areál tramvaje Poruba - VZT</v>
      </c>
      <c r="F7" s="396"/>
      <c r="G7" s="396"/>
      <c r="H7" s="396"/>
      <c r="L7" s="45"/>
    </row>
    <row r="8" spans="2:46" s="170" customFormat="1" ht="12" customHeight="1" x14ac:dyDescent="0.3">
      <c r="B8" s="48"/>
      <c r="D8" s="169" t="s">
        <v>79</v>
      </c>
      <c r="L8" s="48"/>
    </row>
    <row r="9" spans="2:46" s="170" customFormat="1" ht="16.5" customHeight="1" x14ac:dyDescent="0.3">
      <c r="B9" s="48"/>
      <c r="E9" s="397" t="s">
        <v>243</v>
      </c>
      <c r="F9" s="398"/>
      <c r="G9" s="398"/>
      <c r="H9" s="398"/>
      <c r="L9" s="48"/>
    </row>
    <row r="10" spans="2:46" s="170" customFormat="1" x14ac:dyDescent="0.3">
      <c r="B10" s="48"/>
      <c r="L10" s="48"/>
    </row>
    <row r="11" spans="2:46" s="170" customFormat="1" ht="12" customHeight="1" x14ac:dyDescent="0.3">
      <c r="B11" s="48"/>
      <c r="D11" s="169" t="s">
        <v>38</v>
      </c>
      <c r="F11" s="167" t="s">
        <v>33</v>
      </c>
      <c r="I11" s="169" t="s">
        <v>39</v>
      </c>
      <c r="J11" s="167" t="s">
        <v>33</v>
      </c>
      <c r="L11" s="48"/>
    </row>
    <row r="12" spans="2:46" s="170" customFormat="1" ht="12" customHeight="1" x14ac:dyDescent="0.3">
      <c r="B12" s="48"/>
      <c r="D12" s="169" t="s">
        <v>40</v>
      </c>
      <c r="F12" s="167" t="s">
        <v>41</v>
      </c>
      <c r="I12" s="169" t="s">
        <v>42</v>
      </c>
      <c r="J12" s="140">
        <v>45334</v>
      </c>
      <c r="L12" s="48"/>
    </row>
    <row r="13" spans="2:46" s="170" customFormat="1" ht="10.95" customHeight="1" x14ac:dyDescent="0.3">
      <c r="B13" s="48"/>
      <c r="L13" s="48"/>
    </row>
    <row r="14" spans="2:46" s="170" customFormat="1" ht="12" customHeight="1" x14ac:dyDescent="0.3">
      <c r="B14" s="48"/>
      <c r="D14" s="169" t="s">
        <v>43</v>
      </c>
      <c r="I14" s="169" t="s">
        <v>44</v>
      </c>
      <c r="J14" s="167" t="s">
        <v>33</v>
      </c>
      <c r="L14" s="48"/>
    </row>
    <row r="15" spans="2:46" s="170" customFormat="1" ht="18" customHeight="1" x14ac:dyDescent="0.3">
      <c r="B15" s="48"/>
      <c r="E15" s="167" t="s">
        <v>27</v>
      </c>
      <c r="I15" s="169" t="s">
        <v>45</v>
      </c>
      <c r="J15" s="167" t="s">
        <v>33</v>
      </c>
      <c r="L15" s="48"/>
    </row>
    <row r="16" spans="2:46" s="170" customFormat="1" ht="6.9" customHeight="1" x14ac:dyDescent="0.3">
      <c r="B16" s="48"/>
      <c r="L16" s="48"/>
    </row>
    <row r="17" spans="2:12" s="170" customFormat="1" ht="12" customHeight="1" x14ac:dyDescent="0.3">
      <c r="B17" s="48"/>
      <c r="D17" s="169" t="s">
        <v>189</v>
      </c>
      <c r="I17" s="169" t="s">
        <v>44</v>
      </c>
      <c r="J17" s="171" t="str">
        <f>'[6]Rekapitulace stavby'!AN13</f>
        <v>Vyplň údaj</v>
      </c>
      <c r="L17" s="48"/>
    </row>
    <row r="18" spans="2:12" s="170" customFormat="1" ht="18" customHeight="1" x14ac:dyDescent="0.3">
      <c r="B18" s="48"/>
      <c r="E18" s="402" t="str">
        <f>'[6]Rekapitulace stavby'!E14</f>
        <v>Vyplň údaj</v>
      </c>
      <c r="F18" s="403"/>
      <c r="G18" s="403"/>
      <c r="H18" s="403"/>
      <c r="I18" s="169" t="s">
        <v>45</v>
      </c>
      <c r="J18" s="171" t="str">
        <f>'[6]Rekapitulace stavby'!AN14</f>
        <v>Vyplň údaj</v>
      </c>
      <c r="L18" s="48"/>
    </row>
    <row r="19" spans="2:12" s="170" customFormat="1" ht="6.9" customHeight="1" x14ac:dyDescent="0.3">
      <c r="B19" s="48"/>
      <c r="L19" s="48"/>
    </row>
    <row r="20" spans="2:12" s="170" customFormat="1" ht="12" customHeight="1" x14ac:dyDescent="0.3">
      <c r="B20" s="48"/>
      <c r="D20" s="169" t="s">
        <v>46</v>
      </c>
      <c r="I20" s="169" t="s">
        <v>44</v>
      </c>
      <c r="J20" s="167" t="s">
        <v>33</v>
      </c>
      <c r="L20" s="48"/>
    </row>
    <row r="21" spans="2:12" s="170" customFormat="1" ht="18" customHeight="1" x14ac:dyDescent="0.3">
      <c r="B21" s="48"/>
      <c r="E21" s="167" t="s">
        <v>217</v>
      </c>
      <c r="I21" s="169" t="s">
        <v>45</v>
      </c>
      <c r="J21" s="167" t="s">
        <v>33</v>
      </c>
      <c r="L21" s="48"/>
    </row>
    <row r="22" spans="2:12" s="170" customFormat="1" ht="6.9" customHeight="1" x14ac:dyDescent="0.3">
      <c r="B22" s="48"/>
      <c r="L22" s="48"/>
    </row>
    <row r="23" spans="2:12" s="170" customFormat="1" ht="12" customHeight="1" x14ac:dyDescent="0.3">
      <c r="B23" s="48"/>
      <c r="D23" s="169" t="s">
        <v>49</v>
      </c>
      <c r="I23" s="169" t="s">
        <v>44</v>
      </c>
      <c r="J23" s="167" t="s">
        <v>33</v>
      </c>
      <c r="L23" s="48"/>
    </row>
    <row r="24" spans="2:12" s="170" customFormat="1" ht="18" customHeight="1" x14ac:dyDescent="0.3">
      <c r="B24" s="48"/>
      <c r="E24" s="167" t="s">
        <v>1</v>
      </c>
      <c r="I24" s="169" t="s">
        <v>45</v>
      </c>
      <c r="J24" s="167" t="s">
        <v>33</v>
      </c>
      <c r="L24" s="48"/>
    </row>
    <row r="25" spans="2:12" s="170" customFormat="1" ht="6.9" customHeight="1" x14ac:dyDescent="0.3">
      <c r="B25" s="48"/>
      <c r="L25" s="48"/>
    </row>
    <row r="26" spans="2:12" s="170" customFormat="1" ht="12" customHeight="1" x14ac:dyDescent="0.3">
      <c r="B26" s="48"/>
      <c r="D26" s="169" t="s">
        <v>50</v>
      </c>
      <c r="L26" s="48"/>
    </row>
    <row r="27" spans="2:12" s="66" customFormat="1" ht="16.5" customHeight="1" x14ac:dyDescent="0.3">
      <c r="B27" s="67"/>
      <c r="E27" s="404" t="s">
        <v>33</v>
      </c>
      <c r="F27" s="404"/>
      <c r="G27" s="404"/>
      <c r="H27" s="404"/>
      <c r="L27" s="67"/>
    </row>
    <row r="28" spans="2:12" s="170" customFormat="1" ht="6.9" customHeight="1" x14ac:dyDescent="0.3">
      <c r="B28" s="48"/>
      <c r="L28" s="48"/>
    </row>
    <row r="29" spans="2:12" s="170" customFormat="1" ht="6.9" customHeight="1" x14ac:dyDescent="0.3">
      <c r="B29" s="48"/>
      <c r="D29" s="56"/>
      <c r="E29" s="56"/>
      <c r="F29" s="56"/>
      <c r="G29" s="56"/>
      <c r="H29" s="56"/>
      <c r="I29" s="56"/>
      <c r="J29" s="56"/>
      <c r="K29" s="56"/>
      <c r="L29" s="48"/>
    </row>
    <row r="30" spans="2:12" s="170" customFormat="1" ht="14.4" customHeight="1" x14ac:dyDescent="0.3">
      <c r="B30" s="48"/>
      <c r="D30" s="167" t="s">
        <v>80</v>
      </c>
      <c r="J30" s="147">
        <f>J96</f>
        <v>0</v>
      </c>
      <c r="L30" s="48"/>
    </row>
    <row r="31" spans="2:12" s="170" customFormat="1" ht="14.4" customHeight="1" x14ac:dyDescent="0.3">
      <c r="B31" s="48"/>
      <c r="D31" s="47" t="s">
        <v>81</v>
      </c>
      <c r="J31" s="147">
        <f>J114</f>
        <v>0</v>
      </c>
      <c r="L31" s="48"/>
    </row>
    <row r="32" spans="2:12" s="170" customFormat="1" ht="25.35" customHeight="1" x14ac:dyDescent="0.3">
      <c r="B32" s="48"/>
      <c r="D32" s="68" t="s">
        <v>51</v>
      </c>
      <c r="J32" s="139">
        <f>ROUND(J30 + J31, 2)</f>
        <v>0</v>
      </c>
      <c r="L32" s="48"/>
    </row>
    <row r="33" spans="2:12" s="170" customFormat="1" ht="6.9" customHeight="1" x14ac:dyDescent="0.3">
      <c r="B33" s="48"/>
      <c r="D33" s="56"/>
      <c r="E33" s="56"/>
      <c r="F33" s="56"/>
      <c r="G33" s="56"/>
      <c r="H33" s="56"/>
      <c r="I33" s="56"/>
      <c r="J33" s="56"/>
      <c r="K33" s="56"/>
      <c r="L33" s="48"/>
    </row>
    <row r="34" spans="2:12" s="170" customFormat="1" ht="14.4" customHeight="1" x14ac:dyDescent="0.3">
      <c r="B34" s="48"/>
      <c r="F34" s="143" t="s">
        <v>53</v>
      </c>
      <c r="I34" s="143" t="s">
        <v>52</v>
      </c>
      <c r="J34" s="143" t="s">
        <v>54</v>
      </c>
      <c r="L34" s="48"/>
    </row>
    <row r="35" spans="2:12" s="170" customFormat="1" ht="14.4" customHeight="1" x14ac:dyDescent="0.3">
      <c r="B35" s="48"/>
      <c r="D35" s="141" t="s">
        <v>55</v>
      </c>
      <c r="E35" s="169" t="s">
        <v>56</v>
      </c>
      <c r="F35" s="69">
        <f>ROUND((SUM(BE114:BE121) + SUM(BE141:BE235)),  2)</f>
        <v>0</v>
      </c>
      <c r="I35" s="70">
        <v>0.21</v>
      </c>
      <c r="J35" s="69">
        <f>ROUND(((SUM(BE114:BE121) + SUM(BE141:BE235))*I35),  2)</f>
        <v>0</v>
      </c>
      <c r="L35" s="48"/>
    </row>
    <row r="36" spans="2:12" s="170" customFormat="1" ht="14.4" customHeight="1" x14ac:dyDescent="0.3">
      <c r="B36" s="48"/>
      <c r="E36" s="169" t="s">
        <v>57</v>
      </c>
      <c r="F36" s="69">
        <f>ROUND((SUM(BF114:BF121) + SUM(BF141:BF235)),  2)</f>
        <v>0</v>
      </c>
      <c r="I36" s="70">
        <v>0.15</v>
      </c>
      <c r="J36" s="69">
        <f>ROUND(((SUM(BF114:BF121) + SUM(BF141:BF235))*I36),  2)</f>
        <v>0</v>
      </c>
      <c r="L36" s="48"/>
    </row>
    <row r="37" spans="2:12" s="170" customFormat="1" ht="14.4" hidden="1" customHeight="1" x14ac:dyDescent="0.3">
      <c r="B37" s="48"/>
      <c r="E37" s="169" t="s">
        <v>58</v>
      </c>
      <c r="F37" s="69">
        <f>ROUND((SUM(BG114:BG121) + SUM(BG141:BG235)),  2)</f>
        <v>0</v>
      </c>
      <c r="I37" s="70">
        <v>0.21</v>
      </c>
      <c r="J37" s="69">
        <f>0</f>
        <v>0</v>
      </c>
      <c r="L37" s="48"/>
    </row>
    <row r="38" spans="2:12" s="170" customFormat="1" ht="14.4" hidden="1" customHeight="1" x14ac:dyDescent="0.3">
      <c r="B38" s="48"/>
      <c r="E38" s="169" t="s">
        <v>59</v>
      </c>
      <c r="F38" s="69">
        <f>ROUND((SUM(BH114:BH121) + SUM(BH141:BH235)),  2)</f>
        <v>0</v>
      </c>
      <c r="I38" s="70">
        <v>0.15</v>
      </c>
      <c r="J38" s="69">
        <f>0</f>
        <v>0</v>
      </c>
      <c r="L38" s="48"/>
    </row>
    <row r="39" spans="2:12" s="170" customFormat="1" ht="14.4" hidden="1" customHeight="1" x14ac:dyDescent="0.3">
      <c r="B39" s="48"/>
      <c r="E39" s="169" t="s">
        <v>60</v>
      </c>
      <c r="F39" s="69">
        <f>ROUND((SUM(BI114:BI121) + SUM(BI141:BI235)),  2)</f>
        <v>0</v>
      </c>
      <c r="I39" s="70">
        <v>0</v>
      </c>
      <c r="J39" s="69">
        <f>0</f>
        <v>0</v>
      </c>
      <c r="L39" s="48"/>
    </row>
    <row r="40" spans="2:12" s="170" customFormat="1" ht="6.9" customHeight="1" x14ac:dyDescent="0.3">
      <c r="B40" s="48"/>
      <c r="L40" s="48"/>
    </row>
    <row r="41" spans="2:12" s="170" customFormat="1" ht="25.35" customHeight="1" x14ac:dyDescent="0.3">
      <c r="B41" s="48"/>
      <c r="C41" s="64"/>
      <c r="D41" s="71" t="s">
        <v>61</v>
      </c>
      <c r="E41" s="57"/>
      <c r="F41" s="57"/>
      <c r="G41" s="72" t="s">
        <v>62</v>
      </c>
      <c r="H41" s="73" t="s">
        <v>63</v>
      </c>
      <c r="I41" s="57"/>
      <c r="J41" s="74">
        <f>SUM(J32:J39)</f>
        <v>0</v>
      </c>
      <c r="K41" s="75"/>
      <c r="L41" s="48"/>
    </row>
    <row r="42" spans="2:12" s="170" customFormat="1" ht="14.4" customHeight="1" x14ac:dyDescent="0.3">
      <c r="B42" s="48"/>
      <c r="L42" s="48"/>
    </row>
    <row r="43" spans="2:12" ht="14.4" customHeight="1" x14ac:dyDescent="0.2">
      <c r="B43" s="45"/>
      <c r="L43" s="45"/>
    </row>
    <row r="44" spans="2:12" ht="14.4" customHeight="1" x14ac:dyDescent="0.2">
      <c r="B44" s="45"/>
      <c r="L44" s="45"/>
    </row>
    <row r="45" spans="2:12" ht="14.4" customHeight="1" x14ac:dyDescent="0.2">
      <c r="B45" s="45"/>
      <c r="L45" s="45"/>
    </row>
    <row r="46" spans="2:12" ht="14.4" customHeight="1" x14ac:dyDescent="0.2">
      <c r="B46" s="45"/>
      <c r="L46" s="45"/>
    </row>
    <row r="47" spans="2:12" ht="14.4" customHeight="1" x14ac:dyDescent="0.2">
      <c r="B47" s="45"/>
      <c r="L47" s="45"/>
    </row>
    <row r="48" spans="2:12" ht="14.4" customHeight="1" x14ac:dyDescent="0.2">
      <c r="B48" s="45"/>
      <c r="L48" s="45"/>
    </row>
    <row r="49" spans="2:12" ht="14.4" customHeight="1" x14ac:dyDescent="0.2">
      <c r="B49" s="45"/>
      <c r="L49" s="45"/>
    </row>
    <row r="50" spans="2:12" s="170" customFormat="1" ht="14.4" customHeight="1" x14ac:dyDescent="0.3">
      <c r="B50" s="48"/>
      <c r="D50" s="49" t="s">
        <v>64</v>
      </c>
      <c r="E50" s="50"/>
      <c r="F50" s="50"/>
      <c r="G50" s="49" t="s">
        <v>65</v>
      </c>
      <c r="H50" s="50"/>
      <c r="I50" s="50"/>
      <c r="J50" s="50"/>
      <c r="K50" s="50"/>
      <c r="L50" s="48"/>
    </row>
    <row r="51" spans="2:12" x14ac:dyDescent="0.2">
      <c r="B51" s="45"/>
      <c r="L51" s="45"/>
    </row>
    <row r="52" spans="2:12" x14ac:dyDescent="0.2">
      <c r="B52" s="45"/>
      <c r="L52" s="45"/>
    </row>
    <row r="53" spans="2:12" x14ac:dyDescent="0.2">
      <c r="B53" s="45"/>
      <c r="L53" s="45"/>
    </row>
    <row r="54" spans="2:12" x14ac:dyDescent="0.2">
      <c r="B54" s="45"/>
      <c r="L54" s="45"/>
    </row>
    <row r="55" spans="2:12" x14ac:dyDescent="0.2">
      <c r="B55" s="45"/>
      <c r="L55" s="45"/>
    </row>
    <row r="56" spans="2:12" x14ac:dyDescent="0.2">
      <c r="B56" s="45"/>
      <c r="L56" s="45"/>
    </row>
    <row r="57" spans="2:12" x14ac:dyDescent="0.2">
      <c r="B57" s="45"/>
      <c r="L57" s="45"/>
    </row>
    <row r="58" spans="2:12" x14ac:dyDescent="0.2">
      <c r="B58" s="45"/>
      <c r="L58" s="45"/>
    </row>
    <row r="59" spans="2:12" x14ac:dyDescent="0.2">
      <c r="B59" s="45"/>
      <c r="L59" s="45"/>
    </row>
    <row r="60" spans="2:12" x14ac:dyDescent="0.2">
      <c r="B60" s="45"/>
      <c r="L60" s="45"/>
    </row>
    <row r="61" spans="2:12" s="170" customFormat="1" ht="13.2" x14ac:dyDescent="0.3">
      <c r="B61" s="48"/>
      <c r="D61" s="51" t="s">
        <v>66</v>
      </c>
      <c r="E61" s="142"/>
      <c r="F61" s="76" t="s">
        <v>67</v>
      </c>
      <c r="G61" s="51" t="s">
        <v>66</v>
      </c>
      <c r="H61" s="142"/>
      <c r="I61" s="142"/>
      <c r="J61" s="77" t="s">
        <v>67</v>
      </c>
      <c r="K61" s="142"/>
      <c r="L61" s="48"/>
    </row>
    <row r="62" spans="2:12" x14ac:dyDescent="0.2">
      <c r="B62" s="45"/>
      <c r="L62" s="45"/>
    </row>
    <row r="63" spans="2:12" x14ac:dyDescent="0.2">
      <c r="B63" s="45"/>
      <c r="L63" s="45"/>
    </row>
    <row r="64" spans="2:12" x14ac:dyDescent="0.2">
      <c r="B64" s="45"/>
      <c r="L64" s="45"/>
    </row>
    <row r="65" spans="2:12" s="170" customFormat="1" ht="13.2" x14ac:dyDescent="0.3">
      <c r="B65" s="48"/>
      <c r="D65" s="49" t="s">
        <v>68</v>
      </c>
      <c r="E65" s="50"/>
      <c r="F65" s="50"/>
      <c r="G65" s="49" t="s">
        <v>190</v>
      </c>
      <c r="H65" s="50"/>
      <c r="I65" s="50"/>
      <c r="J65" s="50"/>
      <c r="K65" s="50"/>
      <c r="L65" s="48"/>
    </row>
    <row r="66" spans="2:12" x14ac:dyDescent="0.2">
      <c r="B66" s="45"/>
      <c r="L66" s="45"/>
    </row>
    <row r="67" spans="2:12" x14ac:dyDescent="0.2">
      <c r="B67" s="45"/>
      <c r="L67" s="45"/>
    </row>
    <row r="68" spans="2:12" x14ac:dyDescent="0.2">
      <c r="B68" s="45"/>
      <c r="L68" s="45"/>
    </row>
    <row r="69" spans="2:12" x14ac:dyDescent="0.2">
      <c r="B69" s="45"/>
      <c r="L69" s="45"/>
    </row>
    <row r="70" spans="2:12" x14ac:dyDescent="0.2">
      <c r="B70" s="45"/>
      <c r="L70" s="45"/>
    </row>
    <row r="71" spans="2:12" x14ac:dyDescent="0.2">
      <c r="B71" s="45"/>
      <c r="L71" s="45"/>
    </row>
    <row r="72" spans="2:12" x14ac:dyDescent="0.2">
      <c r="B72" s="45"/>
      <c r="L72" s="45"/>
    </row>
    <row r="73" spans="2:12" x14ac:dyDescent="0.2">
      <c r="B73" s="45"/>
      <c r="L73" s="45"/>
    </row>
    <row r="74" spans="2:12" x14ac:dyDescent="0.2">
      <c r="B74" s="45"/>
      <c r="L74" s="45"/>
    </row>
    <row r="75" spans="2:12" x14ac:dyDescent="0.2">
      <c r="B75" s="45"/>
      <c r="L75" s="45"/>
    </row>
    <row r="76" spans="2:12" s="170" customFormat="1" ht="13.2" x14ac:dyDescent="0.3">
      <c r="B76" s="48"/>
      <c r="D76" s="51" t="s">
        <v>66</v>
      </c>
      <c r="E76" s="142"/>
      <c r="F76" s="76" t="s">
        <v>67</v>
      </c>
      <c r="G76" s="51" t="s">
        <v>66</v>
      </c>
      <c r="H76" s="142"/>
      <c r="I76" s="142"/>
      <c r="J76" s="77" t="s">
        <v>67</v>
      </c>
      <c r="K76" s="142"/>
      <c r="L76" s="48"/>
    </row>
    <row r="77" spans="2:12" s="170" customFormat="1" ht="14.4" customHeight="1" x14ac:dyDescent="0.3"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8"/>
    </row>
    <row r="81" spans="2:47" s="170" customFormat="1" ht="6.9" customHeight="1" x14ac:dyDescent="0.3"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8"/>
    </row>
    <row r="82" spans="2:47" s="170" customFormat="1" ht="24.9" customHeight="1" x14ac:dyDescent="0.3">
      <c r="B82" s="48"/>
      <c r="C82" s="46" t="s">
        <v>82</v>
      </c>
      <c r="L82" s="48"/>
    </row>
    <row r="83" spans="2:47" s="170" customFormat="1" ht="6.9" customHeight="1" x14ac:dyDescent="0.3">
      <c r="B83" s="48"/>
      <c r="L83" s="48"/>
    </row>
    <row r="84" spans="2:47" s="170" customFormat="1" ht="12" customHeight="1" x14ac:dyDescent="0.3">
      <c r="B84" s="48"/>
      <c r="C84" s="169" t="s">
        <v>37</v>
      </c>
      <c r="L84" s="48"/>
    </row>
    <row r="85" spans="2:47" s="170" customFormat="1" ht="16.5" customHeight="1" x14ac:dyDescent="0.3">
      <c r="B85" s="48"/>
      <c r="E85" s="395" t="str">
        <f>E7</f>
        <v>Areál tramvaje Poruba - VZT</v>
      </c>
      <c r="F85" s="396"/>
      <c r="G85" s="396"/>
      <c r="H85" s="396"/>
      <c r="L85" s="48"/>
    </row>
    <row r="86" spans="2:47" s="170" customFormat="1" ht="12" customHeight="1" x14ac:dyDescent="0.3">
      <c r="B86" s="48"/>
      <c r="C86" s="169" t="s">
        <v>79</v>
      </c>
      <c r="L86" s="48"/>
    </row>
    <row r="87" spans="2:47" s="170" customFormat="1" ht="16.5" customHeight="1" x14ac:dyDescent="0.3">
      <c r="B87" s="48"/>
      <c r="E87" s="397" t="str">
        <f>E9</f>
        <v>1 - Vzduchotechnika</v>
      </c>
      <c r="F87" s="398"/>
      <c r="G87" s="398"/>
      <c r="H87" s="398"/>
      <c r="L87" s="48"/>
    </row>
    <row r="88" spans="2:47" s="170" customFormat="1" ht="6.9" customHeight="1" x14ac:dyDescent="0.3">
      <c r="B88" s="48"/>
      <c r="L88" s="48"/>
    </row>
    <row r="89" spans="2:47" s="170" customFormat="1" ht="12" customHeight="1" x14ac:dyDescent="0.3">
      <c r="B89" s="48"/>
      <c r="C89" s="169" t="s">
        <v>40</v>
      </c>
      <c r="F89" s="167" t="str">
        <f>F12</f>
        <v>Ostrava</v>
      </c>
      <c r="I89" s="169" t="s">
        <v>42</v>
      </c>
      <c r="J89" s="140">
        <f>IF(J12="","",J12)</f>
        <v>45334</v>
      </c>
      <c r="L89" s="48"/>
    </row>
    <row r="90" spans="2:47" s="170" customFormat="1" ht="6.9" customHeight="1" x14ac:dyDescent="0.3">
      <c r="B90" s="48"/>
      <c r="L90" s="48"/>
    </row>
    <row r="91" spans="2:47" s="170" customFormat="1" ht="15.15" customHeight="1" x14ac:dyDescent="0.3">
      <c r="B91" s="48"/>
      <c r="C91" s="169" t="s">
        <v>43</v>
      </c>
      <c r="F91" s="167" t="str">
        <f>E15</f>
        <v>Dopravní podnik Ostrava a.s.</v>
      </c>
      <c r="I91" s="169" t="s">
        <v>46</v>
      </c>
      <c r="J91" s="168" t="str">
        <f>E21</f>
        <v>Ing. Ondřej Cicák</v>
      </c>
      <c r="L91" s="48"/>
    </row>
    <row r="92" spans="2:47" s="170" customFormat="1" ht="15.15" customHeight="1" x14ac:dyDescent="0.3">
      <c r="B92" s="48"/>
      <c r="C92" s="169" t="s">
        <v>189</v>
      </c>
      <c r="F92" s="167" t="str">
        <f>IF(E18="","",E18)</f>
        <v>Vyplň údaj</v>
      </c>
      <c r="I92" s="169" t="s">
        <v>49</v>
      </c>
      <c r="J92" s="168" t="str">
        <f>E24</f>
        <v>BKB Metal, a.s.</v>
      </c>
      <c r="L92" s="48"/>
    </row>
    <row r="93" spans="2:47" s="170" customFormat="1" ht="10.35" customHeight="1" x14ac:dyDescent="0.3">
      <c r="B93" s="48"/>
      <c r="L93" s="48"/>
    </row>
    <row r="94" spans="2:47" s="170" customFormat="1" ht="29.25" customHeight="1" x14ac:dyDescent="0.3">
      <c r="B94" s="48"/>
      <c r="C94" s="78" t="s">
        <v>83</v>
      </c>
      <c r="D94" s="64"/>
      <c r="E94" s="64"/>
      <c r="F94" s="64"/>
      <c r="G94" s="64"/>
      <c r="H94" s="64"/>
      <c r="I94" s="64"/>
      <c r="J94" s="79" t="s">
        <v>84</v>
      </c>
      <c r="K94" s="64"/>
      <c r="L94" s="48"/>
    </row>
    <row r="95" spans="2:47" s="170" customFormat="1" ht="10.35" customHeight="1" x14ac:dyDescent="0.3">
      <c r="B95" s="48"/>
      <c r="L95" s="48"/>
    </row>
    <row r="96" spans="2:47" s="170" customFormat="1" ht="22.95" customHeight="1" x14ac:dyDescent="0.3">
      <c r="B96" s="48"/>
      <c r="C96" s="80" t="s">
        <v>85</v>
      </c>
      <c r="J96" s="139">
        <f>J141</f>
        <v>0</v>
      </c>
      <c r="L96" s="48"/>
      <c r="AU96" s="42" t="s">
        <v>86</v>
      </c>
    </row>
    <row r="97" spans="2:12" s="81" customFormat="1" ht="24.9" customHeight="1" x14ac:dyDescent="0.3">
      <c r="B97" s="82"/>
      <c r="D97" s="83" t="s">
        <v>244</v>
      </c>
      <c r="E97" s="84"/>
      <c r="F97" s="84"/>
      <c r="G97" s="84"/>
      <c r="H97" s="84"/>
      <c r="I97" s="84"/>
      <c r="J97" s="85">
        <f>J142</f>
        <v>0</v>
      </c>
      <c r="L97" s="82"/>
    </row>
    <row r="98" spans="2:12" s="86" customFormat="1" ht="19.95" customHeight="1" x14ac:dyDescent="0.3">
      <c r="B98" s="87"/>
      <c r="D98" s="88" t="s">
        <v>245</v>
      </c>
      <c r="E98" s="89"/>
      <c r="F98" s="89"/>
      <c r="G98" s="89"/>
      <c r="H98" s="89"/>
      <c r="I98" s="89"/>
      <c r="J98" s="90">
        <f>J143</f>
        <v>0</v>
      </c>
      <c r="L98" s="87"/>
    </row>
    <row r="99" spans="2:12" s="86" customFormat="1" ht="14.85" customHeight="1" x14ac:dyDescent="0.3">
      <c r="B99" s="87"/>
      <c r="D99" s="88" t="s">
        <v>246</v>
      </c>
      <c r="E99" s="89"/>
      <c r="F99" s="89"/>
      <c r="G99" s="89"/>
      <c r="H99" s="89"/>
      <c r="I99" s="89"/>
      <c r="J99" s="90">
        <f>J144</f>
        <v>0</v>
      </c>
      <c r="L99" s="87"/>
    </row>
    <row r="100" spans="2:12" s="86" customFormat="1" ht="14.85" customHeight="1" x14ac:dyDescent="0.3">
      <c r="B100" s="87"/>
      <c r="D100" s="88" t="s">
        <v>247</v>
      </c>
      <c r="E100" s="89"/>
      <c r="F100" s="89"/>
      <c r="G100" s="89"/>
      <c r="H100" s="89"/>
      <c r="I100" s="89"/>
      <c r="J100" s="90">
        <f>J170</f>
        <v>0</v>
      </c>
      <c r="L100" s="87"/>
    </row>
    <row r="101" spans="2:12" s="86" customFormat="1" ht="14.85" customHeight="1" x14ac:dyDescent="0.3">
      <c r="B101" s="87"/>
      <c r="D101" s="88" t="s">
        <v>248</v>
      </c>
      <c r="E101" s="89"/>
      <c r="F101" s="89"/>
      <c r="G101" s="89"/>
      <c r="H101" s="89"/>
      <c r="I101" s="89"/>
      <c r="J101" s="90">
        <f>J174</f>
        <v>0</v>
      </c>
      <c r="L101" s="87"/>
    </row>
    <row r="102" spans="2:12" s="86" customFormat="1" ht="19.95" customHeight="1" x14ac:dyDescent="0.3">
      <c r="B102" s="87"/>
      <c r="D102" s="88" t="s">
        <v>249</v>
      </c>
      <c r="E102" s="89"/>
      <c r="F102" s="89"/>
      <c r="G102" s="89"/>
      <c r="H102" s="89"/>
      <c r="I102" s="89"/>
      <c r="J102" s="90">
        <f>J177</f>
        <v>0</v>
      </c>
      <c r="L102" s="87"/>
    </row>
    <row r="103" spans="2:12" s="86" customFormat="1" ht="14.85" customHeight="1" x14ac:dyDescent="0.3">
      <c r="B103" s="87"/>
      <c r="D103" s="88" t="s">
        <v>250</v>
      </c>
      <c r="E103" s="89"/>
      <c r="F103" s="89"/>
      <c r="G103" s="89"/>
      <c r="H103" s="89"/>
      <c r="I103" s="89"/>
      <c r="J103" s="90">
        <f>J178</f>
        <v>0</v>
      </c>
      <c r="L103" s="87"/>
    </row>
    <row r="104" spans="2:12" s="86" customFormat="1" ht="14.85" customHeight="1" x14ac:dyDescent="0.3">
      <c r="B104" s="87"/>
      <c r="D104" s="88" t="s">
        <v>251</v>
      </c>
      <c r="E104" s="89"/>
      <c r="F104" s="89"/>
      <c r="G104" s="89"/>
      <c r="H104" s="89"/>
      <c r="I104" s="89"/>
      <c r="J104" s="90">
        <f>J209</f>
        <v>0</v>
      </c>
      <c r="L104" s="87"/>
    </row>
    <row r="105" spans="2:12" s="86" customFormat="1" ht="14.85" customHeight="1" x14ac:dyDescent="0.3">
      <c r="B105" s="87"/>
      <c r="D105" s="88" t="s">
        <v>252</v>
      </c>
      <c r="E105" s="89"/>
      <c r="F105" s="89"/>
      <c r="G105" s="89"/>
      <c r="H105" s="89"/>
      <c r="I105" s="89"/>
      <c r="J105" s="90">
        <f>J213</f>
        <v>0</v>
      </c>
      <c r="L105" s="87"/>
    </row>
    <row r="106" spans="2:12" s="86" customFormat="1" ht="19.95" customHeight="1" x14ac:dyDescent="0.3">
      <c r="B106" s="87"/>
      <c r="D106" s="88" t="s">
        <v>253</v>
      </c>
      <c r="E106" s="89"/>
      <c r="F106" s="89"/>
      <c r="G106" s="89"/>
      <c r="H106" s="89"/>
      <c r="I106" s="89"/>
      <c r="J106" s="90">
        <f>J217</f>
        <v>0</v>
      </c>
      <c r="L106" s="87"/>
    </row>
    <row r="107" spans="2:12" s="86" customFormat="1" ht="19.95" customHeight="1" x14ac:dyDescent="0.3">
      <c r="B107" s="87"/>
      <c r="D107" s="88" t="s">
        <v>254</v>
      </c>
      <c r="E107" s="89"/>
      <c r="F107" s="89"/>
      <c r="G107" s="89"/>
      <c r="H107" s="89"/>
      <c r="I107" s="89"/>
      <c r="J107" s="90">
        <f>J220</f>
        <v>0</v>
      </c>
      <c r="L107" s="87"/>
    </row>
    <row r="108" spans="2:12" s="86" customFormat="1" ht="19.95" customHeight="1" x14ac:dyDescent="0.3">
      <c r="B108" s="87"/>
      <c r="D108" s="88" t="s">
        <v>255</v>
      </c>
      <c r="E108" s="89"/>
      <c r="F108" s="89"/>
      <c r="G108" s="89"/>
      <c r="H108" s="89"/>
      <c r="I108" s="89"/>
      <c r="J108" s="90">
        <f>J223</f>
        <v>0</v>
      </c>
      <c r="L108" s="87"/>
    </row>
    <row r="109" spans="2:12" s="86" customFormat="1" ht="19.95" customHeight="1" x14ac:dyDescent="0.3">
      <c r="B109" s="87"/>
      <c r="D109" s="88" t="s">
        <v>256</v>
      </c>
      <c r="E109" s="89"/>
      <c r="F109" s="89"/>
      <c r="G109" s="89"/>
      <c r="H109" s="89"/>
      <c r="I109" s="89"/>
      <c r="J109" s="90">
        <f>J226</f>
        <v>0</v>
      </c>
      <c r="L109" s="87"/>
    </row>
    <row r="110" spans="2:12" s="86" customFormat="1" ht="19.95" customHeight="1" x14ac:dyDescent="0.3">
      <c r="B110" s="87"/>
      <c r="D110" s="88" t="s">
        <v>257</v>
      </c>
      <c r="E110" s="89"/>
      <c r="F110" s="89"/>
      <c r="G110" s="89"/>
      <c r="H110" s="89"/>
      <c r="I110" s="89"/>
      <c r="J110" s="90">
        <f>J229</f>
        <v>0</v>
      </c>
      <c r="L110" s="87"/>
    </row>
    <row r="111" spans="2:12" s="86" customFormat="1" ht="19.95" customHeight="1" x14ac:dyDescent="0.3">
      <c r="B111" s="87"/>
      <c r="D111" s="88" t="s">
        <v>258</v>
      </c>
      <c r="E111" s="89"/>
      <c r="F111" s="89"/>
      <c r="G111" s="89"/>
      <c r="H111" s="89"/>
      <c r="I111" s="89"/>
      <c r="J111" s="90">
        <f>J232</f>
        <v>0</v>
      </c>
      <c r="L111" s="87"/>
    </row>
    <row r="112" spans="2:12" s="170" customFormat="1" ht="21.75" customHeight="1" x14ac:dyDescent="0.3">
      <c r="B112" s="48"/>
      <c r="L112" s="48"/>
    </row>
    <row r="113" spans="2:65" s="170" customFormat="1" ht="6.9" customHeight="1" x14ac:dyDescent="0.3">
      <c r="B113" s="48"/>
      <c r="L113" s="48"/>
    </row>
    <row r="114" spans="2:65" s="170" customFormat="1" ht="29.25" customHeight="1" x14ac:dyDescent="0.3">
      <c r="B114" s="48"/>
      <c r="C114" s="80" t="s">
        <v>93</v>
      </c>
      <c r="J114" s="91">
        <f>ROUND(J115 + J116 + J117 + J118 + J119 + J120,2)</f>
        <v>0</v>
      </c>
      <c r="L114" s="48"/>
      <c r="N114" s="92" t="s">
        <v>55</v>
      </c>
    </row>
    <row r="115" spans="2:65" s="170" customFormat="1" ht="18" customHeight="1" x14ac:dyDescent="0.3">
      <c r="B115" s="48"/>
      <c r="D115" s="399" t="s">
        <v>191</v>
      </c>
      <c r="E115" s="400"/>
      <c r="F115" s="400"/>
      <c r="J115" s="151">
        <v>0</v>
      </c>
      <c r="L115" s="152"/>
      <c r="M115" s="153"/>
      <c r="N115" s="154" t="s">
        <v>56</v>
      </c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5" t="s">
        <v>181</v>
      </c>
      <c r="AZ115" s="153"/>
      <c r="BA115" s="153"/>
      <c r="BB115" s="153"/>
      <c r="BC115" s="153"/>
      <c r="BD115" s="153"/>
      <c r="BE115" s="156">
        <f t="shared" ref="BE115:BE120" si="0">IF(N115="základní",J115,0)</f>
        <v>0</v>
      </c>
      <c r="BF115" s="156">
        <f t="shared" ref="BF115:BF120" si="1">IF(N115="snížená",J115,0)</f>
        <v>0</v>
      </c>
      <c r="BG115" s="156">
        <f t="shared" ref="BG115:BG120" si="2">IF(N115="zákl. přenesená",J115,0)</f>
        <v>0</v>
      </c>
      <c r="BH115" s="156">
        <f t="shared" ref="BH115:BH120" si="3">IF(N115="sníž. přenesená",J115,0)</f>
        <v>0</v>
      </c>
      <c r="BI115" s="156">
        <f t="shared" ref="BI115:BI120" si="4">IF(N115="nulová",J115,0)</f>
        <v>0</v>
      </c>
      <c r="BJ115" s="155" t="s">
        <v>74</v>
      </c>
      <c r="BK115" s="153"/>
      <c r="BL115" s="153"/>
      <c r="BM115" s="153"/>
    </row>
    <row r="116" spans="2:65" s="170" customFormat="1" ht="18" customHeight="1" x14ac:dyDescent="0.3">
      <c r="B116" s="48"/>
      <c r="D116" s="399" t="s">
        <v>192</v>
      </c>
      <c r="E116" s="400"/>
      <c r="F116" s="400"/>
      <c r="J116" s="151">
        <v>0</v>
      </c>
      <c r="L116" s="152"/>
      <c r="M116" s="153"/>
      <c r="N116" s="154" t="s">
        <v>56</v>
      </c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5" t="s">
        <v>181</v>
      </c>
      <c r="AZ116" s="153"/>
      <c r="BA116" s="153"/>
      <c r="BB116" s="153"/>
      <c r="BC116" s="153"/>
      <c r="BD116" s="153"/>
      <c r="BE116" s="156">
        <f t="shared" si="0"/>
        <v>0</v>
      </c>
      <c r="BF116" s="156">
        <f t="shared" si="1"/>
        <v>0</v>
      </c>
      <c r="BG116" s="156">
        <f t="shared" si="2"/>
        <v>0</v>
      </c>
      <c r="BH116" s="156">
        <f t="shared" si="3"/>
        <v>0</v>
      </c>
      <c r="BI116" s="156">
        <f t="shared" si="4"/>
        <v>0</v>
      </c>
      <c r="BJ116" s="155" t="s">
        <v>74</v>
      </c>
      <c r="BK116" s="153"/>
      <c r="BL116" s="153"/>
      <c r="BM116" s="153"/>
    </row>
    <row r="117" spans="2:65" s="170" customFormat="1" ht="18" customHeight="1" x14ac:dyDescent="0.3">
      <c r="B117" s="48"/>
      <c r="D117" s="399" t="s">
        <v>193</v>
      </c>
      <c r="E117" s="400"/>
      <c r="F117" s="400"/>
      <c r="J117" s="151">
        <v>0</v>
      </c>
      <c r="L117" s="152"/>
      <c r="M117" s="153"/>
      <c r="N117" s="154" t="s">
        <v>56</v>
      </c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5" t="s">
        <v>181</v>
      </c>
      <c r="AZ117" s="153"/>
      <c r="BA117" s="153"/>
      <c r="BB117" s="153"/>
      <c r="BC117" s="153"/>
      <c r="BD117" s="153"/>
      <c r="BE117" s="156">
        <f t="shared" si="0"/>
        <v>0</v>
      </c>
      <c r="BF117" s="156">
        <f t="shared" si="1"/>
        <v>0</v>
      </c>
      <c r="BG117" s="156">
        <f t="shared" si="2"/>
        <v>0</v>
      </c>
      <c r="BH117" s="156">
        <f t="shared" si="3"/>
        <v>0</v>
      </c>
      <c r="BI117" s="156">
        <f t="shared" si="4"/>
        <v>0</v>
      </c>
      <c r="BJ117" s="155" t="s">
        <v>74</v>
      </c>
      <c r="BK117" s="153"/>
      <c r="BL117" s="153"/>
      <c r="BM117" s="153"/>
    </row>
    <row r="118" spans="2:65" s="170" customFormat="1" ht="18" customHeight="1" x14ac:dyDescent="0.3">
      <c r="B118" s="48"/>
      <c r="D118" s="399" t="s">
        <v>194</v>
      </c>
      <c r="E118" s="400"/>
      <c r="F118" s="400"/>
      <c r="J118" s="151">
        <v>0</v>
      </c>
      <c r="L118" s="152"/>
      <c r="M118" s="153"/>
      <c r="N118" s="154" t="s">
        <v>56</v>
      </c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5" t="s">
        <v>181</v>
      </c>
      <c r="AZ118" s="153"/>
      <c r="BA118" s="153"/>
      <c r="BB118" s="153"/>
      <c r="BC118" s="153"/>
      <c r="BD118" s="153"/>
      <c r="BE118" s="156">
        <f t="shared" si="0"/>
        <v>0</v>
      </c>
      <c r="BF118" s="156">
        <f t="shared" si="1"/>
        <v>0</v>
      </c>
      <c r="BG118" s="156">
        <f t="shared" si="2"/>
        <v>0</v>
      </c>
      <c r="BH118" s="156">
        <f t="shared" si="3"/>
        <v>0</v>
      </c>
      <c r="BI118" s="156">
        <f t="shared" si="4"/>
        <v>0</v>
      </c>
      <c r="BJ118" s="155" t="s">
        <v>74</v>
      </c>
      <c r="BK118" s="153"/>
      <c r="BL118" s="153"/>
      <c r="BM118" s="153"/>
    </row>
    <row r="119" spans="2:65" s="170" customFormat="1" ht="18" customHeight="1" x14ac:dyDescent="0.3">
      <c r="B119" s="48"/>
      <c r="D119" s="399" t="s">
        <v>195</v>
      </c>
      <c r="E119" s="400"/>
      <c r="F119" s="400"/>
      <c r="J119" s="151">
        <v>0</v>
      </c>
      <c r="L119" s="152"/>
      <c r="M119" s="153"/>
      <c r="N119" s="154" t="s">
        <v>56</v>
      </c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5" t="s">
        <v>181</v>
      </c>
      <c r="AZ119" s="153"/>
      <c r="BA119" s="153"/>
      <c r="BB119" s="153"/>
      <c r="BC119" s="153"/>
      <c r="BD119" s="153"/>
      <c r="BE119" s="156">
        <f t="shared" si="0"/>
        <v>0</v>
      </c>
      <c r="BF119" s="156">
        <f t="shared" si="1"/>
        <v>0</v>
      </c>
      <c r="BG119" s="156">
        <f t="shared" si="2"/>
        <v>0</v>
      </c>
      <c r="BH119" s="156">
        <f t="shared" si="3"/>
        <v>0</v>
      </c>
      <c r="BI119" s="156">
        <f t="shared" si="4"/>
        <v>0</v>
      </c>
      <c r="BJ119" s="155" t="s">
        <v>74</v>
      </c>
      <c r="BK119" s="153"/>
      <c r="BL119" s="153"/>
      <c r="BM119" s="153"/>
    </row>
    <row r="120" spans="2:65" s="170" customFormat="1" ht="18" customHeight="1" x14ac:dyDescent="0.3">
      <c r="B120" s="48"/>
      <c r="D120" s="165" t="s">
        <v>196</v>
      </c>
      <c r="J120" s="151">
        <f>ROUND(J30*T120,2)</f>
        <v>0</v>
      </c>
      <c r="L120" s="152"/>
      <c r="M120" s="153"/>
      <c r="N120" s="154" t="s">
        <v>56</v>
      </c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5" t="s">
        <v>197</v>
      </c>
      <c r="AZ120" s="153"/>
      <c r="BA120" s="153"/>
      <c r="BB120" s="153"/>
      <c r="BC120" s="153"/>
      <c r="BD120" s="153"/>
      <c r="BE120" s="156">
        <f t="shared" si="0"/>
        <v>0</v>
      </c>
      <c r="BF120" s="156">
        <f t="shared" si="1"/>
        <v>0</v>
      </c>
      <c r="BG120" s="156">
        <f t="shared" si="2"/>
        <v>0</v>
      </c>
      <c r="BH120" s="156">
        <f t="shared" si="3"/>
        <v>0</v>
      </c>
      <c r="BI120" s="156">
        <f t="shared" si="4"/>
        <v>0</v>
      </c>
      <c r="BJ120" s="155" t="s">
        <v>74</v>
      </c>
      <c r="BK120" s="153"/>
      <c r="BL120" s="153"/>
      <c r="BM120" s="153"/>
    </row>
    <row r="121" spans="2:65" s="170" customFormat="1" x14ac:dyDescent="0.3">
      <c r="B121" s="48"/>
      <c r="L121" s="48"/>
    </row>
    <row r="122" spans="2:65" s="170" customFormat="1" ht="29.25" customHeight="1" x14ac:dyDescent="0.3">
      <c r="B122" s="48"/>
      <c r="C122" s="63" t="s">
        <v>77</v>
      </c>
      <c r="D122" s="64"/>
      <c r="E122" s="64"/>
      <c r="F122" s="64"/>
      <c r="G122" s="64"/>
      <c r="H122" s="64"/>
      <c r="I122" s="64"/>
      <c r="J122" s="138">
        <f>ROUND(J96+J114,2)</f>
        <v>0</v>
      </c>
      <c r="K122" s="64"/>
      <c r="L122" s="48"/>
    </row>
    <row r="123" spans="2:65" s="170" customFormat="1" ht="6.9" customHeight="1" x14ac:dyDescent="0.3">
      <c r="B123" s="52"/>
      <c r="C123" s="53"/>
      <c r="D123" s="53"/>
      <c r="E123" s="53"/>
      <c r="F123" s="53"/>
      <c r="G123" s="53"/>
      <c r="H123" s="53"/>
      <c r="I123" s="53"/>
      <c r="J123" s="53"/>
      <c r="K123" s="53"/>
      <c r="L123" s="48"/>
    </row>
    <row r="127" spans="2:65" s="170" customFormat="1" ht="6.9" customHeight="1" x14ac:dyDescent="0.3">
      <c r="B127" s="54"/>
      <c r="C127" s="55"/>
      <c r="D127" s="55"/>
      <c r="E127" s="55"/>
      <c r="F127" s="55"/>
      <c r="G127" s="55"/>
      <c r="H127" s="55"/>
      <c r="I127" s="55"/>
      <c r="J127" s="55"/>
      <c r="K127" s="55"/>
      <c r="L127" s="48"/>
    </row>
    <row r="128" spans="2:65" s="170" customFormat="1" ht="24.9" customHeight="1" x14ac:dyDescent="0.3">
      <c r="B128" s="48"/>
      <c r="C128" s="46" t="s">
        <v>94</v>
      </c>
      <c r="L128" s="48"/>
    </row>
    <row r="129" spans="2:63" s="170" customFormat="1" ht="6.9" customHeight="1" x14ac:dyDescent="0.3">
      <c r="B129" s="48"/>
      <c r="L129" s="48"/>
    </row>
    <row r="130" spans="2:63" s="170" customFormat="1" ht="12" customHeight="1" x14ac:dyDescent="0.3">
      <c r="B130" s="48"/>
      <c r="C130" s="169" t="s">
        <v>37</v>
      </c>
      <c r="L130" s="48"/>
    </row>
    <row r="131" spans="2:63" s="170" customFormat="1" ht="16.5" customHeight="1" x14ac:dyDescent="0.3">
      <c r="B131" s="48"/>
      <c r="E131" s="395" t="str">
        <f>E7</f>
        <v>Areál tramvaje Poruba - VZT</v>
      </c>
      <c r="F131" s="396"/>
      <c r="G131" s="396"/>
      <c r="H131" s="396"/>
      <c r="L131" s="48"/>
    </row>
    <row r="132" spans="2:63" s="170" customFormat="1" ht="12" customHeight="1" x14ac:dyDescent="0.3">
      <c r="B132" s="48"/>
      <c r="C132" s="169" t="s">
        <v>79</v>
      </c>
      <c r="L132" s="48"/>
    </row>
    <row r="133" spans="2:63" s="170" customFormat="1" ht="16.5" customHeight="1" x14ac:dyDescent="0.3">
      <c r="B133" s="48"/>
      <c r="E133" s="397" t="str">
        <f>E9</f>
        <v>1 - Vzduchotechnika</v>
      </c>
      <c r="F133" s="398"/>
      <c r="G133" s="398"/>
      <c r="H133" s="398"/>
      <c r="L133" s="48"/>
    </row>
    <row r="134" spans="2:63" s="170" customFormat="1" ht="6.9" customHeight="1" x14ac:dyDescent="0.3">
      <c r="B134" s="48"/>
      <c r="L134" s="48"/>
    </row>
    <row r="135" spans="2:63" s="170" customFormat="1" ht="12" customHeight="1" x14ac:dyDescent="0.3">
      <c r="B135" s="48"/>
      <c r="C135" s="169" t="s">
        <v>40</v>
      </c>
      <c r="F135" s="167" t="str">
        <f>F12</f>
        <v>Ostrava</v>
      </c>
      <c r="I135" s="169" t="s">
        <v>42</v>
      </c>
      <c r="J135" s="140">
        <f>IF(J12="","",J12)</f>
        <v>45334</v>
      </c>
      <c r="L135" s="48"/>
    </row>
    <row r="136" spans="2:63" s="170" customFormat="1" ht="6.9" customHeight="1" x14ac:dyDescent="0.3">
      <c r="B136" s="48"/>
      <c r="L136" s="48"/>
    </row>
    <row r="137" spans="2:63" s="170" customFormat="1" ht="15.15" customHeight="1" x14ac:dyDescent="0.3">
      <c r="B137" s="48"/>
      <c r="C137" s="169" t="s">
        <v>43</v>
      </c>
      <c r="F137" s="167" t="str">
        <f>E15</f>
        <v>Dopravní podnik Ostrava a.s.</v>
      </c>
      <c r="I137" s="169" t="s">
        <v>46</v>
      </c>
      <c r="J137" s="168" t="str">
        <f>E21</f>
        <v>Ing. Ondřej Cicák</v>
      </c>
      <c r="L137" s="48"/>
    </row>
    <row r="138" spans="2:63" s="170" customFormat="1" ht="15.15" customHeight="1" x14ac:dyDescent="0.3">
      <c r="B138" s="48"/>
      <c r="C138" s="169" t="s">
        <v>189</v>
      </c>
      <c r="F138" s="167" t="str">
        <f>IF(E18="","",E18)</f>
        <v>Vyplň údaj</v>
      </c>
      <c r="I138" s="169" t="s">
        <v>49</v>
      </c>
      <c r="J138" s="168" t="str">
        <f>E24</f>
        <v>BKB Metal, a.s.</v>
      </c>
      <c r="L138" s="48"/>
    </row>
    <row r="139" spans="2:63" s="170" customFormat="1" ht="10.35" customHeight="1" x14ac:dyDescent="0.3">
      <c r="B139" s="48"/>
      <c r="L139" s="48"/>
    </row>
    <row r="140" spans="2:63" s="93" customFormat="1" ht="29.25" customHeight="1" x14ac:dyDescent="0.3">
      <c r="B140" s="94"/>
      <c r="C140" s="95" t="s">
        <v>95</v>
      </c>
      <c r="D140" s="96" t="s">
        <v>71</v>
      </c>
      <c r="E140" s="96" t="s">
        <v>69</v>
      </c>
      <c r="F140" s="96" t="s">
        <v>70</v>
      </c>
      <c r="G140" s="96" t="s">
        <v>96</v>
      </c>
      <c r="H140" s="96" t="s">
        <v>97</v>
      </c>
      <c r="I140" s="96" t="s">
        <v>98</v>
      </c>
      <c r="J140" s="97" t="s">
        <v>84</v>
      </c>
      <c r="K140" s="98" t="s">
        <v>99</v>
      </c>
      <c r="L140" s="94"/>
      <c r="M140" s="58" t="s">
        <v>33</v>
      </c>
      <c r="N140" s="59" t="s">
        <v>55</v>
      </c>
      <c r="O140" s="59" t="s">
        <v>100</v>
      </c>
      <c r="P140" s="59" t="s">
        <v>101</v>
      </c>
      <c r="Q140" s="59" t="s">
        <v>102</v>
      </c>
      <c r="R140" s="59" t="s">
        <v>103</v>
      </c>
      <c r="S140" s="59" t="s">
        <v>104</v>
      </c>
      <c r="T140" s="60" t="s">
        <v>105</v>
      </c>
    </row>
    <row r="141" spans="2:63" s="170" customFormat="1" ht="22.95" customHeight="1" x14ac:dyDescent="0.3">
      <c r="B141" s="48"/>
      <c r="C141" s="62" t="s">
        <v>106</v>
      </c>
      <c r="J141" s="99">
        <f>BK141</f>
        <v>0</v>
      </c>
      <c r="L141" s="48"/>
      <c r="M141" s="61"/>
      <c r="N141" s="56"/>
      <c r="O141" s="56"/>
      <c r="P141" s="100">
        <f>P142</f>
        <v>0</v>
      </c>
      <c r="Q141" s="56"/>
      <c r="R141" s="100">
        <f>R142</f>
        <v>0</v>
      </c>
      <c r="S141" s="56"/>
      <c r="T141" s="101">
        <f>T142</f>
        <v>0</v>
      </c>
      <c r="AT141" s="42" t="s">
        <v>72</v>
      </c>
      <c r="AU141" s="42" t="s">
        <v>86</v>
      </c>
      <c r="BK141" s="102">
        <f>BK142</f>
        <v>0</v>
      </c>
    </row>
    <row r="142" spans="2:63" s="103" customFormat="1" ht="25.95" customHeight="1" x14ac:dyDescent="0.25">
      <c r="B142" s="104"/>
      <c r="D142" s="105" t="s">
        <v>72</v>
      </c>
      <c r="E142" s="106" t="s">
        <v>259</v>
      </c>
      <c r="F142" s="106" t="s">
        <v>260</v>
      </c>
      <c r="I142" s="158"/>
      <c r="J142" s="107">
        <f>BK142</f>
        <v>0</v>
      </c>
      <c r="L142" s="104"/>
      <c r="M142" s="108"/>
      <c r="P142" s="109">
        <f>P143+P177+P217+P220+P223+P226+P229+P232</f>
        <v>0</v>
      </c>
      <c r="R142" s="109">
        <f>R143+R177+R217+R220+R223+R226+R229+R232</f>
        <v>0</v>
      </c>
      <c r="T142" s="110">
        <f>T143+T177+T217+T220+T223+T226+T229+T232</f>
        <v>0</v>
      </c>
      <c r="AR142" s="105" t="s">
        <v>76</v>
      </c>
      <c r="AT142" s="111" t="s">
        <v>72</v>
      </c>
      <c r="AU142" s="111" t="s">
        <v>73</v>
      </c>
      <c r="AY142" s="105" t="s">
        <v>109</v>
      </c>
      <c r="BK142" s="112">
        <f>BK143+BK177+BK217+BK220+BK223+BK226+BK229+BK232</f>
        <v>0</v>
      </c>
    </row>
    <row r="143" spans="2:63" s="103" customFormat="1" ht="22.95" customHeight="1" x14ac:dyDescent="0.25">
      <c r="B143" s="104"/>
      <c r="D143" s="105" t="s">
        <v>72</v>
      </c>
      <c r="E143" s="113" t="s">
        <v>74</v>
      </c>
      <c r="F143" s="113" t="s">
        <v>261</v>
      </c>
      <c r="I143" s="158"/>
      <c r="J143" s="114">
        <f>BK143</f>
        <v>0</v>
      </c>
      <c r="L143" s="104"/>
      <c r="M143" s="108"/>
      <c r="P143" s="109">
        <f>P144+P170+P174</f>
        <v>0</v>
      </c>
      <c r="R143" s="109">
        <f>R144+R170+R174</f>
        <v>0</v>
      </c>
      <c r="T143" s="110">
        <f>T144+T170+T174</f>
        <v>0</v>
      </c>
      <c r="AR143" s="105" t="s">
        <v>74</v>
      </c>
      <c r="AT143" s="111" t="s">
        <v>72</v>
      </c>
      <c r="AU143" s="111" t="s">
        <v>74</v>
      </c>
      <c r="AY143" s="105" t="s">
        <v>109</v>
      </c>
      <c r="BK143" s="112">
        <f>BK144+BK170+BK174</f>
        <v>0</v>
      </c>
    </row>
    <row r="144" spans="2:63" s="103" customFormat="1" ht="20.85" customHeight="1" x14ac:dyDescent="0.25">
      <c r="B144" s="104"/>
      <c r="D144" s="105" t="s">
        <v>72</v>
      </c>
      <c r="E144" s="113" t="s">
        <v>262</v>
      </c>
      <c r="F144" s="113" t="s">
        <v>263</v>
      </c>
      <c r="I144" s="158"/>
      <c r="J144" s="114">
        <f>BK144</f>
        <v>0</v>
      </c>
      <c r="L144" s="104"/>
      <c r="M144" s="108"/>
      <c r="P144" s="109">
        <f>SUM(P145:P169)</f>
        <v>0</v>
      </c>
      <c r="R144" s="109">
        <f>SUM(R145:R169)</f>
        <v>0</v>
      </c>
      <c r="T144" s="110">
        <f>SUM(T145:T169)</f>
        <v>0</v>
      </c>
      <c r="AR144" s="105" t="s">
        <v>74</v>
      </c>
      <c r="AT144" s="111" t="s">
        <v>72</v>
      </c>
      <c r="AU144" s="111" t="s">
        <v>76</v>
      </c>
      <c r="AY144" s="105" t="s">
        <v>109</v>
      </c>
      <c r="BK144" s="112">
        <f>SUM(BK145:BK169)</f>
        <v>0</v>
      </c>
    </row>
    <row r="145" spans="2:65" s="170" customFormat="1" ht="16.5" customHeight="1" x14ac:dyDescent="0.3">
      <c r="B145" s="48"/>
      <c r="C145" s="115" t="s">
        <v>74</v>
      </c>
      <c r="D145" s="115" t="s">
        <v>111</v>
      </c>
      <c r="E145" s="116" t="s">
        <v>264</v>
      </c>
      <c r="F145" s="117" t="s">
        <v>265</v>
      </c>
      <c r="G145" s="118" t="s">
        <v>266</v>
      </c>
      <c r="H145" s="119">
        <v>1</v>
      </c>
      <c r="I145" s="159"/>
      <c r="J145" s="120">
        <f>ROUND(I145*H145,2)</f>
        <v>0</v>
      </c>
      <c r="K145" s="121"/>
      <c r="L145" s="48"/>
      <c r="M145" s="160" t="s">
        <v>33</v>
      </c>
      <c r="N145" s="92" t="s">
        <v>56</v>
      </c>
      <c r="P145" s="122">
        <f>O145*H145</f>
        <v>0</v>
      </c>
      <c r="Q145" s="122">
        <v>0</v>
      </c>
      <c r="R145" s="122">
        <f>Q145*H145</f>
        <v>0</v>
      </c>
      <c r="S145" s="122">
        <v>0</v>
      </c>
      <c r="T145" s="123">
        <f>S145*H145</f>
        <v>0</v>
      </c>
      <c r="AR145" s="124" t="s">
        <v>172</v>
      </c>
      <c r="AT145" s="124" t="s">
        <v>111</v>
      </c>
      <c r="AU145" s="124" t="s">
        <v>119</v>
      </c>
      <c r="AY145" s="42" t="s">
        <v>109</v>
      </c>
      <c r="BE145" s="125">
        <f>IF(N145="základní",J145,0)</f>
        <v>0</v>
      </c>
      <c r="BF145" s="125">
        <f>IF(N145="snížená",J145,0)</f>
        <v>0</v>
      </c>
      <c r="BG145" s="125">
        <f>IF(N145="zákl. přenesená",J145,0)</f>
        <v>0</v>
      </c>
      <c r="BH145" s="125">
        <f>IF(N145="sníž. přenesená",J145,0)</f>
        <v>0</v>
      </c>
      <c r="BI145" s="125">
        <f>IF(N145="nulová",J145,0)</f>
        <v>0</v>
      </c>
      <c r="BJ145" s="42" t="s">
        <v>74</v>
      </c>
      <c r="BK145" s="125">
        <f>ROUND(I145*H145,2)</f>
        <v>0</v>
      </c>
      <c r="BL145" s="42" t="s">
        <v>172</v>
      </c>
      <c r="BM145" s="124" t="s">
        <v>267</v>
      </c>
    </row>
    <row r="146" spans="2:65" s="236" customFormat="1" x14ac:dyDescent="0.3">
      <c r="B146" s="235"/>
      <c r="D146" s="174" t="s">
        <v>200</v>
      </c>
      <c r="E146" s="237" t="s">
        <v>33</v>
      </c>
      <c r="F146" s="238" t="s">
        <v>268</v>
      </c>
      <c r="H146" s="237" t="s">
        <v>33</v>
      </c>
      <c r="I146" s="239"/>
      <c r="L146" s="235"/>
      <c r="M146" s="240"/>
      <c r="T146" s="241"/>
      <c r="AT146" s="237" t="s">
        <v>200</v>
      </c>
      <c r="AU146" s="237" t="s">
        <v>119</v>
      </c>
      <c r="AV146" s="236" t="s">
        <v>74</v>
      </c>
      <c r="AW146" s="236" t="s">
        <v>48</v>
      </c>
      <c r="AX146" s="236" t="s">
        <v>73</v>
      </c>
      <c r="AY146" s="237" t="s">
        <v>109</v>
      </c>
    </row>
    <row r="147" spans="2:65" s="236" customFormat="1" x14ac:dyDescent="0.3">
      <c r="B147" s="235"/>
      <c r="D147" s="174" t="s">
        <v>200</v>
      </c>
      <c r="E147" s="237" t="s">
        <v>33</v>
      </c>
      <c r="F147" s="238" t="s">
        <v>269</v>
      </c>
      <c r="H147" s="237" t="s">
        <v>33</v>
      </c>
      <c r="I147" s="239"/>
      <c r="L147" s="235"/>
      <c r="M147" s="240"/>
      <c r="T147" s="241"/>
      <c r="AT147" s="237" t="s">
        <v>200</v>
      </c>
      <c r="AU147" s="237" t="s">
        <v>119</v>
      </c>
      <c r="AV147" s="236" t="s">
        <v>74</v>
      </c>
      <c r="AW147" s="236" t="s">
        <v>48</v>
      </c>
      <c r="AX147" s="236" t="s">
        <v>73</v>
      </c>
      <c r="AY147" s="237" t="s">
        <v>109</v>
      </c>
    </row>
    <row r="148" spans="2:65" s="236" customFormat="1" x14ac:dyDescent="0.3">
      <c r="B148" s="235"/>
      <c r="D148" s="174" t="s">
        <v>200</v>
      </c>
      <c r="E148" s="237" t="s">
        <v>33</v>
      </c>
      <c r="F148" s="238" t="s">
        <v>270</v>
      </c>
      <c r="H148" s="237" t="s">
        <v>33</v>
      </c>
      <c r="I148" s="239"/>
      <c r="L148" s="235"/>
      <c r="M148" s="240"/>
      <c r="T148" s="241"/>
      <c r="AT148" s="237" t="s">
        <v>200</v>
      </c>
      <c r="AU148" s="237" t="s">
        <v>119</v>
      </c>
      <c r="AV148" s="236" t="s">
        <v>74</v>
      </c>
      <c r="AW148" s="236" t="s">
        <v>48</v>
      </c>
      <c r="AX148" s="236" t="s">
        <v>73</v>
      </c>
      <c r="AY148" s="237" t="s">
        <v>109</v>
      </c>
    </row>
    <row r="149" spans="2:65" s="236" customFormat="1" x14ac:dyDescent="0.3">
      <c r="B149" s="235"/>
      <c r="D149" s="174" t="s">
        <v>200</v>
      </c>
      <c r="E149" s="237" t="s">
        <v>33</v>
      </c>
      <c r="F149" s="238" t="s">
        <v>271</v>
      </c>
      <c r="H149" s="237" t="s">
        <v>33</v>
      </c>
      <c r="I149" s="239"/>
      <c r="L149" s="235"/>
      <c r="M149" s="240"/>
      <c r="T149" s="241"/>
      <c r="AT149" s="237" t="s">
        <v>200</v>
      </c>
      <c r="AU149" s="237" t="s">
        <v>119</v>
      </c>
      <c r="AV149" s="236" t="s">
        <v>74</v>
      </c>
      <c r="AW149" s="236" t="s">
        <v>48</v>
      </c>
      <c r="AX149" s="236" t="s">
        <v>73</v>
      </c>
      <c r="AY149" s="237" t="s">
        <v>109</v>
      </c>
    </row>
    <row r="150" spans="2:65" s="236" customFormat="1" x14ac:dyDescent="0.3">
      <c r="B150" s="235"/>
      <c r="D150" s="174" t="s">
        <v>200</v>
      </c>
      <c r="E150" s="237" t="s">
        <v>33</v>
      </c>
      <c r="F150" s="238" t="s">
        <v>272</v>
      </c>
      <c r="H150" s="237" t="s">
        <v>33</v>
      </c>
      <c r="I150" s="239"/>
      <c r="L150" s="235"/>
      <c r="M150" s="240"/>
      <c r="T150" s="241"/>
      <c r="AT150" s="237" t="s">
        <v>200</v>
      </c>
      <c r="AU150" s="237" t="s">
        <v>119</v>
      </c>
      <c r="AV150" s="236" t="s">
        <v>74</v>
      </c>
      <c r="AW150" s="236" t="s">
        <v>48</v>
      </c>
      <c r="AX150" s="236" t="s">
        <v>73</v>
      </c>
      <c r="AY150" s="237" t="s">
        <v>109</v>
      </c>
    </row>
    <row r="151" spans="2:65" s="236" customFormat="1" x14ac:dyDescent="0.3">
      <c r="B151" s="235"/>
      <c r="D151" s="174" t="s">
        <v>200</v>
      </c>
      <c r="E151" s="237" t="s">
        <v>33</v>
      </c>
      <c r="F151" s="238" t="s">
        <v>273</v>
      </c>
      <c r="H151" s="237" t="s">
        <v>33</v>
      </c>
      <c r="I151" s="239"/>
      <c r="L151" s="235"/>
      <c r="M151" s="240"/>
      <c r="T151" s="241"/>
      <c r="AT151" s="237" t="s">
        <v>200</v>
      </c>
      <c r="AU151" s="237" t="s">
        <v>119</v>
      </c>
      <c r="AV151" s="236" t="s">
        <v>74</v>
      </c>
      <c r="AW151" s="236" t="s">
        <v>48</v>
      </c>
      <c r="AX151" s="236" t="s">
        <v>73</v>
      </c>
      <c r="AY151" s="237" t="s">
        <v>109</v>
      </c>
    </row>
    <row r="152" spans="2:65" s="236" customFormat="1" x14ac:dyDescent="0.3">
      <c r="B152" s="235"/>
      <c r="D152" s="174" t="s">
        <v>200</v>
      </c>
      <c r="E152" s="237" t="s">
        <v>33</v>
      </c>
      <c r="F152" s="238" t="s">
        <v>274</v>
      </c>
      <c r="H152" s="237" t="s">
        <v>33</v>
      </c>
      <c r="I152" s="239"/>
      <c r="L152" s="235"/>
      <c r="M152" s="240"/>
      <c r="T152" s="241"/>
      <c r="AT152" s="237" t="s">
        <v>200</v>
      </c>
      <c r="AU152" s="237" t="s">
        <v>119</v>
      </c>
      <c r="AV152" s="236" t="s">
        <v>74</v>
      </c>
      <c r="AW152" s="236" t="s">
        <v>48</v>
      </c>
      <c r="AX152" s="236" t="s">
        <v>73</v>
      </c>
      <c r="AY152" s="237" t="s">
        <v>109</v>
      </c>
    </row>
    <row r="153" spans="2:65" s="236" customFormat="1" x14ac:dyDescent="0.3">
      <c r="B153" s="235"/>
      <c r="D153" s="174" t="s">
        <v>200</v>
      </c>
      <c r="E153" s="237" t="s">
        <v>33</v>
      </c>
      <c r="F153" s="238" t="s">
        <v>275</v>
      </c>
      <c r="H153" s="237" t="s">
        <v>33</v>
      </c>
      <c r="I153" s="239"/>
      <c r="L153" s="235"/>
      <c r="M153" s="240"/>
      <c r="T153" s="241"/>
      <c r="AT153" s="237" t="s">
        <v>200</v>
      </c>
      <c r="AU153" s="237" t="s">
        <v>119</v>
      </c>
      <c r="AV153" s="236" t="s">
        <v>74</v>
      </c>
      <c r="AW153" s="236" t="s">
        <v>48</v>
      </c>
      <c r="AX153" s="236" t="s">
        <v>73</v>
      </c>
      <c r="AY153" s="237" t="s">
        <v>109</v>
      </c>
    </row>
    <row r="154" spans="2:65" s="236" customFormat="1" ht="30.6" x14ac:dyDescent="0.3">
      <c r="B154" s="235"/>
      <c r="D154" s="174" t="s">
        <v>200</v>
      </c>
      <c r="E154" s="237" t="s">
        <v>33</v>
      </c>
      <c r="F154" s="238" t="s">
        <v>276</v>
      </c>
      <c r="H154" s="237" t="s">
        <v>33</v>
      </c>
      <c r="I154" s="239"/>
      <c r="L154" s="235"/>
      <c r="M154" s="240"/>
      <c r="T154" s="241"/>
      <c r="AT154" s="237" t="s">
        <v>200</v>
      </c>
      <c r="AU154" s="237" t="s">
        <v>119</v>
      </c>
      <c r="AV154" s="236" t="s">
        <v>74</v>
      </c>
      <c r="AW154" s="236" t="s">
        <v>48</v>
      </c>
      <c r="AX154" s="236" t="s">
        <v>73</v>
      </c>
      <c r="AY154" s="237" t="s">
        <v>109</v>
      </c>
    </row>
    <row r="155" spans="2:65" s="236" customFormat="1" ht="20.399999999999999" x14ac:dyDescent="0.3">
      <c r="B155" s="235"/>
      <c r="D155" s="174" t="s">
        <v>200</v>
      </c>
      <c r="E155" s="237" t="s">
        <v>33</v>
      </c>
      <c r="F155" s="238" t="s">
        <v>277</v>
      </c>
      <c r="H155" s="237" t="s">
        <v>33</v>
      </c>
      <c r="I155" s="239"/>
      <c r="L155" s="235"/>
      <c r="M155" s="240"/>
      <c r="T155" s="241"/>
      <c r="AT155" s="237" t="s">
        <v>200</v>
      </c>
      <c r="AU155" s="237" t="s">
        <v>119</v>
      </c>
      <c r="AV155" s="236" t="s">
        <v>74</v>
      </c>
      <c r="AW155" s="236" t="s">
        <v>48</v>
      </c>
      <c r="AX155" s="236" t="s">
        <v>73</v>
      </c>
      <c r="AY155" s="237" t="s">
        <v>109</v>
      </c>
    </row>
    <row r="156" spans="2:65" s="236" customFormat="1" ht="20.399999999999999" x14ac:dyDescent="0.3">
      <c r="B156" s="235"/>
      <c r="D156" s="174" t="s">
        <v>200</v>
      </c>
      <c r="E156" s="237" t="s">
        <v>33</v>
      </c>
      <c r="F156" s="238" t="s">
        <v>601</v>
      </c>
      <c r="H156" s="237" t="s">
        <v>33</v>
      </c>
      <c r="I156" s="239"/>
      <c r="L156" s="235"/>
      <c r="M156" s="240"/>
      <c r="T156" s="241"/>
      <c r="AT156" s="237" t="s">
        <v>200</v>
      </c>
      <c r="AU156" s="237" t="s">
        <v>119</v>
      </c>
      <c r="AV156" s="236" t="s">
        <v>74</v>
      </c>
      <c r="AW156" s="236" t="s">
        <v>48</v>
      </c>
      <c r="AX156" s="236" t="s">
        <v>73</v>
      </c>
      <c r="AY156" s="237" t="s">
        <v>109</v>
      </c>
    </row>
    <row r="157" spans="2:65" s="236" customFormat="1" ht="20.399999999999999" x14ac:dyDescent="0.3">
      <c r="B157" s="235"/>
      <c r="D157" s="174" t="s">
        <v>200</v>
      </c>
      <c r="E157" s="237" t="s">
        <v>33</v>
      </c>
      <c r="F157" s="366" t="s">
        <v>602</v>
      </c>
      <c r="H157" s="237" t="s">
        <v>33</v>
      </c>
      <c r="I157" s="239"/>
      <c r="L157" s="235"/>
      <c r="M157" s="240"/>
      <c r="T157" s="241"/>
      <c r="AT157" s="237"/>
      <c r="AU157" s="237"/>
      <c r="AY157" s="237"/>
    </row>
    <row r="158" spans="2:65" s="172" customFormat="1" x14ac:dyDescent="0.3">
      <c r="B158" s="173"/>
      <c r="D158" s="174" t="s">
        <v>200</v>
      </c>
      <c r="E158" s="175" t="s">
        <v>33</v>
      </c>
      <c r="F158" s="176" t="s">
        <v>74</v>
      </c>
      <c r="H158" s="177">
        <v>1</v>
      </c>
      <c r="I158" s="178"/>
      <c r="L158" s="173"/>
      <c r="M158" s="179"/>
      <c r="T158" s="180"/>
      <c r="AT158" s="175" t="s">
        <v>200</v>
      </c>
      <c r="AU158" s="175" t="s">
        <v>119</v>
      </c>
      <c r="AV158" s="172" t="s">
        <v>76</v>
      </c>
      <c r="AW158" s="172" t="s">
        <v>48</v>
      </c>
      <c r="AX158" s="172" t="s">
        <v>74</v>
      </c>
      <c r="AY158" s="175" t="s">
        <v>109</v>
      </c>
    </row>
    <row r="159" spans="2:65" s="170" customFormat="1" ht="24.15" customHeight="1" x14ac:dyDescent="0.3">
      <c r="B159" s="48"/>
      <c r="C159" s="115" t="s">
        <v>76</v>
      </c>
      <c r="D159" s="115" t="s">
        <v>111</v>
      </c>
      <c r="E159" s="116" t="s">
        <v>278</v>
      </c>
      <c r="F159" s="117" t="s">
        <v>279</v>
      </c>
      <c r="G159" s="118" t="s">
        <v>280</v>
      </c>
      <c r="H159" s="119">
        <v>2</v>
      </c>
      <c r="I159" s="159"/>
      <c r="J159" s="120">
        <f t="shared" ref="J159:J169" si="5">ROUND(I159*H159,2)</f>
        <v>0</v>
      </c>
      <c r="K159" s="121"/>
      <c r="L159" s="48"/>
      <c r="M159" s="160" t="s">
        <v>33</v>
      </c>
      <c r="N159" s="92" t="s">
        <v>56</v>
      </c>
      <c r="P159" s="122">
        <f t="shared" ref="P159:P169" si="6">O159*H159</f>
        <v>0</v>
      </c>
      <c r="Q159" s="122">
        <v>0</v>
      </c>
      <c r="R159" s="122">
        <f t="shared" ref="R159:R169" si="7">Q159*H159</f>
        <v>0</v>
      </c>
      <c r="S159" s="122">
        <v>0</v>
      </c>
      <c r="T159" s="123">
        <f t="shared" ref="T159:T169" si="8">S159*H159</f>
        <v>0</v>
      </c>
      <c r="AR159" s="124" t="s">
        <v>172</v>
      </c>
      <c r="AT159" s="124" t="s">
        <v>111</v>
      </c>
      <c r="AU159" s="124" t="s">
        <v>119</v>
      </c>
      <c r="AY159" s="42" t="s">
        <v>109</v>
      </c>
      <c r="BE159" s="125">
        <f t="shared" ref="BE159:BE169" si="9">IF(N159="základní",J159,0)</f>
        <v>0</v>
      </c>
      <c r="BF159" s="125">
        <f t="shared" ref="BF159:BF169" si="10">IF(N159="snížená",J159,0)</f>
        <v>0</v>
      </c>
      <c r="BG159" s="125">
        <f t="shared" ref="BG159:BG169" si="11">IF(N159="zákl. přenesená",J159,0)</f>
        <v>0</v>
      </c>
      <c r="BH159" s="125">
        <f t="shared" ref="BH159:BH169" si="12">IF(N159="sníž. přenesená",J159,0)</f>
        <v>0</v>
      </c>
      <c r="BI159" s="125">
        <f t="shared" ref="BI159:BI169" si="13">IF(N159="nulová",J159,0)</f>
        <v>0</v>
      </c>
      <c r="BJ159" s="42" t="s">
        <v>74</v>
      </c>
      <c r="BK159" s="125">
        <f t="shared" ref="BK159:BK169" si="14">ROUND(I159*H159,2)</f>
        <v>0</v>
      </c>
      <c r="BL159" s="42" t="s">
        <v>172</v>
      </c>
      <c r="BM159" s="124" t="s">
        <v>281</v>
      </c>
    </row>
    <row r="160" spans="2:65" s="170" customFormat="1" ht="16.5" customHeight="1" x14ac:dyDescent="0.3">
      <c r="B160" s="48"/>
      <c r="C160" s="115" t="s">
        <v>119</v>
      </c>
      <c r="D160" s="115" t="s">
        <v>111</v>
      </c>
      <c r="E160" s="116" t="s">
        <v>282</v>
      </c>
      <c r="F160" s="117" t="s">
        <v>283</v>
      </c>
      <c r="G160" s="118" t="s">
        <v>266</v>
      </c>
      <c r="H160" s="119">
        <v>6</v>
      </c>
      <c r="I160" s="159"/>
      <c r="J160" s="120">
        <f t="shared" si="5"/>
        <v>0</v>
      </c>
      <c r="K160" s="121"/>
      <c r="L160" s="48"/>
      <c r="M160" s="160" t="s">
        <v>33</v>
      </c>
      <c r="N160" s="92" t="s">
        <v>56</v>
      </c>
      <c r="P160" s="122">
        <f t="shared" si="6"/>
        <v>0</v>
      </c>
      <c r="Q160" s="122">
        <v>0</v>
      </c>
      <c r="R160" s="122">
        <f t="shared" si="7"/>
        <v>0</v>
      </c>
      <c r="S160" s="122">
        <v>0</v>
      </c>
      <c r="T160" s="123">
        <f t="shared" si="8"/>
        <v>0</v>
      </c>
      <c r="AR160" s="124" t="s">
        <v>172</v>
      </c>
      <c r="AT160" s="124" t="s">
        <v>111</v>
      </c>
      <c r="AU160" s="124" t="s">
        <v>119</v>
      </c>
      <c r="AY160" s="42" t="s">
        <v>109</v>
      </c>
      <c r="BE160" s="125">
        <f t="shared" si="9"/>
        <v>0</v>
      </c>
      <c r="BF160" s="125">
        <f t="shared" si="10"/>
        <v>0</v>
      </c>
      <c r="BG160" s="125">
        <f t="shared" si="11"/>
        <v>0</v>
      </c>
      <c r="BH160" s="125">
        <f t="shared" si="12"/>
        <v>0</v>
      </c>
      <c r="BI160" s="125">
        <f t="shared" si="13"/>
        <v>0</v>
      </c>
      <c r="BJ160" s="42" t="s">
        <v>74</v>
      </c>
      <c r="BK160" s="125">
        <f t="shared" si="14"/>
        <v>0</v>
      </c>
      <c r="BL160" s="42" t="s">
        <v>172</v>
      </c>
      <c r="BM160" s="124" t="s">
        <v>284</v>
      </c>
    </row>
    <row r="161" spans="2:65" s="170" customFormat="1" ht="16.5" customHeight="1" x14ac:dyDescent="0.3">
      <c r="B161" s="48"/>
      <c r="C161" s="115" t="s">
        <v>114</v>
      </c>
      <c r="D161" s="115" t="s">
        <v>111</v>
      </c>
      <c r="E161" s="116" t="s">
        <v>285</v>
      </c>
      <c r="F161" s="117" t="s">
        <v>286</v>
      </c>
      <c r="G161" s="118" t="s">
        <v>266</v>
      </c>
      <c r="H161" s="119">
        <v>2</v>
      </c>
      <c r="I161" s="159"/>
      <c r="J161" s="120">
        <f t="shared" si="5"/>
        <v>0</v>
      </c>
      <c r="K161" s="121"/>
      <c r="L161" s="48"/>
      <c r="M161" s="160" t="s">
        <v>33</v>
      </c>
      <c r="N161" s="92" t="s">
        <v>56</v>
      </c>
      <c r="P161" s="122">
        <f t="shared" si="6"/>
        <v>0</v>
      </c>
      <c r="Q161" s="122">
        <v>0</v>
      </c>
      <c r="R161" s="122">
        <f t="shared" si="7"/>
        <v>0</v>
      </c>
      <c r="S161" s="122">
        <v>0</v>
      </c>
      <c r="T161" s="123">
        <f t="shared" si="8"/>
        <v>0</v>
      </c>
      <c r="AR161" s="124" t="s">
        <v>172</v>
      </c>
      <c r="AT161" s="124" t="s">
        <v>111</v>
      </c>
      <c r="AU161" s="124" t="s">
        <v>119</v>
      </c>
      <c r="AY161" s="42" t="s">
        <v>109</v>
      </c>
      <c r="BE161" s="125">
        <f t="shared" si="9"/>
        <v>0</v>
      </c>
      <c r="BF161" s="125">
        <f t="shared" si="10"/>
        <v>0</v>
      </c>
      <c r="BG161" s="125">
        <f t="shared" si="11"/>
        <v>0</v>
      </c>
      <c r="BH161" s="125">
        <f t="shared" si="12"/>
        <v>0</v>
      </c>
      <c r="BI161" s="125">
        <f t="shared" si="13"/>
        <v>0</v>
      </c>
      <c r="BJ161" s="42" t="s">
        <v>74</v>
      </c>
      <c r="BK161" s="125">
        <f t="shared" si="14"/>
        <v>0</v>
      </c>
      <c r="BL161" s="42" t="s">
        <v>172</v>
      </c>
      <c r="BM161" s="124" t="s">
        <v>287</v>
      </c>
    </row>
    <row r="162" spans="2:65" s="170" customFormat="1" ht="16.5" customHeight="1" x14ac:dyDescent="0.3">
      <c r="B162" s="48"/>
      <c r="C162" s="115" t="s">
        <v>126</v>
      </c>
      <c r="D162" s="115" t="s">
        <v>111</v>
      </c>
      <c r="E162" s="116" t="s">
        <v>288</v>
      </c>
      <c r="F162" s="117" t="s">
        <v>289</v>
      </c>
      <c r="G162" s="118" t="s">
        <v>33</v>
      </c>
      <c r="H162" s="119">
        <v>0</v>
      </c>
      <c r="I162" s="159"/>
      <c r="J162" s="120">
        <f t="shared" si="5"/>
        <v>0</v>
      </c>
      <c r="K162" s="121"/>
      <c r="L162" s="48"/>
      <c r="M162" s="160" t="s">
        <v>33</v>
      </c>
      <c r="N162" s="92" t="s">
        <v>56</v>
      </c>
      <c r="P162" s="122">
        <f t="shared" si="6"/>
        <v>0</v>
      </c>
      <c r="Q162" s="122">
        <v>0</v>
      </c>
      <c r="R162" s="122">
        <f t="shared" si="7"/>
        <v>0</v>
      </c>
      <c r="S162" s="122">
        <v>0</v>
      </c>
      <c r="T162" s="123">
        <f t="shared" si="8"/>
        <v>0</v>
      </c>
      <c r="AR162" s="124" t="s">
        <v>172</v>
      </c>
      <c r="AT162" s="124" t="s">
        <v>111</v>
      </c>
      <c r="AU162" s="124" t="s">
        <v>119</v>
      </c>
      <c r="AY162" s="42" t="s">
        <v>109</v>
      </c>
      <c r="BE162" s="125">
        <f t="shared" si="9"/>
        <v>0</v>
      </c>
      <c r="BF162" s="125">
        <f t="shared" si="10"/>
        <v>0</v>
      </c>
      <c r="BG162" s="125">
        <f t="shared" si="11"/>
        <v>0</v>
      </c>
      <c r="BH162" s="125">
        <f t="shared" si="12"/>
        <v>0</v>
      </c>
      <c r="BI162" s="125">
        <f t="shared" si="13"/>
        <v>0</v>
      </c>
      <c r="BJ162" s="42" t="s">
        <v>74</v>
      </c>
      <c r="BK162" s="125">
        <f t="shared" si="14"/>
        <v>0</v>
      </c>
      <c r="BL162" s="42" t="s">
        <v>172</v>
      </c>
      <c r="BM162" s="124" t="s">
        <v>290</v>
      </c>
    </row>
    <row r="163" spans="2:65" s="170" customFormat="1" ht="16.5" customHeight="1" x14ac:dyDescent="0.3">
      <c r="B163" s="48"/>
      <c r="C163" s="115" t="s">
        <v>130</v>
      </c>
      <c r="D163" s="115" t="s">
        <v>111</v>
      </c>
      <c r="E163" s="116" t="s">
        <v>291</v>
      </c>
      <c r="F163" s="117" t="s">
        <v>292</v>
      </c>
      <c r="G163" s="118" t="s">
        <v>266</v>
      </c>
      <c r="H163" s="119">
        <v>4</v>
      </c>
      <c r="I163" s="159"/>
      <c r="J163" s="120">
        <f t="shared" si="5"/>
        <v>0</v>
      </c>
      <c r="K163" s="121"/>
      <c r="L163" s="48"/>
      <c r="M163" s="160" t="s">
        <v>33</v>
      </c>
      <c r="N163" s="92" t="s">
        <v>56</v>
      </c>
      <c r="P163" s="122">
        <f t="shared" si="6"/>
        <v>0</v>
      </c>
      <c r="Q163" s="122">
        <v>0</v>
      </c>
      <c r="R163" s="122">
        <f t="shared" si="7"/>
        <v>0</v>
      </c>
      <c r="S163" s="122">
        <v>0</v>
      </c>
      <c r="T163" s="123">
        <f t="shared" si="8"/>
        <v>0</v>
      </c>
      <c r="AR163" s="124" t="s">
        <v>172</v>
      </c>
      <c r="AT163" s="124" t="s">
        <v>111</v>
      </c>
      <c r="AU163" s="124" t="s">
        <v>119</v>
      </c>
      <c r="AY163" s="42" t="s">
        <v>109</v>
      </c>
      <c r="BE163" s="125">
        <f t="shared" si="9"/>
        <v>0</v>
      </c>
      <c r="BF163" s="125">
        <f t="shared" si="10"/>
        <v>0</v>
      </c>
      <c r="BG163" s="125">
        <f t="shared" si="11"/>
        <v>0</v>
      </c>
      <c r="BH163" s="125">
        <f t="shared" si="12"/>
        <v>0</v>
      </c>
      <c r="BI163" s="125">
        <f t="shared" si="13"/>
        <v>0</v>
      </c>
      <c r="BJ163" s="42" t="s">
        <v>74</v>
      </c>
      <c r="BK163" s="125">
        <f t="shared" si="14"/>
        <v>0</v>
      </c>
      <c r="BL163" s="42" t="s">
        <v>172</v>
      </c>
      <c r="BM163" s="124" t="s">
        <v>293</v>
      </c>
    </row>
    <row r="164" spans="2:65" s="170" customFormat="1" ht="24.15" customHeight="1" x14ac:dyDescent="0.3">
      <c r="B164" s="48"/>
      <c r="C164" s="115" t="s">
        <v>135</v>
      </c>
      <c r="D164" s="115" t="s">
        <v>111</v>
      </c>
      <c r="E164" s="116" t="s">
        <v>294</v>
      </c>
      <c r="F164" s="117" t="s">
        <v>295</v>
      </c>
      <c r="G164" s="118" t="s">
        <v>266</v>
      </c>
      <c r="H164" s="119">
        <v>7</v>
      </c>
      <c r="I164" s="159"/>
      <c r="J164" s="120">
        <f t="shared" si="5"/>
        <v>0</v>
      </c>
      <c r="K164" s="121"/>
      <c r="L164" s="48"/>
      <c r="M164" s="160" t="s">
        <v>33</v>
      </c>
      <c r="N164" s="92" t="s">
        <v>56</v>
      </c>
      <c r="P164" s="122">
        <f t="shared" si="6"/>
        <v>0</v>
      </c>
      <c r="Q164" s="122">
        <v>0</v>
      </c>
      <c r="R164" s="122">
        <f t="shared" si="7"/>
        <v>0</v>
      </c>
      <c r="S164" s="122">
        <v>0</v>
      </c>
      <c r="T164" s="123">
        <f t="shared" si="8"/>
        <v>0</v>
      </c>
      <c r="AR164" s="124" t="s">
        <v>172</v>
      </c>
      <c r="AT164" s="124" t="s">
        <v>111</v>
      </c>
      <c r="AU164" s="124" t="s">
        <v>119</v>
      </c>
      <c r="AY164" s="42" t="s">
        <v>109</v>
      </c>
      <c r="BE164" s="125">
        <f t="shared" si="9"/>
        <v>0</v>
      </c>
      <c r="BF164" s="125">
        <f t="shared" si="10"/>
        <v>0</v>
      </c>
      <c r="BG164" s="125">
        <f t="shared" si="11"/>
        <v>0</v>
      </c>
      <c r="BH164" s="125">
        <f t="shared" si="12"/>
        <v>0</v>
      </c>
      <c r="BI164" s="125">
        <f t="shared" si="13"/>
        <v>0</v>
      </c>
      <c r="BJ164" s="42" t="s">
        <v>74</v>
      </c>
      <c r="BK164" s="125">
        <f t="shared" si="14"/>
        <v>0</v>
      </c>
      <c r="BL164" s="42" t="s">
        <v>172</v>
      </c>
      <c r="BM164" s="124" t="s">
        <v>296</v>
      </c>
    </row>
    <row r="165" spans="2:65" s="170" customFormat="1" ht="24.15" customHeight="1" x14ac:dyDescent="0.3">
      <c r="B165" s="48"/>
      <c r="C165" s="115" t="s">
        <v>139</v>
      </c>
      <c r="D165" s="115" t="s">
        <v>111</v>
      </c>
      <c r="E165" s="116" t="s">
        <v>297</v>
      </c>
      <c r="F165" s="117" t="s">
        <v>298</v>
      </c>
      <c r="G165" s="118" t="s">
        <v>266</v>
      </c>
      <c r="H165" s="119">
        <v>3</v>
      </c>
      <c r="I165" s="159"/>
      <c r="J165" s="120">
        <f t="shared" si="5"/>
        <v>0</v>
      </c>
      <c r="K165" s="121"/>
      <c r="L165" s="48"/>
      <c r="M165" s="160" t="s">
        <v>33</v>
      </c>
      <c r="N165" s="92" t="s">
        <v>56</v>
      </c>
      <c r="P165" s="122">
        <f t="shared" si="6"/>
        <v>0</v>
      </c>
      <c r="Q165" s="122">
        <v>0</v>
      </c>
      <c r="R165" s="122">
        <f t="shared" si="7"/>
        <v>0</v>
      </c>
      <c r="S165" s="122">
        <v>0</v>
      </c>
      <c r="T165" s="123">
        <f t="shared" si="8"/>
        <v>0</v>
      </c>
      <c r="AR165" s="124" t="s">
        <v>172</v>
      </c>
      <c r="AT165" s="124" t="s">
        <v>111</v>
      </c>
      <c r="AU165" s="124" t="s">
        <v>119</v>
      </c>
      <c r="AY165" s="42" t="s">
        <v>109</v>
      </c>
      <c r="BE165" s="125">
        <f t="shared" si="9"/>
        <v>0</v>
      </c>
      <c r="BF165" s="125">
        <f t="shared" si="10"/>
        <v>0</v>
      </c>
      <c r="BG165" s="125">
        <f t="shared" si="11"/>
        <v>0</v>
      </c>
      <c r="BH165" s="125">
        <f t="shared" si="12"/>
        <v>0</v>
      </c>
      <c r="BI165" s="125">
        <f t="shared" si="13"/>
        <v>0</v>
      </c>
      <c r="BJ165" s="42" t="s">
        <v>74</v>
      </c>
      <c r="BK165" s="125">
        <f t="shared" si="14"/>
        <v>0</v>
      </c>
      <c r="BL165" s="42" t="s">
        <v>172</v>
      </c>
      <c r="BM165" s="124" t="s">
        <v>299</v>
      </c>
    </row>
    <row r="166" spans="2:65" s="170" customFormat="1" ht="24.15" customHeight="1" x14ac:dyDescent="0.3">
      <c r="B166" s="48"/>
      <c r="C166" s="115" t="s">
        <v>143</v>
      </c>
      <c r="D166" s="115" t="s">
        <v>111</v>
      </c>
      <c r="E166" s="116" t="s">
        <v>300</v>
      </c>
      <c r="F166" s="117" t="s">
        <v>301</v>
      </c>
      <c r="G166" s="118" t="s">
        <v>266</v>
      </c>
      <c r="H166" s="119">
        <v>7</v>
      </c>
      <c r="I166" s="159"/>
      <c r="J166" s="120">
        <f t="shared" si="5"/>
        <v>0</v>
      </c>
      <c r="K166" s="121"/>
      <c r="L166" s="48"/>
      <c r="M166" s="160" t="s">
        <v>33</v>
      </c>
      <c r="N166" s="92" t="s">
        <v>56</v>
      </c>
      <c r="P166" s="122">
        <f t="shared" si="6"/>
        <v>0</v>
      </c>
      <c r="Q166" s="122">
        <v>0</v>
      </c>
      <c r="R166" s="122">
        <f t="shared" si="7"/>
        <v>0</v>
      </c>
      <c r="S166" s="122">
        <v>0</v>
      </c>
      <c r="T166" s="123">
        <f t="shared" si="8"/>
        <v>0</v>
      </c>
      <c r="AR166" s="124" t="s">
        <v>172</v>
      </c>
      <c r="AT166" s="124" t="s">
        <v>111</v>
      </c>
      <c r="AU166" s="124" t="s">
        <v>119</v>
      </c>
      <c r="AY166" s="42" t="s">
        <v>109</v>
      </c>
      <c r="BE166" s="125">
        <f t="shared" si="9"/>
        <v>0</v>
      </c>
      <c r="BF166" s="125">
        <f t="shared" si="10"/>
        <v>0</v>
      </c>
      <c r="BG166" s="125">
        <f t="shared" si="11"/>
        <v>0</v>
      </c>
      <c r="BH166" s="125">
        <f t="shared" si="12"/>
        <v>0</v>
      </c>
      <c r="BI166" s="125">
        <f t="shared" si="13"/>
        <v>0</v>
      </c>
      <c r="BJ166" s="42" t="s">
        <v>74</v>
      </c>
      <c r="BK166" s="125">
        <f t="shared" si="14"/>
        <v>0</v>
      </c>
      <c r="BL166" s="42" t="s">
        <v>172</v>
      </c>
      <c r="BM166" s="124" t="s">
        <v>302</v>
      </c>
    </row>
    <row r="167" spans="2:65" s="170" customFormat="1" ht="24.15" customHeight="1" x14ac:dyDescent="0.3">
      <c r="B167" s="48"/>
      <c r="C167" s="115" t="s">
        <v>148</v>
      </c>
      <c r="D167" s="115" t="s">
        <v>111</v>
      </c>
      <c r="E167" s="116" t="s">
        <v>303</v>
      </c>
      <c r="F167" s="117" t="s">
        <v>304</v>
      </c>
      <c r="G167" s="118" t="s">
        <v>266</v>
      </c>
      <c r="H167" s="119">
        <v>4</v>
      </c>
      <c r="I167" s="159"/>
      <c r="J167" s="120">
        <f t="shared" si="5"/>
        <v>0</v>
      </c>
      <c r="K167" s="121"/>
      <c r="L167" s="48"/>
      <c r="M167" s="160" t="s">
        <v>33</v>
      </c>
      <c r="N167" s="92" t="s">
        <v>56</v>
      </c>
      <c r="P167" s="122">
        <f t="shared" si="6"/>
        <v>0</v>
      </c>
      <c r="Q167" s="122">
        <v>0</v>
      </c>
      <c r="R167" s="122">
        <f t="shared" si="7"/>
        <v>0</v>
      </c>
      <c r="S167" s="122">
        <v>0</v>
      </c>
      <c r="T167" s="123">
        <f t="shared" si="8"/>
        <v>0</v>
      </c>
      <c r="AR167" s="124" t="s">
        <v>172</v>
      </c>
      <c r="AT167" s="124" t="s">
        <v>111</v>
      </c>
      <c r="AU167" s="124" t="s">
        <v>119</v>
      </c>
      <c r="AY167" s="42" t="s">
        <v>109</v>
      </c>
      <c r="BE167" s="125">
        <f t="shared" si="9"/>
        <v>0</v>
      </c>
      <c r="BF167" s="125">
        <f t="shared" si="10"/>
        <v>0</v>
      </c>
      <c r="BG167" s="125">
        <f t="shared" si="11"/>
        <v>0</v>
      </c>
      <c r="BH167" s="125">
        <f t="shared" si="12"/>
        <v>0</v>
      </c>
      <c r="BI167" s="125">
        <f t="shared" si="13"/>
        <v>0</v>
      </c>
      <c r="BJ167" s="42" t="s">
        <v>74</v>
      </c>
      <c r="BK167" s="125">
        <f t="shared" si="14"/>
        <v>0</v>
      </c>
      <c r="BL167" s="42" t="s">
        <v>172</v>
      </c>
      <c r="BM167" s="124" t="s">
        <v>305</v>
      </c>
    </row>
    <row r="168" spans="2:65" s="170" customFormat="1" ht="16.5" customHeight="1" x14ac:dyDescent="0.3">
      <c r="B168" s="48"/>
      <c r="C168" s="115" t="s">
        <v>153</v>
      </c>
      <c r="D168" s="115" t="s">
        <v>111</v>
      </c>
      <c r="E168" s="116" t="s">
        <v>306</v>
      </c>
      <c r="F168" s="117" t="s">
        <v>289</v>
      </c>
      <c r="G168" s="118" t="s">
        <v>33</v>
      </c>
      <c r="H168" s="119">
        <v>0</v>
      </c>
      <c r="I168" s="159"/>
      <c r="J168" s="120">
        <f t="shared" si="5"/>
        <v>0</v>
      </c>
      <c r="K168" s="121"/>
      <c r="L168" s="48"/>
      <c r="M168" s="160" t="s">
        <v>33</v>
      </c>
      <c r="N168" s="92" t="s">
        <v>56</v>
      </c>
      <c r="P168" s="122">
        <f t="shared" si="6"/>
        <v>0</v>
      </c>
      <c r="Q168" s="122">
        <v>0</v>
      </c>
      <c r="R168" s="122">
        <f t="shared" si="7"/>
        <v>0</v>
      </c>
      <c r="S168" s="122">
        <v>0</v>
      </c>
      <c r="T168" s="123">
        <f t="shared" si="8"/>
        <v>0</v>
      </c>
      <c r="AR168" s="124" t="s">
        <v>172</v>
      </c>
      <c r="AT168" s="124" t="s">
        <v>111</v>
      </c>
      <c r="AU168" s="124" t="s">
        <v>119</v>
      </c>
      <c r="AY168" s="42" t="s">
        <v>109</v>
      </c>
      <c r="BE168" s="125">
        <f t="shared" si="9"/>
        <v>0</v>
      </c>
      <c r="BF168" s="125">
        <f t="shared" si="10"/>
        <v>0</v>
      </c>
      <c r="BG168" s="125">
        <f t="shared" si="11"/>
        <v>0</v>
      </c>
      <c r="BH168" s="125">
        <f t="shared" si="12"/>
        <v>0</v>
      </c>
      <c r="BI168" s="125">
        <f t="shared" si="13"/>
        <v>0</v>
      </c>
      <c r="BJ168" s="42" t="s">
        <v>74</v>
      </c>
      <c r="BK168" s="125">
        <f t="shared" si="14"/>
        <v>0</v>
      </c>
      <c r="BL168" s="42" t="s">
        <v>172</v>
      </c>
      <c r="BM168" s="124" t="s">
        <v>307</v>
      </c>
    </row>
    <row r="169" spans="2:65" s="170" customFormat="1" ht="24.15" customHeight="1" x14ac:dyDescent="0.3">
      <c r="B169" s="48"/>
      <c r="C169" s="115" t="s">
        <v>157</v>
      </c>
      <c r="D169" s="115" t="s">
        <v>111</v>
      </c>
      <c r="E169" s="116" t="s">
        <v>308</v>
      </c>
      <c r="F169" s="117" t="s">
        <v>309</v>
      </c>
      <c r="G169" s="118" t="s">
        <v>280</v>
      </c>
      <c r="H169" s="119">
        <v>1</v>
      </c>
      <c r="I169" s="159"/>
      <c r="J169" s="120">
        <f t="shared" si="5"/>
        <v>0</v>
      </c>
      <c r="K169" s="121"/>
      <c r="L169" s="48"/>
      <c r="M169" s="160" t="s">
        <v>33</v>
      </c>
      <c r="N169" s="92" t="s">
        <v>56</v>
      </c>
      <c r="P169" s="122">
        <f t="shared" si="6"/>
        <v>0</v>
      </c>
      <c r="Q169" s="122">
        <v>0</v>
      </c>
      <c r="R169" s="122">
        <f t="shared" si="7"/>
        <v>0</v>
      </c>
      <c r="S169" s="122">
        <v>0</v>
      </c>
      <c r="T169" s="123">
        <f t="shared" si="8"/>
        <v>0</v>
      </c>
      <c r="AR169" s="124" t="s">
        <v>172</v>
      </c>
      <c r="AT169" s="124" t="s">
        <v>111</v>
      </c>
      <c r="AU169" s="124" t="s">
        <v>119</v>
      </c>
      <c r="AY169" s="42" t="s">
        <v>109</v>
      </c>
      <c r="BE169" s="125">
        <f t="shared" si="9"/>
        <v>0</v>
      </c>
      <c r="BF169" s="125">
        <f t="shared" si="10"/>
        <v>0</v>
      </c>
      <c r="BG169" s="125">
        <f t="shared" si="11"/>
        <v>0</v>
      </c>
      <c r="BH169" s="125">
        <f t="shared" si="12"/>
        <v>0</v>
      </c>
      <c r="BI169" s="125">
        <f t="shared" si="13"/>
        <v>0</v>
      </c>
      <c r="BJ169" s="42" t="s">
        <v>74</v>
      </c>
      <c r="BK169" s="125">
        <f t="shared" si="14"/>
        <v>0</v>
      </c>
      <c r="BL169" s="42" t="s">
        <v>172</v>
      </c>
      <c r="BM169" s="124" t="s">
        <v>310</v>
      </c>
    </row>
    <row r="170" spans="2:65" s="103" customFormat="1" ht="20.85" customHeight="1" x14ac:dyDescent="0.25">
      <c r="B170" s="104"/>
      <c r="D170" s="105" t="s">
        <v>72</v>
      </c>
      <c r="E170" s="113" t="s">
        <v>311</v>
      </c>
      <c r="F170" s="113" t="s">
        <v>312</v>
      </c>
      <c r="I170" s="158"/>
      <c r="J170" s="114">
        <f>BK170</f>
        <v>0</v>
      </c>
      <c r="L170" s="104"/>
      <c r="M170" s="108"/>
      <c r="P170" s="109">
        <f>SUM(P171:P173)</f>
        <v>0</v>
      </c>
      <c r="R170" s="109">
        <f>SUM(R171:R173)</f>
        <v>0</v>
      </c>
      <c r="T170" s="110">
        <f>SUM(T171:T173)</f>
        <v>0</v>
      </c>
      <c r="AR170" s="105" t="s">
        <v>74</v>
      </c>
      <c r="AT170" s="111" t="s">
        <v>72</v>
      </c>
      <c r="AU170" s="111" t="s">
        <v>76</v>
      </c>
      <c r="AY170" s="105" t="s">
        <v>109</v>
      </c>
      <c r="BK170" s="112">
        <f>SUM(BK171:BK173)</f>
        <v>0</v>
      </c>
    </row>
    <row r="171" spans="2:65" s="170" customFormat="1" ht="24.15" customHeight="1" x14ac:dyDescent="0.3">
      <c r="B171" s="48"/>
      <c r="C171" s="115" t="s">
        <v>161</v>
      </c>
      <c r="D171" s="115" t="s">
        <v>111</v>
      </c>
      <c r="E171" s="116" t="s">
        <v>313</v>
      </c>
      <c r="F171" s="117" t="s">
        <v>314</v>
      </c>
      <c r="G171" s="118" t="s">
        <v>315</v>
      </c>
      <c r="H171" s="119">
        <v>4</v>
      </c>
      <c r="I171" s="159"/>
      <c r="J171" s="120">
        <f>ROUND(I171*H171,2)</f>
        <v>0</v>
      </c>
      <c r="K171" s="121"/>
      <c r="L171" s="48"/>
      <c r="M171" s="160" t="s">
        <v>33</v>
      </c>
      <c r="N171" s="92" t="s">
        <v>56</v>
      </c>
      <c r="P171" s="122">
        <f>O171*H171</f>
        <v>0</v>
      </c>
      <c r="Q171" s="122">
        <v>0</v>
      </c>
      <c r="R171" s="122">
        <f>Q171*H171</f>
        <v>0</v>
      </c>
      <c r="S171" s="122">
        <v>0</v>
      </c>
      <c r="T171" s="123">
        <f>S171*H171</f>
        <v>0</v>
      </c>
      <c r="AR171" s="124" t="s">
        <v>172</v>
      </c>
      <c r="AT171" s="124" t="s">
        <v>111</v>
      </c>
      <c r="AU171" s="124" t="s">
        <v>119</v>
      </c>
      <c r="AY171" s="42" t="s">
        <v>109</v>
      </c>
      <c r="BE171" s="125">
        <f>IF(N171="základní",J171,0)</f>
        <v>0</v>
      </c>
      <c r="BF171" s="125">
        <f>IF(N171="snížená",J171,0)</f>
        <v>0</v>
      </c>
      <c r="BG171" s="125">
        <f>IF(N171="zákl. přenesená",J171,0)</f>
        <v>0</v>
      </c>
      <c r="BH171" s="125">
        <f>IF(N171="sníž. přenesená",J171,0)</f>
        <v>0</v>
      </c>
      <c r="BI171" s="125">
        <f>IF(N171="nulová",J171,0)</f>
        <v>0</v>
      </c>
      <c r="BJ171" s="42" t="s">
        <v>74</v>
      </c>
      <c r="BK171" s="125">
        <f>ROUND(I171*H171,2)</f>
        <v>0</v>
      </c>
      <c r="BL171" s="42" t="s">
        <v>172</v>
      </c>
      <c r="BM171" s="124" t="s">
        <v>316</v>
      </c>
    </row>
    <row r="172" spans="2:65" s="170" customFormat="1" ht="24.15" customHeight="1" x14ac:dyDescent="0.3">
      <c r="B172" s="48"/>
      <c r="C172" s="115" t="s">
        <v>165</v>
      </c>
      <c r="D172" s="115" t="s">
        <v>111</v>
      </c>
      <c r="E172" s="116" t="s">
        <v>317</v>
      </c>
      <c r="F172" s="117" t="s">
        <v>318</v>
      </c>
      <c r="G172" s="118" t="s">
        <v>315</v>
      </c>
      <c r="H172" s="119">
        <v>8</v>
      </c>
      <c r="I172" s="159"/>
      <c r="J172" s="120">
        <f>ROUND(I172*H172,2)</f>
        <v>0</v>
      </c>
      <c r="K172" s="121"/>
      <c r="L172" s="48"/>
      <c r="M172" s="160" t="s">
        <v>33</v>
      </c>
      <c r="N172" s="92" t="s">
        <v>56</v>
      </c>
      <c r="P172" s="122">
        <f>O172*H172</f>
        <v>0</v>
      </c>
      <c r="Q172" s="122">
        <v>0</v>
      </c>
      <c r="R172" s="122">
        <f>Q172*H172</f>
        <v>0</v>
      </c>
      <c r="S172" s="122">
        <v>0</v>
      </c>
      <c r="T172" s="123">
        <f>S172*H172</f>
        <v>0</v>
      </c>
      <c r="AR172" s="124" t="s">
        <v>172</v>
      </c>
      <c r="AT172" s="124" t="s">
        <v>111</v>
      </c>
      <c r="AU172" s="124" t="s">
        <v>119</v>
      </c>
      <c r="AY172" s="42" t="s">
        <v>109</v>
      </c>
      <c r="BE172" s="125">
        <f>IF(N172="základní",J172,0)</f>
        <v>0</v>
      </c>
      <c r="BF172" s="125">
        <f>IF(N172="snížená",J172,0)</f>
        <v>0</v>
      </c>
      <c r="BG172" s="125">
        <f>IF(N172="zákl. přenesená",J172,0)</f>
        <v>0</v>
      </c>
      <c r="BH172" s="125">
        <f>IF(N172="sníž. přenesená",J172,0)</f>
        <v>0</v>
      </c>
      <c r="BI172" s="125">
        <f>IF(N172="nulová",J172,0)</f>
        <v>0</v>
      </c>
      <c r="BJ172" s="42" t="s">
        <v>74</v>
      </c>
      <c r="BK172" s="125">
        <f>ROUND(I172*H172,2)</f>
        <v>0</v>
      </c>
      <c r="BL172" s="42" t="s">
        <v>172</v>
      </c>
      <c r="BM172" s="124" t="s">
        <v>319</v>
      </c>
    </row>
    <row r="173" spans="2:65" s="170" customFormat="1" ht="16.5" customHeight="1" x14ac:dyDescent="0.3">
      <c r="B173" s="48"/>
      <c r="C173" s="115" t="s">
        <v>35</v>
      </c>
      <c r="D173" s="115" t="s">
        <v>111</v>
      </c>
      <c r="E173" s="116" t="s">
        <v>320</v>
      </c>
      <c r="F173" s="117" t="s">
        <v>289</v>
      </c>
      <c r="G173" s="118" t="s">
        <v>33</v>
      </c>
      <c r="H173" s="119">
        <v>0</v>
      </c>
      <c r="I173" s="159"/>
      <c r="J173" s="120">
        <f>ROUND(I173*H173,2)</f>
        <v>0</v>
      </c>
      <c r="K173" s="121"/>
      <c r="L173" s="48"/>
      <c r="M173" s="160" t="s">
        <v>33</v>
      </c>
      <c r="N173" s="92" t="s">
        <v>56</v>
      </c>
      <c r="P173" s="122">
        <f>O173*H173</f>
        <v>0</v>
      </c>
      <c r="Q173" s="122">
        <v>0</v>
      </c>
      <c r="R173" s="122">
        <f>Q173*H173</f>
        <v>0</v>
      </c>
      <c r="S173" s="122">
        <v>0</v>
      </c>
      <c r="T173" s="123">
        <f>S173*H173</f>
        <v>0</v>
      </c>
      <c r="AR173" s="124" t="s">
        <v>172</v>
      </c>
      <c r="AT173" s="124" t="s">
        <v>111</v>
      </c>
      <c r="AU173" s="124" t="s">
        <v>119</v>
      </c>
      <c r="AY173" s="42" t="s">
        <v>109</v>
      </c>
      <c r="BE173" s="125">
        <f>IF(N173="základní",J173,0)</f>
        <v>0</v>
      </c>
      <c r="BF173" s="125">
        <f>IF(N173="snížená",J173,0)</f>
        <v>0</v>
      </c>
      <c r="BG173" s="125">
        <f>IF(N173="zákl. přenesená",J173,0)</f>
        <v>0</v>
      </c>
      <c r="BH173" s="125">
        <f>IF(N173="sníž. přenesená",J173,0)</f>
        <v>0</v>
      </c>
      <c r="BI173" s="125">
        <f>IF(N173="nulová",J173,0)</f>
        <v>0</v>
      </c>
      <c r="BJ173" s="42" t="s">
        <v>74</v>
      </c>
      <c r="BK173" s="125">
        <f>ROUND(I173*H173,2)</f>
        <v>0</v>
      </c>
      <c r="BL173" s="42" t="s">
        <v>172</v>
      </c>
      <c r="BM173" s="124" t="s">
        <v>321</v>
      </c>
    </row>
    <row r="174" spans="2:65" s="103" customFormat="1" ht="20.85" customHeight="1" x14ac:dyDescent="0.25">
      <c r="B174" s="104"/>
      <c r="D174" s="105" t="s">
        <v>72</v>
      </c>
      <c r="E174" s="113" t="s">
        <v>322</v>
      </c>
      <c r="F174" s="113" t="s">
        <v>323</v>
      </c>
      <c r="I174" s="158"/>
      <c r="J174" s="114">
        <f>BK174</f>
        <v>0</v>
      </c>
      <c r="L174" s="104"/>
      <c r="M174" s="108"/>
      <c r="P174" s="109">
        <f>SUM(P175:P176)</f>
        <v>0</v>
      </c>
      <c r="R174" s="109">
        <f>SUM(R175:R176)</f>
        <v>0</v>
      </c>
      <c r="T174" s="110">
        <f>SUM(T175:T176)</f>
        <v>0</v>
      </c>
      <c r="AR174" s="105" t="s">
        <v>74</v>
      </c>
      <c r="AT174" s="111" t="s">
        <v>72</v>
      </c>
      <c r="AU174" s="111" t="s">
        <v>76</v>
      </c>
      <c r="AY174" s="105" t="s">
        <v>109</v>
      </c>
      <c r="BK174" s="112">
        <f>SUM(BK175:BK176)</f>
        <v>0</v>
      </c>
    </row>
    <row r="175" spans="2:65" s="170" customFormat="1" ht="37.950000000000003" customHeight="1" x14ac:dyDescent="0.3">
      <c r="B175" s="48"/>
      <c r="C175" s="115" t="s">
        <v>172</v>
      </c>
      <c r="D175" s="115" t="s">
        <v>111</v>
      </c>
      <c r="E175" s="116" t="s">
        <v>324</v>
      </c>
      <c r="F175" s="117" t="s">
        <v>325</v>
      </c>
      <c r="G175" s="118" t="s">
        <v>315</v>
      </c>
      <c r="H175" s="119">
        <v>34</v>
      </c>
      <c r="I175" s="159"/>
      <c r="J175" s="120">
        <f>ROUND(I175*H175,2)</f>
        <v>0</v>
      </c>
      <c r="K175" s="121"/>
      <c r="L175" s="48"/>
      <c r="M175" s="160" t="s">
        <v>33</v>
      </c>
      <c r="N175" s="92" t="s">
        <v>56</v>
      </c>
      <c r="P175" s="122">
        <f>O175*H175</f>
        <v>0</v>
      </c>
      <c r="Q175" s="122">
        <v>0</v>
      </c>
      <c r="R175" s="122">
        <f>Q175*H175</f>
        <v>0</v>
      </c>
      <c r="S175" s="122">
        <v>0</v>
      </c>
      <c r="T175" s="123">
        <f>S175*H175</f>
        <v>0</v>
      </c>
      <c r="AR175" s="124" t="s">
        <v>172</v>
      </c>
      <c r="AT175" s="124" t="s">
        <v>111</v>
      </c>
      <c r="AU175" s="124" t="s">
        <v>119</v>
      </c>
      <c r="AY175" s="42" t="s">
        <v>109</v>
      </c>
      <c r="BE175" s="125">
        <f>IF(N175="základní",J175,0)</f>
        <v>0</v>
      </c>
      <c r="BF175" s="125">
        <f>IF(N175="snížená",J175,0)</f>
        <v>0</v>
      </c>
      <c r="BG175" s="125">
        <f>IF(N175="zákl. přenesená",J175,0)</f>
        <v>0</v>
      </c>
      <c r="BH175" s="125">
        <f>IF(N175="sníž. přenesená",J175,0)</f>
        <v>0</v>
      </c>
      <c r="BI175" s="125">
        <f>IF(N175="nulová",J175,0)</f>
        <v>0</v>
      </c>
      <c r="BJ175" s="42" t="s">
        <v>74</v>
      </c>
      <c r="BK175" s="125">
        <f>ROUND(I175*H175,2)</f>
        <v>0</v>
      </c>
      <c r="BL175" s="42" t="s">
        <v>172</v>
      </c>
      <c r="BM175" s="124" t="s">
        <v>326</v>
      </c>
    </row>
    <row r="176" spans="2:65" s="170" customFormat="1" ht="37.950000000000003" customHeight="1" x14ac:dyDescent="0.3">
      <c r="B176" s="48"/>
      <c r="C176" s="115" t="s">
        <v>178</v>
      </c>
      <c r="D176" s="115" t="s">
        <v>111</v>
      </c>
      <c r="E176" s="116" t="s">
        <v>327</v>
      </c>
      <c r="F176" s="117" t="s">
        <v>328</v>
      </c>
      <c r="G176" s="118" t="s">
        <v>315</v>
      </c>
      <c r="H176" s="119">
        <v>61</v>
      </c>
      <c r="I176" s="159"/>
      <c r="J176" s="120">
        <f>ROUND(I176*H176,2)</f>
        <v>0</v>
      </c>
      <c r="K176" s="121"/>
      <c r="L176" s="48"/>
      <c r="M176" s="160" t="s">
        <v>33</v>
      </c>
      <c r="N176" s="92" t="s">
        <v>56</v>
      </c>
      <c r="P176" s="122">
        <f>O176*H176</f>
        <v>0</v>
      </c>
      <c r="Q176" s="122">
        <v>0</v>
      </c>
      <c r="R176" s="122">
        <f>Q176*H176</f>
        <v>0</v>
      </c>
      <c r="S176" s="122">
        <v>0</v>
      </c>
      <c r="T176" s="123">
        <f>S176*H176</f>
        <v>0</v>
      </c>
      <c r="AR176" s="124" t="s">
        <v>172</v>
      </c>
      <c r="AT176" s="124" t="s">
        <v>111</v>
      </c>
      <c r="AU176" s="124" t="s">
        <v>119</v>
      </c>
      <c r="AY176" s="42" t="s">
        <v>109</v>
      </c>
      <c r="BE176" s="125">
        <f>IF(N176="základní",J176,0)</f>
        <v>0</v>
      </c>
      <c r="BF176" s="125">
        <f>IF(N176="snížená",J176,0)</f>
        <v>0</v>
      </c>
      <c r="BG176" s="125">
        <f>IF(N176="zákl. přenesená",J176,0)</f>
        <v>0</v>
      </c>
      <c r="BH176" s="125">
        <f>IF(N176="sníž. přenesená",J176,0)</f>
        <v>0</v>
      </c>
      <c r="BI176" s="125">
        <f>IF(N176="nulová",J176,0)</f>
        <v>0</v>
      </c>
      <c r="BJ176" s="42" t="s">
        <v>74</v>
      </c>
      <c r="BK176" s="125">
        <f>ROUND(I176*H176,2)</f>
        <v>0</v>
      </c>
      <c r="BL176" s="42" t="s">
        <v>172</v>
      </c>
      <c r="BM176" s="124" t="s">
        <v>329</v>
      </c>
    </row>
    <row r="177" spans="2:65" s="103" customFormat="1" ht="22.95" customHeight="1" x14ac:dyDescent="0.25">
      <c r="B177" s="104"/>
      <c r="D177" s="105" t="s">
        <v>72</v>
      </c>
      <c r="E177" s="113" t="s">
        <v>76</v>
      </c>
      <c r="F177" s="113" t="s">
        <v>330</v>
      </c>
      <c r="I177" s="158"/>
      <c r="J177" s="114">
        <f>BK177</f>
        <v>0</v>
      </c>
      <c r="L177" s="104"/>
      <c r="M177" s="108"/>
      <c r="P177" s="109">
        <f>P178+P209+P213</f>
        <v>0</v>
      </c>
      <c r="R177" s="109">
        <f>R178+R209+R213</f>
        <v>0</v>
      </c>
      <c r="T177" s="110">
        <f>T178+T209+T213</f>
        <v>0</v>
      </c>
      <c r="AR177" s="105" t="s">
        <v>74</v>
      </c>
      <c r="AT177" s="111" t="s">
        <v>72</v>
      </c>
      <c r="AU177" s="111" t="s">
        <v>74</v>
      </c>
      <c r="AY177" s="105" t="s">
        <v>109</v>
      </c>
      <c r="BK177" s="112">
        <f>BK178+BK209+BK213</f>
        <v>0</v>
      </c>
    </row>
    <row r="178" spans="2:65" s="103" customFormat="1" ht="20.85" customHeight="1" x14ac:dyDescent="0.25">
      <c r="B178" s="104"/>
      <c r="D178" s="105" t="s">
        <v>72</v>
      </c>
      <c r="E178" s="113" t="s">
        <v>331</v>
      </c>
      <c r="F178" s="113" t="s">
        <v>263</v>
      </c>
      <c r="I178" s="158"/>
      <c r="J178" s="114">
        <f>BK178</f>
        <v>0</v>
      </c>
      <c r="L178" s="104"/>
      <c r="M178" s="108"/>
      <c r="P178" s="109">
        <f>SUM(P179:P208)</f>
        <v>0</v>
      </c>
      <c r="R178" s="109">
        <f>SUM(R179:R208)</f>
        <v>0</v>
      </c>
      <c r="T178" s="110">
        <f>SUM(T179:T208)</f>
        <v>0</v>
      </c>
      <c r="AR178" s="105" t="s">
        <v>74</v>
      </c>
      <c r="AT178" s="111" t="s">
        <v>72</v>
      </c>
      <c r="AU178" s="111" t="s">
        <v>76</v>
      </c>
      <c r="AY178" s="105" t="s">
        <v>109</v>
      </c>
      <c r="BK178" s="112">
        <f>SUM(BK179:BK208)</f>
        <v>0</v>
      </c>
    </row>
    <row r="179" spans="2:65" s="170" customFormat="1" ht="16.5" customHeight="1" x14ac:dyDescent="0.3">
      <c r="B179" s="48"/>
      <c r="C179" s="115" t="s">
        <v>184</v>
      </c>
      <c r="D179" s="115" t="s">
        <v>111</v>
      </c>
      <c r="E179" s="116" t="s">
        <v>332</v>
      </c>
      <c r="F179" s="117" t="s">
        <v>265</v>
      </c>
      <c r="G179" s="118" t="s">
        <v>266</v>
      </c>
      <c r="H179" s="119">
        <v>1</v>
      </c>
      <c r="I179" s="159"/>
      <c r="J179" s="120">
        <f>ROUND(I179*H179,2)</f>
        <v>0</v>
      </c>
      <c r="K179" s="121"/>
      <c r="L179" s="48"/>
      <c r="M179" s="160" t="s">
        <v>33</v>
      </c>
      <c r="N179" s="92" t="s">
        <v>56</v>
      </c>
      <c r="P179" s="122">
        <f>O179*H179</f>
        <v>0</v>
      </c>
      <c r="Q179" s="122">
        <v>0</v>
      </c>
      <c r="R179" s="122">
        <f>Q179*H179</f>
        <v>0</v>
      </c>
      <c r="S179" s="122">
        <v>0</v>
      </c>
      <c r="T179" s="123">
        <f>S179*H179</f>
        <v>0</v>
      </c>
      <c r="AR179" s="124" t="s">
        <v>172</v>
      </c>
      <c r="AT179" s="124" t="s">
        <v>111</v>
      </c>
      <c r="AU179" s="124" t="s">
        <v>119</v>
      </c>
      <c r="AY179" s="42" t="s">
        <v>109</v>
      </c>
      <c r="BE179" s="125">
        <f>IF(N179="základní",J179,0)</f>
        <v>0</v>
      </c>
      <c r="BF179" s="125">
        <f>IF(N179="snížená",J179,0)</f>
        <v>0</v>
      </c>
      <c r="BG179" s="125">
        <f>IF(N179="zákl. přenesená",J179,0)</f>
        <v>0</v>
      </c>
      <c r="BH179" s="125">
        <f>IF(N179="sníž. přenesená",J179,0)</f>
        <v>0</v>
      </c>
      <c r="BI179" s="125">
        <f>IF(N179="nulová",J179,0)</f>
        <v>0</v>
      </c>
      <c r="BJ179" s="42" t="s">
        <v>74</v>
      </c>
      <c r="BK179" s="125">
        <f>ROUND(I179*H179,2)</f>
        <v>0</v>
      </c>
      <c r="BL179" s="42" t="s">
        <v>172</v>
      </c>
      <c r="BM179" s="124" t="s">
        <v>333</v>
      </c>
    </row>
    <row r="180" spans="2:65" s="236" customFormat="1" x14ac:dyDescent="0.3">
      <c r="B180" s="235"/>
      <c r="D180" s="174" t="s">
        <v>200</v>
      </c>
      <c r="E180" s="237" t="s">
        <v>33</v>
      </c>
      <c r="F180" s="238" t="s">
        <v>334</v>
      </c>
      <c r="H180" s="237" t="s">
        <v>33</v>
      </c>
      <c r="I180" s="239"/>
      <c r="L180" s="235"/>
      <c r="M180" s="240"/>
      <c r="T180" s="241"/>
      <c r="AT180" s="237" t="s">
        <v>200</v>
      </c>
      <c r="AU180" s="237" t="s">
        <v>119</v>
      </c>
      <c r="AV180" s="236" t="s">
        <v>74</v>
      </c>
      <c r="AW180" s="236" t="s">
        <v>48</v>
      </c>
      <c r="AX180" s="236" t="s">
        <v>73</v>
      </c>
      <c r="AY180" s="237" t="s">
        <v>109</v>
      </c>
    </row>
    <row r="181" spans="2:65" s="236" customFormat="1" x14ac:dyDescent="0.3">
      <c r="B181" s="235"/>
      <c r="D181" s="174" t="s">
        <v>200</v>
      </c>
      <c r="E181" s="237" t="s">
        <v>33</v>
      </c>
      <c r="F181" s="238" t="s">
        <v>335</v>
      </c>
      <c r="H181" s="237" t="s">
        <v>33</v>
      </c>
      <c r="I181" s="239"/>
      <c r="L181" s="235"/>
      <c r="M181" s="240"/>
      <c r="T181" s="241"/>
      <c r="AT181" s="237" t="s">
        <v>200</v>
      </c>
      <c r="AU181" s="237" t="s">
        <v>119</v>
      </c>
      <c r="AV181" s="236" t="s">
        <v>74</v>
      </c>
      <c r="AW181" s="236" t="s">
        <v>48</v>
      </c>
      <c r="AX181" s="236" t="s">
        <v>73</v>
      </c>
      <c r="AY181" s="237" t="s">
        <v>109</v>
      </c>
    </row>
    <row r="182" spans="2:65" s="236" customFormat="1" x14ac:dyDescent="0.3">
      <c r="B182" s="235"/>
      <c r="D182" s="174" t="s">
        <v>200</v>
      </c>
      <c r="E182" s="237" t="s">
        <v>33</v>
      </c>
      <c r="F182" s="238" t="s">
        <v>270</v>
      </c>
      <c r="H182" s="237" t="s">
        <v>33</v>
      </c>
      <c r="I182" s="239"/>
      <c r="L182" s="235"/>
      <c r="M182" s="240"/>
      <c r="T182" s="241"/>
      <c r="AT182" s="237" t="s">
        <v>200</v>
      </c>
      <c r="AU182" s="237" t="s">
        <v>119</v>
      </c>
      <c r="AV182" s="236" t="s">
        <v>74</v>
      </c>
      <c r="AW182" s="236" t="s">
        <v>48</v>
      </c>
      <c r="AX182" s="236" t="s">
        <v>73</v>
      </c>
      <c r="AY182" s="237" t="s">
        <v>109</v>
      </c>
    </row>
    <row r="183" spans="2:65" s="236" customFormat="1" x14ac:dyDescent="0.3">
      <c r="B183" s="235"/>
      <c r="D183" s="174" t="s">
        <v>200</v>
      </c>
      <c r="E183" s="237" t="s">
        <v>33</v>
      </c>
      <c r="F183" s="238" t="s">
        <v>271</v>
      </c>
      <c r="H183" s="237" t="s">
        <v>33</v>
      </c>
      <c r="I183" s="239"/>
      <c r="L183" s="235"/>
      <c r="M183" s="240"/>
      <c r="T183" s="241"/>
      <c r="AT183" s="237" t="s">
        <v>200</v>
      </c>
      <c r="AU183" s="237" t="s">
        <v>119</v>
      </c>
      <c r="AV183" s="236" t="s">
        <v>74</v>
      </c>
      <c r="AW183" s="236" t="s">
        <v>48</v>
      </c>
      <c r="AX183" s="236" t="s">
        <v>73</v>
      </c>
      <c r="AY183" s="237" t="s">
        <v>109</v>
      </c>
    </row>
    <row r="184" spans="2:65" s="236" customFormat="1" x14ac:dyDescent="0.3">
      <c r="B184" s="235"/>
      <c r="D184" s="174" t="s">
        <v>200</v>
      </c>
      <c r="E184" s="237" t="s">
        <v>33</v>
      </c>
      <c r="F184" s="238" t="s">
        <v>272</v>
      </c>
      <c r="H184" s="237" t="s">
        <v>33</v>
      </c>
      <c r="I184" s="239"/>
      <c r="L184" s="235"/>
      <c r="M184" s="240"/>
      <c r="T184" s="241"/>
      <c r="AT184" s="237" t="s">
        <v>200</v>
      </c>
      <c r="AU184" s="237" t="s">
        <v>119</v>
      </c>
      <c r="AV184" s="236" t="s">
        <v>74</v>
      </c>
      <c r="AW184" s="236" t="s">
        <v>48</v>
      </c>
      <c r="AX184" s="236" t="s">
        <v>73</v>
      </c>
      <c r="AY184" s="237" t="s">
        <v>109</v>
      </c>
    </row>
    <row r="185" spans="2:65" s="236" customFormat="1" x14ac:dyDescent="0.3">
      <c r="B185" s="235"/>
      <c r="D185" s="174" t="s">
        <v>200</v>
      </c>
      <c r="E185" s="237" t="s">
        <v>33</v>
      </c>
      <c r="F185" s="238" t="s">
        <v>273</v>
      </c>
      <c r="H185" s="237" t="s">
        <v>33</v>
      </c>
      <c r="I185" s="239"/>
      <c r="L185" s="235"/>
      <c r="M185" s="240"/>
      <c r="T185" s="241"/>
      <c r="AT185" s="237" t="s">
        <v>200</v>
      </c>
      <c r="AU185" s="237" t="s">
        <v>119</v>
      </c>
      <c r="AV185" s="236" t="s">
        <v>74</v>
      </c>
      <c r="AW185" s="236" t="s">
        <v>48</v>
      </c>
      <c r="AX185" s="236" t="s">
        <v>73</v>
      </c>
      <c r="AY185" s="237" t="s">
        <v>109</v>
      </c>
    </row>
    <row r="186" spans="2:65" s="236" customFormat="1" x14ac:dyDescent="0.3">
      <c r="B186" s="235"/>
      <c r="D186" s="174" t="s">
        <v>200</v>
      </c>
      <c r="E186" s="237" t="s">
        <v>33</v>
      </c>
      <c r="F186" s="238" t="s">
        <v>274</v>
      </c>
      <c r="H186" s="237" t="s">
        <v>33</v>
      </c>
      <c r="I186" s="239"/>
      <c r="L186" s="235"/>
      <c r="M186" s="240"/>
      <c r="T186" s="241"/>
      <c r="AT186" s="237" t="s">
        <v>200</v>
      </c>
      <c r="AU186" s="237" t="s">
        <v>119</v>
      </c>
      <c r="AV186" s="236" t="s">
        <v>74</v>
      </c>
      <c r="AW186" s="236" t="s">
        <v>48</v>
      </c>
      <c r="AX186" s="236" t="s">
        <v>73</v>
      </c>
      <c r="AY186" s="237" t="s">
        <v>109</v>
      </c>
    </row>
    <row r="187" spans="2:65" s="236" customFormat="1" x14ac:dyDescent="0.3">
      <c r="B187" s="235"/>
      <c r="D187" s="174" t="s">
        <v>200</v>
      </c>
      <c r="E187" s="237" t="s">
        <v>33</v>
      </c>
      <c r="F187" s="238" t="s">
        <v>336</v>
      </c>
      <c r="H187" s="237" t="s">
        <v>33</v>
      </c>
      <c r="I187" s="239"/>
      <c r="L187" s="235"/>
      <c r="M187" s="240"/>
      <c r="T187" s="241"/>
      <c r="AT187" s="237" t="s">
        <v>200</v>
      </c>
      <c r="AU187" s="237" t="s">
        <v>119</v>
      </c>
      <c r="AV187" s="236" t="s">
        <v>74</v>
      </c>
      <c r="AW187" s="236" t="s">
        <v>48</v>
      </c>
      <c r="AX187" s="236" t="s">
        <v>73</v>
      </c>
      <c r="AY187" s="237" t="s">
        <v>109</v>
      </c>
    </row>
    <row r="188" spans="2:65" s="236" customFormat="1" ht="30.6" x14ac:dyDescent="0.3">
      <c r="B188" s="235"/>
      <c r="D188" s="174" t="s">
        <v>200</v>
      </c>
      <c r="E188" s="237" t="s">
        <v>33</v>
      </c>
      <c r="F188" s="238" t="s">
        <v>276</v>
      </c>
      <c r="H188" s="237" t="s">
        <v>33</v>
      </c>
      <c r="I188" s="239"/>
      <c r="L188" s="235"/>
      <c r="M188" s="240"/>
      <c r="T188" s="241"/>
      <c r="AT188" s="237" t="s">
        <v>200</v>
      </c>
      <c r="AU188" s="237" t="s">
        <v>119</v>
      </c>
      <c r="AV188" s="236" t="s">
        <v>74</v>
      </c>
      <c r="AW188" s="236" t="s">
        <v>48</v>
      </c>
      <c r="AX188" s="236" t="s">
        <v>73</v>
      </c>
      <c r="AY188" s="237" t="s">
        <v>109</v>
      </c>
    </row>
    <row r="189" spans="2:65" s="236" customFormat="1" ht="20.399999999999999" x14ac:dyDescent="0.3">
      <c r="B189" s="235"/>
      <c r="D189" s="174" t="s">
        <v>200</v>
      </c>
      <c r="E189" s="237" t="s">
        <v>33</v>
      </c>
      <c r="F189" s="238" t="s">
        <v>277</v>
      </c>
      <c r="H189" s="237" t="s">
        <v>33</v>
      </c>
      <c r="I189" s="239"/>
      <c r="L189" s="235"/>
      <c r="M189" s="240"/>
      <c r="T189" s="241"/>
      <c r="AT189" s="237" t="s">
        <v>200</v>
      </c>
      <c r="AU189" s="237" t="s">
        <v>119</v>
      </c>
      <c r="AV189" s="236" t="s">
        <v>74</v>
      </c>
      <c r="AW189" s="236" t="s">
        <v>48</v>
      </c>
      <c r="AX189" s="236" t="s">
        <v>73</v>
      </c>
      <c r="AY189" s="237" t="s">
        <v>109</v>
      </c>
    </row>
    <row r="190" spans="2:65" s="236" customFormat="1" ht="20.399999999999999" x14ac:dyDescent="0.3">
      <c r="B190" s="235"/>
      <c r="D190" s="174" t="s">
        <v>200</v>
      </c>
      <c r="E190" s="237" t="s">
        <v>33</v>
      </c>
      <c r="F190" s="366" t="s">
        <v>601</v>
      </c>
      <c r="H190" s="237" t="s">
        <v>33</v>
      </c>
      <c r="I190" s="239"/>
      <c r="L190" s="235"/>
      <c r="M190" s="240"/>
      <c r="T190" s="241"/>
      <c r="AT190" s="237" t="s">
        <v>200</v>
      </c>
      <c r="AU190" s="237" t="s">
        <v>119</v>
      </c>
      <c r="AV190" s="236" t="s">
        <v>74</v>
      </c>
      <c r="AW190" s="236" t="s">
        <v>48</v>
      </c>
      <c r="AX190" s="236" t="s">
        <v>73</v>
      </c>
      <c r="AY190" s="237" t="s">
        <v>109</v>
      </c>
    </row>
    <row r="191" spans="2:65" s="236" customFormat="1" ht="20.399999999999999" x14ac:dyDescent="0.3">
      <c r="B191" s="235"/>
      <c r="D191" s="174" t="s">
        <v>200</v>
      </c>
      <c r="E191" s="237" t="s">
        <v>33</v>
      </c>
      <c r="F191" s="366" t="s">
        <v>602</v>
      </c>
      <c r="H191" s="237" t="s">
        <v>33</v>
      </c>
      <c r="I191" s="239"/>
      <c r="L191" s="235"/>
      <c r="M191" s="240"/>
      <c r="T191" s="241"/>
      <c r="AT191" s="237"/>
      <c r="AU191" s="237"/>
      <c r="AY191" s="237"/>
    </row>
    <row r="192" spans="2:65" s="172" customFormat="1" x14ac:dyDescent="0.3">
      <c r="B192" s="173"/>
      <c r="D192" s="174" t="s">
        <v>200</v>
      </c>
      <c r="E192" s="175" t="s">
        <v>33</v>
      </c>
      <c r="F192" s="176" t="s">
        <v>74</v>
      </c>
      <c r="H192" s="177">
        <v>1</v>
      </c>
      <c r="I192" s="178"/>
      <c r="L192" s="173"/>
      <c r="M192" s="179"/>
      <c r="T192" s="180"/>
      <c r="AT192" s="175" t="s">
        <v>200</v>
      </c>
      <c r="AU192" s="175" t="s">
        <v>119</v>
      </c>
      <c r="AV192" s="172" t="s">
        <v>76</v>
      </c>
      <c r="AW192" s="172" t="s">
        <v>48</v>
      </c>
      <c r="AX192" s="172" t="s">
        <v>74</v>
      </c>
      <c r="AY192" s="175" t="s">
        <v>109</v>
      </c>
    </row>
    <row r="193" spans="2:65" s="170" customFormat="1" ht="24.15" customHeight="1" x14ac:dyDescent="0.3">
      <c r="B193" s="48"/>
      <c r="C193" s="115" t="s">
        <v>337</v>
      </c>
      <c r="D193" s="115" t="s">
        <v>111</v>
      </c>
      <c r="E193" s="116" t="s">
        <v>338</v>
      </c>
      <c r="F193" s="117" t="s">
        <v>339</v>
      </c>
      <c r="G193" s="118" t="s">
        <v>280</v>
      </c>
      <c r="H193" s="119">
        <v>2</v>
      </c>
      <c r="I193" s="159"/>
      <c r="J193" s="120">
        <f t="shared" ref="J193:J208" si="15">ROUND(I193*H193,2)</f>
        <v>0</v>
      </c>
      <c r="K193" s="121"/>
      <c r="L193" s="48"/>
      <c r="M193" s="160" t="s">
        <v>33</v>
      </c>
      <c r="N193" s="92" t="s">
        <v>56</v>
      </c>
      <c r="P193" s="122">
        <f t="shared" ref="P193:P208" si="16">O193*H193</f>
        <v>0</v>
      </c>
      <c r="Q193" s="122">
        <v>0</v>
      </c>
      <c r="R193" s="122">
        <f t="shared" ref="R193:R208" si="17">Q193*H193</f>
        <v>0</v>
      </c>
      <c r="S193" s="122">
        <v>0</v>
      </c>
      <c r="T193" s="123">
        <f t="shared" ref="T193:T208" si="18">S193*H193</f>
        <v>0</v>
      </c>
      <c r="AR193" s="124" t="s">
        <v>172</v>
      </c>
      <c r="AT193" s="124" t="s">
        <v>111</v>
      </c>
      <c r="AU193" s="124" t="s">
        <v>119</v>
      </c>
      <c r="AY193" s="42" t="s">
        <v>109</v>
      </c>
      <c r="BE193" s="125">
        <f t="shared" ref="BE193:BE208" si="19">IF(N193="základní",J193,0)</f>
        <v>0</v>
      </c>
      <c r="BF193" s="125">
        <f t="shared" ref="BF193:BF208" si="20">IF(N193="snížená",J193,0)</f>
        <v>0</v>
      </c>
      <c r="BG193" s="125">
        <f t="shared" ref="BG193:BG208" si="21">IF(N193="zákl. přenesená",J193,0)</f>
        <v>0</v>
      </c>
      <c r="BH193" s="125">
        <f t="shared" ref="BH193:BH208" si="22">IF(N193="sníž. přenesená",J193,0)</f>
        <v>0</v>
      </c>
      <c r="BI193" s="125">
        <f t="shared" ref="BI193:BI208" si="23">IF(N193="nulová",J193,0)</f>
        <v>0</v>
      </c>
      <c r="BJ193" s="42" t="s">
        <v>74</v>
      </c>
      <c r="BK193" s="125">
        <f t="shared" ref="BK193:BK208" si="24">ROUND(I193*H193,2)</f>
        <v>0</v>
      </c>
      <c r="BL193" s="42" t="s">
        <v>172</v>
      </c>
      <c r="BM193" s="124" t="s">
        <v>340</v>
      </c>
    </row>
    <row r="194" spans="2:65" s="170" customFormat="1" ht="16.5" customHeight="1" x14ac:dyDescent="0.3">
      <c r="B194" s="48"/>
      <c r="C194" s="115" t="s">
        <v>341</v>
      </c>
      <c r="D194" s="115" t="s">
        <v>111</v>
      </c>
      <c r="E194" s="116" t="s">
        <v>342</v>
      </c>
      <c r="F194" s="117" t="s">
        <v>283</v>
      </c>
      <c r="G194" s="118" t="s">
        <v>266</v>
      </c>
      <c r="H194" s="119">
        <v>6</v>
      </c>
      <c r="I194" s="159"/>
      <c r="J194" s="120">
        <f t="shared" si="15"/>
        <v>0</v>
      </c>
      <c r="K194" s="121"/>
      <c r="L194" s="48"/>
      <c r="M194" s="160" t="s">
        <v>33</v>
      </c>
      <c r="N194" s="92" t="s">
        <v>56</v>
      </c>
      <c r="P194" s="122">
        <f t="shared" si="16"/>
        <v>0</v>
      </c>
      <c r="Q194" s="122">
        <v>0</v>
      </c>
      <c r="R194" s="122">
        <f t="shared" si="17"/>
        <v>0</v>
      </c>
      <c r="S194" s="122">
        <v>0</v>
      </c>
      <c r="T194" s="123">
        <f t="shared" si="18"/>
        <v>0</v>
      </c>
      <c r="AR194" s="124" t="s">
        <v>172</v>
      </c>
      <c r="AT194" s="124" t="s">
        <v>111</v>
      </c>
      <c r="AU194" s="124" t="s">
        <v>119</v>
      </c>
      <c r="AY194" s="42" t="s">
        <v>109</v>
      </c>
      <c r="BE194" s="125">
        <f t="shared" si="19"/>
        <v>0</v>
      </c>
      <c r="BF194" s="125">
        <f t="shared" si="20"/>
        <v>0</v>
      </c>
      <c r="BG194" s="125">
        <f t="shared" si="21"/>
        <v>0</v>
      </c>
      <c r="BH194" s="125">
        <f t="shared" si="22"/>
        <v>0</v>
      </c>
      <c r="BI194" s="125">
        <f t="shared" si="23"/>
        <v>0</v>
      </c>
      <c r="BJ194" s="42" t="s">
        <v>74</v>
      </c>
      <c r="BK194" s="125">
        <f t="shared" si="24"/>
        <v>0</v>
      </c>
      <c r="BL194" s="42" t="s">
        <v>172</v>
      </c>
      <c r="BM194" s="124" t="s">
        <v>343</v>
      </c>
    </row>
    <row r="195" spans="2:65" s="170" customFormat="1" ht="16.5" customHeight="1" x14ac:dyDescent="0.3">
      <c r="B195" s="48"/>
      <c r="C195" s="115" t="s">
        <v>344</v>
      </c>
      <c r="D195" s="115" t="s">
        <v>111</v>
      </c>
      <c r="E195" s="116" t="s">
        <v>345</v>
      </c>
      <c r="F195" s="117" t="s">
        <v>346</v>
      </c>
      <c r="G195" s="118" t="s">
        <v>266</v>
      </c>
      <c r="H195" s="119">
        <v>2</v>
      </c>
      <c r="I195" s="159"/>
      <c r="J195" s="120">
        <f t="shared" si="15"/>
        <v>0</v>
      </c>
      <c r="K195" s="121"/>
      <c r="L195" s="48"/>
      <c r="M195" s="160" t="s">
        <v>33</v>
      </c>
      <c r="N195" s="92" t="s">
        <v>56</v>
      </c>
      <c r="P195" s="122">
        <f t="shared" si="16"/>
        <v>0</v>
      </c>
      <c r="Q195" s="122">
        <v>0</v>
      </c>
      <c r="R195" s="122">
        <f t="shared" si="17"/>
        <v>0</v>
      </c>
      <c r="S195" s="122">
        <v>0</v>
      </c>
      <c r="T195" s="123">
        <f t="shared" si="18"/>
        <v>0</v>
      </c>
      <c r="AR195" s="124" t="s">
        <v>172</v>
      </c>
      <c r="AT195" s="124" t="s">
        <v>111</v>
      </c>
      <c r="AU195" s="124" t="s">
        <v>119</v>
      </c>
      <c r="AY195" s="42" t="s">
        <v>109</v>
      </c>
      <c r="BE195" s="125">
        <f t="shared" si="19"/>
        <v>0</v>
      </c>
      <c r="BF195" s="125">
        <f t="shared" si="20"/>
        <v>0</v>
      </c>
      <c r="BG195" s="125">
        <f t="shared" si="21"/>
        <v>0</v>
      </c>
      <c r="BH195" s="125">
        <f t="shared" si="22"/>
        <v>0</v>
      </c>
      <c r="BI195" s="125">
        <f t="shared" si="23"/>
        <v>0</v>
      </c>
      <c r="BJ195" s="42" t="s">
        <v>74</v>
      </c>
      <c r="BK195" s="125">
        <f t="shared" si="24"/>
        <v>0</v>
      </c>
      <c r="BL195" s="42" t="s">
        <v>172</v>
      </c>
      <c r="BM195" s="124" t="s">
        <v>347</v>
      </c>
    </row>
    <row r="196" spans="2:65" s="170" customFormat="1" ht="16.5" customHeight="1" x14ac:dyDescent="0.3">
      <c r="B196" s="48"/>
      <c r="C196" s="115" t="s">
        <v>348</v>
      </c>
      <c r="D196" s="115" t="s">
        <v>111</v>
      </c>
      <c r="E196" s="116" t="s">
        <v>349</v>
      </c>
      <c r="F196" s="117" t="s">
        <v>286</v>
      </c>
      <c r="G196" s="118" t="s">
        <v>266</v>
      </c>
      <c r="H196" s="119">
        <v>2</v>
      </c>
      <c r="I196" s="159"/>
      <c r="J196" s="120">
        <f t="shared" si="15"/>
        <v>0</v>
      </c>
      <c r="K196" s="121"/>
      <c r="L196" s="48"/>
      <c r="M196" s="160" t="s">
        <v>33</v>
      </c>
      <c r="N196" s="92" t="s">
        <v>56</v>
      </c>
      <c r="P196" s="122">
        <f t="shared" si="16"/>
        <v>0</v>
      </c>
      <c r="Q196" s="122">
        <v>0</v>
      </c>
      <c r="R196" s="122">
        <f t="shared" si="17"/>
        <v>0</v>
      </c>
      <c r="S196" s="122">
        <v>0</v>
      </c>
      <c r="T196" s="123">
        <f t="shared" si="18"/>
        <v>0</v>
      </c>
      <c r="AR196" s="124" t="s">
        <v>172</v>
      </c>
      <c r="AT196" s="124" t="s">
        <v>111</v>
      </c>
      <c r="AU196" s="124" t="s">
        <v>119</v>
      </c>
      <c r="AY196" s="42" t="s">
        <v>109</v>
      </c>
      <c r="BE196" s="125">
        <f t="shared" si="19"/>
        <v>0</v>
      </c>
      <c r="BF196" s="125">
        <f t="shared" si="20"/>
        <v>0</v>
      </c>
      <c r="BG196" s="125">
        <f t="shared" si="21"/>
        <v>0</v>
      </c>
      <c r="BH196" s="125">
        <f t="shared" si="22"/>
        <v>0</v>
      </c>
      <c r="BI196" s="125">
        <f t="shared" si="23"/>
        <v>0</v>
      </c>
      <c r="BJ196" s="42" t="s">
        <v>74</v>
      </c>
      <c r="BK196" s="125">
        <f t="shared" si="24"/>
        <v>0</v>
      </c>
      <c r="BL196" s="42" t="s">
        <v>172</v>
      </c>
      <c r="BM196" s="124" t="s">
        <v>350</v>
      </c>
    </row>
    <row r="197" spans="2:65" s="170" customFormat="1" ht="16.5" customHeight="1" x14ac:dyDescent="0.3">
      <c r="B197" s="48"/>
      <c r="C197" s="115" t="s">
        <v>351</v>
      </c>
      <c r="D197" s="115" t="s">
        <v>111</v>
      </c>
      <c r="E197" s="116" t="s">
        <v>352</v>
      </c>
      <c r="F197" s="117" t="s">
        <v>289</v>
      </c>
      <c r="G197" s="118" t="s">
        <v>33</v>
      </c>
      <c r="H197" s="119">
        <v>0</v>
      </c>
      <c r="I197" s="159"/>
      <c r="J197" s="120">
        <f t="shared" si="15"/>
        <v>0</v>
      </c>
      <c r="K197" s="121"/>
      <c r="L197" s="48"/>
      <c r="M197" s="160" t="s">
        <v>33</v>
      </c>
      <c r="N197" s="92" t="s">
        <v>56</v>
      </c>
      <c r="P197" s="122">
        <f t="shared" si="16"/>
        <v>0</v>
      </c>
      <c r="Q197" s="122">
        <v>0</v>
      </c>
      <c r="R197" s="122">
        <f t="shared" si="17"/>
        <v>0</v>
      </c>
      <c r="S197" s="122">
        <v>0</v>
      </c>
      <c r="T197" s="123">
        <f t="shared" si="18"/>
        <v>0</v>
      </c>
      <c r="AR197" s="124" t="s">
        <v>172</v>
      </c>
      <c r="AT197" s="124" t="s">
        <v>111</v>
      </c>
      <c r="AU197" s="124" t="s">
        <v>119</v>
      </c>
      <c r="AY197" s="42" t="s">
        <v>109</v>
      </c>
      <c r="BE197" s="125">
        <f t="shared" si="19"/>
        <v>0</v>
      </c>
      <c r="BF197" s="125">
        <f t="shared" si="20"/>
        <v>0</v>
      </c>
      <c r="BG197" s="125">
        <f t="shared" si="21"/>
        <v>0</v>
      </c>
      <c r="BH197" s="125">
        <f t="shared" si="22"/>
        <v>0</v>
      </c>
      <c r="BI197" s="125">
        <f t="shared" si="23"/>
        <v>0</v>
      </c>
      <c r="BJ197" s="42" t="s">
        <v>74</v>
      </c>
      <c r="BK197" s="125">
        <f t="shared" si="24"/>
        <v>0</v>
      </c>
      <c r="BL197" s="42" t="s">
        <v>172</v>
      </c>
      <c r="BM197" s="124" t="s">
        <v>353</v>
      </c>
    </row>
    <row r="198" spans="2:65" s="170" customFormat="1" ht="16.5" customHeight="1" x14ac:dyDescent="0.3">
      <c r="B198" s="48"/>
      <c r="C198" s="115" t="s">
        <v>354</v>
      </c>
      <c r="D198" s="115" t="s">
        <v>111</v>
      </c>
      <c r="E198" s="116" t="s">
        <v>355</v>
      </c>
      <c r="F198" s="117" t="s">
        <v>292</v>
      </c>
      <c r="G198" s="118" t="s">
        <v>266</v>
      </c>
      <c r="H198" s="119">
        <v>2</v>
      </c>
      <c r="I198" s="159"/>
      <c r="J198" s="120">
        <f t="shared" si="15"/>
        <v>0</v>
      </c>
      <c r="K198" s="121"/>
      <c r="L198" s="48"/>
      <c r="M198" s="160" t="s">
        <v>33</v>
      </c>
      <c r="N198" s="92" t="s">
        <v>56</v>
      </c>
      <c r="P198" s="122">
        <f t="shared" si="16"/>
        <v>0</v>
      </c>
      <c r="Q198" s="122">
        <v>0</v>
      </c>
      <c r="R198" s="122">
        <f t="shared" si="17"/>
        <v>0</v>
      </c>
      <c r="S198" s="122">
        <v>0</v>
      </c>
      <c r="T198" s="123">
        <f t="shared" si="18"/>
        <v>0</v>
      </c>
      <c r="AR198" s="124" t="s">
        <v>172</v>
      </c>
      <c r="AT198" s="124" t="s">
        <v>111</v>
      </c>
      <c r="AU198" s="124" t="s">
        <v>119</v>
      </c>
      <c r="AY198" s="42" t="s">
        <v>109</v>
      </c>
      <c r="BE198" s="125">
        <f t="shared" si="19"/>
        <v>0</v>
      </c>
      <c r="BF198" s="125">
        <f t="shared" si="20"/>
        <v>0</v>
      </c>
      <c r="BG198" s="125">
        <f t="shared" si="21"/>
        <v>0</v>
      </c>
      <c r="BH198" s="125">
        <f t="shared" si="22"/>
        <v>0</v>
      </c>
      <c r="BI198" s="125">
        <f t="shared" si="23"/>
        <v>0</v>
      </c>
      <c r="BJ198" s="42" t="s">
        <v>74</v>
      </c>
      <c r="BK198" s="125">
        <f t="shared" si="24"/>
        <v>0</v>
      </c>
      <c r="BL198" s="42" t="s">
        <v>172</v>
      </c>
      <c r="BM198" s="124" t="s">
        <v>356</v>
      </c>
    </row>
    <row r="199" spans="2:65" s="170" customFormat="1" ht="24.15" customHeight="1" x14ac:dyDescent="0.3">
      <c r="B199" s="48"/>
      <c r="C199" s="115" t="s">
        <v>357</v>
      </c>
      <c r="D199" s="115" t="s">
        <v>111</v>
      </c>
      <c r="E199" s="116" t="s">
        <v>358</v>
      </c>
      <c r="F199" s="117" t="s">
        <v>295</v>
      </c>
      <c r="G199" s="118" t="s">
        <v>266</v>
      </c>
      <c r="H199" s="119">
        <v>3</v>
      </c>
      <c r="I199" s="159"/>
      <c r="J199" s="120">
        <f t="shared" si="15"/>
        <v>0</v>
      </c>
      <c r="K199" s="121"/>
      <c r="L199" s="48"/>
      <c r="M199" s="160" t="s">
        <v>33</v>
      </c>
      <c r="N199" s="92" t="s">
        <v>56</v>
      </c>
      <c r="P199" s="122">
        <f t="shared" si="16"/>
        <v>0</v>
      </c>
      <c r="Q199" s="122">
        <v>0</v>
      </c>
      <c r="R199" s="122">
        <f t="shared" si="17"/>
        <v>0</v>
      </c>
      <c r="S199" s="122">
        <v>0</v>
      </c>
      <c r="T199" s="123">
        <f t="shared" si="18"/>
        <v>0</v>
      </c>
      <c r="AR199" s="124" t="s">
        <v>172</v>
      </c>
      <c r="AT199" s="124" t="s">
        <v>111</v>
      </c>
      <c r="AU199" s="124" t="s">
        <v>119</v>
      </c>
      <c r="AY199" s="42" t="s">
        <v>109</v>
      </c>
      <c r="BE199" s="125">
        <f t="shared" si="19"/>
        <v>0</v>
      </c>
      <c r="BF199" s="125">
        <f t="shared" si="20"/>
        <v>0</v>
      </c>
      <c r="BG199" s="125">
        <f t="shared" si="21"/>
        <v>0</v>
      </c>
      <c r="BH199" s="125">
        <f t="shared" si="22"/>
        <v>0</v>
      </c>
      <c r="BI199" s="125">
        <f t="shared" si="23"/>
        <v>0</v>
      </c>
      <c r="BJ199" s="42" t="s">
        <v>74</v>
      </c>
      <c r="BK199" s="125">
        <f t="shared" si="24"/>
        <v>0</v>
      </c>
      <c r="BL199" s="42" t="s">
        <v>172</v>
      </c>
      <c r="BM199" s="124" t="s">
        <v>359</v>
      </c>
    </row>
    <row r="200" spans="2:65" s="170" customFormat="1" ht="24.15" customHeight="1" x14ac:dyDescent="0.3">
      <c r="B200" s="48"/>
      <c r="C200" s="115" t="s">
        <v>360</v>
      </c>
      <c r="D200" s="115" t="s">
        <v>111</v>
      </c>
      <c r="E200" s="116" t="s">
        <v>361</v>
      </c>
      <c r="F200" s="117" t="s">
        <v>362</v>
      </c>
      <c r="G200" s="118" t="s">
        <v>266</v>
      </c>
      <c r="H200" s="119">
        <v>2</v>
      </c>
      <c r="I200" s="159"/>
      <c r="J200" s="120">
        <f t="shared" si="15"/>
        <v>0</v>
      </c>
      <c r="K200" s="121"/>
      <c r="L200" s="48"/>
      <c r="M200" s="160" t="s">
        <v>33</v>
      </c>
      <c r="N200" s="92" t="s">
        <v>56</v>
      </c>
      <c r="P200" s="122">
        <f t="shared" si="16"/>
        <v>0</v>
      </c>
      <c r="Q200" s="122">
        <v>0</v>
      </c>
      <c r="R200" s="122">
        <f t="shared" si="17"/>
        <v>0</v>
      </c>
      <c r="S200" s="122">
        <v>0</v>
      </c>
      <c r="T200" s="123">
        <f t="shared" si="18"/>
        <v>0</v>
      </c>
      <c r="AR200" s="124" t="s">
        <v>172</v>
      </c>
      <c r="AT200" s="124" t="s">
        <v>111</v>
      </c>
      <c r="AU200" s="124" t="s">
        <v>119</v>
      </c>
      <c r="AY200" s="42" t="s">
        <v>109</v>
      </c>
      <c r="BE200" s="125">
        <f t="shared" si="19"/>
        <v>0</v>
      </c>
      <c r="BF200" s="125">
        <f t="shared" si="20"/>
        <v>0</v>
      </c>
      <c r="BG200" s="125">
        <f t="shared" si="21"/>
        <v>0</v>
      </c>
      <c r="BH200" s="125">
        <f t="shared" si="22"/>
        <v>0</v>
      </c>
      <c r="BI200" s="125">
        <f t="shared" si="23"/>
        <v>0</v>
      </c>
      <c r="BJ200" s="42" t="s">
        <v>74</v>
      </c>
      <c r="BK200" s="125">
        <f t="shared" si="24"/>
        <v>0</v>
      </c>
      <c r="BL200" s="42" t="s">
        <v>172</v>
      </c>
      <c r="BM200" s="124" t="s">
        <v>363</v>
      </c>
    </row>
    <row r="201" spans="2:65" s="170" customFormat="1" ht="24.15" customHeight="1" x14ac:dyDescent="0.3">
      <c r="B201" s="48"/>
      <c r="C201" s="115" t="s">
        <v>364</v>
      </c>
      <c r="D201" s="115" t="s">
        <v>111</v>
      </c>
      <c r="E201" s="116" t="s">
        <v>365</v>
      </c>
      <c r="F201" s="117" t="s">
        <v>366</v>
      </c>
      <c r="G201" s="118" t="s">
        <v>266</v>
      </c>
      <c r="H201" s="119">
        <v>3</v>
      </c>
      <c r="I201" s="159"/>
      <c r="J201" s="120">
        <f t="shared" si="15"/>
        <v>0</v>
      </c>
      <c r="K201" s="121"/>
      <c r="L201" s="48"/>
      <c r="M201" s="160" t="s">
        <v>33</v>
      </c>
      <c r="N201" s="92" t="s">
        <v>56</v>
      </c>
      <c r="P201" s="122">
        <f t="shared" si="16"/>
        <v>0</v>
      </c>
      <c r="Q201" s="122">
        <v>0</v>
      </c>
      <c r="R201" s="122">
        <f t="shared" si="17"/>
        <v>0</v>
      </c>
      <c r="S201" s="122">
        <v>0</v>
      </c>
      <c r="T201" s="123">
        <f t="shared" si="18"/>
        <v>0</v>
      </c>
      <c r="AR201" s="124" t="s">
        <v>172</v>
      </c>
      <c r="AT201" s="124" t="s">
        <v>111</v>
      </c>
      <c r="AU201" s="124" t="s">
        <v>119</v>
      </c>
      <c r="AY201" s="42" t="s">
        <v>109</v>
      </c>
      <c r="BE201" s="125">
        <f t="shared" si="19"/>
        <v>0</v>
      </c>
      <c r="BF201" s="125">
        <f t="shared" si="20"/>
        <v>0</v>
      </c>
      <c r="BG201" s="125">
        <f t="shared" si="21"/>
        <v>0</v>
      </c>
      <c r="BH201" s="125">
        <f t="shared" si="22"/>
        <v>0</v>
      </c>
      <c r="BI201" s="125">
        <f t="shared" si="23"/>
        <v>0</v>
      </c>
      <c r="BJ201" s="42" t="s">
        <v>74</v>
      </c>
      <c r="BK201" s="125">
        <f t="shared" si="24"/>
        <v>0</v>
      </c>
      <c r="BL201" s="42" t="s">
        <v>172</v>
      </c>
      <c r="BM201" s="124" t="s">
        <v>367</v>
      </c>
    </row>
    <row r="202" spans="2:65" s="170" customFormat="1" ht="24.15" customHeight="1" x14ac:dyDescent="0.3">
      <c r="B202" s="48"/>
      <c r="C202" s="115" t="s">
        <v>368</v>
      </c>
      <c r="D202" s="115" t="s">
        <v>111</v>
      </c>
      <c r="E202" s="116" t="s">
        <v>369</v>
      </c>
      <c r="F202" s="117" t="s">
        <v>370</v>
      </c>
      <c r="G202" s="118" t="s">
        <v>266</v>
      </c>
      <c r="H202" s="119">
        <v>2</v>
      </c>
      <c r="I202" s="159"/>
      <c r="J202" s="120">
        <f t="shared" si="15"/>
        <v>0</v>
      </c>
      <c r="K202" s="121"/>
      <c r="L202" s="48"/>
      <c r="M202" s="160" t="s">
        <v>33</v>
      </c>
      <c r="N202" s="92" t="s">
        <v>56</v>
      </c>
      <c r="P202" s="122">
        <f t="shared" si="16"/>
        <v>0</v>
      </c>
      <c r="Q202" s="122">
        <v>0</v>
      </c>
      <c r="R202" s="122">
        <f t="shared" si="17"/>
        <v>0</v>
      </c>
      <c r="S202" s="122">
        <v>0</v>
      </c>
      <c r="T202" s="123">
        <f t="shared" si="18"/>
        <v>0</v>
      </c>
      <c r="AR202" s="124" t="s">
        <v>172</v>
      </c>
      <c r="AT202" s="124" t="s">
        <v>111</v>
      </c>
      <c r="AU202" s="124" t="s">
        <v>119</v>
      </c>
      <c r="AY202" s="42" t="s">
        <v>109</v>
      </c>
      <c r="BE202" s="125">
        <f t="shared" si="19"/>
        <v>0</v>
      </c>
      <c r="BF202" s="125">
        <f t="shared" si="20"/>
        <v>0</v>
      </c>
      <c r="BG202" s="125">
        <f t="shared" si="21"/>
        <v>0</v>
      </c>
      <c r="BH202" s="125">
        <f t="shared" si="22"/>
        <v>0</v>
      </c>
      <c r="BI202" s="125">
        <f t="shared" si="23"/>
        <v>0</v>
      </c>
      <c r="BJ202" s="42" t="s">
        <v>74</v>
      </c>
      <c r="BK202" s="125">
        <f t="shared" si="24"/>
        <v>0</v>
      </c>
      <c r="BL202" s="42" t="s">
        <v>172</v>
      </c>
      <c r="BM202" s="124" t="s">
        <v>371</v>
      </c>
    </row>
    <row r="203" spans="2:65" s="170" customFormat="1" ht="24.15" customHeight="1" x14ac:dyDescent="0.3">
      <c r="B203" s="48"/>
      <c r="C203" s="115" t="s">
        <v>372</v>
      </c>
      <c r="D203" s="115" t="s">
        <v>111</v>
      </c>
      <c r="E203" s="116" t="s">
        <v>373</v>
      </c>
      <c r="F203" s="117" t="s">
        <v>298</v>
      </c>
      <c r="G203" s="118" t="s">
        <v>266</v>
      </c>
      <c r="H203" s="119">
        <v>5</v>
      </c>
      <c r="I203" s="159"/>
      <c r="J203" s="120">
        <f t="shared" si="15"/>
        <v>0</v>
      </c>
      <c r="K203" s="121"/>
      <c r="L203" s="48"/>
      <c r="M203" s="160" t="s">
        <v>33</v>
      </c>
      <c r="N203" s="92" t="s">
        <v>56</v>
      </c>
      <c r="P203" s="122">
        <f t="shared" si="16"/>
        <v>0</v>
      </c>
      <c r="Q203" s="122">
        <v>0</v>
      </c>
      <c r="R203" s="122">
        <f t="shared" si="17"/>
        <v>0</v>
      </c>
      <c r="S203" s="122">
        <v>0</v>
      </c>
      <c r="T203" s="123">
        <f t="shared" si="18"/>
        <v>0</v>
      </c>
      <c r="AR203" s="124" t="s">
        <v>172</v>
      </c>
      <c r="AT203" s="124" t="s">
        <v>111</v>
      </c>
      <c r="AU203" s="124" t="s">
        <v>119</v>
      </c>
      <c r="AY203" s="42" t="s">
        <v>109</v>
      </c>
      <c r="BE203" s="125">
        <f t="shared" si="19"/>
        <v>0</v>
      </c>
      <c r="BF203" s="125">
        <f t="shared" si="20"/>
        <v>0</v>
      </c>
      <c r="BG203" s="125">
        <f t="shared" si="21"/>
        <v>0</v>
      </c>
      <c r="BH203" s="125">
        <f t="shared" si="22"/>
        <v>0</v>
      </c>
      <c r="BI203" s="125">
        <f t="shared" si="23"/>
        <v>0</v>
      </c>
      <c r="BJ203" s="42" t="s">
        <v>74</v>
      </c>
      <c r="BK203" s="125">
        <f t="shared" si="24"/>
        <v>0</v>
      </c>
      <c r="BL203" s="42" t="s">
        <v>172</v>
      </c>
      <c r="BM203" s="124" t="s">
        <v>374</v>
      </c>
    </row>
    <row r="204" spans="2:65" s="170" customFormat="1" ht="24.15" customHeight="1" x14ac:dyDescent="0.3">
      <c r="B204" s="48"/>
      <c r="C204" s="115" t="s">
        <v>375</v>
      </c>
      <c r="D204" s="115" t="s">
        <v>111</v>
      </c>
      <c r="E204" s="116" t="s">
        <v>376</v>
      </c>
      <c r="F204" s="117" t="s">
        <v>301</v>
      </c>
      <c r="G204" s="118" t="s">
        <v>266</v>
      </c>
      <c r="H204" s="119">
        <v>3</v>
      </c>
      <c r="I204" s="159"/>
      <c r="J204" s="120">
        <f t="shared" si="15"/>
        <v>0</v>
      </c>
      <c r="K204" s="121"/>
      <c r="L204" s="48"/>
      <c r="M204" s="160" t="s">
        <v>33</v>
      </c>
      <c r="N204" s="92" t="s">
        <v>56</v>
      </c>
      <c r="P204" s="122">
        <f t="shared" si="16"/>
        <v>0</v>
      </c>
      <c r="Q204" s="122">
        <v>0</v>
      </c>
      <c r="R204" s="122">
        <f t="shared" si="17"/>
        <v>0</v>
      </c>
      <c r="S204" s="122">
        <v>0</v>
      </c>
      <c r="T204" s="123">
        <f t="shared" si="18"/>
        <v>0</v>
      </c>
      <c r="AR204" s="124" t="s">
        <v>172</v>
      </c>
      <c r="AT204" s="124" t="s">
        <v>111</v>
      </c>
      <c r="AU204" s="124" t="s">
        <v>119</v>
      </c>
      <c r="AY204" s="42" t="s">
        <v>109</v>
      </c>
      <c r="BE204" s="125">
        <f t="shared" si="19"/>
        <v>0</v>
      </c>
      <c r="BF204" s="125">
        <f t="shared" si="20"/>
        <v>0</v>
      </c>
      <c r="BG204" s="125">
        <f t="shared" si="21"/>
        <v>0</v>
      </c>
      <c r="BH204" s="125">
        <f t="shared" si="22"/>
        <v>0</v>
      </c>
      <c r="BI204" s="125">
        <f t="shared" si="23"/>
        <v>0</v>
      </c>
      <c r="BJ204" s="42" t="s">
        <v>74</v>
      </c>
      <c r="BK204" s="125">
        <f t="shared" si="24"/>
        <v>0</v>
      </c>
      <c r="BL204" s="42" t="s">
        <v>172</v>
      </c>
      <c r="BM204" s="124" t="s">
        <v>377</v>
      </c>
    </row>
    <row r="205" spans="2:65" s="170" customFormat="1" ht="24.15" customHeight="1" x14ac:dyDescent="0.3">
      <c r="B205" s="48"/>
      <c r="C205" s="115" t="s">
        <v>378</v>
      </c>
      <c r="D205" s="115" t="s">
        <v>111</v>
      </c>
      <c r="E205" s="116" t="s">
        <v>379</v>
      </c>
      <c r="F205" s="117" t="s">
        <v>380</v>
      </c>
      <c r="G205" s="118" t="s">
        <v>266</v>
      </c>
      <c r="H205" s="119">
        <v>2</v>
      </c>
      <c r="I205" s="159"/>
      <c r="J205" s="120">
        <f t="shared" si="15"/>
        <v>0</v>
      </c>
      <c r="K205" s="121"/>
      <c r="L205" s="48"/>
      <c r="M205" s="160" t="s">
        <v>33</v>
      </c>
      <c r="N205" s="92" t="s">
        <v>56</v>
      </c>
      <c r="P205" s="122">
        <f t="shared" si="16"/>
        <v>0</v>
      </c>
      <c r="Q205" s="122">
        <v>0</v>
      </c>
      <c r="R205" s="122">
        <f t="shared" si="17"/>
        <v>0</v>
      </c>
      <c r="S205" s="122">
        <v>0</v>
      </c>
      <c r="T205" s="123">
        <f t="shared" si="18"/>
        <v>0</v>
      </c>
      <c r="AR205" s="124" t="s">
        <v>172</v>
      </c>
      <c r="AT205" s="124" t="s">
        <v>111</v>
      </c>
      <c r="AU205" s="124" t="s">
        <v>119</v>
      </c>
      <c r="AY205" s="42" t="s">
        <v>109</v>
      </c>
      <c r="BE205" s="125">
        <f t="shared" si="19"/>
        <v>0</v>
      </c>
      <c r="BF205" s="125">
        <f t="shared" si="20"/>
        <v>0</v>
      </c>
      <c r="BG205" s="125">
        <f t="shared" si="21"/>
        <v>0</v>
      </c>
      <c r="BH205" s="125">
        <f t="shared" si="22"/>
        <v>0</v>
      </c>
      <c r="BI205" s="125">
        <f t="shared" si="23"/>
        <v>0</v>
      </c>
      <c r="BJ205" s="42" t="s">
        <v>74</v>
      </c>
      <c r="BK205" s="125">
        <f t="shared" si="24"/>
        <v>0</v>
      </c>
      <c r="BL205" s="42" t="s">
        <v>172</v>
      </c>
      <c r="BM205" s="124" t="s">
        <v>381</v>
      </c>
    </row>
    <row r="206" spans="2:65" s="170" customFormat="1" ht="24.15" customHeight="1" x14ac:dyDescent="0.3">
      <c r="B206" s="48"/>
      <c r="C206" s="115" t="s">
        <v>382</v>
      </c>
      <c r="D206" s="115" t="s">
        <v>111</v>
      </c>
      <c r="E206" s="116" t="s">
        <v>383</v>
      </c>
      <c r="F206" s="117" t="s">
        <v>384</v>
      </c>
      <c r="G206" s="118" t="s">
        <v>266</v>
      </c>
      <c r="H206" s="119">
        <v>2</v>
      </c>
      <c r="I206" s="159"/>
      <c r="J206" s="120">
        <f t="shared" si="15"/>
        <v>0</v>
      </c>
      <c r="K206" s="121"/>
      <c r="L206" s="48"/>
      <c r="M206" s="160" t="s">
        <v>33</v>
      </c>
      <c r="N206" s="92" t="s">
        <v>56</v>
      </c>
      <c r="P206" s="122">
        <f t="shared" si="16"/>
        <v>0</v>
      </c>
      <c r="Q206" s="122">
        <v>0</v>
      </c>
      <c r="R206" s="122">
        <f t="shared" si="17"/>
        <v>0</v>
      </c>
      <c r="S206" s="122">
        <v>0</v>
      </c>
      <c r="T206" s="123">
        <f t="shared" si="18"/>
        <v>0</v>
      </c>
      <c r="AR206" s="124" t="s">
        <v>172</v>
      </c>
      <c r="AT206" s="124" t="s">
        <v>111</v>
      </c>
      <c r="AU206" s="124" t="s">
        <v>119</v>
      </c>
      <c r="AY206" s="42" t="s">
        <v>109</v>
      </c>
      <c r="BE206" s="125">
        <f t="shared" si="19"/>
        <v>0</v>
      </c>
      <c r="BF206" s="125">
        <f t="shared" si="20"/>
        <v>0</v>
      </c>
      <c r="BG206" s="125">
        <f t="shared" si="21"/>
        <v>0</v>
      </c>
      <c r="BH206" s="125">
        <f t="shared" si="22"/>
        <v>0</v>
      </c>
      <c r="BI206" s="125">
        <f t="shared" si="23"/>
        <v>0</v>
      </c>
      <c r="BJ206" s="42" t="s">
        <v>74</v>
      </c>
      <c r="BK206" s="125">
        <f t="shared" si="24"/>
        <v>0</v>
      </c>
      <c r="BL206" s="42" t="s">
        <v>172</v>
      </c>
      <c r="BM206" s="124" t="s">
        <v>385</v>
      </c>
    </row>
    <row r="207" spans="2:65" s="170" customFormat="1" ht="16.5" customHeight="1" x14ac:dyDescent="0.3">
      <c r="B207" s="48"/>
      <c r="C207" s="115" t="s">
        <v>386</v>
      </c>
      <c r="D207" s="115" t="s">
        <v>111</v>
      </c>
      <c r="E207" s="116" t="s">
        <v>387</v>
      </c>
      <c r="F207" s="117" t="s">
        <v>289</v>
      </c>
      <c r="G207" s="118" t="s">
        <v>33</v>
      </c>
      <c r="H207" s="119">
        <v>0</v>
      </c>
      <c r="I207" s="159"/>
      <c r="J207" s="120">
        <f t="shared" si="15"/>
        <v>0</v>
      </c>
      <c r="K207" s="121"/>
      <c r="L207" s="48"/>
      <c r="M207" s="160" t="s">
        <v>33</v>
      </c>
      <c r="N207" s="92" t="s">
        <v>56</v>
      </c>
      <c r="P207" s="122">
        <f t="shared" si="16"/>
        <v>0</v>
      </c>
      <c r="Q207" s="122">
        <v>0</v>
      </c>
      <c r="R207" s="122">
        <f t="shared" si="17"/>
        <v>0</v>
      </c>
      <c r="S207" s="122">
        <v>0</v>
      </c>
      <c r="T207" s="123">
        <f t="shared" si="18"/>
        <v>0</v>
      </c>
      <c r="AR207" s="124" t="s">
        <v>172</v>
      </c>
      <c r="AT207" s="124" t="s">
        <v>111</v>
      </c>
      <c r="AU207" s="124" t="s">
        <v>119</v>
      </c>
      <c r="AY207" s="42" t="s">
        <v>109</v>
      </c>
      <c r="BE207" s="125">
        <f t="shared" si="19"/>
        <v>0</v>
      </c>
      <c r="BF207" s="125">
        <f t="shared" si="20"/>
        <v>0</v>
      </c>
      <c r="BG207" s="125">
        <f t="shared" si="21"/>
        <v>0</v>
      </c>
      <c r="BH207" s="125">
        <f t="shared" si="22"/>
        <v>0</v>
      </c>
      <c r="BI207" s="125">
        <f t="shared" si="23"/>
        <v>0</v>
      </c>
      <c r="BJ207" s="42" t="s">
        <v>74</v>
      </c>
      <c r="BK207" s="125">
        <f t="shared" si="24"/>
        <v>0</v>
      </c>
      <c r="BL207" s="42" t="s">
        <v>172</v>
      </c>
      <c r="BM207" s="124" t="s">
        <v>388</v>
      </c>
    </row>
    <row r="208" spans="2:65" s="170" customFormat="1" ht="24.15" customHeight="1" x14ac:dyDescent="0.3">
      <c r="B208" s="48"/>
      <c r="C208" s="115" t="s">
        <v>389</v>
      </c>
      <c r="D208" s="115" t="s">
        <v>111</v>
      </c>
      <c r="E208" s="116" t="s">
        <v>390</v>
      </c>
      <c r="F208" s="117" t="s">
        <v>391</v>
      </c>
      <c r="G208" s="118" t="s">
        <v>280</v>
      </c>
      <c r="H208" s="119">
        <v>1</v>
      </c>
      <c r="I208" s="159"/>
      <c r="J208" s="120">
        <f t="shared" si="15"/>
        <v>0</v>
      </c>
      <c r="K208" s="121"/>
      <c r="L208" s="48"/>
      <c r="M208" s="160" t="s">
        <v>33</v>
      </c>
      <c r="N208" s="92" t="s">
        <v>56</v>
      </c>
      <c r="P208" s="122">
        <f t="shared" si="16"/>
        <v>0</v>
      </c>
      <c r="Q208" s="122">
        <v>0</v>
      </c>
      <c r="R208" s="122">
        <f t="shared" si="17"/>
        <v>0</v>
      </c>
      <c r="S208" s="122">
        <v>0</v>
      </c>
      <c r="T208" s="123">
        <f t="shared" si="18"/>
        <v>0</v>
      </c>
      <c r="AR208" s="124" t="s">
        <v>172</v>
      </c>
      <c r="AT208" s="124" t="s">
        <v>111</v>
      </c>
      <c r="AU208" s="124" t="s">
        <v>119</v>
      </c>
      <c r="AY208" s="42" t="s">
        <v>109</v>
      </c>
      <c r="BE208" s="125">
        <f t="shared" si="19"/>
        <v>0</v>
      </c>
      <c r="BF208" s="125">
        <f t="shared" si="20"/>
        <v>0</v>
      </c>
      <c r="BG208" s="125">
        <f t="shared" si="21"/>
        <v>0</v>
      </c>
      <c r="BH208" s="125">
        <f t="shared" si="22"/>
        <v>0</v>
      </c>
      <c r="BI208" s="125">
        <f t="shared" si="23"/>
        <v>0</v>
      </c>
      <c r="BJ208" s="42" t="s">
        <v>74</v>
      </c>
      <c r="BK208" s="125">
        <f t="shared" si="24"/>
        <v>0</v>
      </c>
      <c r="BL208" s="42" t="s">
        <v>172</v>
      </c>
      <c r="BM208" s="124" t="s">
        <v>392</v>
      </c>
    </row>
    <row r="209" spans="2:65" s="103" customFormat="1" ht="20.85" customHeight="1" x14ac:dyDescent="0.25">
      <c r="B209" s="104"/>
      <c r="D209" s="105" t="s">
        <v>72</v>
      </c>
      <c r="E209" s="113" t="s">
        <v>393</v>
      </c>
      <c r="F209" s="113" t="s">
        <v>312</v>
      </c>
      <c r="I209" s="158"/>
      <c r="J209" s="114">
        <f>BK209</f>
        <v>0</v>
      </c>
      <c r="L209" s="104"/>
      <c r="M209" s="108"/>
      <c r="P209" s="109">
        <f>SUM(P210:P212)</f>
        <v>0</v>
      </c>
      <c r="R209" s="109">
        <f>SUM(R210:R212)</f>
        <v>0</v>
      </c>
      <c r="T209" s="110">
        <f>SUM(T210:T212)</f>
        <v>0</v>
      </c>
      <c r="AR209" s="105" t="s">
        <v>76</v>
      </c>
      <c r="AT209" s="111" t="s">
        <v>72</v>
      </c>
      <c r="AU209" s="111" t="s">
        <v>76</v>
      </c>
      <c r="AY209" s="105" t="s">
        <v>109</v>
      </c>
      <c r="BK209" s="112">
        <f>SUM(BK210:BK212)</f>
        <v>0</v>
      </c>
    </row>
    <row r="210" spans="2:65" s="170" customFormat="1" ht="24.15" customHeight="1" x14ac:dyDescent="0.3">
      <c r="B210" s="48"/>
      <c r="C210" s="115" t="s">
        <v>394</v>
      </c>
      <c r="D210" s="115" t="s">
        <v>111</v>
      </c>
      <c r="E210" s="116" t="s">
        <v>395</v>
      </c>
      <c r="F210" s="117" t="s">
        <v>314</v>
      </c>
      <c r="G210" s="118" t="s">
        <v>315</v>
      </c>
      <c r="H210" s="119">
        <v>4</v>
      </c>
      <c r="I210" s="159"/>
      <c r="J210" s="120">
        <f>ROUND(I210*H210,2)</f>
        <v>0</v>
      </c>
      <c r="K210" s="121"/>
      <c r="L210" s="48"/>
      <c r="M210" s="160" t="s">
        <v>33</v>
      </c>
      <c r="N210" s="92" t="s">
        <v>56</v>
      </c>
      <c r="P210" s="122">
        <f>O210*H210</f>
        <v>0</v>
      </c>
      <c r="Q210" s="122">
        <v>0</v>
      </c>
      <c r="R210" s="122">
        <f>Q210*H210</f>
        <v>0</v>
      </c>
      <c r="S210" s="122">
        <v>0</v>
      </c>
      <c r="T210" s="123">
        <f>S210*H210</f>
        <v>0</v>
      </c>
      <c r="AR210" s="124" t="s">
        <v>172</v>
      </c>
      <c r="AT210" s="124" t="s">
        <v>111</v>
      </c>
      <c r="AU210" s="124" t="s">
        <v>119</v>
      </c>
      <c r="AY210" s="42" t="s">
        <v>109</v>
      </c>
      <c r="BE210" s="125">
        <f>IF(N210="základní",J210,0)</f>
        <v>0</v>
      </c>
      <c r="BF210" s="125">
        <f>IF(N210="snížená",J210,0)</f>
        <v>0</v>
      </c>
      <c r="BG210" s="125">
        <f>IF(N210="zákl. přenesená",J210,0)</f>
        <v>0</v>
      </c>
      <c r="BH210" s="125">
        <f>IF(N210="sníž. přenesená",J210,0)</f>
        <v>0</v>
      </c>
      <c r="BI210" s="125">
        <f>IF(N210="nulová",J210,0)</f>
        <v>0</v>
      </c>
      <c r="BJ210" s="42" t="s">
        <v>74</v>
      </c>
      <c r="BK210" s="125">
        <f>ROUND(I210*H210,2)</f>
        <v>0</v>
      </c>
      <c r="BL210" s="42" t="s">
        <v>172</v>
      </c>
      <c r="BM210" s="124" t="s">
        <v>396</v>
      </c>
    </row>
    <row r="211" spans="2:65" s="170" customFormat="1" ht="24.15" customHeight="1" x14ac:dyDescent="0.3">
      <c r="B211" s="48"/>
      <c r="C211" s="115" t="s">
        <v>397</v>
      </c>
      <c r="D211" s="115" t="s">
        <v>111</v>
      </c>
      <c r="E211" s="116" t="s">
        <v>398</v>
      </c>
      <c r="F211" s="117" t="s">
        <v>318</v>
      </c>
      <c r="G211" s="118" t="s">
        <v>315</v>
      </c>
      <c r="H211" s="119">
        <v>8</v>
      </c>
      <c r="I211" s="159"/>
      <c r="J211" s="120">
        <f>ROUND(I211*H211,2)</f>
        <v>0</v>
      </c>
      <c r="K211" s="121"/>
      <c r="L211" s="48"/>
      <c r="M211" s="160" t="s">
        <v>33</v>
      </c>
      <c r="N211" s="92" t="s">
        <v>56</v>
      </c>
      <c r="P211" s="122">
        <f>O211*H211</f>
        <v>0</v>
      </c>
      <c r="Q211" s="122">
        <v>0</v>
      </c>
      <c r="R211" s="122">
        <f>Q211*H211</f>
        <v>0</v>
      </c>
      <c r="S211" s="122">
        <v>0</v>
      </c>
      <c r="T211" s="123">
        <f>S211*H211</f>
        <v>0</v>
      </c>
      <c r="AR211" s="124" t="s">
        <v>172</v>
      </c>
      <c r="AT211" s="124" t="s">
        <v>111</v>
      </c>
      <c r="AU211" s="124" t="s">
        <v>119</v>
      </c>
      <c r="AY211" s="42" t="s">
        <v>109</v>
      </c>
      <c r="BE211" s="125">
        <f>IF(N211="základní",J211,0)</f>
        <v>0</v>
      </c>
      <c r="BF211" s="125">
        <f>IF(N211="snížená",J211,0)</f>
        <v>0</v>
      </c>
      <c r="BG211" s="125">
        <f>IF(N211="zákl. přenesená",J211,0)</f>
        <v>0</v>
      </c>
      <c r="BH211" s="125">
        <f>IF(N211="sníž. přenesená",J211,0)</f>
        <v>0</v>
      </c>
      <c r="BI211" s="125">
        <f>IF(N211="nulová",J211,0)</f>
        <v>0</v>
      </c>
      <c r="BJ211" s="42" t="s">
        <v>74</v>
      </c>
      <c r="BK211" s="125">
        <f>ROUND(I211*H211,2)</f>
        <v>0</v>
      </c>
      <c r="BL211" s="42" t="s">
        <v>172</v>
      </c>
      <c r="BM211" s="124" t="s">
        <v>399</v>
      </c>
    </row>
    <row r="212" spans="2:65" s="170" customFormat="1" ht="16.5" customHeight="1" x14ac:dyDescent="0.3">
      <c r="B212" s="48"/>
      <c r="C212" s="115" t="s">
        <v>400</v>
      </c>
      <c r="D212" s="115" t="s">
        <v>111</v>
      </c>
      <c r="E212" s="116" t="s">
        <v>401</v>
      </c>
      <c r="F212" s="117" t="s">
        <v>289</v>
      </c>
      <c r="G212" s="118" t="s">
        <v>33</v>
      </c>
      <c r="H212" s="119">
        <v>0</v>
      </c>
      <c r="I212" s="159"/>
      <c r="J212" s="120">
        <f>ROUND(I212*H212,2)</f>
        <v>0</v>
      </c>
      <c r="K212" s="121"/>
      <c r="L212" s="48"/>
      <c r="M212" s="160" t="s">
        <v>33</v>
      </c>
      <c r="N212" s="92" t="s">
        <v>56</v>
      </c>
      <c r="P212" s="122">
        <f>O212*H212</f>
        <v>0</v>
      </c>
      <c r="Q212" s="122">
        <v>0</v>
      </c>
      <c r="R212" s="122">
        <f>Q212*H212</f>
        <v>0</v>
      </c>
      <c r="S212" s="122">
        <v>0</v>
      </c>
      <c r="T212" s="123">
        <f>S212*H212</f>
        <v>0</v>
      </c>
      <c r="AR212" s="124" t="s">
        <v>172</v>
      </c>
      <c r="AT212" s="124" t="s">
        <v>111</v>
      </c>
      <c r="AU212" s="124" t="s">
        <v>119</v>
      </c>
      <c r="AY212" s="42" t="s">
        <v>109</v>
      </c>
      <c r="BE212" s="125">
        <f>IF(N212="základní",J212,0)</f>
        <v>0</v>
      </c>
      <c r="BF212" s="125">
        <f>IF(N212="snížená",J212,0)</f>
        <v>0</v>
      </c>
      <c r="BG212" s="125">
        <f>IF(N212="zákl. přenesená",J212,0)</f>
        <v>0</v>
      </c>
      <c r="BH212" s="125">
        <f>IF(N212="sníž. přenesená",J212,0)</f>
        <v>0</v>
      </c>
      <c r="BI212" s="125">
        <f>IF(N212="nulová",J212,0)</f>
        <v>0</v>
      </c>
      <c r="BJ212" s="42" t="s">
        <v>74</v>
      </c>
      <c r="BK212" s="125">
        <f>ROUND(I212*H212,2)</f>
        <v>0</v>
      </c>
      <c r="BL212" s="42" t="s">
        <v>172</v>
      </c>
      <c r="BM212" s="124" t="s">
        <v>402</v>
      </c>
    </row>
    <row r="213" spans="2:65" s="103" customFormat="1" ht="20.85" customHeight="1" x14ac:dyDescent="0.25">
      <c r="B213" s="104"/>
      <c r="D213" s="105" t="s">
        <v>72</v>
      </c>
      <c r="E213" s="113" t="s">
        <v>403</v>
      </c>
      <c r="F213" s="113" t="s">
        <v>323</v>
      </c>
      <c r="I213" s="158"/>
      <c r="J213" s="114">
        <f>BK213</f>
        <v>0</v>
      </c>
      <c r="L213" s="104"/>
      <c r="M213" s="108"/>
      <c r="P213" s="109">
        <f>SUM(P214:P216)</f>
        <v>0</v>
      </c>
      <c r="R213" s="109">
        <f>SUM(R214:R216)</f>
        <v>0</v>
      </c>
      <c r="T213" s="110">
        <f>SUM(T214:T216)</f>
        <v>0</v>
      </c>
      <c r="AR213" s="105" t="s">
        <v>76</v>
      </c>
      <c r="AT213" s="111" t="s">
        <v>72</v>
      </c>
      <c r="AU213" s="111" t="s">
        <v>76</v>
      </c>
      <c r="AY213" s="105" t="s">
        <v>109</v>
      </c>
      <c r="BK213" s="112">
        <f>SUM(BK214:BK216)</f>
        <v>0</v>
      </c>
    </row>
    <row r="214" spans="2:65" s="170" customFormat="1" ht="37.950000000000003" customHeight="1" x14ac:dyDescent="0.3">
      <c r="B214" s="48"/>
      <c r="C214" s="115" t="s">
        <v>404</v>
      </c>
      <c r="D214" s="115" t="s">
        <v>111</v>
      </c>
      <c r="E214" s="116" t="s">
        <v>405</v>
      </c>
      <c r="F214" s="117" t="s">
        <v>325</v>
      </c>
      <c r="G214" s="118" t="s">
        <v>315</v>
      </c>
      <c r="H214" s="119">
        <v>29</v>
      </c>
      <c r="I214" s="159"/>
      <c r="J214" s="120">
        <f>ROUND(I214*H214,2)</f>
        <v>0</v>
      </c>
      <c r="K214" s="121"/>
      <c r="L214" s="48"/>
      <c r="M214" s="160" t="s">
        <v>33</v>
      </c>
      <c r="N214" s="92" t="s">
        <v>56</v>
      </c>
      <c r="P214" s="122">
        <f>O214*H214</f>
        <v>0</v>
      </c>
      <c r="Q214" s="122">
        <v>0</v>
      </c>
      <c r="R214" s="122">
        <f>Q214*H214</f>
        <v>0</v>
      </c>
      <c r="S214" s="122">
        <v>0</v>
      </c>
      <c r="T214" s="123">
        <f>S214*H214</f>
        <v>0</v>
      </c>
      <c r="AR214" s="124" t="s">
        <v>172</v>
      </c>
      <c r="AT214" s="124" t="s">
        <v>111</v>
      </c>
      <c r="AU214" s="124" t="s">
        <v>119</v>
      </c>
      <c r="AY214" s="42" t="s">
        <v>109</v>
      </c>
      <c r="BE214" s="125">
        <f>IF(N214="základní",J214,0)</f>
        <v>0</v>
      </c>
      <c r="BF214" s="125">
        <f>IF(N214="snížená",J214,0)</f>
        <v>0</v>
      </c>
      <c r="BG214" s="125">
        <f>IF(N214="zákl. přenesená",J214,0)</f>
        <v>0</v>
      </c>
      <c r="BH214" s="125">
        <f>IF(N214="sníž. přenesená",J214,0)</f>
        <v>0</v>
      </c>
      <c r="BI214" s="125">
        <f>IF(N214="nulová",J214,0)</f>
        <v>0</v>
      </c>
      <c r="BJ214" s="42" t="s">
        <v>74</v>
      </c>
      <c r="BK214" s="125">
        <f>ROUND(I214*H214,2)</f>
        <v>0</v>
      </c>
      <c r="BL214" s="42" t="s">
        <v>172</v>
      </c>
      <c r="BM214" s="124" t="s">
        <v>406</v>
      </c>
    </row>
    <row r="215" spans="2:65" s="170" customFormat="1" ht="37.950000000000003" customHeight="1" x14ac:dyDescent="0.3">
      <c r="B215" s="48"/>
      <c r="C215" s="115" t="s">
        <v>407</v>
      </c>
      <c r="D215" s="115" t="s">
        <v>111</v>
      </c>
      <c r="E215" s="116" t="s">
        <v>408</v>
      </c>
      <c r="F215" s="117" t="s">
        <v>409</v>
      </c>
      <c r="G215" s="118" t="s">
        <v>315</v>
      </c>
      <c r="H215" s="119">
        <v>8</v>
      </c>
      <c r="I215" s="159"/>
      <c r="J215" s="120">
        <f>ROUND(I215*H215,2)</f>
        <v>0</v>
      </c>
      <c r="K215" s="121"/>
      <c r="L215" s="48"/>
      <c r="M215" s="160" t="s">
        <v>33</v>
      </c>
      <c r="N215" s="92" t="s">
        <v>56</v>
      </c>
      <c r="P215" s="122">
        <f>O215*H215</f>
        <v>0</v>
      </c>
      <c r="Q215" s="122">
        <v>0</v>
      </c>
      <c r="R215" s="122">
        <f>Q215*H215</f>
        <v>0</v>
      </c>
      <c r="S215" s="122">
        <v>0</v>
      </c>
      <c r="T215" s="123">
        <f>S215*H215</f>
        <v>0</v>
      </c>
      <c r="AR215" s="124" t="s">
        <v>172</v>
      </c>
      <c r="AT215" s="124" t="s">
        <v>111</v>
      </c>
      <c r="AU215" s="124" t="s">
        <v>119</v>
      </c>
      <c r="AY215" s="42" t="s">
        <v>109</v>
      </c>
      <c r="BE215" s="125">
        <f>IF(N215="základní",J215,0)</f>
        <v>0</v>
      </c>
      <c r="BF215" s="125">
        <f>IF(N215="snížená",J215,0)</f>
        <v>0</v>
      </c>
      <c r="BG215" s="125">
        <f>IF(N215="zákl. přenesená",J215,0)</f>
        <v>0</v>
      </c>
      <c r="BH215" s="125">
        <f>IF(N215="sníž. přenesená",J215,0)</f>
        <v>0</v>
      </c>
      <c r="BI215" s="125">
        <f>IF(N215="nulová",J215,0)</f>
        <v>0</v>
      </c>
      <c r="BJ215" s="42" t="s">
        <v>74</v>
      </c>
      <c r="BK215" s="125">
        <f>ROUND(I215*H215,2)</f>
        <v>0</v>
      </c>
      <c r="BL215" s="42" t="s">
        <v>172</v>
      </c>
      <c r="BM215" s="124" t="s">
        <v>410</v>
      </c>
    </row>
    <row r="216" spans="2:65" s="170" customFormat="1" ht="37.950000000000003" customHeight="1" x14ac:dyDescent="0.3">
      <c r="B216" s="48"/>
      <c r="C216" s="115" t="s">
        <v>411</v>
      </c>
      <c r="D216" s="115" t="s">
        <v>111</v>
      </c>
      <c r="E216" s="116" t="s">
        <v>412</v>
      </c>
      <c r="F216" s="117" t="s">
        <v>328</v>
      </c>
      <c r="G216" s="118" t="s">
        <v>315</v>
      </c>
      <c r="H216" s="119">
        <v>72</v>
      </c>
      <c r="I216" s="159"/>
      <c r="J216" s="120">
        <f>ROUND(I216*H216,2)</f>
        <v>0</v>
      </c>
      <c r="K216" s="121"/>
      <c r="L216" s="48"/>
      <c r="M216" s="160" t="s">
        <v>33</v>
      </c>
      <c r="N216" s="92" t="s">
        <v>56</v>
      </c>
      <c r="P216" s="122">
        <f>O216*H216</f>
        <v>0</v>
      </c>
      <c r="Q216" s="122">
        <v>0</v>
      </c>
      <c r="R216" s="122">
        <f>Q216*H216</f>
        <v>0</v>
      </c>
      <c r="S216" s="122">
        <v>0</v>
      </c>
      <c r="T216" s="123">
        <f>S216*H216</f>
        <v>0</v>
      </c>
      <c r="AR216" s="124" t="s">
        <v>172</v>
      </c>
      <c r="AT216" s="124" t="s">
        <v>111</v>
      </c>
      <c r="AU216" s="124" t="s">
        <v>119</v>
      </c>
      <c r="AY216" s="42" t="s">
        <v>109</v>
      </c>
      <c r="BE216" s="125">
        <f>IF(N216="základní",J216,0)</f>
        <v>0</v>
      </c>
      <c r="BF216" s="125">
        <f>IF(N216="snížená",J216,0)</f>
        <v>0</v>
      </c>
      <c r="BG216" s="125">
        <f>IF(N216="zákl. přenesená",J216,0)</f>
        <v>0</v>
      </c>
      <c r="BH216" s="125">
        <f>IF(N216="sníž. přenesená",J216,0)</f>
        <v>0</v>
      </c>
      <c r="BI216" s="125">
        <f>IF(N216="nulová",J216,0)</f>
        <v>0</v>
      </c>
      <c r="BJ216" s="42" t="s">
        <v>74</v>
      </c>
      <c r="BK216" s="125">
        <f>ROUND(I216*H216,2)</f>
        <v>0</v>
      </c>
      <c r="BL216" s="42" t="s">
        <v>172</v>
      </c>
      <c r="BM216" s="124" t="s">
        <v>413</v>
      </c>
    </row>
    <row r="217" spans="2:65" s="103" customFormat="1" ht="22.95" customHeight="1" x14ac:dyDescent="0.25">
      <c r="B217" s="104"/>
      <c r="D217" s="105" t="s">
        <v>72</v>
      </c>
      <c r="E217" s="113" t="s">
        <v>119</v>
      </c>
      <c r="F217" s="113" t="s">
        <v>414</v>
      </c>
      <c r="I217" s="158"/>
      <c r="J217" s="114">
        <f>BK217</f>
        <v>0</v>
      </c>
      <c r="L217" s="104"/>
      <c r="M217" s="108"/>
      <c r="P217" s="109">
        <f>SUM(P218:P219)</f>
        <v>0</v>
      </c>
      <c r="R217" s="109">
        <f>SUM(R218:R219)</f>
        <v>0</v>
      </c>
      <c r="T217" s="110">
        <f>SUM(T218:T219)</f>
        <v>0</v>
      </c>
      <c r="AR217" s="105" t="s">
        <v>76</v>
      </c>
      <c r="AT217" s="111" t="s">
        <v>72</v>
      </c>
      <c r="AU217" s="111" t="s">
        <v>74</v>
      </c>
      <c r="AY217" s="105" t="s">
        <v>109</v>
      </c>
      <c r="BK217" s="112">
        <f>SUM(BK218:BK219)</f>
        <v>0</v>
      </c>
    </row>
    <row r="218" spans="2:65" s="170" customFormat="1" ht="66.75" customHeight="1" x14ac:dyDescent="0.3">
      <c r="B218" s="48"/>
      <c r="C218" s="115" t="s">
        <v>415</v>
      </c>
      <c r="D218" s="115" t="s">
        <v>111</v>
      </c>
      <c r="E218" s="116" t="s">
        <v>416</v>
      </c>
      <c r="F218" s="117" t="s">
        <v>417</v>
      </c>
      <c r="G218" s="118" t="s">
        <v>280</v>
      </c>
      <c r="H218" s="119">
        <v>1</v>
      </c>
      <c r="I218" s="159"/>
      <c r="J218" s="120">
        <f>ROUND(I218*H218,2)</f>
        <v>0</v>
      </c>
      <c r="K218" s="121"/>
      <c r="L218" s="48"/>
      <c r="M218" s="160" t="s">
        <v>33</v>
      </c>
      <c r="N218" s="92" t="s">
        <v>56</v>
      </c>
      <c r="P218" s="122">
        <f>O218*H218</f>
        <v>0</v>
      </c>
      <c r="Q218" s="122">
        <v>0</v>
      </c>
      <c r="R218" s="122">
        <f>Q218*H218</f>
        <v>0</v>
      </c>
      <c r="S218" s="122">
        <v>0</v>
      </c>
      <c r="T218" s="123">
        <f>S218*H218</f>
        <v>0</v>
      </c>
      <c r="AR218" s="124" t="s">
        <v>172</v>
      </c>
      <c r="AT218" s="124" t="s">
        <v>111</v>
      </c>
      <c r="AU218" s="124" t="s">
        <v>76</v>
      </c>
      <c r="AY218" s="42" t="s">
        <v>109</v>
      </c>
      <c r="BE218" s="125">
        <f>IF(N218="základní",J218,0)</f>
        <v>0</v>
      </c>
      <c r="BF218" s="125">
        <f>IF(N218="snížená",J218,0)</f>
        <v>0</v>
      </c>
      <c r="BG218" s="125">
        <f>IF(N218="zákl. přenesená",J218,0)</f>
        <v>0</v>
      </c>
      <c r="BH218" s="125">
        <f>IF(N218="sníž. přenesená",J218,0)</f>
        <v>0</v>
      </c>
      <c r="BI218" s="125">
        <f>IF(N218="nulová",J218,0)</f>
        <v>0</v>
      </c>
      <c r="BJ218" s="42" t="s">
        <v>74</v>
      </c>
      <c r="BK218" s="125">
        <f>ROUND(I218*H218,2)</f>
        <v>0</v>
      </c>
      <c r="BL218" s="42" t="s">
        <v>172</v>
      </c>
      <c r="BM218" s="124" t="s">
        <v>418</v>
      </c>
    </row>
    <row r="219" spans="2:65" s="170" customFormat="1" ht="66.75" customHeight="1" x14ac:dyDescent="0.3">
      <c r="B219" s="48"/>
      <c r="C219" s="115" t="s">
        <v>419</v>
      </c>
      <c r="D219" s="115" t="s">
        <v>111</v>
      </c>
      <c r="E219" s="116" t="s">
        <v>420</v>
      </c>
      <c r="F219" s="117" t="s">
        <v>421</v>
      </c>
      <c r="G219" s="118" t="s">
        <v>280</v>
      </c>
      <c r="H219" s="119">
        <v>1</v>
      </c>
      <c r="I219" s="159"/>
      <c r="J219" s="120">
        <f>ROUND(I219*H219,2)</f>
        <v>0</v>
      </c>
      <c r="K219" s="121"/>
      <c r="L219" s="48"/>
      <c r="M219" s="160" t="s">
        <v>33</v>
      </c>
      <c r="N219" s="92" t="s">
        <v>56</v>
      </c>
      <c r="P219" s="122">
        <f>O219*H219</f>
        <v>0</v>
      </c>
      <c r="Q219" s="122">
        <v>0</v>
      </c>
      <c r="R219" s="122">
        <f>Q219*H219</f>
        <v>0</v>
      </c>
      <c r="S219" s="122">
        <v>0</v>
      </c>
      <c r="T219" s="123">
        <f>S219*H219</f>
        <v>0</v>
      </c>
      <c r="AR219" s="124" t="s">
        <v>172</v>
      </c>
      <c r="AT219" s="124" t="s">
        <v>111</v>
      </c>
      <c r="AU219" s="124" t="s">
        <v>76</v>
      </c>
      <c r="AY219" s="42" t="s">
        <v>109</v>
      </c>
      <c r="BE219" s="125">
        <f>IF(N219="základní",J219,0)</f>
        <v>0</v>
      </c>
      <c r="BF219" s="125">
        <f>IF(N219="snížená",J219,0)</f>
        <v>0</v>
      </c>
      <c r="BG219" s="125">
        <f>IF(N219="zákl. přenesená",J219,0)</f>
        <v>0</v>
      </c>
      <c r="BH219" s="125">
        <f>IF(N219="sníž. přenesená",J219,0)</f>
        <v>0</v>
      </c>
      <c r="BI219" s="125">
        <f>IF(N219="nulová",J219,0)</f>
        <v>0</v>
      </c>
      <c r="BJ219" s="42" t="s">
        <v>74</v>
      </c>
      <c r="BK219" s="125">
        <f>ROUND(I219*H219,2)</f>
        <v>0</v>
      </c>
      <c r="BL219" s="42" t="s">
        <v>172</v>
      </c>
      <c r="BM219" s="124" t="s">
        <v>422</v>
      </c>
    </row>
    <row r="220" spans="2:65" s="103" customFormat="1" ht="22.95" customHeight="1" x14ac:dyDescent="0.25">
      <c r="B220" s="104"/>
      <c r="D220" s="105" t="s">
        <v>72</v>
      </c>
      <c r="E220" s="113" t="s">
        <v>114</v>
      </c>
      <c r="F220" s="113" t="s">
        <v>423</v>
      </c>
      <c r="I220" s="158"/>
      <c r="J220" s="114">
        <f>BK220</f>
        <v>0</v>
      </c>
      <c r="L220" s="104"/>
      <c r="M220" s="108"/>
      <c r="P220" s="109">
        <f>SUM(P221:P222)</f>
        <v>0</v>
      </c>
      <c r="R220" s="109">
        <f>SUM(R221:R222)</f>
        <v>0</v>
      </c>
      <c r="T220" s="110">
        <f>SUM(T221:T222)</f>
        <v>0</v>
      </c>
      <c r="AR220" s="105" t="s">
        <v>76</v>
      </c>
      <c r="AT220" s="111" t="s">
        <v>72</v>
      </c>
      <c r="AU220" s="111" t="s">
        <v>74</v>
      </c>
      <c r="AY220" s="105" t="s">
        <v>109</v>
      </c>
      <c r="BK220" s="112">
        <f>SUM(BK221:BK222)</f>
        <v>0</v>
      </c>
    </row>
    <row r="221" spans="2:65" s="170" customFormat="1" ht="16.5" customHeight="1" x14ac:dyDescent="0.3">
      <c r="B221" s="48"/>
      <c r="C221" s="115" t="s">
        <v>424</v>
      </c>
      <c r="D221" s="115" t="s">
        <v>111</v>
      </c>
      <c r="E221" s="116" t="s">
        <v>425</v>
      </c>
      <c r="F221" s="117" t="s">
        <v>426</v>
      </c>
      <c r="G221" s="118" t="s">
        <v>6</v>
      </c>
      <c r="H221" s="119">
        <v>210</v>
      </c>
      <c r="I221" s="159"/>
      <c r="J221" s="120">
        <f>ROUND(I221*H221,2)</f>
        <v>0</v>
      </c>
      <c r="K221" s="121"/>
      <c r="L221" s="48"/>
      <c r="M221" s="160" t="s">
        <v>33</v>
      </c>
      <c r="N221" s="92" t="s">
        <v>56</v>
      </c>
      <c r="P221" s="122">
        <f>O221*H221</f>
        <v>0</v>
      </c>
      <c r="Q221" s="122">
        <v>0</v>
      </c>
      <c r="R221" s="122">
        <f>Q221*H221</f>
        <v>0</v>
      </c>
      <c r="S221" s="122">
        <v>0</v>
      </c>
      <c r="T221" s="123">
        <f>S221*H221</f>
        <v>0</v>
      </c>
      <c r="AR221" s="124" t="s">
        <v>172</v>
      </c>
      <c r="AT221" s="124" t="s">
        <v>111</v>
      </c>
      <c r="AU221" s="124" t="s">
        <v>76</v>
      </c>
      <c r="AY221" s="42" t="s">
        <v>109</v>
      </c>
      <c r="BE221" s="125">
        <f>IF(N221="základní",J221,0)</f>
        <v>0</v>
      </c>
      <c r="BF221" s="125">
        <f>IF(N221="snížená",J221,0)</f>
        <v>0</v>
      </c>
      <c r="BG221" s="125">
        <f>IF(N221="zákl. přenesená",J221,0)</f>
        <v>0</v>
      </c>
      <c r="BH221" s="125">
        <f>IF(N221="sníž. přenesená",J221,0)</f>
        <v>0</v>
      </c>
      <c r="BI221" s="125">
        <f>IF(N221="nulová",J221,0)</f>
        <v>0</v>
      </c>
      <c r="BJ221" s="42" t="s">
        <v>74</v>
      </c>
      <c r="BK221" s="125">
        <f>ROUND(I221*H221,2)</f>
        <v>0</v>
      </c>
      <c r="BL221" s="42" t="s">
        <v>172</v>
      </c>
      <c r="BM221" s="124" t="s">
        <v>427</v>
      </c>
    </row>
    <row r="222" spans="2:65" s="170" customFormat="1" ht="16.5" customHeight="1" x14ac:dyDescent="0.3">
      <c r="B222" s="48"/>
      <c r="C222" s="115" t="s">
        <v>428</v>
      </c>
      <c r="D222" s="115" t="s">
        <v>111</v>
      </c>
      <c r="E222" s="116" t="s">
        <v>429</v>
      </c>
      <c r="F222" s="117" t="s">
        <v>430</v>
      </c>
      <c r="G222" s="118" t="s">
        <v>6</v>
      </c>
      <c r="H222" s="119">
        <v>50</v>
      </c>
      <c r="I222" s="159"/>
      <c r="J222" s="120">
        <f>ROUND(I222*H222,2)</f>
        <v>0</v>
      </c>
      <c r="K222" s="121"/>
      <c r="L222" s="48"/>
      <c r="M222" s="160" t="s">
        <v>33</v>
      </c>
      <c r="N222" s="92" t="s">
        <v>56</v>
      </c>
      <c r="P222" s="122">
        <f>O222*H222</f>
        <v>0</v>
      </c>
      <c r="Q222" s="122">
        <v>0</v>
      </c>
      <c r="R222" s="122">
        <f>Q222*H222</f>
        <v>0</v>
      </c>
      <c r="S222" s="122">
        <v>0</v>
      </c>
      <c r="T222" s="123">
        <f>S222*H222</f>
        <v>0</v>
      </c>
      <c r="AR222" s="124" t="s">
        <v>172</v>
      </c>
      <c r="AT222" s="124" t="s">
        <v>111</v>
      </c>
      <c r="AU222" s="124" t="s">
        <v>76</v>
      </c>
      <c r="AY222" s="42" t="s">
        <v>109</v>
      </c>
      <c r="BE222" s="125">
        <f>IF(N222="základní",J222,0)</f>
        <v>0</v>
      </c>
      <c r="BF222" s="125">
        <f>IF(N222="snížená",J222,0)</f>
        <v>0</v>
      </c>
      <c r="BG222" s="125">
        <f>IF(N222="zákl. přenesená",J222,0)</f>
        <v>0</v>
      </c>
      <c r="BH222" s="125">
        <f>IF(N222="sníž. přenesená",J222,0)</f>
        <v>0</v>
      </c>
      <c r="BI222" s="125">
        <f>IF(N222="nulová",J222,0)</f>
        <v>0</v>
      </c>
      <c r="BJ222" s="42" t="s">
        <v>74</v>
      </c>
      <c r="BK222" s="125">
        <f>ROUND(I222*H222,2)</f>
        <v>0</v>
      </c>
      <c r="BL222" s="42" t="s">
        <v>172</v>
      </c>
      <c r="BM222" s="124" t="s">
        <v>431</v>
      </c>
    </row>
    <row r="223" spans="2:65" s="103" customFormat="1" ht="22.95" customHeight="1" x14ac:dyDescent="0.25">
      <c r="B223" s="104"/>
      <c r="D223" s="105" t="s">
        <v>72</v>
      </c>
      <c r="E223" s="113" t="s">
        <v>126</v>
      </c>
      <c r="F223" s="113" t="s">
        <v>432</v>
      </c>
      <c r="I223" s="158"/>
      <c r="J223" s="114">
        <f>BK223</f>
        <v>0</v>
      </c>
      <c r="L223" s="104"/>
      <c r="M223" s="108"/>
      <c r="P223" s="109">
        <f>SUM(P224:P225)</f>
        <v>0</v>
      </c>
      <c r="R223" s="109">
        <f>SUM(R224:R225)</f>
        <v>0</v>
      </c>
      <c r="T223" s="110">
        <f>SUM(T224:T225)</f>
        <v>0</v>
      </c>
      <c r="AR223" s="105" t="s">
        <v>76</v>
      </c>
      <c r="AT223" s="111" t="s">
        <v>72</v>
      </c>
      <c r="AU223" s="111" t="s">
        <v>74</v>
      </c>
      <c r="AY223" s="105" t="s">
        <v>109</v>
      </c>
      <c r="BK223" s="112">
        <f>SUM(BK224:BK225)</f>
        <v>0</v>
      </c>
    </row>
    <row r="224" spans="2:65" s="170" customFormat="1" ht="33" customHeight="1" x14ac:dyDescent="0.3">
      <c r="B224" s="48"/>
      <c r="C224" s="115" t="s">
        <v>433</v>
      </c>
      <c r="D224" s="115" t="s">
        <v>111</v>
      </c>
      <c r="E224" s="116" t="s">
        <v>434</v>
      </c>
      <c r="F224" s="117" t="s">
        <v>435</v>
      </c>
      <c r="G224" s="118" t="s">
        <v>26</v>
      </c>
      <c r="H224" s="119">
        <v>79</v>
      </c>
      <c r="I224" s="159"/>
      <c r="J224" s="120">
        <f>ROUND(I224*H224,2)</f>
        <v>0</v>
      </c>
      <c r="K224" s="121"/>
      <c r="L224" s="48"/>
      <c r="M224" s="160" t="s">
        <v>33</v>
      </c>
      <c r="N224" s="92" t="s">
        <v>56</v>
      </c>
      <c r="P224" s="122">
        <f>O224*H224</f>
        <v>0</v>
      </c>
      <c r="Q224" s="122">
        <v>0</v>
      </c>
      <c r="R224" s="122">
        <f>Q224*H224</f>
        <v>0</v>
      </c>
      <c r="S224" s="122">
        <v>0</v>
      </c>
      <c r="T224" s="123">
        <f>S224*H224</f>
        <v>0</v>
      </c>
      <c r="AR224" s="124" t="s">
        <v>172</v>
      </c>
      <c r="AT224" s="124" t="s">
        <v>111</v>
      </c>
      <c r="AU224" s="124" t="s">
        <v>76</v>
      </c>
      <c r="AY224" s="42" t="s">
        <v>109</v>
      </c>
      <c r="BE224" s="125">
        <f>IF(N224="základní",J224,0)</f>
        <v>0</v>
      </c>
      <c r="BF224" s="125">
        <f>IF(N224="snížená",J224,0)</f>
        <v>0</v>
      </c>
      <c r="BG224" s="125">
        <f>IF(N224="zákl. přenesená",J224,0)</f>
        <v>0</v>
      </c>
      <c r="BH224" s="125">
        <f>IF(N224="sníž. přenesená",J224,0)</f>
        <v>0</v>
      </c>
      <c r="BI224" s="125">
        <f>IF(N224="nulová",J224,0)</f>
        <v>0</v>
      </c>
      <c r="BJ224" s="42" t="s">
        <v>74</v>
      </c>
      <c r="BK224" s="125">
        <f>ROUND(I224*H224,2)</f>
        <v>0</v>
      </c>
      <c r="BL224" s="42" t="s">
        <v>172</v>
      </c>
      <c r="BM224" s="124" t="s">
        <v>436</v>
      </c>
    </row>
    <row r="225" spans="2:65" s="170" customFormat="1" ht="37.950000000000003" customHeight="1" x14ac:dyDescent="0.3">
      <c r="B225" s="48"/>
      <c r="C225" s="115" t="s">
        <v>437</v>
      </c>
      <c r="D225" s="115" t="s">
        <v>111</v>
      </c>
      <c r="E225" s="116" t="s">
        <v>438</v>
      </c>
      <c r="F225" s="369" t="s">
        <v>605</v>
      </c>
      <c r="G225" s="118" t="s">
        <v>26</v>
      </c>
      <c r="H225" s="119">
        <v>68</v>
      </c>
      <c r="I225" s="159"/>
      <c r="J225" s="120">
        <f>ROUND(I225*H225,2)</f>
        <v>0</v>
      </c>
      <c r="K225" s="121"/>
      <c r="L225" s="48"/>
      <c r="M225" s="160" t="s">
        <v>33</v>
      </c>
      <c r="N225" s="92" t="s">
        <v>56</v>
      </c>
      <c r="P225" s="122">
        <f>O225*H225</f>
        <v>0</v>
      </c>
      <c r="Q225" s="122">
        <v>0</v>
      </c>
      <c r="R225" s="122">
        <f>Q225*H225</f>
        <v>0</v>
      </c>
      <c r="S225" s="122">
        <v>0</v>
      </c>
      <c r="T225" s="123">
        <f>S225*H225</f>
        <v>0</v>
      </c>
      <c r="AR225" s="124" t="s">
        <v>172</v>
      </c>
      <c r="AT225" s="124" t="s">
        <v>111</v>
      </c>
      <c r="AU225" s="124" t="s">
        <v>76</v>
      </c>
      <c r="AY225" s="42" t="s">
        <v>109</v>
      </c>
      <c r="BE225" s="125">
        <f>IF(N225="základní",J225,0)</f>
        <v>0</v>
      </c>
      <c r="BF225" s="125">
        <f>IF(N225="snížená",J225,0)</f>
        <v>0</v>
      </c>
      <c r="BG225" s="125">
        <f>IF(N225="zákl. přenesená",J225,0)</f>
        <v>0</v>
      </c>
      <c r="BH225" s="125">
        <f>IF(N225="sníž. přenesená",J225,0)</f>
        <v>0</v>
      </c>
      <c r="BI225" s="125">
        <f>IF(N225="nulová",J225,0)</f>
        <v>0</v>
      </c>
      <c r="BJ225" s="42" t="s">
        <v>74</v>
      </c>
      <c r="BK225" s="125">
        <f>ROUND(I225*H225,2)</f>
        <v>0</v>
      </c>
      <c r="BL225" s="42" t="s">
        <v>172</v>
      </c>
      <c r="BM225" s="124" t="s">
        <v>439</v>
      </c>
    </row>
    <row r="226" spans="2:65" s="103" customFormat="1" ht="22.95" customHeight="1" x14ac:dyDescent="0.25">
      <c r="B226" s="104"/>
      <c r="D226" s="105" t="s">
        <v>72</v>
      </c>
      <c r="E226" s="113" t="s">
        <v>130</v>
      </c>
      <c r="F226" s="113" t="s">
        <v>440</v>
      </c>
      <c r="I226" s="158"/>
      <c r="J226" s="114">
        <f>BK226</f>
        <v>0</v>
      </c>
      <c r="L226" s="104"/>
      <c r="M226" s="108"/>
      <c r="P226" s="109">
        <f>SUM(P227:P228)</f>
        <v>0</v>
      </c>
      <c r="R226" s="109">
        <f>SUM(R227:R228)</f>
        <v>0</v>
      </c>
      <c r="T226" s="110">
        <f>SUM(T227:T228)</f>
        <v>0</v>
      </c>
      <c r="AR226" s="105" t="s">
        <v>76</v>
      </c>
      <c r="AT226" s="111" t="s">
        <v>72</v>
      </c>
      <c r="AU226" s="111" t="s">
        <v>74</v>
      </c>
      <c r="AY226" s="105" t="s">
        <v>109</v>
      </c>
      <c r="BK226" s="112">
        <f>SUM(BK227:BK228)</f>
        <v>0</v>
      </c>
    </row>
    <row r="227" spans="2:65" s="170" customFormat="1" ht="16.5" customHeight="1" x14ac:dyDescent="0.3">
      <c r="B227" s="48"/>
      <c r="C227" s="115" t="s">
        <v>441</v>
      </c>
      <c r="D227" s="115" t="s">
        <v>111</v>
      </c>
      <c r="E227" s="116" t="s">
        <v>442</v>
      </c>
      <c r="F227" s="117" t="s">
        <v>443</v>
      </c>
      <c r="G227" s="118" t="s">
        <v>280</v>
      </c>
      <c r="H227" s="119">
        <v>1</v>
      </c>
      <c r="I227" s="159"/>
      <c r="J227" s="120">
        <f>ROUND(I227*H227,2)</f>
        <v>0</v>
      </c>
      <c r="K227" s="121"/>
      <c r="L227" s="48"/>
      <c r="M227" s="160" t="s">
        <v>33</v>
      </c>
      <c r="N227" s="92" t="s">
        <v>56</v>
      </c>
      <c r="P227" s="122">
        <f>O227*H227</f>
        <v>0</v>
      </c>
      <c r="Q227" s="122">
        <v>0</v>
      </c>
      <c r="R227" s="122">
        <f>Q227*H227</f>
        <v>0</v>
      </c>
      <c r="S227" s="122">
        <v>0</v>
      </c>
      <c r="T227" s="123">
        <f>S227*H227</f>
        <v>0</v>
      </c>
      <c r="AR227" s="124" t="s">
        <v>172</v>
      </c>
      <c r="AT227" s="124" t="s">
        <v>111</v>
      </c>
      <c r="AU227" s="124" t="s">
        <v>76</v>
      </c>
      <c r="AY227" s="42" t="s">
        <v>109</v>
      </c>
      <c r="BE227" s="125">
        <f>IF(N227="základní",J227,0)</f>
        <v>0</v>
      </c>
      <c r="BF227" s="125">
        <f>IF(N227="snížená",J227,0)</f>
        <v>0</v>
      </c>
      <c r="BG227" s="125">
        <f>IF(N227="zákl. přenesená",J227,0)</f>
        <v>0</v>
      </c>
      <c r="BH227" s="125">
        <f>IF(N227="sníž. přenesená",J227,0)</f>
        <v>0</v>
      </c>
      <c r="BI227" s="125">
        <f>IF(N227="nulová",J227,0)</f>
        <v>0</v>
      </c>
      <c r="BJ227" s="42" t="s">
        <v>74</v>
      </c>
      <c r="BK227" s="125">
        <f>ROUND(I227*H227,2)</f>
        <v>0</v>
      </c>
      <c r="BL227" s="42" t="s">
        <v>172</v>
      </c>
      <c r="BM227" s="124" t="s">
        <v>444</v>
      </c>
    </row>
    <row r="228" spans="2:65" s="170" customFormat="1" ht="16.5" customHeight="1" x14ac:dyDescent="0.3">
      <c r="B228" s="48"/>
      <c r="C228" s="115" t="s">
        <v>445</v>
      </c>
      <c r="D228" s="115" t="s">
        <v>111</v>
      </c>
      <c r="E228" s="116" t="s">
        <v>446</v>
      </c>
      <c r="F228" s="117" t="s">
        <v>447</v>
      </c>
      <c r="G228" s="118" t="s">
        <v>280</v>
      </c>
      <c r="H228" s="119">
        <v>1</v>
      </c>
      <c r="I228" s="159"/>
      <c r="J228" s="120">
        <f>ROUND(I228*H228,2)</f>
        <v>0</v>
      </c>
      <c r="K228" s="121"/>
      <c r="L228" s="48"/>
      <c r="M228" s="160" t="s">
        <v>33</v>
      </c>
      <c r="N228" s="92" t="s">
        <v>56</v>
      </c>
      <c r="P228" s="122">
        <f>O228*H228</f>
        <v>0</v>
      </c>
      <c r="Q228" s="122">
        <v>0</v>
      </c>
      <c r="R228" s="122">
        <f>Q228*H228</f>
        <v>0</v>
      </c>
      <c r="S228" s="122">
        <v>0</v>
      </c>
      <c r="T228" s="123">
        <f>S228*H228</f>
        <v>0</v>
      </c>
      <c r="AR228" s="124" t="s">
        <v>172</v>
      </c>
      <c r="AT228" s="124" t="s">
        <v>111</v>
      </c>
      <c r="AU228" s="124" t="s">
        <v>76</v>
      </c>
      <c r="AY228" s="42" t="s">
        <v>109</v>
      </c>
      <c r="BE228" s="125">
        <f>IF(N228="základní",J228,0)</f>
        <v>0</v>
      </c>
      <c r="BF228" s="125">
        <f>IF(N228="snížená",J228,0)</f>
        <v>0</v>
      </c>
      <c r="BG228" s="125">
        <f>IF(N228="zákl. přenesená",J228,0)</f>
        <v>0</v>
      </c>
      <c r="BH228" s="125">
        <f>IF(N228="sníž. přenesená",J228,0)</f>
        <v>0</v>
      </c>
      <c r="BI228" s="125">
        <f>IF(N228="nulová",J228,0)</f>
        <v>0</v>
      </c>
      <c r="BJ228" s="42" t="s">
        <v>74</v>
      </c>
      <c r="BK228" s="125">
        <f>ROUND(I228*H228,2)</f>
        <v>0</v>
      </c>
      <c r="BL228" s="42" t="s">
        <v>172</v>
      </c>
      <c r="BM228" s="124" t="s">
        <v>448</v>
      </c>
    </row>
    <row r="229" spans="2:65" s="103" customFormat="1" ht="22.95" customHeight="1" x14ac:dyDescent="0.25">
      <c r="B229" s="104"/>
      <c r="D229" s="105" t="s">
        <v>72</v>
      </c>
      <c r="E229" s="113" t="s">
        <v>135</v>
      </c>
      <c r="F229" s="113" t="s">
        <v>449</v>
      </c>
      <c r="I229" s="158"/>
      <c r="J229" s="114">
        <f>BK229</f>
        <v>0</v>
      </c>
      <c r="L229" s="104"/>
      <c r="M229" s="108"/>
      <c r="P229" s="109">
        <f>SUM(P230:P231)</f>
        <v>0</v>
      </c>
      <c r="R229" s="109">
        <f>SUM(R230:R231)</f>
        <v>0</v>
      </c>
      <c r="T229" s="110">
        <f>SUM(T230:T231)</f>
        <v>0</v>
      </c>
      <c r="AR229" s="105" t="s">
        <v>76</v>
      </c>
      <c r="AT229" s="111" t="s">
        <v>72</v>
      </c>
      <c r="AU229" s="111" t="s">
        <v>74</v>
      </c>
      <c r="AY229" s="105" t="s">
        <v>109</v>
      </c>
      <c r="BK229" s="112">
        <f>SUM(BK230:BK231)</f>
        <v>0</v>
      </c>
    </row>
    <row r="230" spans="2:65" s="170" customFormat="1" ht="24.15" customHeight="1" x14ac:dyDescent="0.3">
      <c r="B230" s="48"/>
      <c r="C230" s="115" t="s">
        <v>450</v>
      </c>
      <c r="D230" s="115" t="s">
        <v>111</v>
      </c>
      <c r="E230" s="116" t="s">
        <v>451</v>
      </c>
      <c r="F230" s="117" t="s">
        <v>452</v>
      </c>
      <c r="G230" s="118" t="s">
        <v>280</v>
      </c>
      <c r="H230" s="119">
        <v>21</v>
      </c>
      <c r="I230" s="159"/>
      <c r="J230" s="120">
        <f>ROUND(I230*H230,2)</f>
        <v>0</v>
      </c>
      <c r="K230" s="121"/>
      <c r="L230" s="48"/>
      <c r="M230" s="160" t="s">
        <v>33</v>
      </c>
      <c r="N230" s="92" t="s">
        <v>56</v>
      </c>
      <c r="P230" s="122">
        <f>O230*H230</f>
        <v>0</v>
      </c>
      <c r="Q230" s="122">
        <v>0</v>
      </c>
      <c r="R230" s="122">
        <f>Q230*H230</f>
        <v>0</v>
      </c>
      <c r="S230" s="122">
        <v>0</v>
      </c>
      <c r="T230" s="123">
        <f>S230*H230</f>
        <v>0</v>
      </c>
      <c r="AR230" s="124" t="s">
        <v>172</v>
      </c>
      <c r="AT230" s="124" t="s">
        <v>111</v>
      </c>
      <c r="AU230" s="124" t="s">
        <v>76</v>
      </c>
      <c r="AY230" s="42" t="s">
        <v>109</v>
      </c>
      <c r="BE230" s="125">
        <f>IF(N230="základní",J230,0)</f>
        <v>0</v>
      </c>
      <c r="BF230" s="125">
        <f>IF(N230="snížená",J230,0)</f>
        <v>0</v>
      </c>
      <c r="BG230" s="125">
        <f>IF(N230="zákl. přenesená",J230,0)</f>
        <v>0</v>
      </c>
      <c r="BH230" s="125">
        <f>IF(N230="sníž. přenesená",J230,0)</f>
        <v>0</v>
      </c>
      <c r="BI230" s="125">
        <f>IF(N230="nulová",J230,0)</f>
        <v>0</v>
      </c>
      <c r="BJ230" s="42" t="s">
        <v>74</v>
      </c>
      <c r="BK230" s="125">
        <f>ROUND(I230*H230,2)</f>
        <v>0</v>
      </c>
      <c r="BL230" s="42" t="s">
        <v>172</v>
      </c>
      <c r="BM230" s="124" t="s">
        <v>453</v>
      </c>
    </row>
    <row r="231" spans="2:65" s="170" customFormat="1" ht="24.15" customHeight="1" x14ac:dyDescent="0.3">
      <c r="B231" s="48"/>
      <c r="C231" s="115" t="s">
        <v>454</v>
      </c>
      <c r="D231" s="115" t="s">
        <v>111</v>
      </c>
      <c r="E231" s="116" t="s">
        <v>455</v>
      </c>
      <c r="F231" s="117" t="s">
        <v>456</v>
      </c>
      <c r="G231" s="118" t="s">
        <v>280</v>
      </c>
      <c r="H231" s="119">
        <v>7</v>
      </c>
      <c r="I231" s="159"/>
      <c r="J231" s="120">
        <f>ROUND(I231*H231,2)</f>
        <v>0</v>
      </c>
      <c r="K231" s="121"/>
      <c r="L231" s="48"/>
      <c r="M231" s="160" t="s">
        <v>33</v>
      </c>
      <c r="N231" s="92" t="s">
        <v>56</v>
      </c>
      <c r="P231" s="122">
        <f>O231*H231</f>
        <v>0</v>
      </c>
      <c r="Q231" s="122">
        <v>0</v>
      </c>
      <c r="R231" s="122">
        <f>Q231*H231</f>
        <v>0</v>
      </c>
      <c r="S231" s="122">
        <v>0</v>
      </c>
      <c r="T231" s="123">
        <f>S231*H231</f>
        <v>0</v>
      </c>
      <c r="AR231" s="124" t="s">
        <v>172</v>
      </c>
      <c r="AT231" s="124" t="s">
        <v>111</v>
      </c>
      <c r="AU231" s="124" t="s">
        <v>76</v>
      </c>
      <c r="AY231" s="42" t="s">
        <v>109</v>
      </c>
      <c r="BE231" s="125">
        <f>IF(N231="základní",J231,0)</f>
        <v>0</v>
      </c>
      <c r="BF231" s="125">
        <f>IF(N231="snížená",J231,0)</f>
        <v>0</v>
      </c>
      <c r="BG231" s="125">
        <f>IF(N231="zákl. přenesená",J231,0)</f>
        <v>0</v>
      </c>
      <c r="BH231" s="125">
        <f>IF(N231="sníž. přenesená",J231,0)</f>
        <v>0</v>
      </c>
      <c r="BI231" s="125">
        <f>IF(N231="nulová",J231,0)</f>
        <v>0</v>
      </c>
      <c r="BJ231" s="42" t="s">
        <v>74</v>
      </c>
      <c r="BK231" s="125">
        <f>ROUND(I231*H231,2)</f>
        <v>0</v>
      </c>
      <c r="BL231" s="42" t="s">
        <v>172</v>
      </c>
      <c r="BM231" s="124" t="s">
        <v>457</v>
      </c>
    </row>
    <row r="232" spans="2:65" s="103" customFormat="1" ht="22.95" customHeight="1" x14ac:dyDescent="0.25">
      <c r="B232" s="104"/>
      <c r="D232" s="105" t="s">
        <v>72</v>
      </c>
      <c r="E232" s="113" t="s">
        <v>139</v>
      </c>
      <c r="F232" s="113" t="s">
        <v>458</v>
      </c>
      <c r="I232" s="158"/>
      <c r="J232" s="114">
        <f>BK232</f>
        <v>0</v>
      </c>
      <c r="L232" s="104"/>
      <c r="M232" s="108"/>
      <c r="P232" s="109">
        <f>SUM(P233:P235)</f>
        <v>0</v>
      </c>
      <c r="R232" s="109">
        <f>SUM(R233:R235)</f>
        <v>0</v>
      </c>
      <c r="T232" s="110">
        <f>SUM(T233:T235)</f>
        <v>0</v>
      </c>
      <c r="AR232" s="105" t="s">
        <v>76</v>
      </c>
      <c r="AT232" s="111" t="s">
        <v>72</v>
      </c>
      <c r="AU232" s="111" t="s">
        <v>74</v>
      </c>
      <c r="AY232" s="105" t="s">
        <v>109</v>
      </c>
      <c r="BK232" s="112">
        <f>SUM(BK233:BK235)</f>
        <v>0</v>
      </c>
    </row>
    <row r="233" spans="2:65" s="170" customFormat="1" ht="16.5" customHeight="1" x14ac:dyDescent="0.3">
      <c r="B233" s="48"/>
      <c r="C233" s="115" t="s">
        <v>459</v>
      </c>
      <c r="D233" s="115" t="s">
        <v>111</v>
      </c>
      <c r="E233" s="116" t="s">
        <v>460</v>
      </c>
      <c r="F233" s="117" t="s">
        <v>461</v>
      </c>
      <c r="G233" s="118" t="s">
        <v>462</v>
      </c>
      <c r="H233" s="119">
        <v>20</v>
      </c>
      <c r="I233" s="159"/>
      <c r="J233" s="120">
        <f>ROUND(I233*H233,2)</f>
        <v>0</v>
      </c>
      <c r="K233" s="121"/>
      <c r="L233" s="48"/>
      <c r="M233" s="160" t="s">
        <v>33</v>
      </c>
      <c r="N233" s="92" t="s">
        <v>56</v>
      </c>
      <c r="P233" s="122">
        <f>O233*H233</f>
        <v>0</v>
      </c>
      <c r="Q233" s="122">
        <v>0</v>
      </c>
      <c r="R233" s="122">
        <f>Q233*H233</f>
        <v>0</v>
      </c>
      <c r="S233" s="122">
        <v>0</v>
      </c>
      <c r="T233" s="123">
        <f>S233*H233</f>
        <v>0</v>
      </c>
      <c r="AR233" s="124" t="s">
        <v>172</v>
      </c>
      <c r="AT233" s="124" t="s">
        <v>111</v>
      </c>
      <c r="AU233" s="124" t="s">
        <v>76</v>
      </c>
      <c r="AY233" s="42" t="s">
        <v>109</v>
      </c>
      <c r="BE233" s="125">
        <f>IF(N233="základní",J233,0)</f>
        <v>0</v>
      </c>
      <c r="BF233" s="125">
        <f>IF(N233="snížená",J233,0)</f>
        <v>0</v>
      </c>
      <c r="BG233" s="125">
        <f>IF(N233="zákl. přenesená",J233,0)</f>
        <v>0</v>
      </c>
      <c r="BH233" s="125">
        <f>IF(N233="sníž. přenesená",J233,0)</f>
        <v>0</v>
      </c>
      <c r="BI233" s="125">
        <f>IF(N233="nulová",J233,0)</f>
        <v>0</v>
      </c>
      <c r="BJ233" s="42" t="s">
        <v>74</v>
      </c>
      <c r="BK233" s="125">
        <f>ROUND(I233*H233,2)</f>
        <v>0</v>
      </c>
      <c r="BL233" s="42" t="s">
        <v>172</v>
      </c>
      <c r="BM233" s="124" t="s">
        <v>463</v>
      </c>
    </row>
    <row r="234" spans="2:65" s="170" customFormat="1" ht="16.5" customHeight="1" x14ac:dyDescent="0.3">
      <c r="B234" s="48"/>
      <c r="C234" s="115" t="s">
        <v>464</v>
      </c>
      <c r="D234" s="115" t="s">
        <v>111</v>
      </c>
      <c r="E234" s="116" t="s">
        <v>465</v>
      </c>
      <c r="F234" s="117" t="s">
        <v>466</v>
      </c>
      <c r="G234" s="118" t="s">
        <v>462</v>
      </c>
      <c r="H234" s="119">
        <v>16</v>
      </c>
      <c r="I234" s="159"/>
      <c r="J234" s="120">
        <f>ROUND(I234*H234,2)</f>
        <v>0</v>
      </c>
      <c r="K234" s="121"/>
      <c r="L234" s="48"/>
      <c r="M234" s="160" t="s">
        <v>33</v>
      </c>
      <c r="N234" s="92" t="s">
        <v>56</v>
      </c>
      <c r="P234" s="122">
        <f>O234*H234</f>
        <v>0</v>
      </c>
      <c r="Q234" s="122">
        <v>0</v>
      </c>
      <c r="R234" s="122">
        <f>Q234*H234</f>
        <v>0</v>
      </c>
      <c r="S234" s="122">
        <v>0</v>
      </c>
      <c r="T234" s="123">
        <f>S234*H234</f>
        <v>0</v>
      </c>
      <c r="AR234" s="124" t="s">
        <v>172</v>
      </c>
      <c r="AT234" s="124" t="s">
        <v>111</v>
      </c>
      <c r="AU234" s="124" t="s">
        <v>76</v>
      </c>
      <c r="AY234" s="42" t="s">
        <v>109</v>
      </c>
      <c r="BE234" s="125">
        <f>IF(N234="základní",J234,0)</f>
        <v>0</v>
      </c>
      <c r="BF234" s="125">
        <f>IF(N234="snížená",J234,0)</f>
        <v>0</v>
      </c>
      <c r="BG234" s="125">
        <f>IF(N234="zákl. přenesená",J234,0)</f>
        <v>0</v>
      </c>
      <c r="BH234" s="125">
        <f>IF(N234="sníž. přenesená",J234,0)</f>
        <v>0</v>
      </c>
      <c r="BI234" s="125">
        <f>IF(N234="nulová",J234,0)</f>
        <v>0</v>
      </c>
      <c r="BJ234" s="42" t="s">
        <v>74</v>
      </c>
      <c r="BK234" s="125">
        <f>ROUND(I234*H234,2)</f>
        <v>0</v>
      </c>
      <c r="BL234" s="42" t="s">
        <v>172</v>
      </c>
      <c r="BM234" s="124" t="s">
        <v>467</v>
      </c>
    </row>
    <row r="235" spans="2:65" s="170" customFormat="1" ht="16.5" customHeight="1" x14ac:dyDescent="0.3">
      <c r="B235" s="48"/>
      <c r="C235" s="115" t="s">
        <v>468</v>
      </c>
      <c r="D235" s="115" t="s">
        <v>111</v>
      </c>
      <c r="E235" s="116" t="s">
        <v>469</v>
      </c>
      <c r="F235" s="117" t="s">
        <v>470</v>
      </c>
      <c r="G235" s="118" t="s">
        <v>280</v>
      </c>
      <c r="H235" s="119">
        <v>1</v>
      </c>
      <c r="I235" s="159"/>
      <c r="J235" s="120">
        <f>ROUND(I235*H235,2)</f>
        <v>0</v>
      </c>
      <c r="K235" s="121"/>
      <c r="L235" s="48"/>
      <c r="M235" s="163" t="s">
        <v>33</v>
      </c>
      <c r="N235" s="135" t="s">
        <v>56</v>
      </c>
      <c r="O235" s="164"/>
      <c r="P235" s="136">
        <f>O235*H235</f>
        <v>0</v>
      </c>
      <c r="Q235" s="136">
        <v>0</v>
      </c>
      <c r="R235" s="136">
        <f>Q235*H235</f>
        <v>0</v>
      </c>
      <c r="S235" s="136">
        <v>0</v>
      </c>
      <c r="T235" s="137">
        <f>S235*H235</f>
        <v>0</v>
      </c>
      <c r="AR235" s="124" t="s">
        <v>172</v>
      </c>
      <c r="AT235" s="124" t="s">
        <v>111</v>
      </c>
      <c r="AU235" s="124" t="s">
        <v>76</v>
      </c>
      <c r="AY235" s="42" t="s">
        <v>109</v>
      </c>
      <c r="BE235" s="125">
        <f>IF(N235="základní",J235,0)</f>
        <v>0</v>
      </c>
      <c r="BF235" s="125">
        <f>IF(N235="snížená",J235,0)</f>
        <v>0</v>
      </c>
      <c r="BG235" s="125">
        <f>IF(N235="zákl. přenesená",J235,0)</f>
        <v>0</v>
      </c>
      <c r="BH235" s="125">
        <f>IF(N235="sníž. přenesená",J235,0)</f>
        <v>0</v>
      </c>
      <c r="BI235" s="125">
        <f>IF(N235="nulová",J235,0)</f>
        <v>0</v>
      </c>
      <c r="BJ235" s="42" t="s">
        <v>74</v>
      </c>
      <c r="BK235" s="125">
        <f>ROUND(I235*H235,2)</f>
        <v>0</v>
      </c>
      <c r="BL235" s="42" t="s">
        <v>172</v>
      </c>
      <c r="BM235" s="124" t="s">
        <v>471</v>
      </c>
    </row>
    <row r="236" spans="2:65" s="170" customFormat="1" ht="6.9" customHeight="1" x14ac:dyDescent="0.3">
      <c r="B236" s="52"/>
      <c r="C236" s="53"/>
      <c r="D236" s="53"/>
      <c r="E236" s="53"/>
      <c r="F236" s="53"/>
      <c r="G236" s="53"/>
      <c r="H236" s="53"/>
      <c r="I236" s="53"/>
      <c r="J236" s="53"/>
      <c r="K236" s="53"/>
      <c r="L236" s="48"/>
    </row>
  </sheetData>
  <sheetProtection algorithmName="SHA-512" hashValue="B1GyUzcErnUbgj7V9DCtxave4r/rzarkck7eRoN+uY8jJGPhHbISTDd8UKCex3KG4WdT5inT4dKGpb/9F1m1sQ==" saltValue="Rhp8+hBpma0F9zaIAF14mw==" spinCount="100000" sheet="1" objects="1" scenarios="1" formatColumns="0" formatRows="0" autoFilter="0"/>
  <autoFilter ref="C140:K235"/>
  <mergeCells count="14">
    <mergeCell ref="E131:H131"/>
    <mergeCell ref="E133:H133"/>
    <mergeCell ref="E87:H87"/>
    <mergeCell ref="D115:F115"/>
    <mergeCell ref="D116:F116"/>
    <mergeCell ref="D117:F117"/>
    <mergeCell ref="D118:F118"/>
    <mergeCell ref="D119:F119"/>
    <mergeCell ref="E85:H85"/>
    <mergeCell ref="L2:V2"/>
    <mergeCell ref="E7:H7"/>
    <mergeCell ref="E9:H9"/>
    <mergeCell ref="E18:H18"/>
    <mergeCell ref="E27:H27"/>
  </mergeCells>
  <pageMargins left="0.39370078740157483" right="0.39370078740157483" top="0.39370078740157483" bottom="0.39370078740157483" header="0" footer="0"/>
  <pageSetup paperSize="9" scale="81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91"/>
  <sheetViews>
    <sheetView showGridLines="0" workbookViewId="0">
      <selection activeCell="F184" sqref="F184"/>
    </sheetView>
  </sheetViews>
  <sheetFormatPr defaultColWidth="9.109375" defaultRowHeight="10.199999999999999" x14ac:dyDescent="0.2"/>
  <cols>
    <col min="1" max="1" width="7.109375" style="242" customWidth="1"/>
    <col min="2" max="2" width="1" style="242" customWidth="1"/>
    <col min="3" max="3" width="3.5546875" style="242" customWidth="1"/>
    <col min="4" max="4" width="3.6640625" style="242" customWidth="1"/>
    <col min="5" max="5" width="14.6640625" style="242" customWidth="1"/>
    <col min="6" max="6" width="43.5546875" style="242" customWidth="1"/>
    <col min="7" max="7" width="6.44140625" style="242" customWidth="1"/>
    <col min="8" max="8" width="12" style="242" customWidth="1"/>
    <col min="9" max="9" width="13.5546875" style="242" customWidth="1"/>
    <col min="10" max="10" width="19.109375" style="242" customWidth="1"/>
    <col min="11" max="11" width="19.109375" style="242" hidden="1" customWidth="1"/>
    <col min="12" max="12" width="8" style="242" customWidth="1"/>
    <col min="13" max="13" width="9.33203125" style="242" hidden="1" customWidth="1"/>
    <col min="14" max="14" width="9.109375" style="242"/>
    <col min="15" max="20" width="12.109375" style="242" hidden="1" customWidth="1"/>
    <col min="21" max="21" width="14" style="242" hidden="1" customWidth="1"/>
    <col min="22" max="22" width="10.5546875" style="242" customWidth="1"/>
    <col min="23" max="23" width="14" style="242" customWidth="1"/>
    <col min="24" max="24" width="10.5546875" style="242" customWidth="1"/>
    <col min="25" max="25" width="12.88671875" style="242" customWidth="1"/>
    <col min="26" max="26" width="9.44140625" style="242" customWidth="1"/>
    <col min="27" max="27" width="12.88671875" style="242" customWidth="1"/>
    <col min="28" max="28" width="14" style="242" customWidth="1"/>
    <col min="29" max="29" width="9.44140625" style="242" customWidth="1"/>
    <col min="30" max="30" width="12.88671875" style="242" customWidth="1"/>
    <col min="31" max="31" width="14" style="242" customWidth="1"/>
    <col min="32" max="16384" width="9.109375" style="242"/>
  </cols>
  <sheetData>
    <row r="2" spans="2:46" ht="36.9" customHeight="1" x14ac:dyDescent="0.2"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AT2" s="243" t="s">
        <v>472</v>
      </c>
    </row>
    <row r="3" spans="2:46" ht="6.9" customHeight="1" x14ac:dyDescent="0.2">
      <c r="B3" s="244"/>
      <c r="C3" s="245"/>
      <c r="D3" s="245"/>
      <c r="E3" s="245"/>
      <c r="F3" s="245"/>
      <c r="G3" s="245"/>
      <c r="H3" s="245"/>
      <c r="I3" s="245"/>
      <c r="J3" s="245"/>
      <c r="K3" s="245"/>
      <c r="L3" s="246"/>
      <c r="AT3" s="243" t="s">
        <v>76</v>
      </c>
    </row>
    <row r="4" spans="2:46" ht="24.9" customHeight="1" x14ac:dyDescent="0.2">
      <c r="B4" s="246"/>
      <c r="D4" s="247" t="s">
        <v>78</v>
      </c>
      <c r="L4" s="246"/>
      <c r="M4" s="248" t="s">
        <v>36</v>
      </c>
      <c r="AT4" s="243" t="s">
        <v>34</v>
      </c>
    </row>
    <row r="5" spans="2:46" ht="6.9" customHeight="1" x14ac:dyDescent="0.2">
      <c r="B5" s="246"/>
      <c r="L5" s="246"/>
    </row>
    <row r="6" spans="2:46" ht="12" customHeight="1" x14ac:dyDescent="0.2">
      <c r="B6" s="246"/>
      <c r="D6" s="249" t="s">
        <v>37</v>
      </c>
      <c r="L6" s="246"/>
    </row>
    <row r="7" spans="2:46" ht="16.5" customHeight="1" x14ac:dyDescent="0.2">
      <c r="B7" s="246"/>
      <c r="E7" s="405" t="str">
        <f>'[7]Rekapitulace stavby'!K6</f>
        <v>Areál tramvaje Poruba -  VZT</v>
      </c>
      <c r="F7" s="406"/>
      <c r="G7" s="406"/>
      <c r="H7" s="406"/>
      <c r="L7" s="246"/>
    </row>
    <row r="8" spans="2:46" s="251" customFormat="1" ht="12" customHeight="1" x14ac:dyDescent="0.3">
      <c r="B8" s="250"/>
      <c r="D8" s="249" t="s">
        <v>79</v>
      </c>
      <c r="L8" s="250"/>
    </row>
    <row r="9" spans="2:46" s="251" customFormat="1" ht="16.5" customHeight="1" x14ac:dyDescent="0.3">
      <c r="B9" s="250"/>
      <c r="E9" s="408" t="s">
        <v>473</v>
      </c>
      <c r="F9" s="409"/>
      <c r="G9" s="409"/>
      <c r="H9" s="409"/>
      <c r="L9" s="250"/>
    </row>
    <row r="10" spans="2:46" s="251" customFormat="1" x14ac:dyDescent="0.3">
      <c r="B10" s="250"/>
      <c r="L10" s="250"/>
    </row>
    <row r="11" spans="2:46" s="251" customFormat="1" ht="12" customHeight="1" x14ac:dyDescent="0.3">
      <c r="B11" s="250"/>
      <c r="D11" s="249" t="s">
        <v>38</v>
      </c>
      <c r="F11" s="252" t="s">
        <v>33</v>
      </c>
      <c r="I11" s="249" t="s">
        <v>39</v>
      </c>
      <c r="J11" s="252" t="s">
        <v>33</v>
      </c>
      <c r="L11" s="250"/>
    </row>
    <row r="12" spans="2:46" s="251" customFormat="1" ht="12" customHeight="1" x14ac:dyDescent="0.3">
      <c r="B12" s="250"/>
      <c r="D12" s="249" t="s">
        <v>40</v>
      </c>
      <c r="F12" s="252" t="s">
        <v>41</v>
      </c>
      <c r="I12" s="249" t="s">
        <v>42</v>
      </c>
      <c r="J12" s="253">
        <v>45334</v>
      </c>
      <c r="L12" s="250"/>
    </row>
    <row r="13" spans="2:46" s="251" customFormat="1" ht="10.95" customHeight="1" x14ac:dyDescent="0.3">
      <c r="B13" s="250"/>
      <c r="L13" s="250"/>
    </row>
    <row r="14" spans="2:46" s="251" customFormat="1" ht="12" customHeight="1" x14ac:dyDescent="0.3">
      <c r="B14" s="250"/>
      <c r="D14" s="249" t="s">
        <v>43</v>
      </c>
      <c r="I14" s="249" t="s">
        <v>44</v>
      </c>
      <c r="J14" s="252" t="s">
        <v>33</v>
      </c>
      <c r="L14" s="250"/>
    </row>
    <row r="15" spans="2:46" s="251" customFormat="1" ht="18" customHeight="1" x14ac:dyDescent="0.3">
      <c r="B15" s="250"/>
      <c r="E15" s="252" t="s">
        <v>27</v>
      </c>
      <c r="I15" s="249" t="s">
        <v>45</v>
      </c>
      <c r="J15" s="252" t="s">
        <v>33</v>
      </c>
      <c r="L15" s="250"/>
    </row>
    <row r="16" spans="2:46" s="251" customFormat="1" ht="6.9" customHeight="1" x14ac:dyDescent="0.3">
      <c r="B16" s="250"/>
      <c r="L16" s="250"/>
    </row>
    <row r="17" spans="2:12" s="251" customFormat="1" ht="12" customHeight="1" x14ac:dyDescent="0.3">
      <c r="B17" s="250"/>
      <c r="D17" s="249" t="s">
        <v>189</v>
      </c>
      <c r="I17" s="249" t="s">
        <v>44</v>
      </c>
      <c r="J17" s="254" t="str">
        <f>'[7]Rekapitulace stavby'!AN13</f>
        <v>Vyplň údaj</v>
      </c>
      <c r="L17" s="250"/>
    </row>
    <row r="18" spans="2:12" s="251" customFormat="1" ht="18" customHeight="1" x14ac:dyDescent="0.3">
      <c r="B18" s="250"/>
      <c r="E18" s="410" t="str">
        <f>'[7]Rekapitulace stavby'!E14</f>
        <v>Vyplň údaj</v>
      </c>
      <c r="F18" s="411"/>
      <c r="G18" s="411"/>
      <c r="H18" s="411"/>
      <c r="I18" s="249" t="s">
        <v>45</v>
      </c>
      <c r="J18" s="254" t="str">
        <f>'[7]Rekapitulace stavby'!AN14</f>
        <v>Vyplň údaj</v>
      </c>
      <c r="L18" s="250"/>
    </row>
    <row r="19" spans="2:12" s="251" customFormat="1" ht="6.9" customHeight="1" x14ac:dyDescent="0.3">
      <c r="B19" s="250"/>
      <c r="L19" s="250"/>
    </row>
    <row r="20" spans="2:12" s="251" customFormat="1" ht="12" customHeight="1" x14ac:dyDescent="0.3">
      <c r="B20" s="250"/>
      <c r="D20" s="249" t="s">
        <v>46</v>
      </c>
      <c r="I20" s="249" t="s">
        <v>44</v>
      </c>
      <c r="J20" s="252" t="s">
        <v>33</v>
      </c>
      <c r="L20" s="250"/>
    </row>
    <row r="21" spans="2:12" s="251" customFormat="1" ht="18" customHeight="1" x14ac:dyDescent="0.3">
      <c r="B21" s="250"/>
      <c r="E21" s="252" t="s">
        <v>474</v>
      </c>
      <c r="I21" s="249" t="s">
        <v>45</v>
      </c>
      <c r="J21" s="252" t="s">
        <v>33</v>
      </c>
      <c r="L21" s="250"/>
    </row>
    <row r="22" spans="2:12" s="251" customFormat="1" ht="6.9" customHeight="1" x14ac:dyDescent="0.3">
      <c r="B22" s="250"/>
      <c r="L22" s="250"/>
    </row>
    <row r="23" spans="2:12" s="251" customFormat="1" ht="12" customHeight="1" x14ac:dyDescent="0.3">
      <c r="B23" s="250"/>
      <c r="D23" s="249" t="s">
        <v>49</v>
      </c>
      <c r="I23" s="249" t="s">
        <v>44</v>
      </c>
      <c r="J23" s="252" t="s">
        <v>33</v>
      </c>
      <c r="L23" s="250"/>
    </row>
    <row r="24" spans="2:12" s="251" customFormat="1" ht="18" customHeight="1" x14ac:dyDescent="0.3">
      <c r="B24" s="250"/>
      <c r="E24" s="252" t="s">
        <v>1</v>
      </c>
      <c r="I24" s="249" t="s">
        <v>45</v>
      </c>
      <c r="J24" s="252" t="s">
        <v>33</v>
      </c>
      <c r="L24" s="250"/>
    </row>
    <row r="25" spans="2:12" s="251" customFormat="1" ht="6.9" customHeight="1" x14ac:dyDescent="0.3">
      <c r="B25" s="250"/>
      <c r="L25" s="250"/>
    </row>
    <row r="26" spans="2:12" s="251" customFormat="1" ht="12" customHeight="1" x14ac:dyDescent="0.3">
      <c r="B26" s="250"/>
      <c r="D26" s="249" t="s">
        <v>50</v>
      </c>
      <c r="L26" s="250"/>
    </row>
    <row r="27" spans="2:12" s="256" customFormat="1" ht="16.5" customHeight="1" x14ac:dyDescent="0.3">
      <c r="B27" s="255"/>
      <c r="E27" s="412" t="s">
        <v>33</v>
      </c>
      <c r="F27" s="412"/>
      <c r="G27" s="412"/>
      <c r="H27" s="412"/>
      <c r="L27" s="255"/>
    </row>
    <row r="28" spans="2:12" s="251" customFormat="1" ht="6.9" customHeight="1" x14ac:dyDescent="0.3">
      <c r="B28" s="250"/>
      <c r="L28" s="250"/>
    </row>
    <row r="29" spans="2:12" s="251" customFormat="1" ht="6.9" customHeight="1" x14ac:dyDescent="0.3">
      <c r="B29" s="250"/>
      <c r="D29" s="257"/>
      <c r="E29" s="257"/>
      <c r="F29" s="257"/>
      <c r="G29" s="257"/>
      <c r="H29" s="257"/>
      <c r="I29" s="257"/>
      <c r="J29" s="257"/>
      <c r="K29" s="257"/>
      <c r="L29" s="250"/>
    </row>
    <row r="30" spans="2:12" s="251" customFormat="1" ht="14.4" customHeight="1" x14ac:dyDescent="0.3">
      <c r="B30" s="250"/>
      <c r="D30" s="252" t="s">
        <v>80</v>
      </c>
      <c r="J30" s="258">
        <f>J96</f>
        <v>0</v>
      </c>
      <c r="L30" s="250"/>
    </row>
    <row r="31" spans="2:12" s="251" customFormat="1" ht="14.4" customHeight="1" x14ac:dyDescent="0.3">
      <c r="B31" s="250"/>
      <c r="D31" s="259" t="s">
        <v>81</v>
      </c>
      <c r="J31" s="258">
        <f>J106</f>
        <v>0</v>
      </c>
      <c r="L31" s="250"/>
    </row>
    <row r="32" spans="2:12" s="251" customFormat="1" ht="25.35" customHeight="1" x14ac:dyDescent="0.3">
      <c r="B32" s="250"/>
      <c r="D32" s="260" t="s">
        <v>51</v>
      </c>
      <c r="J32" s="261">
        <f>ROUND(J30 + J31, 2)</f>
        <v>0</v>
      </c>
      <c r="L32" s="250"/>
    </row>
    <row r="33" spans="2:12" s="251" customFormat="1" ht="6.9" customHeight="1" x14ac:dyDescent="0.3">
      <c r="B33" s="250"/>
      <c r="D33" s="257"/>
      <c r="E33" s="257"/>
      <c r="F33" s="257"/>
      <c r="G33" s="257"/>
      <c r="H33" s="257"/>
      <c r="I33" s="257"/>
      <c r="J33" s="257"/>
      <c r="K33" s="257"/>
      <c r="L33" s="250"/>
    </row>
    <row r="34" spans="2:12" s="251" customFormat="1" ht="14.4" customHeight="1" x14ac:dyDescent="0.3">
      <c r="B34" s="250"/>
      <c r="F34" s="262" t="s">
        <v>53</v>
      </c>
      <c r="I34" s="262" t="s">
        <v>52</v>
      </c>
      <c r="J34" s="262" t="s">
        <v>54</v>
      </c>
      <c r="L34" s="250"/>
    </row>
    <row r="35" spans="2:12" s="251" customFormat="1" ht="14.4" customHeight="1" x14ac:dyDescent="0.3">
      <c r="B35" s="250"/>
      <c r="D35" s="263" t="s">
        <v>55</v>
      </c>
      <c r="E35" s="249" t="s">
        <v>56</v>
      </c>
      <c r="F35" s="264">
        <f>ROUND((SUM(BE106:BE113) + SUM(BE133:BE190)),  2)</f>
        <v>0</v>
      </c>
      <c r="I35" s="265">
        <v>0.21</v>
      </c>
      <c r="J35" s="264">
        <f>ROUND(((SUM(BE106:BE113) + SUM(BE133:BE190))*I35),  2)</f>
        <v>0</v>
      </c>
      <c r="L35" s="250"/>
    </row>
    <row r="36" spans="2:12" s="251" customFormat="1" ht="14.4" customHeight="1" x14ac:dyDescent="0.3">
      <c r="B36" s="250"/>
      <c r="E36" s="249" t="s">
        <v>57</v>
      </c>
      <c r="F36" s="264">
        <f>ROUND((SUM(BF106:BF113) + SUM(BF133:BF190)),  2)</f>
        <v>0</v>
      </c>
      <c r="I36" s="265">
        <v>0.15</v>
      </c>
      <c r="J36" s="264">
        <f>ROUND(((SUM(BF106:BF113) + SUM(BF133:BF190))*I36),  2)</f>
        <v>0</v>
      </c>
      <c r="L36" s="250"/>
    </row>
    <row r="37" spans="2:12" s="251" customFormat="1" ht="14.4" hidden="1" customHeight="1" x14ac:dyDescent="0.3">
      <c r="B37" s="250"/>
      <c r="E37" s="249" t="s">
        <v>58</v>
      </c>
      <c r="F37" s="264">
        <f>ROUND((SUM(BG106:BG113) + SUM(BG133:BG190)),  2)</f>
        <v>0</v>
      </c>
      <c r="I37" s="265">
        <v>0.21</v>
      </c>
      <c r="J37" s="264">
        <f>0</f>
        <v>0</v>
      </c>
      <c r="L37" s="250"/>
    </row>
    <row r="38" spans="2:12" s="251" customFormat="1" ht="14.4" hidden="1" customHeight="1" x14ac:dyDescent="0.3">
      <c r="B38" s="250"/>
      <c r="E38" s="249" t="s">
        <v>59</v>
      </c>
      <c r="F38" s="264">
        <f>ROUND((SUM(BH106:BH113) + SUM(BH133:BH190)),  2)</f>
        <v>0</v>
      </c>
      <c r="I38" s="265">
        <v>0.15</v>
      </c>
      <c r="J38" s="264">
        <f>0</f>
        <v>0</v>
      </c>
      <c r="L38" s="250"/>
    </row>
    <row r="39" spans="2:12" s="251" customFormat="1" ht="14.4" hidden="1" customHeight="1" x14ac:dyDescent="0.3">
      <c r="B39" s="250"/>
      <c r="E39" s="249" t="s">
        <v>60</v>
      </c>
      <c r="F39" s="264">
        <f>ROUND((SUM(BI106:BI113) + SUM(BI133:BI190)),  2)</f>
        <v>0</v>
      </c>
      <c r="I39" s="265">
        <v>0</v>
      </c>
      <c r="J39" s="264">
        <f>0</f>
        <v>0</v>
      </c>
      <c r="L39" s="250"/>
    </row>
    <row r="40" spans="2:12" s="251" customFormat="1" ht="6.9" customHeight="1" x14ac:dyDescent="0.3">
      <c r="B40" s="250"/>
      <c r="L40" s="250"/>
    </row>
    <row r="41" spans="2:12" s="251" customFormat="1" ht="25.35" customHeight="1" x14ac:dyDescent="0.3">
      <c r="B41" s="250"/>
      <c r="C41" s="266"/>
      <c r="D41" s="267" t="s">
        <v>61</v>
      </c>
      <c r="E41" s="268"/>
      <c r="F41" s="268"/>
      <c r="G41" s="269" t="s">
        <v>62</v>
      </c>
      <c r="H41" s="270" t="s">
        <v>63</v>
      </c>
      <c r="I41" s="268"/>
      <c r="J41" s="271">
        <f>SUM(J32:J39)</f>
        <v>0</v>
      </c>
      <c r="K41" s="272"/>
      <c r="L41" s="250"/>
    </row>
    <row r="42" spans="2:12" s="251" customFormat="1" ht="14.4" customHeight="1" x14ac:dyDescent="0.3">
      <c r="B42" s="250"/>
      <c r="L42" s="250"/>
    </row>
    <row r="43" spans="2:12" ht="14.4" customHeight="1" x14ac:dyDescent="0.2">
      <c r="B43" s="246"/>
      <c r="L43" s="246"/>
    </row>
    <row r="44" spans="2:12" ht="14.4" customHeight="1" x14ac:dyDescent="0.2">
      <c r="B44" s="246"/>
      <c r="L44" s="246"/>
    </row>
    <row r="45" spans="2:12" ht="14.4" customHeight="1" x14ac:dyDescent="0.2">
      <c r="B45" s="246"/>
      <c r="L45" s="246"/>
    </row>
    <row r="46" spans="2:12" ht="14.4" customHeight="1" x14ac:dyDescent="0.2">
      <c r="B46" s="246"/>
      <c r="L46" s="246"/>
    </row>
    <row r="47" spans="2:12" ht="14.4" customHeight="1" x14ac:dyDescent="0.2">
      <c r="B47" s="246"/>
      <c r="L47" s="246"/>
    </row>
    <row r="48" spans="2:12" ht="14.4" customHeight="1" x14ac:dyDescent="0.2">
      <c r="B48" s="246"/>
      <c r="L48" s="246"/>
    </row>
    <row r="49" spans="2:12" ht="14.4" customHeight="1" x14ac:dyDescent="0.2">
      <c r="B49" s="246"/>
      <c r="L49" s="246"/>
    </row>
    <row r="50" spans="2:12" s="251" customFormat="1" ht="14.4" customHeight="1" x14ac:dyDescent="0.3">
      <c r="B50" s="250"/>
      <c r="D50" s="273" t="s">
        <v>64</v>
      </c>
      <c r="E50" s="274"/>
      <c r="F50" s="274"/>
      <c r="G50" s="273" t="s">
        <v>65</v>
      </c>
      <c r="H50" s="274"/>
      <c r="I50" s="274"/>
      <c r="J50" s="274"/>
      <c r="K50" s="274"/>
      <c r="L50" s="250"/>
    </row>
    <row r="51" spans="2:12" x14ac:dyDescent="0.2">
      <c r="B51" s="246"/>
      <c r="L51" s="246"/>
    </row>
    <row r="52" spans="2:12" x14ac:dyDescent="0.2">
      <c r="B52" s="246"/>
      <c r="L52" s="246"/>
    </row>
    <row r="53" spans="2:12" x14ac:dyDescent="0.2">
      <c r="B53" s="246"/>
      <c r="L53" s="246"/>
    </row>
    <row r="54" spans="2:12" x14ac:dyDescent="0.2">
      <c r="B54" s="246"/>
      <c r="L54" s="246"/>
    </row>
    <row r="55" spans="2:12" x14ac:dyDescent="0.2">
      <c r="B55" s="246"/>
      <c r="L55" s="246"/>
    </row>
    <row r="56" spans="2:12" x14ac:dyDescent="0.2">
      <c r="B56" s="246"/>
      <c r="L56" s="246"/>
    </row>
    <row r="57" spans="2:12" x14ac:dyDescent="0.2">
      <c r="B57" s="246"/>
      <c r="L57" s="246"/>
    </row>
    <row r="58" spans="2:12" x14ac:dyDescent="0.2">
      <c r="B58" s="246"/>
      <c r="L58" s="246"/>
    </row>
    <row r="59" spans="2:12" x14ac:dyDescent="0.2">
      <c r="B59" s="246"/>
      <c r="L59" s="246"/>
    </row>
    <row r="60" spans="2:12" x14ac:dyDescent="0.2">
      <c r="B60" s="246"/>
      <c r="L60" s="246"/>
    </row>
    <row r="61" spans="2:12" s="251" customFormat="1" ht="13.2" x14ac:dyDescent="0.3">
      <c r="B61" s="250"/>
      <c r="D61" s="275" t="s">
        <v>66</v>
      </c>
      <c r="E61" s="276"/>
      <c r="F61" s="277" t="s">
        <v>67</v>
      </c>
      <c r="G61" s="275" t="s">
        <v>66</v>
      </c>
      <c r="H61" s="276"/>
      <c r="I61" s="276"/>
      <c r="J61" s="278" t="s">
        <v>67</v>
      </c>
      <c r="K61" s="276"/>
      <c r="L61" s="250"/>
    </row>
    <row r="62" spans="2:12" x14ac:dyDescent="0.2">
      <c r="B62" s="246"/>
      <c r="L62" s="246"/>
    </row>
    <row r="63" spans="2:12" x14ac:dyDescent="0.2">
      <c r="B63" s="246"/>
      <c r="L63" s="246"/>
    </row>
    <row r="64" spans="2:12" x14ac:dyDescent="0.2">
      <c r="B64" s="246"/>
      <c r="L64" s="246"/>
    </row>
    <row r="65" spans="2:12" s="251" customFormat="1" ht="13.2" x14ac:dyDescent="0.3">
      <c r="B65" s="250"/>
      <c r="D65" s="273" t="s">
        <v>68</v>
      </c>
      <c r="E65" s="274"/>
      <c r="F65" s="274"/>
      <c r="G65" s="273" t="s">
        <v>190</v>
      </c>
      <c r="H65" s="274"/>
      <c r="I65" s="274"/>
      <c r="J65" s="274"/>
      <c r="K65" s="274"/>
      <c r="L65" s="250"/>
    </row>
    <row r="66" spans="2:12" x14ac:dyDescent="0.2">
      <c r="B66" s="246"/>
      <c r="L66" s="246"/>
    </row>
    <row r="67" spans="2:12" x14ac:dyDescent="0.2">
      <c r="B67" s="246"/>
      <c r="L67" s="246"/>
    </row>
    <row r="68" spans="2:12" x14ac:dyDescent="0.2">
      <c r="B68" s="246"/>
      <c r="L68" s="246"/>
    </row>
    <row r="69" spans="2:12" x14ac:dyDescent="0.2">
      <c r="B69" s="246"/>
      <c r="L69" s="246"/>
    </row>
    <row r="70" spans="2:12" x14ac:dyDescent="0.2">
      <c r="B70" s="246"/>
      <c r="L70" s="246"/>
    </row>
    <row r="71" spans="2:12" x14ac:dyDescent="0.2">
      <c r="B71" s="246"/>
      <c r="L71" s="246"/>
    </row>
    <row r="72" spans="2:12" x14ac:dyDescent="0.2">
      <c r="B72" s="246"/>
      <c r="L72" s="246"/>
    </row>
    <row r="73" spans="2:12" x14ac:dyDescent="0.2">
      <c r="B73" s="246"/>
      <c r="L73" s="246"/>
    </row>
    <row r="74" spans="2:12" x14ac:dyDescent="0.2">
      <c r="B74" s="246"/>
      <c r="L74" s="246"/>
    </row>
    <row r="75" spans="2:12" x14ac:dyDescent="0.2">
      <c r="B75" s="246"/>
      <c r="L75" s="246"/>
    </row>
    <row r="76" spans="2:12" s="251" customFormat="1" ht="13.2" x14ac:dyDescent="0.3">
      <c r="B76" s="250"/>
      <c r="D76" s="275" t="s">
        <v>66</v>
      </c>
      <c r="E76" s="276"/>
      <c r="F76" s="277" t="s">
        <v>67</v>
      </c>
      <c r="G76" s="275" t="s">
        <v>66</v>
      </c>
      <c r="H76" s="276"/>
      <c r="I76" s="276"/>
      <c r="J76" s="278" t="s">
        <v>67</v>
      </c>
      <c r="K76" s="276"/>
      <c r="L76" s="250"/>
    </row>
    <row r="77" spans="2:12" s="251" customFormat="1" ht="14.4" customHeight="1" x14ac:dyDescent="0.3">
      <c r="B77" s="279"/>
      <c r="C77" s="280"/>
      <c r="D77" s="280"/>
      <c r="E77" s="280"/>
      <c r="F77" s="280"/>
      <c r="G77" s="280"/>
      <c r="H77" s="280"/>
      <c r="I77" s="280"/>
      <c r="J77" s="280"/>
      <c r="K77" s="280"/>
      <c r="L77" s="250"/>
    </row>
    <row r="81" spans="2:47" s="251" customFormat="1" ht="6.9" customHeight="1" x14ac:dyDescent="0.3">
      <c r="B81" s="281"/>
      <c r="C81" s="282"/>
      <c r="D81" s="282"/>
      <c r="E81" s="282"/>
      <c r="F81" s="282"/>
      <c r="G81" s="282"/>
      <c r="H81" s="282"/>
      <c r="I81" s="282"/>
      <c r="J81" s="282"/>
      <c r="K81" s="282"/>
      <c r="L81" s="250"/>
    </row>
    <row r="82" spans="2:47" s="251" customFormat="1" ht="24.9" customHeight="1" x14ac:dyDescent="0.3">
      <c r="B82" s="250"/>
      <c r="C82" s="247" t="s">
        <v>82</v>
      </c>
      <c r="L82" s="250"/>
    </row>
    <row r="83" spans="2:47" s="251" customFormat="1" ht="6.9" customHeight="1" x14ac:dyDescent="0.3">
      <c r="B83" s="250"/>
      <c r="L83" s="250"/>
    </row>
    <row r="84" spans="2:47" s="251" customFormat="1" ht="12" customHeight="1" x14ac:dyDescent="0.3">
      <c r="B84" s="250"/>
      <c r="C84" s="249" t="s">
        <v>37</v>
      </c>
      <c r="L84" s="250"/>
    </row>
    <row r="85" spans="2:47" s="251" customFormat="1" ht="16.5" customHeight="1" x14ac:dyDescent="0.3">
      <c r="B85" s="250"/>
      <c r="E85" s="405" t="str">
        <f>E7</f>
        <v>Areál tramvaje Poruba -  VZT</v>
      </c>
      <c r="F85" s="406"/>
      <c r="G85" s="406"/>
      <c r="H85" s="406"/>
      <c r="L85" s="250"/>
    </row>
    <row r="86" spans="2:47" s="251" customFormat="1" ht="12" customHeight="1" x14ac:dyDescent="0.3">
      <c r="B86" s="250"/>
      <c r="C86" s="249" t="s">
        <v>79</v>
      </c>
      <c r="L86" s="250"/>
    </row>
    <row r="87" spans="2:47" s="251" customFormat="1" ht="16.5" customHeight="1" x14ac:dyDescent="0.3">
      <c r="B87" s="250"/>
      <c r="E87" s="408" t="str">
        <f>E9</f>
        <v>D1.4 - Silnoproudá elektroinstalace</v>
      </c>
      <c r="F87" s="409"/>
      <c r="G87" s="409"/>
      <c r="H87" s="409"/>
      <c r="L87" s="250"/>
    </row>
    <row r="88" spans="2:47" s="251" customFormat="1" ht="6.9" customHeight="1" x14ac:dyDescent="0.3">
      <c r="B88" s="250"/>
      <c r="L88" s="250"/>
    </row>
    <row r="89" spans="2:47" s="251" customFormat="1" ht="12" customHeight="1" x14ac:dyDescent="0.3">
      <c r="B89" s="250"/>
      <c r="C89" s="249" t="s">
        <v>40</v>
      </c>
      <c r="F89" s="252" t="str">
        <f>F12</f>
        <v>Ostrava</v>
      </c>
      <c r="I89" s="249" t="s">
        <v>42</v>
      </c>
      <c r="J89" s="253">
        <f>IF(J12="","",J12)</f>
        <v>45334</v>
      </c>
      <c r="L89" s="250"/>
    </row>
    <row r="90" spans="2:47" s="251" customFormat="1" ht="6.9" customHeight="1" x14ac:dyDescent="0.3">
      <c r="B90" s="250"/>
      <c r="L90" s="250"/>
    </row>
    <row r="91" spans="2:47" s="251" customFormat="1" ht="15.15" customHeight="1" x14ac:dyDescent="0.3">
      <c r="B91" s="250"/>
      <c r="C91" s="249" t="s">
        <v>43</v>
      </c>
      <c r="F91" s="252" t="str">
        <f>E15</f>
        <v>Dopravní podnik Ostrava a.s.</v>
      </c>
      <c r="I91" s="249" t="s">
        <v>46</v>
      </c>
      <c r="J91" s="283" t="str">
        <f>E21</f>
        <v>Vladimír Hochmann</v>
      </c>
      <c r="L91" s="250"/>
    </row>
    <row r="92" spans="2:47" s="251" customFormat="1" ht="15.15" customHeight="1" x14ac:dyDescent="0.3">
      <c r="B92" s="250"/>
      <c r="C92" s="249" t="s">
        <v>189</v>
      </c>
      <c r="F92" s="252" t="str">
        <f>IF(E18="","",E18)</f>
        <v>Vyplň údaj</v>
      </c>
      <c r="I92" s="249" t="s">
        <v>49</v>
      </c>
      <c r="J92" s="283" t="str">
        <f>E24</f>
        <v>BKB Metal, a.s.</v>
      </c>
      <c r="L92" s="250"/>
    </row>
    <row r="93" spans="2:47" s="251" customFormat="1" ht="10.35" customHeight="1" x14ac:dyDescent="0.3">
      <c r="B93" s="250"/>
      <c r="L93" s="250"/>
    </row>
    <row r="94" spans="2:47" s="251" customFormat="1" ht="29.25" customHeight="1" x14ac:dyDescent="0.3">
      <c r="B94" s="250"/>
      <c r="C94" s="284" t="s">
        <v>83</v>
      </c>
      <c r="D94" s="266"/>
      <c r="E94" s="266"/>
      <c r="F94" s="266"/>
      <c r="G94" s="266"/>
      <c r="H94" s="266"/>
      <c r="I94" s="266"/>
      <c r="J94" s="285" t="s">
        <v>84</v>
      </c>
      <c r="K94" s="266"/>
      <c r="L94" s="250"/>
    </row>
    <row r="95" spans="2:47" s="251" customFormat="1" ht="10.35" customHeight="1" x14ac:dyDescent="0.3">
      <c r="B95" s="250"/>
      <c r="L95" s="250"/>
    </row>
    <row r="96" spans="2:47" s="251" customFormat="1" ht="22.95" customHeight="1" x14ac:dyDescent="0.3">
      <c r="B96" s="250"/>
      <c r="C96" s="286" t="s">
        <v>85</v>
      </c>
      <c r="J96" s="261">
        <f>J133</f>
        <v>0</v>
      </c>
      <c r="L96" s="250"/>
      <c r="AU96" s="243" t="s">
        <v>86</v>
      </c>
    </row>
    <row r="97" spans="2:65" s="288" customFormat="1" ht="24.9" customHeight="1" x14ac:dyDescent="0.3">
      <c r="B97" s="287"/>
      <c r="D97" s="289" t="s">
        <v>244</v>
      </c>
      <c r="E97" s="290"/>
      <c r="F97" s="290"/>
      <c r="G97" s="290"/>
      <c r="H97" s="290"/>
      <c r="I97" s="290"/>
      <c r="J97" s="291">
        <f>J141</f>
        <v>0</v>
      </c>
      <c r="L97" s="287"/>
    </row>
    <row r="98" spans="2:65" s="293" customFormat="1" ht="19.95" customHeight="1" x14ac:dyDescent="0.3">
      <c r="B98" s="292"/>
      <c r="D98" s="294" t="s">
        <v>475</v>
      </c>
      <c r="E98" s="295"/>
      <c r="F98" s="295"/>
      <c r="G98" s="295"/>
      <c r="H98" s="295"/>
      <c r="I98" s="295"/>
      <c r="J98" s="296">
        <f>J142</f>
        <v>0</v>
      </c>
      <c r="L98" s="292"/>
    </row>
    <row r="99" spans="2:65" s="293" customFormat="1" ht="19.95" customHeight="1" x14ac:dyDescent="0.3">
      <c r="B99" s="292"/>
      <c r="D99" s="294" t="s">
        <v>476</v>
      </c>
      <c r="E99" s="295"/>
      <c r="F99" s="295"/>
      <c r="G99" s="295"/>
      <c r="H99" s="295"/>
      <c r="I99" s="295"/>
      <c r="J99" s="296">
        <f>J145</f>
        <v>0</v>
      </c>
      <c r="L99" s="292"/>
    </row>
    <row r="100" spans="2:65" s="293" customFormat="1" ht="19.95" customHeight="1" x14ac:dyDescent="0.3">
      <c r="B100" s="292"/>
      <c r="D100" s="294" t="s">
        <v>477</v>
      </c>
      <c r="E100" s="295"/>
      <c r="F100" s="295"/>
      <c r="G100" s="295"/>
      <c r="H100" s="295"/>
      <c r="I100" s="295"/>
      <c r="J100" s="296">
        <f>J159</f>
        <v>0</v>
      </c>
      <c r="L100" s="292"/>
    </row>
    <row r="101" spans="2:65" s="293" customFormat="1" ht="19.95" customHeight="1" x14ac:dyDescent="0.3">
      <c r="B101" s="292"/>
      <c r="D101" s="294" t="s">
        <v>478</v>
      </c>
      <c r="E101" s="295"/>
      <c r="F101" s="295"/>
      <c r="G101" s="295"/>
      <c r="H101" s="295"/>
      <c r="I101" s="295"/>
      <c r="J101" s="296">
        <f>J172</f>
        <v>0</v>
      </c>
      <c r="L101" s="292"/>
    </row>
    <row r="102" spans="2:65" s="293" customFormat="1" ht="19.95" customHeight="1" x14ac:dyDescent="0.3">
      <c r="B102" s="292"/>
      <c r="D102" s="294" t="s">
        <v>479</v>
      </c>
      <c r="E102" s="295"/>
      <c r="F102" s="295"/>
      <c r="G102" s="295"/>
      <c r="H102" s="295"/>
      <c r="I102" s="295"/>
      <c r="J102" s="296">
        <f>J183</f>
        <v>0</v>
      </c>
      <c r="L102" s="292"/>
    </row>
    <row r="103" spans="2:65" s="293" customFormat="1" ht="19.95" customHeight="1" x14ac:dyDescent="0.3">
      <c r="B103" s="292"/>
      <c r="D103" s="294" t="s">
        <v>480</v>
      </c>
      <c r="E103" s="295"/>
      <c r="F103" s="295"/>
      <c r="G103" s="295"/>
      <c r="H103" s="295"/>
      <c r="I103" s="295"/>
      <c r="J103" s="296">
        <f>J189</f>
        <v>0</v>
      </c>
      <c r="L103" s="292"/>
    </row>
    <row r="104" spans="2:65" s="251" customFormat="1" ht="21.75" customHeight="1" x14ac:dyDescent="0.3">
      <c r="B104" s="250"/>
      <c r="L104" s="250"/>
    </row>
    <row r="105" spans="2:65" s="251" customFormat="1" ht="6.9" customHeight="1" x14ac:dyDescent="0.3">
      <c r="B105" s="250"/>
      <c r="L105" s="250"/>
    </row>
    <row r="106" spans="2:65" s="251" customFormat="1" ht="29.25" customHeight="1" x14ac:dyDescent="0.3">
      <c r="B106" s="250"/>
      <c r="C106" s="286" t="s">
        <v>93</v>
      </c>
      <c r="J106" s="297">
        <f>ROUND(J107 + J108 + J109 + J110 + J111 + J112,2)</f>
        <v>0</v>
      </c>
      <c r="L106" s="250"/>
      <c r="N106" s="298" t="s">
        <v>55</v>
      </c>
    </row>
    <row r="107" spans="2:65" s="251" customFormat="1" ht="18" customHeight="1" x14ac:dyDescent="0.3">
      <c r="B107" s="250"/>
      <c r="D107" s="413" t="s">
        <v>191</v>
      </c>
      <c r="E107" s="414"/>
      <c r="F107" s="414"/>
      <c r="J107" s="299">
        <v>0</v>
      </c>
      <c r="L107" s="300"/>
      <c r="M107" s="301"/>
      <c r="N107" s="302" t="s">
        <v>56</v>
      </c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  <c r="AF107" s="301"/>
      <c r="AG107" s="301"/>
      <c r="AH107" s="301"/>
      <c r="AI107" s="301"/>
      <c r="AJ107" s="301"/>
      <c r="AK107" s="301"/>
      <c r="AL107" s="301"/>
      <c r="AM107" s="301"/>
      <c r="AN107" s="301"/>
      <c r="AO107" s="301"/>
      <c r="AP107" s="301"/>
      <c r="AQ107" s="301"/>
      <c r="AR107" s="301"/>
      <c r="AS107" s="301"/>
      <c r="AT107" s="301"/>
      <c r="AU107" s="301"/>
      <c r="AV107" s="301"/>
      <c r="AW107" s="301"/>
      <c r="AX107" s="301"/>
      <c r="AY107" s="303" t="s">
        <v>181</v>
      </c>
      <c r="AZ107" s="301"/>
      <c r="BA107" s="301"/>
      <c r="BB107" s="301"/>
      <c r="BC107" s="301"/>
      <c r="BD107" s="301"/>
      <c r="BE107" s="304">
        <f t="shared" ref="BE107:BE112" si="0">IF(N107="základní",J107,0)</f>
        <v>0</v>
      </c>
      <c r="BF107" s="304">
        <f t="shared" ref="BF107:BF112" si="1">IF(N107="snížená",J107,0)</f>
        <v>0</v>
      </c>
      <c r="BG107" s="304">
        <f t="shared" ref="BG107:BG112" si="2">IF(N107="zákl. přenesená",J107,0)</f>
        <v>0</v>
      </c>
      <c r="BH107" s="304">
        <f t="shared" ref="BH107:BH112" si="3">IF(N107="sníž. přenesená",J107,0)</f>
        <v>0</v>
      </c>
      <c r="BI107" s="304">
        <f t="shared" ref="BI107:BI112" si="4">IF(N107="nulová",J107,0)</f>
        <v>0</v>
      </c>
      <c r="BJ107" s="303" t="s">
        <v>74</v>
      </c>
      <c r="BK107" s="301"/>
      <c r="BL107" s="301"/>
      <c r="BM107" s="301"/>
    </row>
    <row r="108" spans="2:65" s="251" customFormat="1" ht="18" customHeight="1" x14ac:dyDescent="0.3">
      <c r="B108" s="250"/>
      <c r="D108" s="413" t="s">
        <v>192</v>
      </c>
      <c r="E108" s="414"/>
      <c r="F108" s="414"/>
      <c r="J108" s="299">
        <v>0</v>
      </c>
      <c r="L108" s="300"/>
      <c r="M108" s="301"/>
      <c r="N108" s="302" t="s">
        <v>56</v>
      </c>
      <c r="O108" s="301"/>
      <c r="P108" s="301"/>
      <c r="Q108" s="301"/>
      <c r="R108" s="301"/>
      <c r="S108" s="301"/>
      <c r="T108" s="301"/>
      <c r="U108" s="301"/>
      <c r="V108" s="301"/>
      <c r="W108" s="301"/>
      <c r="X108" s="301"/>
      <c r="Y108" s="301"/>
      <c r="Z108" s="301"/>
      <c r="AA108" s="301"/>
      <c r="AB108" s="301"/>
      <c r="AC108" s="301"/>
      <c r="AD108" s="301"/>
      <c r="AE108" s="301"/>
      <c r="AF108" s="301"/>
      <c r="AG108" s="301"/>
      <c r="AH108" s="301"/>
      <c r="AI108" s="301"/>
      <c r="AJ108" s="301"/>
      <c r="AK108" s="301"/>
      <c r="AL108" s="301"/>
      <c r="AM108" s="301"/>
      <c r="AN108" s="301"/>
      <c r="AO108" s="301"/>
      <c r="AP108" s="301"/>
      <c r="AQ108" s="301"/>
      <c r="AR108" s="301"/>
      <c r="AS108" s="301"/>
      <c r="AT108" s="301"/>
      <c r="AU108" s="301"/>
      <c r="AV108" s="301"/>
      <c r="AW108" s="301"/>
      <c r="AX108" s="301"/>
      <c r="AY108" s="303" t="s">
        <v>181</v>
      </c>
      <c r="AZ108" s="301"/>
      <c r="BA108" s="301"/>
      <c r="BB108" s="301"/>
      <c r="BC108" s="301"/>
      <c r="BD108" s="301"/>
      <c r="BE108" s="304">
        <f t="shared" si="0"/>
        <v>0</v>
      </c>
      <c r="BF108" s="304">
        <f t="shared" si="1"/>
        <v>0</v>
      </c>
      <c r="BG108" s="304">
        <f t="shared" si="2"/>
        <v>0</v>
      </c>
      <c r="BH108" s="304">
        <f t="shared" si="3"/>
        <v>0</v>
      </c>
      <c r="BI108" s="304">
        <f t="shared" si="4"/>
        <v>0</v>
      </c>
      <c r="BJ108" s="303" t="s">
        <v>74</v>
      </c>
      <c r="BK108" s="301"/>
      <c r="BL108" s="301"/>
      <c r="BM108" s="301"/>
    </row>
    <row r="109" spans="2:65" s="251" customFormat="1" ht="18" customHeight="1" x14ac:dyDescent="0.3">
      <c r="B109" s="250"/>
      <c r="D109" s="413" t="s">
        <v>193</v>
      </c>
      <c r="E109" s="414"/>
      <c r="F109" s="414"/>
      <c r="J109" s="299">
        <v>0</v>
      </c>
      <c r="L109" s="300"/>
      <c r="M109" s="301"/>
      <c r="N109" s="302" t="s">
        <v>56</v>
      </c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1"/>
      <c r="AD109" s="301"/>
      <c r="AE109" s="301"/>
      <c r="AF109" s="301"/>
      <c r="AG109" s="301"/>
      <c r="AH109" s="301"/>
      <c r="AI109" s="301"/>
      <c r="AJ109" s="301"/>
      <c r="AK109" s="301"/>
      <c r="AL109" s="301"/>
      <c r="AM109" s="301"/>
      <c r="AN109" s="301"/>
      <c r="AO109" s="301"/>
      <c r="AP109" s="301"/>
      <c r="AQ109" s="301"/>
      <c r="AR109" s="301"/>
      <c r="AS109" s="301"/>
      <c r="AT109" s="301"/>
      <c r="AU109" s="301"/>
      <c r="AV109" s="301"/>
      <c r="AW109" s="301"/>
      <c r="AX109" s="301"/>
      <c r="AY109" s="303" t="s">
        <v>181</v>
      </c>
      <c r="AZ109" s="301"/>
      <c r="BA109" s="301"/>
      <c r="BB109" s="301"/>
      <c r="BC109" s="301"/>
      <c r="BD109" s="301"/>
      <c r="BE109" s="304">
        <f t="shared" si="0"/>
        <v>0</v>
      </c>
      <c r="BF109" s="304">
        <f t="shared" si="1"/>
        <v>0</v>
      </c>
      <c r="BG109" s="304">
        <f t="shared" si="2"/>
        <v>0</v>
      </c>
      <c r="BH109" s="304">
        <f t="shared" si="3"/>
        <v>0</v>
      </c>
      <c r="BI109" s="304">
        <f t="shared" si="4"/>
        <v>0</v>
      </c>
      <c r="BJ109" s="303" t="s">
        <v>74</v>
      </c>
      <c r="BK109" s="301"/>
      <c r="BL109" s="301"/>
      <c r="BM109" s="301"/>
    </row>
    <row r="110" spans="2:65" s="251" customFormat="1" ht="18" customHeight="1" x14ac:dyDescent="0.3">
      <c r="B110" s="250"/>
      <c r="D110" s="413" t="s">
        <v>194</v>
      </c>
      <c r="E110" s="414"/>
      <c r="F110" s="414"/>
      <c r="J110" s="299">
        <v>0</v>
      </c>
      <c r="L110" s="300"/>
      <c r="M110" s="301"/>
      <c r="N110" s="302" t="s">
        <v>56</v>
      </c>
      <c r="O110" s="301"/>
      <c r="P110" s="301"/>
      <c r="Q110" s="301"/>
      <c r="R110" s="301"/>
      <c r="S110" s="301"/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  <c r="AF110" s="301"/>
      <c r="AG110" s="301"/>
      <c r="AH110" s="301"/>
      <c r="AI110" s="301"/>
      <c r="AJ110" s="301"/>
      <c r="AK110" s="301"/>
      <c r="AL110" s="301"/>
      <c r="AM110" s="301"/>
      <c r="AN110" s="301"/>
      <c r="AO110" s="301"/>
      <c r="AP110" s="301"/>
      <c r="AQ110" s="301"/>
      <c r="AR110" s="301"/>
      <c r="AS110" s="301"/>
      <c r="AT110" s="301"/>
      <c r="AU110" s="301"/>
      <c r="AV110" s="301"/>
      <c r="AW110" s="301"/>
      <c r="AX110" s="301"/>
      <c r="AY110" s="303" t="s">
        <v>181</v>
      </c>
      <c r="AZ110" s="301"/>
      <c r="BA110" s="301"/>
      <c r="BB110" s="301"/>
      <c r="BC110" s="301"/>
      <c r="BD110" s="301"/>
      <c r="BE110" s="304">
        <f t="shared" si="0"/>
        <v>0</v>
      </c>
      <c r="BF110" s="304">
        <f t="shared" si="1"/>
        <v>0</v>
      </c>
      <c r="BG110" s="304">
        <f t="shared" si="2"/>
        <v>0</v>
      </c>
      <c r="BH110" s="304">
        <f t="shared" si="3"/>
        <v>0</v>
      </c>
      <c r="BI110" s="304">
        <f t="shared" si="4"/>
        <v>0</v>
      </c>
      <c r="BJ110" s="303" t="s">
        <v>74</v>
      </c>
      <c r="BK110" s="301"/>
      <c r="BL110" s="301"/>
      <c r="BM110" s="301"/>
    </row>
    <row r="111" spans="2:65" s="251" customFormat="1" ht="18" customHeight="1" x14ac:dyDescent="0.3">
      <c r="B111" s="250"/>
      <c r="D111" s="413" t="s">
        <v>195</v>
      </c>
      <c r="E111" s="414"/>
      <c r="F111" s="414"/>
      <c r="J111" s="299">
        <v>0</v>
      </c>
      <c r="L111" s="300"/>
      <c r="M111" s="301"/>
      <c r="N111" s="302" t="s">
        <v>56</v>
      </c>
      <c r="O111" s="301"/>
      <c r="P111" s="301"/>
      <c r="Q111" s="301"/>
      <c r="R111" s="301"/>
      <c r="S111" s="301"/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  <c r="AF111" s="301"/>
      <c r="AG111" s="301"/>
      <c r="AH111" s="301"/>
      <c r="AI111" s="301"/>
      <c r="AJ111" s="301"/>
      <c r="AK111" s="301"/>
      <c r="AL111" s="301"/>
      <c r="AM111" s="301"/>
      <c r="AN111" s="301"/>
      <c r="AO111" s="301"/>
      <c r="AP111" s="301"/>
      <c r="AQ111" s="301"/>
      <c r="AR111" s="301"/>
      <c r="AS111" s="301"/>
      <c r="AT111" s="301"/>
      <c r="AU111" s="301"/>
      <c r="AV111" s="301"/>
      <c r="AW111" s="301"/>
      <c r="AX111" s="301"/>
      <c r="AY111" s="303" t="s">
        <v>181</v>
      </c>
      <c r="AZ111" s="301"/>
      <c r="BA111" s="301"/>
      <c r="BB111" s="301"/>
      <c r="BC111" s="301"/>
      <c r="BD111" s="301"/>
      <c r="BE111" s="304">
        <f t="shared" si="0"/>
        <v>0</v>
      </c>
      <c r="BF111" s="304">
        <f t="shared" si="1"/>
        <v>0</v>
      </c>
      <c r="BG111" s="304">
        <f t="shared" si="2"/>
        <v>0</v>
      </c>
      <c r="BH111" s="304">
        <f t="shared" si="3"/>
        <v>0</v>
      </c>
      <c r="BI111" s="304">
        <f t="shared" si="4"/>
        <v>0</v>
      </c>
      <c r="BJ111" s="303" t="s">
        <v>74</v>
      </c>
      <c r="BK111" s="301"/>
      <c r="BL111" s="301"/>
      <c r="BM111" s="301"/>
    </row>
    <row r="112" spans="2:65" s="251" customFormat="1" ht="18" customHeight="1" x14ac:dyDescent="0.3">
      <c r="B112" s="250"/>
      <c r="D112" s="305" t="s">
        <v>196</v>
      </c>
      <c r="J112" s="299">
        <f>ROUND(J30*T112,2)</f>
        <v>0</v>
      </c>
      <c r="L112" s="300"/>
      <c r="M112" s="301"/>
      <c r="N112" s="302" t="s">
        <v>56</v>
      </c>
      <c r="O112" s="301"/>
      <c r="P112" s="301"/>
      <c r="Q112" s="301"/>
      <c r="R112" s="301"/>
      <c r="S112" s="301"/>
      <c r="T112" s="301"/>
      <c r="U112" s="301"/>
      <c r="V112" s="301"/>
      <c r="W112" s="301"/>
      <c r="X112" s="301"/>
      <c r="Y112" s="301"/>
      <c r="Z112" s="301"/>
      <c r="AA112" s="301"/>
      <c r="AB112" s="301"/>
      <c r="AC112" s="301"/>
      <c r="AD112" s="301"/>
      <c r="AE112" s="301"/>
      <c r="AF112" s="301"/>
      <c r="AG112" s="301"/>
      <c r="AH112" s="301"/>
      <c r="AI112" s="301"/>
      <c r="AJ112" s="301"/>
      <c r="AK112" s="301"/>
      <c r="AL112" s="301"/>
      <c r="AM112" s="301"/>
      <c r="AN112" s="301"/>
      <c r="AO112" s="301"/>
      <c r="AP112" s="301"/>
      <c r="AQ112" s="301"/>
      <c r="AR112" s="301"/>
      <c r="AS112" s="301"/>
      <c r="AT112" s="301"/>
      <c r="AU112" s="301"/>
      <c r="AV112" s="301"/>
      <c r="AW112" s="301"/>
      <c r="AX112" s="301"/>
      <c r="AY112" s="303" t="s">
        <v>197</v>
      </c>
      <c r="AZ112" s="301"/>
      <c r="BA112" s="301"/>
      <c r="BB112" s="301"/>
      <c r="BC112" s="301"/>
      <c r="BD112" s="301"/>
      <c r="BE112" s="304">
        <f t="shared" si="0"/>
        <v>0</v>
      </c>
      <c r="BF112" s="304">
        <f t="shared" si="1"/>
        <v>0</v>
      </c>
      <c r="BG112" s="304">
        <f t="shared" si="2"/>
        <v>0</v>
      </c>
      <c r="BH112" s="304">
        <f t="shared" si="3"/>
        <v>0</v>
      </c>
      <c r="BI112" s="304">
        <f t="shared" si="4"/>
        <v>0</v>
      </c>
      <c r="BJ112" s="303" t="s">
        <v>74</v>
      </c>
      <c r="BK112" s="301"/>
      <c r="BL112" s="301"/>
      <c r="BM112" s="301"/>
    </row>
    <row r="113" spans="2:12" s="251" customFormat="1" x14ac:dyDescent="0.3">
      <c r="B113" s="250"/>
      <c r="L113" s="250"/>
    </row>
    <row r="114" spans="2:12" s="251" customFormat="1" ht="29.25" customHeight="1" x14ac:dyDescent="0.3">
      <c r="B114" s="250"/>
      <c r="C114" s="306" t="s">
        <v>77</v>
      </c>
      <c r="D114" s="266"/>
      <c r="E114" s="266"/>
      <c r="F114" s="266"/>
      <c r="G114" s="266"/>
      <c r="H114" s="266"/>
      <c r="I114" s="266"/>
      <c r="J114" s="307">
        <f>ROUND(J96+J106,2)</f>
        <v>0</v>
      </c>
      <c r="K114" s="266"/>
      <c r="L114" s="250"/>
    </row>
    <row r="115" spans="2:12" s="251" customFormat="1" ht="6.9" customHeight="1" x14ac:dyDescent="0.3">
      <c r="B115" s="279"/>
      <c r="C115" s="280"/>
      <c r="D115" s="280"/>
      <c r="E115" s="280"/>
      <c r="F115" s="280"/>
      <c r="G115" s="280"/>
      <c r="H115" s="280"/>
      <c r="I115" s="280"/>
      <c r="J115" s="280"/>
      <c r="K115" s="280"/>
      <c r="L115" s="250"/>
    </row>
    <row r="119" spans="2:12" s="251" customFormat="1" ht="6.9" customHeight="1" x14ac:dyDescent="0.3">
      <c r="B119" s="281"/>
      <c r="C119" s="282"/>
      <c r="D119" s="282"/>
      <c r="E119" s="282"/>
      <c r="F119" s="282"/>
      <c r="G119" s="282"/>
      <c r="H119" s="282"/>
      <c r="I119" s="282"/>
      <c r="J119" s="282"/>
      <c r="K119" s="282"/>
      <c r="L119" s="250"/>
    </row>
    <row r="120" spans="2:12" s="251" customFormat="1" ht="24.9" customHeight="1" x14ac:dyDescent="0.3">
      <c r="B120" s="250"/>
      <c r="C120" s="247" t="s">
        <v>94</v>
      </c>
      <c r="L120" s="250"/>
    </row>
    <row r="121" spans="2:12" s="251" customFormat="1" ht="6.9" customHeight="1" x14ac:dyDescent="0.3">
      <c r="B121" s="250"/>
      <c r="L121" s="250"/>
    </row>
    <row r="122" spans="2:12" s="251" customFormat="1" ht="12" customHeight="1" x14ac:dyDescent="0.3">
      <c r="B122" s="250"/>
      <c r="C122" s="249" t="s">
        <v>37</v>
      </c>
      <c r="L122" s="250"/>
    </row>
    <row r="123" spans="2:12" s="251" customFormat="1" ht="16.5" customHeight="1" x14ac:dyDescent="0.3">
      <c r="B123" s="250"/>
      <c r="E123" s="405" t="str">
        <f>E7</f>
        <v>Areál tramvaje Poruba -  VZT</v>
      </c>
      <c r="F123" s="406"/>
      <c r="G123" s="406"/>
      <c r="H123" s="406"/>
      <c r="L123" s="250"/>
    </row>
    <row r="124" spans="2:12" s="251" customFormat="1" ht="12" customHeight="1" x14ac:dyDescent="0.3">
      <c r="B124" s="250"/>
      <c r="C124" s="249" t="s">
        <v>79</v>
      </c>
      <c r="L124" s="250"/>
    </row>
    <row r="125" spans="2:12" s="251" customFormat="1" ht="16.5" customHeight="1" x14ac:dyDescent="0.3">
      <c r="B125" s="250"/>
      <c r="E125" s="408" t="str">
        <f>E9</f>
        <v>D1.4 - Silnoproudá elektroinstalace</v>
      </c>
      <c r="F125" s="409"/>
      <c r="G125" s="409"/>
      <c r="H125" s="409"/>
      <c r="L125" s="250"/>
    </row>
    <row r="126" spans="2:12" s="251" customFormat="1" ht="6.9" customHeight="1" x14ac:dyDescent="0.3">
      <c r="B126" s="250"/>
      <c r="L126" s="250"/>
    </row>
    <row r="127" spans="2:12" s="251" customFormat="1" ht="12" customHeight="1" x14ac:dyDescent="0.3">
      <c r="B127" s="250"/>
      <c r="C127" s="249" t="s">
        <v>40</v>
      </c>
      <c r="F127" s="252" t="str">
        <f>F12</f>
        <v>Ostrava</v>
      </c>
      <c r="I127" s="249" t="s">
        <v>42</v>
      </c>
      <c r="J127" s="253">
        <f>IF(J12="","",J12)</f>
        <v>45334</v>
      </c>
      <c r="L127" s="250"/>
    </row>
    <row r="128" spans="2:12" s="251" customFormat="1" ht="6.9" customHeight="1" x14ac:dyDescent="0.3">
      <c r="B128" s="250"/>
      <c r="L128" s="250"/>
    </row>
    <row r="129" spans="2:65" s="251" customFormat="1" ht="15.15" customHeight="1" x14ac:dyDescent="0.3">
      <c r="B129" s="250"/>
      <c r="C129" s="249" t="s">
        <v>43</v>
      </c>
      <c r="F129" s="252" t="str">
        <f>E15</f>
        <v>Dopravní podnik Ostrava a.s.</v>
      </c>
      <c r="I129" s="249" t="s">
        <v>46</v>
      </c>
      <c r="J129" s="283" t="str">
        <f>E21</f>
        <v>Vladimír Hochmann</v>
      </c>
      <c r="L129" s="250"/>
    </row>
    <row r="130" spans="2:65" s="251" customFormat="1" ht="15.15" customHeight="1" x14ac:dyDescent="0.3">
      <c r="B130" s="250"/>
      <c r="C130" s="249" t="s">
        <v>189</v>
      </c>
      <c r="F130" s="252" t="str">
        <f>IF(E18="","",E18)</f>
        <v>Vyplň údaj</v>
      </c>
      <c r="I130" s="249" t="s">
        <v>49</v>
      </c>
      <c r="J130" s="283" t="str">
        <f>E24</f>
        <v>BKB Metal, a.s.</v>
      </c>
      <c r="L130" s="250"/>
    </row>
    <row r="131" spans="2:65" s="251" customFormat="1" ht="10.35" customHeight="1" x14ac:dyDescent="0.3">
      <c r="B131" s="250"/>
      <c r="L131" s="250"/>
    </row>
    <row r="132" spans="2:65" s="316" customFormat="1" ht="29.25" customHeight="1" x14ac:dyDescent="0.3">
      <c r="B132" s="308"/>
      <c r="C132" s="309" t="s">
        <v>95</v>
      </c>
      <c r="D132" s="310" t="s">
        <v>71</v>
      </c>
      <c r="E132" s="310" t="s">
        <v>69</v>
      </c>
      <c r="F132" s="310" t="s">
        <v>70</v>
      </c>
      <c r="G132" s="310" t="s">
        <v>96</v>
      </c>
      <c r="H132" s="310" t="s">
        <v>97</v>
      </c>
      <c r="I132" s="310" t="s">
        <v>98</v>
      </c>
      <c r="J132" s="311" t="s">
        <v>84</v>
      </c>
      <c r="K132" s="312" t="s">
        <v>99</v>
      </c>
      <c r="L132" s="308"/>
      <c r="M132" s="313" t="s">
        <v>33</v>
      </c>
      <c r="N132" s="314" t="s">
        <v>55</v>
      </c>
      <c r="O132" s="314" t="s">
        <v>100</v>
      </c>
      <c r="P132" s="314" t="s">
        <v>101</v>
      </c>
      <c r="Q132" s="314" t="s">
        <v>102</v>
      </c>
      <c r="R132" s="314" t="s">
        <v>103</v>
      </c>
      <c r="S132" s="314" t="s">
        <v>104</v>
      </c>
      <c r="T132" s="315" t="s">
        <v>105</v>
      </c>
    </row>
    <row r="133" spans="2:65" s="251" customFormat="1" ht="22.95" customHeight="1" x14ac:dyDescent="0.3">
      <c r="B133" s="250"/>
      <c r="C133" s="317" t="s">
        <v>106</v>
      </c>
      <c r="J133" s="318">
        <f>J141</f>
        <v>0</v>
      </c>
      <c r="L133" s="250"/>
      <c r="M133" s="319"/>
      <c r="N133" s="257"/>
      <c r="O133" s="257"/>
      <c r="P133" s="320">
        <f>P134+SUM(P135:P141)</f>
        <v>0</v>
      </c>
      <c r="Q133" s="257"/>
      <c r="R133" s="320">
        <f>R134+SUM(R135:R141)</f>
        <v>192.5</v>
      </c>
      <c r="S133" s="257"/>
      <c r="T133" s="321">
        <f>T134+SUM(T135:T141)</f>
        <v>0</v>
      </c>
      <c r="AT133" s="243" t="s">
        <v>72</v>
      </c>
      <c r="AU133" s="243" t="s">
        <v>86</v>
      </c>
      <c r="BK133" s="322">
        <f>BK134+SUM(BK135:BK141)</f>
        <v>0</v>
      </c>
    </row>
    <row r="134" spans="2:65" s="251" customFormat="1" ht="56.25" customHeight="1" x14ac:dyDescent="0.3">
      <c r="B134" s="250"/>
      <c r="C134" s="323" t="s">
        <v>74</v>
      </c>
      <c r="D134" s="323" t="s">
        <v>144</v>
      </c>
      <c r="E134" s="324" t="s">
        <v>481</v>
      </c>
      <c r="F134" s="325" t="s">
        <v>482</v>
      </c>
      <c r="G134" s="326" t="s">
        <v>33</v>
      </c>
      <c r="H134" s="327"/>
      <c r="I134" s="327"/>
      <c r="J134" s="328"/>
      <c r="K134" s="329"/>
      <c r="L134" s="330"/>
      <c r="M134" s="331" t="s">
        <v>33</v>
      </c>
      <c r="N134" s="332" t="s">
        <v>56</v>
      </c>
      <c r="P134" s="333">
        <f t="shared" ref="P134:P140" si="5">O134*H134</f>
        <v>0</v>
      </c>
      <c r="Q134" s="333">
        <v>0</v>
      </c>
      <c r="R134" s="333">
        <f t="shared" ref="R134:R140" si="6">Q134*H134</f>
        <v>0</v>
      </c>
      <c r="S134" s="333">
        <v>0</v>
      </c>
      <c r="T134" s="334">
        <f t="shared" ref="T134:T140" si="7">S134*H134</f>
        <v>0</v>
      </c>
      <c r="AR134" s="335" t="s">
        <v>382</v>
      </c>
      <c r="AT134" s="335" t="s">
        <v>144</v>
      </c>
      <c r="AU134" s="335" t="s">
        <v>73</v>
      </c>
      <c r="AY134" s="243" t="s">
        <v>109</v>
      </c>
      <c r="BE134" s="336">
        <f t="shared" ref="BE134:BE140" si="8">IF(N134="základní",J134,0)</f>
        <v>0</v>
      </c>
      <c r="BF134" s="336">
        <f t="shared" ref="BF134:BF140" si="9">IF(N134="snížená",J134,0)</f>
        <v>0</v>
      </c>
      <c r="BG134" s="336">
        <f t="shared" ref="BG134:BG140" si="10">IF(N134="zákl. přenesená",J134,0)</f>
        <v>0</v>
      </c>
      <c r="BH134" s="336">
        <f t="shared" ref="BH134:BH140" si="11">IF(N134="sníž. přenesená",J134,0)</f>
        <v>0</v>
      </c>
      <c r="BI134" s="336">
        <f t="shared" ref="BI134:BI140" si="12">IF(N134="nulová",J134,0)</f>
        <v>0</v>
      </c>
      <c r="BJ134" s="243" t="s">
        <v>74</v>
      </c>
      <c r="BK134" s="336">
        <f t="shared" ref="BK134:BK140" si="13">ROUND(I134*H134,2)</f>
        <v>0</v>
      </c>
      <c r="BL134" s="243" t="s">
        <v>172</v>
      </c>
      <c r="BM134" s="335" t="s">
        <v>483</v>
      </c>
    </row>
    <row r="135" spans="2:65" s="251" customFormat="1" ht="37.950000000000003" customHeight="1" x14ac:dyDescent="0.3">
      <c r="B135" s="250"/>
      <c r="C135" s="323" t="s">
        <v>76</v>
      </c>
      <c r="D135" s="323" t="s">
        <v>144</v>
      </c>
      <c r="E135" s="324" t="s">
        <v>484</v>
      </c>
      <c r="F135" s="325" t="s">
        <v>485</v>
      </c>
      <c r="G135" s="326" t="s">
        <v>33</v>
      </c>
      <c r="H135" s="327"/>
      <c r="I135" s="327"/>
      <c r="J135" s="328"/>
      <c r="K135" s="329"/>
      <c r="L135" s="330"/>
      <c r="M135" s="331" t="s">
        <v>33</v>
      </c>
      <c r="N135" s="332" t="s">
        <v>56</v>
      </c>
      <c r="P135" s="333">
        <f t="shared" si="5"/>
        <v>0</v>
      </c>
      <c r="Q135" s="333">
        <v>0</v>
      </c>
      <c r="R135" s="333">
        <f t="shared" si="6"/>
        <v>0</v>
      </c>
      <c r="S135" s="333">
        <v>0</v>
      </c>
      <c r="T135" s="334">
        <f t="shared" si="7"/>
        <v>0</v>
      </c>
      <c r="AR135" s="335" t="s">
        <v>382</v>
      </c>
      <c r="AT135" s="335" t="s">
        <v>144</v>
      </c>
      <c r="AU135" s="335" t="s">
        <v>73</v>
      </c>
      <c r="AY135" s="243" t="s">
        <v>109</v>
      </c>
      <c r="BE135" s="336">
        <f t="shared" si="8"/>
        <v>0</v>
      </c>
      <c r="BF135" s="336">
        <f t="shared" si="9"/>
        <v>0</v>
      </c>
      <c r="BG135" s="336">
        <f t="shared" si="10"/>
        <v>0</v>
      </c>
      <c r="BH135" s="336">
        <f t="shared" si="11"/>
        <v>0</v>
      </c>
      <c r="BI135" s="336">
        <f t="shared" si="12"/>
        <v>0</v>
      </c>
      <c r="BJ135" s="243" t="s">
        <v>74</v>
      </c>
      <c r="BK135" s="336">
        <f t="shared" si="13"/>
        <v>0</v>
      </c>
      <c r="BL135" s="243" t="s">
        <v>172</v>
      </c>
      <c r="BM135" s="335" t="s">
        <v>486</v>
      </c>
    </row>
    <row r="136" spans="2:65" s="251" customFormat="1" ht="37.950000000000003" customHeight="1" x14ac:dyDescent="0.3">
      <c r="B136" s="250"/>
      <c r="C136" s="323" t="s">
        <v>119</v>
      </c>
      <c r="D136" s="323" t="s">
        <v>144</v>
      </c>
      <c r="E136" s="324" t="s">
        <v>487</v>
      </c>
      <c r="F136" s="325" t="s">
        <v>488</v>
      </c>
      <c r="G136" s="326" t="s">
        <v>33</v>
      </c>
      <c r="H136" s="327"/>
      <c r="I136" s="327"/>
      <c r="J136" s="328"/>
      <c r="K136" s="329"/>
      <c r="L136" s="330"/>
      <c r="M136" s="331" t="s">
        <v>33</v>
      </c>
      <c r="N136" s="332" t="s">
        <v>56</v>
      </c>
      <c r="P136" s="333">
        <f t="shared" si="5"/>
        <v>0</v>
      </c>
      <c r="Q136" s="333">
        <v>0</v>
      </c>
      <c r="R136" s="333">
        <f t="shared" si="6"/>
        <v>0</v>
      </c>
      <c r="S136" s="333">
        <v>0</v>
      </c>
      <c r="T136" s="334">
        <f t="shared" si="7"/>
        <v>0</v>
      </c>
      <c r="AR136" s="335" t="s">
        <v>382</v>
      </c>
      <c r="AT136" s="335" t="s">
        <v>144</v>
      </c>
      <c r="AU136" s="335" t="s">
        <v>73</v>
      </c>
      <c r="AY136" s="243" t="s">
        <v>109</v>
      </c>
      <c r="BE136" s="336">
        <f t="shared" si="8"/>
        <v>0</v>
      </c>
      <c r="BF136" s="336">
        <f t="shared" si="9"/>
        <v>0</v>
      </c>
      <c r="BG136" s="336">
        <f t="shared" si="10"/>
        <v>0</v>
      </c>
      <c r="BH136" s="336">
        <f t="shared" si="11"/>
        <v>0</v>
      </c>
      <c r="BI136" s="336">
        <f t="shared" si="12"/>
        <v>0</v>
      </c>
      <c r="BJ136" s="243" t="s">
        <v>74</v>
      </c>
      <c r="BK136" s="336">
        <f t="shared" si="13"/>
        <v>0</v>
      </c>
      <c r="BL136" s="243" t="s">
        <v>172</v>
      </c>
      <c r="BM136" s="335" t="s">
        <v>489</v>
      </c>
    </row>
    <row r="137" spans="2:65" s="251" customFormat="1" ht="66.75" customHeight="1" x14ac:dyDescent="0.3">
      <c r="B137" s="250"/>
      <c r="C137" s="323" t="s">
        <v>114</v>
      </c>
      <c r="D137" s="323" t="s">
        <v>144</v>
      </c>
      <c r="E137" s="324" t="s">
        <v>490</v>
      </c>
      <c r="F137" s="325" t="s">
        <v>491</v>
      </c>
      <c r="G137" s="326" t="s">
        <v>33</v>
      </c>
      <c r="H137" s="327"/>
      <c r="I137" s="327"/>
      <c r="J137" s="328"/>
      <c r="K137" s="329"/>
      <c r="L137" s="330"/>
      <c r="M137" s="331" t="s">
        <v>33</v>
      </c>
      <c r="N137" s="332" t="s">
        <v>56</v>
      </c>
      <c r="P137" s="333">
        <f t="shared" si="5"/>
        <v>0</v>
      </c>
      <c r="Q137" s="333">
        <v>0</v>
      </c>
      <c r="R137" s="333">
        <f t="shared" si="6"/>
        <v>0</v>
      </c>
      <c r="S137" s="333">
        <v>0</v>
      </c>
      <c r="T137" s="334">
        <f t="shared" si="7"/>
        <v>0</v>
      </c>
      <c r="AR137" s="335" t="s">
        <v>382</v>
      </c>
      <c r="AT137" s="335" t="s">
        <v>144</v>
      </c>
      <c r="AU137" s="335" t="s">
        <v>73</v>
      </c>
      <c r="AY137" s="243" t="s">
        <v>109</v>
      </c>
      <c r="BE137" s="336">
        <f t="shared" si="8"/>
        <v>0</v>
      </c>
      <c r="BF137" s="336">
        <f t="shared" si="9"/>
        <v>0</v>
      </c>
      <c r="BG137" s="336">
        <f t="shared" si="10"/>
        <v>0</v>
      </c>
      <c r="BH137" s="336">
        <f t="shared" si="11"/>
        <v>0</v>
      </c>
      <c r="BI137" s="336">
        <f t="shared" si="12"/>
        <v>0</v>
      </c>
      <c r="BJ137" s="243" t="s">
        <v>74</v>
      </c>
      <c r="BK137" s="336">
        <f t="shared" si="13"/>
        <v>0</v>
      </c>
      <c r="BL137" s="243" t="s">
        <v>172</v>
      </c>
      <c r="BM137" s="335" t="s">
        <v>492</v>
      </c>
    </row>
    <row r="138" spans="2:65" s="251" customFormat="1" ht="24.15" customHeight="1" x14ac:dyDescent="0.3">
      <c r="B138" s="250"/>
      <c r="C138" s="323" t="s">
        <v>126</v>
      </c>
      <c r="D138" s="323" t="s">
        <v>144</v>
      </c>
      <c r="E138" s="324" t="s">
        <v>493</v>
      </c>
      <c r="F138" s="325" t="s">
        <v>494</v>
      </c>
      <c r="G138" s="326" t="s">
        <v>33</v>
      </c>
      <c r="H138" s="327"/>
      <c r="I138" s="327"/>
      <c r="J138" s="328"/>
      <c r="K138" s="329"/>
      <c r="L138" s="330"/>
      <c r="M138" s="331" t="s">
        <v>33</v>
      </c>
      <c r="N138" s="332" t="s">
        <v>56</v>
      </c>
      <c r="P138" s="333">
        <f t="shared" si="5"/>
        <v>0</v>
      </c>
      <c r="Q138" s="333">
        <v>0</v>
      </c>
      <c r="R138" s="333">
        <f t="shared" si="6"/>
        <v>0</v>
      </c>
      <c r="S138" s="333">
        <v>0</v>
      </c>
      <c r="T138" s="334">
        <f t="shared" si="7"/>
        <v>0</v>
      </c>
      <c r="AR138" s="335" t="s">
        <v>382</v>
      </c>
      <c r="AT138" s="335" t="s">
        <v>144</v>
      </c>
      <c r="AU138" s="335" t="s">
        <v>73</v>
      </c>
      <c r="AY138" s="243" t="s">
        <v>109</v>
      </c>
      <c r="BE138" s="336">
        <f t="shared" si="8"/>
        <v>0</v>
      </c>
      <c r="BF138" s="336">
        <f t="shared" si="9"/>
        <v>0</v>
      </c>
      <c r="BG138" s="336">
        <f t="shared" si="10"/>
        <v>0</v>
      </c>
      <c r="BH138" s="336">
        <f t="shared" si="11"/>
        <v>0</v>
      </c>
      <c r="BI138" s="336">
        <f t="shared" si="12"/>
        <v>0</v>
      </c>
      <c r="BJ138" s="243" t="s">
        <v>74</v>
      </c>
      <c r="BK138" s="336">
        <f t="shared" si="13"/>
        <v>0</v>
      </c>
      <c r="BL138" s="243" t="s">
        <v>172</v>
      </c>
      <c r="BM138" s="335" t="s">
        <v>495</v>
      </c>
    </row>
    <row r="139" spans="2:65" s="251" customFormat="1" ht="44.25" customHeight="1" x14ac:dyDescent="0.3">
      <c r="B139" s="250"/>
      <c r="C139" s="323" t="s">
        <v>130</v>
      </c>
      <c r="D139" s="323" t="s">
        <v>144</v>
      </c>
      <c r="E139" s="324" t="s">
        <v>496</v>
      </c>
      <c r="F139" s="325" t="s">
        <v>497</v>
      </c>
      <c r="G139" s="326" t="s">
        <v>33</v>
      </c>
      <c r="H139" s="327"/>
      <c r="I139" s="327"/>
      <c r="J139" s="328"/>
      <c r="K139" s="329"/>
      <c r="L139" s="330"/>
      <c r="M139" s="331" t="s">
        <v>33</v>
      </c>
      <c r="N139" s="332" t="s">
        <v>56</v>
      </c>
      <c r="P139" s="333">
        <f t="shared" si="5"/>
        <v>0</v>
      </c>
      <c r="Q139" s="333">
        <v>0</v>
      </c>
      <c r="R139" s="333">
        <f t="shared" si="6"/>
        <v>0</v>
      </c>
      <c r="S139" s="333">
        <v>0</v>
      </c>
      <c r="T139" s="334">
        <f t="shared" si="7"/>
        <v>0</v>
      </c>
      <c r="AR139" s="335" t="s">
        <v>382</v>
      </c>
      <c r="AT139" s="335" t="s">
        <v>144</v>
      </c>
      <c r="AU139" s="335" t="s">
        <v>73</v>
      </c>
      <c r="AY139" s="243" t="s">
        <v>109</v>
      </c>
      <c r="BE139" s="336">
        <f t="shared" si="8"/>
        <v>0</v>
      </c>
      <c r="BF139" s="336">
        <f t="shared" si="9"/>
        <v>0</v>
      </c>
      <c r="BG139" s="336">
        <f t="shared" si="10"/>
        <v>0</v>
      </c>
      <c r="BH139" s="336">
        <f t="shared" si="11"/>
        <v>0</v>
      </c>
      <c r="BI139" s="336">
        <f t="shared" si="12"/>
        <v>0</v>
      </c>
      <c r="BJ139" s="243" t="s">
        <v>74</v>
      </c>
      <c r="BK139" s="336">
        <f t="shared" si="13"/>
        <v>0</v>
      </c>
      <c r="BL139" s="243" t="s">
        <v>172</v>
      </c>
      <c r="BM139" s="335" t="s">
        <v>498</v>
      </c>
    </row>
    <row r="140" spans="2:65" s="251" customFormat="1" ht="21.75" customHeight="1" x14ac:dyDescent="0.3">
      <c r="B140" s="250"/>
      <c r="C140" s="323" t="s">
        <v>135</v>
      </c>
      <c r="D140" s="323" t="s">
        <v>144</v>
      </c>
      <c r="E140" s="324" t="s">
        <v>499</v>
      </c>
      <c r="F140" s="325" t="s">
        <v>500</v>
      </c>
      <c r="G140" s="326" t="s">
        <v>33</v>
      </c>
      <c r="H140" s="327"/>
      <c r="I140" s="327"/>
      <c r="J140" s="328"/>
      <c r="K140" s="329"/>
      <c r="L140" s="330"/>
      <c r="M140" s="331" t="s">
        <v>33</v>
      </c>
      <c r="N140" s="332" t="s">
        <v>56</v>
      </c>
      <c r="P140" s="333">
        <f t="shared" si="5"/>
        <v>0</v>
      </c>
      <c r="Q140" s="333">
        <v>0</v>
      </c>
      <c r="R140" s="333">
        <f t="shared" si="6"/>
        <v>0</v>
      </c>
      <c r="S140" s="333">
        <v>0</v>
      </c>
      <c r="T140" s="334">
        <f t="shared" si="7"/>
        <v>0</v>
      </c>
      <c r="AR140" s="335" t="s">
        <v>382</v>
      </c>
      <c r="AT140" s="335" t="s">
        <v>144</v>
      </c>
      <c r="AU140" s="335" t="s">
        <v>73</v>
      </c>
      <c r="AY140" s="243" t="s">
        <v>109</v>
      </c>
      <c r="BE140" s="336">
        <f t="shared" si="8"/>
        <v>0</v>
      </c>
      <c r="BF140" s="336">
        <f t="shared" si="9"/>
        <v>0</v>
      </c>
      <c r="BG140" s="336">
        <f t="shared" si="10"/>
        <v>0</v>
      </c>
      <c r="BH140" s="336">
        <f t="shared" si="11"/>
        <v>0</v>
      </c>
      <c r="BI140" s="336">
        <f t="shared" si="12"/>
        <v>0</v>
      </c>
      <c r="BJ140" s="243" t="s">
        <v>74</v>
      </c>
      <c r="BK140" s="336">
        <f t="shared" si="13"/>
        <v>0</v>
      </c>
      <c r="BL140" s="243" t="s">
        <v>172</v>
      </c>
      <c r="BM140" s="335" t="s">
        <v>501</v>
      </c>
    </row>
    <row r="141" spans="2:65" s="338" customFormat="1" ht="25.95" customHeight="1" x14ac:dyDescent="0.25">
      <c r="B141" s="337"/>
      <c r="D141" s="339" t="s">
        <v>72</v>
      </c>
      <c r="E141" s="340" t="s">
        <v>259</v>
      </c>
      <c r="F141" s="340" t="s">
        <v>260</v>
      </c>
      <c r="I141" s="341"/>
      <c r="J141" s="342">
        <f>J142+J145+J159+J172+J183+J189</f>
        <v>0</v>
      </c>
      <c r="L141" s="337"/>
      <c r="M141" s="343"/>
      <c r="P141" s="344">
        <f>P142+P145+P159+P172+P183+P189</f>
        <v>0</v>
      </c>
      <c r="R141" s="344">
        <f>R142+R145+R159+R172+R183+R189</f>
        <v>192.5</v>
      </c>
      <c r="T141" s="345">
        <f>T142+T145+T159+T172+T183+T189</f>
        <v>0</v>
      </c>
      <c r="AR141" s="339" t="s">
        <v>76</v>
      </c>
      <c r="AT141" s="346" t="s">
        <v>72</v>
      </c>
      <c r="AU141" s="346" t="s">
        <v>73</v>
      </c>
      <c r="AY141" s="339" t="s">
        <v>109</v>
      </c>
      <c r="BK141" s="347">
        <f>BK142+BK145+BK159+BK172+BK183+BK189</f>
        <v>0</v>
      </c>
    </row>
    <row r="142" spans="2:65" s="338" customFormat="1" ht="22.95" customHeight="1" x14ac:dyDescent="0.25">
      <c r="B142" s="337"/>
      <c r="D142" s="339" t="s">
        <v>72</v>
      </c>
      <c r="E142" s="348" t="s">
        <v>74</v>
      </c>
      <c r="F142" s="348" t="s">
        <v>502</v>
      </c>
      <c r="I142" s="341"/>
      <c r="J142" s="349">
        <f>BK142</f>
        <v>0</v>
      </c>
      <c r="L142" s="337"/>
      <c r="M142" s="343"/>
      <c r="P142" s="344">
        <f>SUM(P143:P144)</f>
        <v>0</v>
      </c>
      <c r="R142" s="344">
        <f>SUM(R143:R144)</f>
        <v>1</v>
      </c>
      <c r="T142" s="345">
        <f>SUM(T143:T144)</f>
        <v>0</v>
      </c>
      <c r="AR142" s="339" t="s">
        <v>74</v>
      </c>
      <c r="AT142" s="346" t="s">
        <v>72</v>
      </c>
      <c r="AU142" s="346" t="s">
        <v>74</v>
      </c>
      <c r="AY142" s="339" t="s">
        <v>109</v>
      </c>
      <c r="BK142" s="347">
        <f>SUM(BK143:BK144)</f>
        <v>0</v>
      </c>
    </row>
    <row r="143" spans="2:65" s="251" customFormat="1" ht="24.15" customHeight="1" x14ac:dyDescent="0.3">
      <c r="B143" s="250"/>
      <c r="C143" s="350" t="s">
        <v>139</v>
      </c>
      <c r="D143" s="350" t="s">
        <v>111</v>
      </c>
      <c r="E143" s="351" t="s">
        <v>264</v>
      </c>
      <c r="F143" s="352" t="s">
        <v>503</v>
      </c>
      <c r="G143" s="353" t="s">
        <v>266</v>
      </c>
      <c r="H143" s="354">
        <v>1</v>
      </c>
      <c r="I143" s="355"/>
      <c r="J143" s="356">
        <f>ROUND(I143*H143,2)</f>
        <v>0</v>
      </c>
      <c r="K143" s="357"/>
      <c r="L143" s="250"/>
      <c r="M143" s="358" t="s">
        <v>33</v>
      </c>
      <c r="N143" s="298" t="s">
        <v>56</v>
      </c>
      <c r="P143" s="333">
        <f>O143*H143</f>
        <v>0</v>
      </c>
      <c r="Q143" s="333">
        <v>0</v>
      </c>
      <c r="R143" s="333">
        <f>Q143*H143</f>
        <v>0</v>
      </c>
      <c r="S143" s="333">
        <v>0</v>
      </c>
      <c r="T143" s="334">
        <f>S143*H143</f>
        <v>0</v>
      </c>
      <c r="AR143" s="335" t="s">
        <v>172</v>
      </c>
      <c r="AT143" s="335" t="s">
        <v>111</v>
      </c>
      <c r="AU143" s="335" t="s">
        <v>76</v>
      </c>
      <c r="AY143" s="243" t="s">
        <v>109</v>
      </c>
      <c r="BE143" s="336">
        <f>IF(N143="základní",J143,0)</f>
        <v>0</v>
      </c>
      <c r="BF143" s="336">
        <f>IF(N143="snížená",J143,0)</f>
        <v>0</v>
      </c>
      <c r="BG143" s="336">
        <f>IF(N143="zákl. přenesená",J143,0)</f>
        <v>0</v>
      </c>
      <c r="BH143" s="336">
        <f>IF(N143="sníž. přenesená",J143,0)</f>
        <v>0</v>
      </c>
      <c r="BI143" s="336">
        <f>IF(N143="nulová",J143,0)</f>
        <v>0</v>
      </c>
      <c r="BJ143" s="243" t="s">
        <v>74</v>
      </c>
      <c r="BK143" s="336">
        <f>ROUND(I143*H143,2)</f>
        <v>0</v>
      </c>
      <c r="BL143" s="243" t="s">
        <v>172</v>
      </c>
      <c r="BM143" s="335" t="s">
        <v>267</v>
      </c>
    </row>
    <row r="144" spans="2:65" s="251" customFormat="1" ht="16.5" customHeight="1" x14ac:dyDescent="0.3">
      <c r="B144" s="250"/>
      <c r="C144" s="323" t="s">
        <v>143</v>
      </c>
      <c r="D144" s="323" t="s">
        <v>144</v>
      </c>
      <c r="E144" s="324" t="s">
        <v>504</v>
      </c>
      <c r="F144" s="325" t="s">
        <v>505</v>
      </c>
      <c r="G144" s="326" t="s">
        <v>266</v>
      </c>
      <c r="H144" s="327">
        <v>1</v>
      </c>
      <c r="I144" s="359"/>
      <c r="J144" s="328">
        <f>ROUND(I144*H144,2)</f>
        <v>0</v>
      </c>
      <c r="K144" s="329"/>
      <c r="L144" s="330"/>
      <c r="M144" s="331" t="s">
        <v>33</v>
      </c>
      <c r="N144" s="332" t="s">
        <v>56</v>
      </c>
      <c r="P144" s="333">
        <f>O144*H144</f>
        <v>0</v>
      </c>
      <c r="Q144" s="333">
        <v>1</v>
      </c>
      <c r="R144" s="333">
        <f>Q144*H144</f>
        <v>1</v>
      </c>
      <c r="S144" s="333">
        <v>0</v>
      </c>
      <c r="T144" s="334">
        <f>S144*H144</f>
        <v>0</v>
      </c>
      <c r="AR144" s="335" t="s">
        <v>382</v>
      </c>
      <c r="AT144" s="335" t="s">
        <v>144</v>
      </c>
      <c r="AU144" s="335" t="s">
        <v>76</v>
      </c>
      <c r="AY144" s="243" t="s">
        <v>109</v>
      </c>
      <c r="BE144" s="336">
        <f>IF(N144="základní",J144,0)</f>
        <v>0</v>
      </c>
      <c r="BF144" s="336">
        <f>IF(N144="snížená",J144,0)</f>
        <v>0</v>
      </c>
      <c r="BG144" s="336">
        <f>IF(N144="zákl. přenesená",J144,0)</f>
        <v>0</v>
      </c>
      <c r="BH144" s="336">
        <f>IF(N144="sníž. přenesená",J144,0)</f>
        <v>0</v>
      </c>
      <c r="BI144" s="336">
        <f>IF(N144="nulová",J144,0)</f>
        <v>0</v>
      </c>
      <c r="BJ144" s="243" t="s">
        <v>74</v>
      </c>
      <c r="BK144" s="336">
        <f>ROUND(I144*H144,2)</f>
        <v>0</v>
      </c>
      <c r="BL144" s="243" t="s">
        <v>172</v>
      </c>
      <c r="BM144" s="335" t="s">
        <v>506</v>
      </c>
    </row>
    <row r="145" spans="2:65" s="338" customFormat="1" ht="22.95" customHeight="1" x14ac:dyDescent="0.25">
      <c r="B145" s="337"/>
      <c r="D145" s="339" t="s">
        <v>72</v>
      </c>
      <c r="E145" s="348" t="s">
        <v>76</v>
      </c>
      <c r="F145" s="348" t="s">
        <v>507</v>
      </c>
      <c r="I145" s="341"/>
      <c r="J145" s="349">
        <f>BK145</f>
        <v>0</v>
      </c>
      <c r="L145" s="337"/>
      <c r="M145" s="343"/>
      <c r="P145" s="344">
        <f>SUM(P146:P158)</f>
        <v>0</v>
      </c>
      <c r="R145" s="344">
        <f>SUM(R146:R158)</f>
        <v>105</v>
      </c>
      <c r="T145" s="345">
        <f>SUM(T146:T158)</f>
        <v>0</v>
      </c>
      <c r="AR145" s="339" t="s">
        <v>74</v>
      </c>
      <c r="AT145" s="346" t="s">
        <v>72</v>
      </c>
      <c r="AU145" s="346" t="s">
        <v>74</v>
      </c>
      <c r="AY145" s="339" t="s">
        <v>109</v>
      </c>
      <c r="BK145" s="347">
        <f>SUM(BK146:BK158)</f>
        <v>0</v>
      </c>
    </row>
    <row r="146" spans="2:65" s="251" customFormat="1" ht="16.5" customHeight="1" x14ac:dyDescent="0.3">
      <c r="B146" s="250"/>
      <c r="C146" s="350" t="s">
        <v>148</v>
      </c>
      <c r="D146" s="350" t="s">
        <v>111</v>
      </c>
      <c r="E146" s="351" t="s">
        <v>332</v>
      </c>
      <c r="F146" s="352" t="s">
        <v>508</v>
      </c>
      <c r="G146" s="353" t="s">
        <v>509</v>
      </c>
      <c r="H146" s="354">
        <v>50</v>
      </c>
      <c r="I146" s="355"/>
      <c r="J146" s="356">
        <f t="shared" ref="J146:J158" si="14">ROUND(I146*H146,2)</f>
        <v>0</v>
      </c>
      <c r="K146" s="357"/>
      <c r="L146" s="250"/>
      <c r="M146" s="358" t="s">
        <v>33</v>
      </c>
      <c r="N146" s="298" t="s">
        <v>56</v>
      </c>
      <c r="P146" s="333">
        <f t="shared" ref="P146:P158" si="15">O146*H146</f>
        <v>0</v>
      </c>
      <c r="Q146" s="333">
        <v>0</v>
      </c>
      <c r="R146" s="333">
        <f t="shared" ref="R146:R158" si="16">Q146*H146</f>
        <v>0</v>
      </c>
      <c r="S146" s="333">
        <v>0</v>
      </c>
      <c r="T146" s="334">
        <f t="shared" ref="T146:T158" si="17">S146*H146</f>
        <v>0</v>
      </c>
      <c r="AR146" s="335" t="s">
        <v>172</v>
      </c>
      <c r="AT146" s="335" t="s">
        <v>111</v>
      </c>
      <c r="AU146" s="335" t="s">
        <v>76</v>
      </c>
      <c r="AY146" s="243" t="s">
        <v>109</v>
      </c>
      <c r="BE146" s="336">
        <f t="shared" ref="BE146:BE158" si="18">IF(N146="základní",J146,0)</f>
        <v>0</v>
      </c>
      <c r="BF146" s="336">
        <f t="shared" ref="BF146:BF158" si="19">IF(N146="snížená",J146,0)</f>
        <v>0</v>
      </c>
      <c r="BG146" s="336">
        <f t="shared" ref="BG146:BG158" si="20">IF(N146="zákl. přenesená",J146,0)</f>
        <v>0</v>
      </c>
      <c r="BH146" s="336">
        <f t="shared" ref="BH146:BH158" si="21">IF(N146="sníž. přenesená",J146,0)</f>
        <v>0</v>
      </c>
      <c r="BI146" s="336">
        <f t="shared" ref="BI146:BI158" si="22">IF(N146="nulová",J146,0)</f>
        <v>0</v>
      </c>
      <c r="BJ146" s="243" t="s">
        <v>74</v>
      </c>
      <c r="BK146" s="336">
        <f t="shared" ref="BK146:BK158" si="23">ROUND(I146*H146,2)</f>
        <v>0</v>
      </c>
      <c r="BL146" s="243" t="s">
        <v>172</v>
      </c>
      <c r="BM146" s="335" t="s">
        <v>333</v>
      </c>
    </row>
    <row r="147" spans="2:65" s="251" customFormat="1" ht="16.5" customHeight="1" x14ac:dyDescent="0.3">
      <c r="B147" s="250"/>
      <c r="C147" s="323" t="s">
        <v>153</v>
      </c>
      <c r="D147" s="323" t="s">
        <v>144</v>
      </c>
      <c r="E147" s="324" t="s">
        <v>510</v>
      </c>
      <c r="F147" s="325" t="s">
        <v>511</v>
      </c>
      <c r="G147" s="326" t="s">
        <v>509</v>
      </c>
      <c r="H147" s="327">
        <v>50</v>
      </c>
      <c r="I147" s="359"/>
      <c r="J147" s="328">
        <f t="shared" si="14"/>
        <v>0</v>
      </c>
      <c r="K147" s="329"/>
      <c r="L147" s="330"/>
      <c r="M147" s="331" t="s">
        <v>33</v>
      </c>
      <c r="N147" s="332" t="s">
        <v>56</v>
      </c>
      <c r="P147" s="333">
        <f t="shared" si="15"/>
        <v>0</v>
      </c>
      <c r="Q147" s="333">
        <v>1</v>
      </c>
      <c r="R147" s="333">
        <f t="shared" si="16"/>
        <v>50</v>
      </c>
      <c r="S147" s="333">
        <v>0</v>
      </c>
      <c r="T147" s="334">
        <f t="shared" si="17"/>
        <v>0</v>
      </c>
      <c r="AR147" s="335" t="s">
        <v>382</v>
      </c>
      <c r="AT147" s="335" t="s">
        <v>144</v>
      </c>
      <c r="AU147" s="335" t="s">
        <v>76</v>
      </c>
      <c r="AY147" s="243" t="s">
        <v>109</v>
      </c>
      <c r="BE147" s="336">
        <f t="shared" si="18"/>
        <v>0</v>
      </c>
      <c r="BF147" s="336">
        <f t="shared" si="19"/>
        <v>0</v>
      </c>
      <c r="BG147" s="336">
        <f t="shared" si="20"/>
        <v>0</v>
      </c>
      <c r="BH147" s="336">
        <f t="shared" si="21"/>
        <v>0</v>
      </c>
      <c r="BI147" s="336">
        <f t="shared" si="22"/>
        <v>0</v>
      </c>
      <c r="BJ147" s="243" t="s">
        <v>74</v>
      </c>
      <c r="BK147" s="336">
        <f t="shared" si="23"/>
        <v>0</v>
      </c>
      <c r="BL147" s="243" t="s">
        <v>172</v>
      </c>
      <c r="BM147" s="335" t="s">
        <v>512</v>
      </c>
    </row>
    <row r="148" spans="2:65" s="251" customFormat="1" ht="16.5" customHeight="1" x14ac:dyDescent="0.3">
      <c r="B148" s="250"/>
      <c r="C148" s="350" t="s">
        <v>157</v>
      </c>
      <c r="D148" s="350" t="s">
        <v>111</v>
      </c>
      <c r="E148" s="351" t="s">
        <v>338</v>
      </c>
      <c r="F148" s="352" t="s">
        <v>513</v>
      </c>
      <c r="G148" s="353" t="s">
        <v>509</v>
      </c>
      <c r="H148" s="354">
        <v>25</v>
      </c>
      <c r="I148" s="355"/>
      <c r="J148" s="356">
        <f t="shared" si="14"/>
        <v>0</v>
      </c>
      <c r="K148" s="357"/>
      <c r="L148" s="250"/>
      <c r="M148" s="358" t="s">
        <v>33</v>
      </c>
      <c r="N148" s="298" t="s">
        <v>56</v>
      </c>
      <c r="P148" s="333">
        <f t="shared" si="15"/>
        <v>0</v>
      </c>
      <c r="Q148" s="333">
        <v>0</v>
      </c>
      <c r="R148" s="333">
        <f t="shared" si="16"/>
        <v>0</v>
      </c>
      <c r="S148" s="333">
        <v>0</v>
      </c>
      <c r="T148" s="334">
        <f t="shared" si="17"/>
        <v>0</v>
      </c>
      <c r="AR148" s="335" t="s">
        <v>172</v>
      </c>
      <c r="AT148" s="335" t="s">
        <v>111</v>
      </c>
      <c r="AU148" s="335" t="s">
        <v>76</v>
      </c>
      <c r="AY148" s="243" t="s">
        <v>109</v>
      </c>
      <c r="BE148" s="336">
        <f t="shared" si="18"/>
        <v>0</v>
      </c>
      <c r="BF148" s="336">
        <f t="shared" si="19"/>
        <v>0</v>
      </c>
      <c r="BG148" s="336">
        <f t="shared" si="20"/>
        <v>0</v>
      </c>
      <c r="BH148" s="336">
        <f t="shared" si="21"/>
        <v>0</v>
      </c>
      <c r="BI148" s="336">
        <f t="shared" si="22"/>
        <v>0</v>
      </c>
      <c r="BJ148" s="243" t="s">
        <v>74</v>
      </c>
      <c r="BK148" s="336">
        <f t="shared" si="23"/>
        <v>0</v>
      </c>
      <c r="BL148" s="243" t="s">
        <v>172</v>
      </c>
      <c r="BM148" s="335" t="s">
        <v>340</v>
      </c>
    </row>
    <row r="149" spans="2:65" s="251" customFormat="1" ht="16.5" customHeight="1" x14ac:dyDescent="0.3">
      <c r="B149" s="250"/>
      <c r="C149" s="323" t="s">
        <v>161</v>
      </c>
      <c r="D149" s="323" t="s">
        <v>144</v>
      </c>
      <c r="E149" s="324" t="s">
        <v>514</v>
      </c>
      <c r="F149" s="325" t="s">
        <v>515</v>
      </c>
      <c r="G149" s="326" t="s">
        <v>509</v>
      </c>
      <c r="H149" s="327">
        <v>25</v>
      </c>
      <c r="I149" s="359"/>
      <c r="J149" s="328">
        <f t="shared" si="14"/>
        <v>0</v>
      </c>
      <c r="K149" s="329"/>
      <c r="L149" s="330"/>
      <c r="M149" s="331" t="s">
        <v>33</v>
      </c>
      <c r="N149" s="332" t="s">
        <v>56</v>
      </c>
      <c r="P149" s="333">
        <f t="shared" si="15"/>
        <v>0</v>
      </c>
      <c r="Q149" s="333">
        <v>1</v>
      </c>
      <c r="R149" s="333">
        <f t="shared" si="16"/>
        <v>25</v>
      </c>
      <c r="S149" s="333">
        <v>0</v>
      </c>
      <c r="T149" s="334">
        <f t="shared" si="17"/>
        <v>0</v>
      </c>
      <c r="AR149" s="335" t="s">
        <v>382</v>
      </c>
      <c r="AT149" s="335" t="s">
        <v>144</v>
      </c>
      <c r="AU149" s="335" t="s">
        <v>76</v>
      </c>
      <c r="AY149" s="243" t="s">
        <v>109</v>
      </c>
      <c r="BE149" s="336">
        <f t="shared" si="18"/>
        <v>0</v>
      </c>
      <c r="BF149" s="336">
        <f t="shared" si="19"/>
        <v>0</v>
      </c>
      <c r="BG149" s="336">
        <f t="shared" si="20"/>
        <v>0</v>
      </c>
      <c r="BH149" s="336">
        <f t="shared" si="21"/>
        <v>0</v>
      </c>
      <c r="BI149" s="336">
        <f t="shared" si="22"/>
        <v>0</v>
      </c>
      <c r="BJ149" s="243" t="s">
        <v>74</v>
      </c>
      <c r="BK149" s="336">
        <f t="shared" si="23"/>
        <v>0</v>
      </c>
      <c r="BL149" s="243" t="s">
        <v>172</v>
      </c>
      <c r="BM149" s="335" t="s">
        <v>516</v>
      </c>
    </row>
    <row r="150" spans="2:65" s="251" customFormat="1" ht="21.75" customHeight="1" x14ac:dyDescent="0.3">
      <c r="B150" s="250"/>
      <c r="C150" s="350" t="s">
        <v>165</v>
      </c>
      <c r="D150" s="350" t="s">
        <v>111</v>
      </c>
      <c r="E150" s="351" t="s">
        <v>342</v>
      </c>
      <c r="F150" s="352" t="s">
        <v>517</v>
      </c>
      <c r="G150" s="353" t="s">
        <v>509</v>
      </c>
      <c r="H150" s="354">
        <v>10</v>
      </c>
      <c r="I150" s="355"/>
      <c r="J150" s="356">
        <f t="shared" si="14"/>
        <v>0</v>
      </c>
      <c r="K150" s="357"/>
      <c r="L150" s="250"/>
      <c r="M150" s="358" t="s">
        <v>33</v>
      </c>
      <c r="N150" s="298" t="s">
        <v>56</v>
      </c>
      <c r="P150" s="333">
        <f t="shared" si="15"/>
        <v>0</v>
      </c>
      <c r="Q150" s="333">
        <v>0</v>
      </c>
      <c r="R150" s="333">
        <f t="shared" si="16"/>
        <v>0</v>
      </c>
      <c r="S150" s="333">
        <v>0</v>
      </c>
      <c r="T150" s="334">
        <f t="shared" si="17"/>
        <v>0</v>
      </c>
      <c r="AR150" s="335" t="s">
        <v>172</v>
      </c>
      <c r="AT150" s="335" t="s">
        <v>111</v>
      </c>
      <c r="AU150" s="335" t="s">
        <v>76</v>
      </c>
      <c r="AY150" s="243" t="s">
        <v>109</v>
      </c>
      <c r="BE150" s="336">
        <f t="shared" si="18"/>
        <v>0</v>
      </c>
      <c r="BF150" s="336">
        <f t="shared" si="19"/>
        <v>0</v>
      </c>
      <c r="BG150" s="336">
        <f t="shared" si="20"/>
        <v>0</v>
      </c>
      <c r="BH150" s="336">
        <f t="shared" si="21"/>
        <v>0</v>
      </c>
      <c r="BI150" s="336">
        <f t="shared" si="22"/>
        <v>0</v>
      </c>
      <c r="BJ150" s="243" t="s">
        <v>74</v>
      </c>
      <c r="BK150" s="336">
        <f t="shared" si="23"/>
        <v>0</v>
      </c>
      <c r="BL150" s="243" t="s">
        <v>172</v>
      </c>
      <c r="BM150" s="335" t="s">
        <v>343</v>
      </c>
    </row>
    <row r="151" spans="2:65" s="251" customFormat="1" ht="16.5" customHeight="1" x14ac:dyDescent="0.3">
      <c r="B151" s="250"/>
      <c r="C151" s="323" t="s">
        <v>35</v>
      </c>
      <c r="D151" s="323" t="s">
        <v>144</v>
      </c>
      <c r="E151" s="324" t="s">
        <v>518</v>
      </c>
      <c r="F151" s="325" t="s">
        <v>519</v>
      </c>
      <c r="G151" s="326" t="s">
        <v>509</v>
      </c>
      <c r="H151" s="327">
        <v>10</v>
      </c>
      <c r="I151" s="359"/>
      <c r="J151" s="328">
        <f t="shared" si="14"/>
        <v>0</v>
      </c>
      <c r="K151" s="329"/>
      <c r="L151" s="330"/>
      <c r="M151" s="331" t="s">
        <v>33</v>
      </c>
      <c r="N151" s="332" t="s">
        <v>56</v>
      </c>
      <c r="P151" s="333">
        <f t="shared" si="15"/>
        <v>0</v>
      </c>
      <c r="Q151" s="333">
        <v>1</v>
      </c>
      <c r="R151" s="333">
        <f t="shared" si="16"/>
        <v>10</v>
      </c>
      <c r="S151" s="333">
        <v>0</v>
      </c>
      <c r="T151" s="334">
        <f t="shared" si="17"/>
        <v>0</v>
      </c>
      <c r="AR151" s="335" t="s">
        <v>382</v>
      </c>
      <c r="AT151" s="335" t="s">
        <v>144</v>
      </c>
      <c r="AU151" s="335" t="s">
        <v>76</v>
      </c>
      <c r="AY151" s="243" t="s">
        <v>109</v>
      </c>
      <c r="BE151" s="336">
        <f t="shared" si="18"/>
        <v>0</v>
      </c>
      <c r="BF151" s="336">
        <f t="shared" si="19"/>
        <v>0</v>
      </c>
      <c r="BG151" s="336">
        <f t="shared" si="20"/>
        <v>0</v>
      </c>
      <c r="BH151" s="336">
        <f t="shared" si="21"/>
        <v>0</v>
      </c>
      <c r="BI151" s="336">
        <f t="shared" si="22"/>
        <v>0</v>
      </c>
      <c r="BJ151" s="243" t="s">
        <v>74</v>
      </c>
      <c r="BK151" s="336">
        <f t="shared" si="23"/>
        <v>0</v>
      </c>
      <c r="BL151" s="243" t="s">
        <v>172</v>
      </c>
      <c r="BM151" s="335" t="s">
        <v>520</v>
      </c>
    </row>
    <row r="152" spans="2:65" s="251" customFormat="1" ht="21.75" customHeight="1" x14ac:dyDescent="0.3">
      <c r="B152" s="250"/>
      <c r="C152" s="350" t="s">
        <v>172</v>
      </c>
      <c r="D152" s="350" t="s">
        <v>111</v>
      </c>
      <c r="E152" s="351" t="s">
        <v>345</v>
      </c>
      <c r="F152" s="352" t="s">
        <v>521</v>
      </c>
      <c r="G152" s="353" t="s">
        <v>509</v>
      </c>
      <c r="H152" s="354">
        <v>10</v>
      </c>
      <c r="I152" s="355"/>
      <c r="J152" s="356">
        <f t="shared" si="14"/>
        <v>0</v>
      </c>
      <c r="K152" s="357"/>
      <c r="L152" s="250"/>
      <c r="M152" s="358" t="s">
        <v>33</v>
      </c>
      <c r="N152" s="298" t="s">
        <v>56</v>
      </c>
      <c r="P152" s="333">
        <f t="shared" si="15"/>
        <v>0</v>
      </c>
      <c r="Q152" s="333">
        <v>0</v>
      </c>
      <c r="R152" s="333">
        <f t="shared" si="16"/>
        <v>0</v>
      </c>
      <c r="S152" s="333">
        <v>0</v>
      </c>
      <c r="T152" s="334">
        <f t="shared" si="17"/>
        <v>0</v>
      </c>
      <c r="AR152" s="335" t="s">
        <v>172</v>
      </c>
      <c r="AT152" s="335" t="s">
        <v>111</v>
      </c>
      <c r="AU152" s="335" t="s">
        <v>76</v>
      </c>
      <c r="AY152" s="243" t="s">
        <v>109</v>
      </c>
      <c r="BE152" s="336">
        <f t="shared" si="18"/>
        <v>0</v>
      </c>
      <c r="BF152" s="336">
        <f t="shared" si="19"/>
        <v>0</v>
      </c>
      <c r="BG152" s="336">
        <f t="shared" si="20"/>
        <v>0</v>
      </c>
      <c r="BH152" s="336">
        <f t="shared" si="21"/>
        <v>0</v>
      </c>
      <c r="BI152" s="336">
        <f t="shared" si="22"/>
        <v>0</v>
      </c>
      <c r="BJ152" s="243" t="s">
        <v>74</v>
      </c>
      <c r="BK152" s="336">
        <f t="shared" si="23"/>
        <v>0</v>
      </c>
      <c r="BL152" s="243" t="s">
        <v>172</v>
      </c>
      <c r="BM152" s="335" t="s">
        <v>347</v>
      </c>
    </row>
    <row r="153" spans="2:65" s="251" customFormat="1" ht="16.5" customHeight="1" x14ac:dyDescent="0.3">
      <c r="B153" s="250"/>
      <c r="C153" s="323" t="s">
        <v>178</v>
      </c>
      <c r="D153" s="323" t="s">
        <v>144</v>
      </c>
      <c r="E153" s="324" t="s">
        <v>522</v>
      </c>
      <c r="F153" s="325" t="s">
        <v>523</v>
      </c>
      <c r="G153" s="326" t="s">
        <v>509</v>
      </c>
      <c r="H153" s="327">
        <v>10</v>
      </c>
      <c r="I153" s="359"/>
      <c r="J153" s="328">
        <f t="shared" si="14"/>
        <v>0</v>
      </c>
      <c r="K153" s="329"/>
      <c r="L153" s="330"/>
      <c r="M153" s="331" t="s">
        <v>33</v>
      </c>
      <c r="N153" s="332" t="s">
        <v>56</v>
      </c>
      <c r="P153" s="333">
        <f t="shared" si="15"/>
        <v>0</v>
      </c>
      <c r="Q153" s="333">
        <v>1</v>
      </c>
      <c r="R153" s="333">
        <f t="shared" si="16"/>
        <v>10</v>
      </c>
      <c r="S153" s="333">
        <v>0</v>
      </c>
      <c r="T153" s="334">
        <f t="shared" si="17"/>
        <v>0</v>
      </c>
      <c r="AR153" s="335" t="s">
        <v>382</v>
      </c>
      <c r="AT153" s="335" t="s">
        <v>144</v>
      </c>
      <c r="AU153" s="335" t="s">
        <v>76</v>
      </c>
      <c r="AY153" s="243" t="s">
        <v>109</v>
      </c>
      <c r="BE153" s="336">
        <f t="shared" si="18"/>
        <v>0</v>
      </c>
      <c r="BF153" s="336">
        <f t="shared" si="19"/>
        <v>0</v>
      </c>
      <c r="BG153" s="336">
        <f t="shared" si="20"/>
        <v>0</v>
      </c>
      <c r="BH153" s="336">
        <f t="shared" si="21"/>
        <v>0</v>
      </c>
      <c r="BI153" s="336">
        <f t="shared" si="22"/>
        <v>0</v>
      </c>
      <c r="BJ153" s="243" t="s">
        <v>74</v>
      </c>
      <c r="BK153" s="336">
        <f t="shared" si="23"/>
        <v>0</v>
      </c>
      <c r="BL153" s="243" t="s">
        <v>172</v>
      </c>
      <c r="BM153" s="335" t="s">
        <v>524</v>
      </c>
    </row>
    <row r="154" spans="2:65" s="251" customFormat="1" ht="16.5" customHeight="1" x14ac:dyDescent="0.3">
      <c r="B154" s="250"/>
      <c r="C154" s="350" t="s">
        <v>184</v>
      </c>
      <c r="D154" s="350" t="s">
        <v>111</v>
      </c>
      <c r="E154" s="351" t="s">
        <v>349</v>
      </c>
      <c r="F154" s="352" t="s">
        <v>525</v>
      </c>
      <c r="G154" s="353" t="s">
        <v>509</v>
      </c>
      <c r="H154" s="354">
        <v>5</v>
      </c>
      <c r="I154" s="355"/>
      <c r="J154" s="356">
        <f t="shared" si="14"/>
        <v>0</v>
      </c>
      <c r="K154" s="357"/>
      <c r="L154" s="250"/>
      <c r="M154" s="358" t="s">
        <v>33</v>
      </c>
      <c r="N154" s="298" t="s">
        <v>56</v>
      </c>
      <c r="P154" s="333">
        <f t="shared" si="15"/>
        <v>0</v>
      </c>
      <c r="Q154" s="333">
        <v>0</v>
      </c>
      <c r="R154" s="333">
        <f t="shared" si="16"/>
        <v>0</v>
      </c>
      <c r="S154" s="333">
        <v>0</v>
      </c>
      <c r="T154" s="334">
        <f t="shared" si="17"/>
        <v>0</v>
      </c>
      <c r="AR154" s="335" t="s">
        <v>172</v>
      </c>
      <c r="AT154" s="335" t="s">
        <v>111</v>
      </c>
      <c r="AU154" s="335" t="s">
        <v>76</v>
      </c>
      <c r="AY154" s="243" t="s">
        <v>109</v>
      </c>
      <c r="BE154" s="336">
        <f t="shared" si="18"/>
        <v>0</v>
      </c>
      <c r="BF154" s="336">
        <f t="shared" si="19"/>
        <v>0</v>
      </c>
      <c r="BG154" s="336">
        <f t="shared" si="20"/>
        <v>0</v>
      </c>
      <c r="BH154" s="336">
        <f t="shared" si="21"/>
        <v>0</v>
      </c>
      <c r="BI154" s="336">
        <f t="shared" si="22"/>
        <v>0</v>
      </c>
      <c r="BJ154" s="243" t="s">
        <v>74</v>
      </c>
      <c r="BK154" s="336">
        <f t="shared" si="23"/>
        <v>0</v>
      </c>
      <c r="BL154" s="243" t="s">
        <v>172</v>
      </c>
      <c r="BM154" s="335" t="s">
        <v>350</v>
      </c>
    </row>
    <row r="155" spans="2:65" s="251" customFormat="1" ht="16.5" customHeight="1" x14ac:dyDescent="0.3">
      <c r="B155" s="250"/>
      <c r="C155" s="323" t="s">
        <v>337</v>
      </c>
      <c r="D155" s="323" t="s">
        <v>144</v>
      </c>
      <c r="E155" s="324" t="s">
        <v>526</v>
      </c>
      <c r="F155" s="325" t="s">
        <v>527</v>
      </c>
      <c r="G155" s="326" t="s">
        <v>509</v>
      </c>
      <c r="H155" s="327">
        <v>5</v>
      </c>
      <c r="I155" s="359"/>
      <c r="J155" s="328">
        <f t="shared" si="14"/>
        <v>0</v>
      </c>
      <c r="K155" s="329"/>
      <c r="L155" s="330"/>
      <c r="M155" s="331" t="s">
        <v>33</v>
      </c>
      <c r="N155" s="332" t="s">
        <v>56</v>
      </c>
      <c r="P155" s="333">
        <f t="shared" si="15"/>
        <v>0</v>
      </c>
      <c r="Q155" s="333">
        <v>1</v>
      </c>
      <c r="R155" s="333">
        <f t="shared" si="16"/>
        <v>5</v>
      </c>
      <c r="S155" s="333">
        <v>0</v>
      </c>
      <c r="T155" s="334">
        <f t="shared" si="17"/>
        <v>0</v>
      </c>
      <c r="AR155" s="335" t="s">
        <v>382</v>
      </c>
      <c r="AT155" s="335" t="s">
        <v>144</v>
      </c>
      <c r="AU155" s="335" t="s">
        <v>76</v>
      </c>
      <c r="AY155" s="243" t="s">
        <v>109</v>
      </c>
      <c r="BE155" s="336">
        <f t="shared" si="18"/>
        <v>0</v>
      </c>
      <c r="BF155" s="336">
        <f t="shared" si="19"/>
        <v>0</v>
      </c>
      <c r="BG155" s="336">
        <f t="shared" si="20"/>
        <v>0</v>
      </c>
      <c r="BH155" s="336">
        <f t="shared" si="21"/>
        <v>0</v>
      </c>
      <c r="BI155" s="336">
        <f t="shared" si="22"/>
        <v>0</v>
      </c>
      <c r="BJ155" s="243" t="s">
        <v>74</v>
      </c>
      <c r="BK155" s="336">
        <f t="shared" si="23"/>
        <v>0</v>
      </c>
      <c r="BL155" s="243" t="s">
        <v>172</v>
      </c>
      <c r="BM155" s="335" t="s">
        <v>528</v>
      </c>
    </row>
    <row r="156" spans="2:65" s="251" customFormat="1" ht="16.5" customHeight="1" x14ac:dyDescent="0.3">
      <c r="B156" s="250"/>
      <c r="C156" s="350" t="s">
        <v>341</v>
      </c>
      <c r="D156" s="350" t="s">
        <v>111</v>
      </c>
      <c r="E156" s="351" t="s">
        <v>352</v>
      </c>
      <c r="F156" s="352" t="s">
        <v>529</v>
      </c>
      <c r="G156" s="353" t="s">
        <v>509</v>
      </c>
      <c r="H156" s="354">
        <v>5</v>
      </c>
      <c r="I156" s="355"/>
      <c r="J156" s="356">
        <f t="shared" si="14"/>
        <v>0</v>
      </c>
      <c r="K156" s="357"/>
      <c r="L156" s="250"/>
      <c r="M156" s="358" t="s">
        <v>33</v>
      </c>
      <c r="N156" s="298" t="s">
        <v>56</v>
      </c>
      <c r="P156" s="333">
        <f t="shared" si="15"/>
        <v>0</v>
      </c>
      <c r="Q156" s="333">
        <v>0</v>
      </c>
      <c r="R156" s="333">
        <f t="shared" si="16"/>
        <v>0</v>
      </c>
      <c r="S156" s="333">
        <v>0</v>
      </c>
      <c r="T156" s="334">
        <f t="shared" si="17"/>
        <v>0</v>
      </c>
      <c r="AR156" s="335" t="s">
        <v>172</v>
      </c>
      <c r="AT156" s="335" t="s">
        <v>111</v>
      </c>
      <c r="AU156" s="335" t="s">
        <v>76</v>
      </c>
      <c r="AY156" s="243" t="s">
        <v>109</v>
      </c>
      <c r="BE156" s="336">
        <f t="shared" si="18"/>
        <v>0</v>
      </c>
      <c r="BF156" s="336">
        <f t="shared" si="19"/>
        <v>0</v>
      </c>
      <c r="BG156" s="336">
        <f t="shared" si="20"/>
        <v>0</v>
      </c>
      <c r="BH156" s="336">
        <f t="shared" si="21"/>
        <v>0</v>
      </c>
      <c r="BI156" s="336">
        <f t="shared" si="22"/>
        <v>0</v>
      </c>
      <c r="BJ156" s="243" t="s">
        <v>74</v>
      </c>
      <c r="BK156" s="336">
        <f t="shared" si="23"/>
        <v>0</v>
      </c>
      <c r="BL156" s="243" t="s">
        <v>172</v>
      </c>
      <c r="BM156" s="335" t="s">
        <v>353</v>
      </c>
    </row>
    <row r="157" spans="2:65" s="251" customFormat="1" ht="16.5" customHeight="1" x14ac:dyDescent="0.3">
      <c r="B157" s="250"/>
      <c r="C157" s="323" t="s">
        <v>344</v>
      </c>
      <c r="D157" s="323" t="s">
        <v>144</v>
      </c>
      <c r="E157" s="324" t="s">
        <v>530</v>
      </c>
      <c r="F157" s="325" t="s">
        <v>531</v>
      </c>
      <c r="G157" s="326" t="s">
        <v>509</v>
      </c>
      <c r="H157" s="327">
        <v>5</v>
      </c>
      <c r="I157" s="359"/>
      <c r="J157" s="328">
        <f t="shared" si="14"/>
        <v>0</v>
      </c>
      <c r="K157" s="329"/>
      <c r="L157" s="330"/>
      <c r="M157" s="331" t="s">
        <v>33</v>
      </c>
      <c r="N157" s="332" t="s">
        <v>56</v>
      </c>
      <c r="P157" s="333">
        <f t="shared" si="15"/>
        <v>0</v>
      </c>
      <c r="Q157" s="333">
        <v>1</v>
      </c>
      <c r="R157" s="333">
        <f t="shared" si="16"/>
        <v>5</v>
      </c>
      <c r="S157" s="333">
        <v>0</v>
      </c>
      <c r="T157" s="334">
        <f t="shared" si="17"/>
        <v>0</v>
      </c>
      <c r="AR157" s="335" t="s">
        <v>382</v>
      </c>
      <c r="AT157" s="335" t="s">
        <v>144</v>
      </c>
      <c r="AU157" s="335" t="s">
        <v>76</v>
      </c>
      <c r="AY157" s="243" t="s">
        <v>109</v>
      </c>
      <c r="BE157" s="336">
        <f t="shared" si="18"/>
        <v>0</v>
      </c>
      <c r="BF157" s="336">
        <f t="shared" si="19"/>
        <v>0</v>
      </c>
      <c r="BG157" s="336">
        <f t="shared" si="20"/>
        <v>0</v>
      </c>
      <c r="BH157" s="336">
        <f t="shared" si="21"/>
        <v>0</v>
      </c>
      <c r="BI157" s="336">
        <f t="shared" si="22"/>
        <v>0</v>
      </c>
      <c r="BJ157" s="243" t="s">
        <v>74</v>
      </c>
      <c r="BK157" s="336">
        <f t="shared" si="23"/>
        <v>0</v>
      </c>
      <c r="BL157" s="243" t="s">
        <v>172</v>
      </c>
      <c r="BM157" s="335" t="s">
        <v>532</v>
      </c>
    </row>
    <row r="158" spans="2:65" s="251" customFormat="1" ht="24.15" customHeight="1" x14ac:dyDescent="0.3">
      <c r="B158" s="250"/>
      <c r="C158" s="350" t="s">
        <v>348</v>
      </c>
      <c r="D158" s="350" t="s">
        <v>111</v>
      </c>
      <c r="E158" s="351" t="s">
        <v>355</v>
      </c>
      <c r="F158" s="352" t="s">
        <v>533</v>
      </c>
      <c r="G158" s="353" t="s">
        <v>266</v>
      </c>
      <c r="H158" s="354">
        <v>50</v>
      </c>
      <c r="I158" s="355"/>
      <c r="J158" s="356">
        <f t="shared" si="14"/>
        <v>0</v>
      </c>
      <c r="K158" s="357"/>
      <c r="L158" s="250"/>
      <c r="M158" s="358" t="s">
        <v>33</v>
      </c>
      <c r="N158" s="298" t="s">
        <v>56</v>
      </c>
      <c r="P158" s="333">
        <f t="shared" si="15"/>
        <v>0</v>
      </c>
      <c r="Q158" s="333">
        <v>0</v>
      </c>
      <c r="R158" s="333">
        <f t="shared" si="16"/>
        <v>0</v>
      </c>
      <c r="S158" s="333">
        <v>0</v>
      </c>
      <c r="T158" s="334">
        <f t="shared" si="17"/>
        <v>0</v>
      </c>
      <c r="AR158" s="335" t="s">
        <v>172</v>
      </c>
      <c r="AT158" s="335" t="s">
        <v>111</v>
      </c>
      <c r="AU158" s="335" t="s">
        <v>76</v>
      </c>
      <c r="AY158" s="243" t="s">
        <v>109</v>
      </c>
      <c r="BE158" s="336">
        <f t="shared" si="18"/>
        <v>0</v>
      </c>
      <c r="BF158" s="336">
        <f t="shared" si="19"/>
        <v>0</v>
      </c>
      <c r="BG158" s="336">
        <f t="shared" si="20"/>
        <v>0</v>
      </c>
      <c r="BH158" s="336">
        <f t="shared" si="21"/>
        <v>0</v>
      </c>
      <c r="BI158" s="336">
        <f t="shared" si="22"/>
        <v>0</v>
      </c>
      <c r="BJ158" s="243" t="s">
        <v>74</v>
      </c>
      <c r="BK158" s="336">
        <f t="shared" si="23"/>
        <v>0</v>
      </c>
      <c r="BL158" s="243" t="s">
        <v>172</v>
      </c>
      <c r="BM158" s="335" t="s">
        <v>356</v>
      </c>
    </row>
    <row r="159" spans="2:65" s="338" customFormat="1" ht="22.95" customHeight="1" x14ac:dyDescent="0.25">
      <c r="B159" s="337"/>
      <c r="D159" s="339" t="s">
        <v>72</v>
      </c>
      <c r="E159" s="348" t="s">
        <v>119</v>
      </c>
      <c r="F159" s="348" t="s">
        <v>534</v>
      </c>
      <c r="I159" s="341"/>
      <c r="J159" s="349">
        <f>BK159</f>
        <v>0</v>
      </c>
      <c r="L159" s="337"/>
      <c r="M159" s="343"/>
      <c r="P159" s="344">
        <f>SUM(P160:P171)</f>
        <v>0</v>
      </c>
      <c r="R159" s="344">
        <f>SUM(R160:R171)</f>
        <v>57</v>
      </c>
      <c r="T159" s="345">
        <f>SUM(T160:T171)</f>
        <v>0</v>
      </c>
      <c r="AR159" s="339" t="s">
        <v>76</v>
      </c>
      <c r="AT159" s="346" t="s">
        <v>72</v>
      </c>
      <c r="AU159" s="346" t="s">
        <v>74</v>
      </c>
      <c r="AY159" s="339" t="s">
        <v>109</v>
      </c>
      <c r="BK159" s="347">
        <f>SUM(BK160:BK171)</f>
        <v>0</v>
      </c>
    </row>
    <row r="160" spans="2:65" s="251" customFormat="1" ht="55.5" customHeight="1" x14ac:dyDescent="0.3">
      <c r="B160" s="250"/>
      <c r="C160" s="350" t="s">
        <v>351</v>
      </c>
      <c r="D160" s="350" t="s">
        <v>111</v>
      </c>
      <c r="E160" s="351" t="s">
        <v>416</v>
      </c>
      <c r="F160" s="352" t="s">
        <v>535</v>
      </c>
      <c r="G160" s="353" t="s">
        <v>266</v>
      </c>
      <c r="H160" s="354">
        <v>2</v>
      </c>
      <c r="I160" s="355"/>
      <c r="J160" s="356">
        <f t="shared" ref="J160:J171" si="24">ROUND(I160*H160,2)</f>
        <v>0</v>
      </c>
      <c r="K160" s="357"/>
      <c r="L160" s="250"/>
      <c r="M160" s="358" t="s">
        <v>33</v>
      </c>
      <c r="N160" s="298" t="s">
        <v>56</v>
      </c>
      <c r="P160" s="333">
        <f t="shared" ref="P160:P171" si="25">O160*H160</f>
        <v>0</v>
      </c>
      <c r="Q160" s="333">
        <v>0</v>
      </c>
      <c r="R160" s="333">
        <f t="shared" ref="R160:R171" si="26">Q160*H160</f>
        <v>0</v>
      </c>
      <c r="S160" s="333">
        <v>0</v>
      </c>
      <c r="T160" s="334">
        <f t="shared" ref="T160:T171" si="27">S160*H160</f>
        <v>0</v>
      </c>
      <c r="AR160" s="335" t="s">
        <v>172</v>
      </c>
      <c r="AT160" s="335" t="s">
        <v>111</v>
      </c>
      <c r="AU160" s="335" t="s">
        <v>76</v>
      </c>
      <c r="AY160" s="243" t="s">
        <v>109</v>
      </c>
      <c r="BE160" s="336">
        <f t="shared" ref="BE160:BE171" si="28">IF(N160="základní",J160,0)</f>
        <v>0</v>
      </c>
      <c r="BF160" s="336">
        <f t="shared" ref="BF160:BF171" si="29">IF(N160="snížená",J160,0)</f>
        <v>0</v>
      </c>
      <c r="BG160" s="336">
        <f t="shared" ref="BG160:BG171" si="30">IF(N160="zákl. přenesená",J160,0)</f>
        <v>0</v>
      </c>
      <c r="BH160" s="336">
        <f t="shared" ref="BH160:BH171" si="31">IF(N160="sníž. přenesená",J160,0)</f>
        <v>0</v>
      </c>
      <c r="BI160" s="336">
        <f t="shared" ref="BI160:BI171" si="32">IF(N160="nulová",J160,0)</f>
        <v>0</v>
      </c>
      <c r="BJ160" s="243" t="s">
        <v>74</v>
      </c>
      <c r="BK160" s="336">
        <f t="shared" ref="BK160:BK171" si="33">ROUND(I160*H160,2)</f>
        <v>0</v>
      </c>
      <c r="BL160" s="243" t="s">
        <v>172</v>
      </c>
      <c r="BM160" s="335" t="s">
        <v>536</v>
      </c>
    </row>
    <row r="161" spans="2:65" s="251" customFormat="1" ht="16.5" customHeight="1" x14ac:dyDescent="0.3">
      <c r="B161" s="250"/>
      <c r="C161" s="323" t="s">
        <v>354</v>
      </c>
      <c r="D161" s="323" t="s">
        <v>144</v>
      </c>
      <c r="E161" s="324" t="s">
        <v>537</v>
      </c>
      <c r="F161" s="325" t="s">
        <v>538</v>
      </c>
      <c r="G161" s="326" t="s">
        <v>266</v>
      </c>
      <c r="H161" s="327">
        <v>2</v>
      </c>
      <c r="I161" s="359"/>
      <c r="J161" s="328">
        <f t="shared" si="24"/>
        <v>0</v>
      </c>
      <c r="K161" s="329"/>
      <c r="L161" s="330"/>
      <c r="M161" s="331" t="s">
        <v>33</v>
      </c>
      <c r="N161" s="332" t="s">
        <v>56</v>
      </c>
      <c r="P161" s="333">
        <f t="shared" si="25"/>
        <v>0</v>
      </c>
      <c r="Q161" s="333">
        <v>1</v>
      </c>
      <c r="R161" s="333">
        <f t="shared" si="26"/>
        <v>2</v>
      </c>
      <c r="S161" s="333">
        <v>0</v>
      </c>
      <c r="T161" s="334">
        <f t="shared" si="27"/>
        <v>0</v>
      </c>
      <c r="AR161" s="335" t="s">
        <v>382</v>
      </c>
      <c r="AT161" s="335" t="s">
        <v>144</v>
      </c>
      <c r="AU161" s="335" t="s">
        <v>76</v>
      </c>
      <c r="AY161" s="243" t="s">
        <v>109</v>
      </c>
      <c r="BE161" s="336">
        <f t="shared" si="28"/>
        <v>0</v>
      </c>
      <c r="BF161" s="336">
        <f t="shared" si="29"/>
        <v>0</v>
      </c>
      <c r="BG161" s="336">
        <f t="shared" si="30"/>
        <v>0</v>
      </c>
      <c r="BH161" s="336">
        <f t="shared" si="31"/>
        <v>0</v>
      </c>
      <c r="BI161" s="336">
        <f t="shared" si="32"/>
        <v>0</v>
      </c>
      <c r="BJ161" s="243" t="s">
        <v>74</v>
      </c>
      <c r="BK161" s="336">
        <f t="shared" si="33"/>
        <v>0</v>
      </c>
      <c r="BL161" s="243" t="s">
        <v>172</v>
      </c>
      <c r="BM161" s="335" t="s">
        <v>539</v>
      </c>
    </row>
    <row r="162" spans="2:65" s="251" customFormat="1" ht="33" customHeight="1" x14ac:dyDescent="0.3">
      <c r="B162" s="250"/>
      <c r="C162" s="350" t="s">
        <v>357</v>
      </c>
      <c r="D162" s="350" t="s">
        <v>111</v>
      </c>
      <c r="E162" s="351" t="s">
        <v>420</v>
      </c>
      <c r="F162" s="352" t="s">
        <v>540</v>
      </c>
      <c r="G162" s="353" t="s">
        <v>509</v>
      </c>
      <c r="H162" s="354">
        <v>40</v>
      </c>
      <c r="I162" s="355"/>
      <c r="J162" s="356">
        <f t="shared" si="24"/>
        <v>0</v>
      </c>
      <c r="K162" s="357"/>
      <c r="L162" s="250"/>
      <c r="M162" s="358" t="s">
        <v>33</v>
      </c>
      <c r="N162" s="298" t="s">
        <v>56</v>
      </c>
      <c r="P162" s="333">
        <f t="shared" si="25"/>
        <v>0</v>
      </c>
      <c r="Q162" s="333">
        <v>0</v>
      </c>
      <c r="R162" s="333">
        <f t="shared" si="26"/>
        <v>0</v>
      </c>
      <c r="S162" s="333">
        <v>0</v>
      </c>
      <c r="T162" s="334">
        <f t="shared" si="27"/>
        <v>0</v>
      </c>
      <c r="AR162" s="335" t="s">
        <v>172</v>
      </c>
      <c r="AT162" s="335" t="s">
        <v>111</v>
      </c>
      <c r="AU162" s="335" t="s">
        <v>76</v>
      </c>
      <c r="AY162" s="243" t="s">
        <v>109</v>
      </c>
      <c r="BE162" s="336">
        <f t="shared" si="28"/>
        <v>0</v>
      </c>
      <c r="BF162" s="336">
        <f t="shared" si="29"/>
        <v>0</v>
      </c>
      <c r="BG162" s="336">
        <f t="shared" si="30"/>
        <v>0</v>
      </c>
      <c r="BH162" s="336">
        <f t="shared" si="31"/>
        <v>0</v>
      </c>
      <c r="BI162" s="336">
        <f t="shared" si="32"/>
        <v>0</v>
      </c>
      <c r="BJ162" s="243" t="s">
        <v>74</v>
      </c>
      <c r="BK162" s="336">
        <f t="shared" si="33"/>
        <v>0</v>
      </c>
      <c r="BL162" s="243" t="s">
        <v>172</v>
      </c>
      <c r="BM162" s="335" t="s">
        <v>541</v>
      </c>
    </row>
    <row r="163" spans="2:65" s="251" customFormat="1" ht="16.5" customHeight="1" x14ac:dyDescent="0.3">
      <c r="B163" s="250"/>
      <c r="C163" s="323" t="s">
        <v>360</v>
      </c>
      <c r="D163" s="323" t="s">
        <v>144</v>
      </c>
      <c r="E163" s="324" t="s">
        <v>542</v>
      </c>
      <c r="F163" s="325" t="s">
        <v>538</v>
      </c>
      <c r="G163" s="326" t="s">
        <v>509</v>
      </c>
      <c r="H163" s="327">
        <v>40</v>
      </c>
      <c r="I163" s="359"/>
      <c r="J163" s="328">
        <f t="shared" si="24"/>
        <v>0</v>
      </c>
      <c r="K163" s="329"/>
      <c r="L163" s="330"/>
      <c r="M163" s="331" t="s">
        <v>33</v>
      </c>
      <c r="N163" s="332" t="s">
        <v>56</v>
      </c>
      <c r="P163" s="333">
        <f t="shared" si="25"/>
        <v>0</v>
      </c>
      <c r="Q163" s="333">
        <v>1</v>
      </c>
      <c r="R163" s="333">
        <f t="shared" si="26"/>
        <v>40</v>
      </c>
      <c r="S163" s="333">
        <v>0</v>
      </c>
      <c r="T163" s="334">
        <f t="shared" si="27"/>
        <v>0</v>
      </c>
      <c r="AR163" s="335" t="s">
        <v>382</v>
      </c>
      <c r="AT163" s="335" t="s">
        <v>144</v>
      </c>
      <c r="AU163" s="335" t="s">
        <v>76</v>
      </c>
      <c r="AY163" s="243" t="s">
        <v>109</v>
      </c>
      <c r="BE163" s="336">
        <f t="shared" si="28"/>
        <v>0</v>
      </c>
      <c r="BF163" s="336">
        <f t="shared" si="29"/>
        <v>0</v>
      </c>
      <c r="BG163" s="336">
        <f t="shared" si="30"/>
        <v>0</v>
      </c>
      <c r="BH163" s="336">
        <f t="shared" si="31"/>
        <v>0</v>
      </c>
      <c r="BI163" s="336">
        <f t="shared" si="32"/>
        <v>0</v>
      </c>
      <c r="BJ163" s="243" t="s">
        <v>74</v>
      </c>
      <c r="BK163" s="336">
        <f t="shared" si="33"/>
        <v>0</v>
      </c>
      <c r="BL163" s="243" t="s">
        <v>172</v>
      </c>
      <c r="BM163" s="335" t="s">
        <v>543</v>
      </c>
    </row>
    <row r="164" spans="2:65" s="251" customFormat="1" ht="33" customHeight="1" x14ac:dyDescent="0.3">
      <c r="B164" s="250"/>
      <c r="C164" s="350" t="s">
        <v>364</v>
      </c>
      <c r="D164" s="350" t="s">
        <v>111</v>
      </c>
      <c r="E164" s="351" t="s">
        <v>544</v>
      </c>
      <c r="F164" s="352" t="s">
        <v>545</v>
      </c>
      <c r="G164" s="353" t="s">
        <v>509</v>
      </c>
      <c r="H164" s="354">
        <v>5</v>
      </c>
      <c r="I164" s="355"/>
      <c r="J164" s="356">
        <f t="shared" si="24"/>
        <v>0</v>
      </c>
      <c r="K164" s="357"/>
      <c r="L164" s="250"/>
      <c r="M164" s="358" t="s">
        <v>33</v>
      </c>
      <c r="N164" s="298" t="s">
        <v>56</v>
      </c>
      <c r="P164" s="333">
        <f t="shared" si="25"/>
        <v>0</v>
      </c>
      <c r="Q164" s="333">
        <v>0</v>
      </c>
      <c r="R164" s="333">
        <f t="shared" si="26"/>
        <v>0</v>
      </c>
      <c r="S164" s="333">
        <v>0</v>
      </c>
      <c r="T164" s="334">
        <f t="shared" si="27"/>
        <v>0</v>
      </c>
      <c r="AR164" s="335" t="s">
        <v>172</v>
      </c>
      <c r="AT164" s="335" t="s">
        <v>111</v>
      </c>
      <c r="AU164" s="335" t="s">
        <v>76</v>
      </c>
      <c r="AY164" s="243" t="s">
        <v>109</v>
      </c>
      <c r="BE164" s="336">
        <f t="shared" si="28"/>
        <v>0</v>
      </c>
      <c r="BF164" s="336">
        <f t="shared" si="29"/>
        <v>0</v>
      </c>
      <c r="BG164" s="336">
        <f t="shared" si="30"/>
        <v>0</v>
      </c>
      <c r="BH164" s="336">
        <f t="shared" si="31"/>
        <v>0</v>
      </c>
      <c r="BI164" s="336">
        <f t="shared" si="32"/>
        <v>0</v>
      </c>
      <c r="BJ164" s="243" t="s">
        <v>74</v>
      </c>
      <c r="BK164" s="336">
        <f t="shared" si="33"/>
        <v>0</v>
      </c>
      <c r="BL164" s="243" t="s">
        <v>172</v>
      </c>
      <c r="BM164" s="335" t="s">
        <v>546</v>
      </c>
    </row>
    <row r="165" spans="2:65" s="251" customFormat="1" ht="16.5" customHeight="1" x14ac:dyDescent="0.3">
      <c r="B165" s="250"/>
      <c r="C165" s="323" t="s">
        <v>368</v>
      </c>
      <c r="D165" s="323" t="s">
        <v>144</v>
      </c>
      <c r="E165" s="324" t="s">
        <v>547</v>
      </c>
      <c r="F165" s="325" t="s">
        <v>538</v>
      </c>
      <c r="G165" s="326" t="s">
        <v>509</v>
      </c>
      <c r="H165" s="327">
        <v>5</v>
      </c>
      <c r="I165" s="359"/>
      <c r="J165" s="328">
        <f t="shared" si="24"/>
        <v>0</v>
      </c>
      <c r="K165" s="329"/>
      <c r="L165" s="330"/>
      <c r="M165" s="331" t="s">
        <v>33</v>
      </c>
      <c r="N165" s="332" t="s">
        <v>56</v>
      </c>
      <c r="P165" s="333">
        <f t="shared" si="25"/>
        <v>0</v>
      </c>
      <c r="Q165" s="333">
        <v>1</v>
      </c>
      <c r="R165" s="333">
        <f t="shared" si="26"/>
        <v>5</v>
      </c>
      <c r="S165" s="333">
        <v>0</v>
      </c>
      <c r="T165" s="334">
        <f t="shared" si="27"/>
        <v>0</v>
      </c>
      <c r="AR165" s="335" t="s">
        <v>382</v>
      </c>
      <c r="AT165" s="335" t="s">
        <v>144</v>
      </c>
      <c r="AU165" s="335" t="s">
        <v>76</v>
      </c>
      <c r="AY165" s="243" t="s">
        <v>109</v>
      </c>
      <c r="BE165" s="336">
        <f t="shared" si="28"/>
        <v>0</v>
      </c>
      <c r="BF165" s="336">
        <f t="shared" si="29"/>
        <v>0</v>
      </c>
      <c r="BG165" s="336">
        <f t="shared" si="30"/>
        <v>0</v>
      </c>
      <c r="BH165" s="336">
        <f t="shared" si="31"/>
        <v>0</v>
      </c>
      <c r="BI165" s="336">
        <f t="shared" si="32"/>
        <v>0</v>
      </c>
      <c r="BJ165" s="243" t="s">
        <v>74</v>
      </c>
      <c r="BK165" s="336">
        <f t="shared" si="33"/>
        <v>0</v>
      </c>
      <c r="BL165" s="243" t="s">
        <v>172</v>
      </c>
      <c r="BM165" s="335" t="s">
        <v>548</v>
      </c>
    </row>
    <row r="166" spans="2:65" s="251" customFormat="1" ht="24.15" customHeight="1" x14ac:dyDescent="0.3">
      <c r="B166" s="250"/>
      <c r="C166" s="350" t="s">
        <v>372</v>
      </c>
      <c r="D166" s="350" t="s">
        <v>111</v>
      </c>
      <c r="E166" s="351" t="s">
        <v>549</v>
      </c>
      <c r="F166" s="352" t="s">
        <v>550</v>
      </c>
      <c r="G166" s="353" t="s">
        <v>509</v>
      </c>
      <c r="H166" s="354">
        <v>4</v>
      </c>
      <c r="I166" s="355"/>
      <c r="J166" s="356">
        <f t="shared" si="24"/>
        <v>0</v>
      </c>
      <c r="K166" s="357"/>
      <c r="L166" s="250"/>
      <c r="M166" s="358" t="s">
        <v>33</v>
      </c>
      <c r="N166" s="298" t="s">
        <v>56</v>
      </c>
      <c r="P166" s="333">
        <f t="shared" si="25"/>
        <v>0</v>
      </c>
      <c r="Q166" s="333">
        <v>0</v>
      </c>
      <c r="R166" s="333">
        <f t="shared" si="26"/>
        <v>0</v>
      </c>
      <c r="S166" s="333">
        <v>0</v>
      </c>
      <c r="T166" s="334">
        <f t="shared" si="27"/>
        <v>0</v>
      </c>
      <c r="AR166" s="335" t="s">
        <v>172</v>
      </c>
      <c r="AT166" s="335" t="s">
        <v>111</v>
      </c>
      <c r="AU166" s="335" t="s">
        <v>76</v>
      </c>
      <c r="AY166" s="243" t="s">
        <v>109</v>
      </c>
      <c r="BE166" s="336">
        <f t="shared" si="28"/>
        <v>0</v>
      </c>
      <c r="BF166" s="336">
        <f t="shared" si="29"/>
        <v>0</v>
      </c>
      <c r="BG166" s="336">
        <f t="shared" si="30"/>
        <v>0</v>
      </c>
      <c r="BH166" s="336">
        <f t="shared" si="31"/>
        <v>0</v>
      </c>
      <c r="BI166" s="336">
        <f t="shared" si="32"/>
        <v>0</v>
      </c>
      <c r="BJ166" s="243" t="s">
        <v>74</v>
      </c>
      <c r="BK166" s="336">
        <f t="shared" si="33"/>
        <v>0</v>
      </c>
      <c r="BL166" s="243" t="s">
        <v>172</v>
      </c>
      <c r="BM166" s="335" t="s">
        <v>551</v>
      </c>
    </row>
    <row r="167" spans="2:65" s="251" customFormat="1" ht="16.5" customHeight="1" x14ac:dyDescent="0.3">
      <c r="B167" s="250"/>
      <c r="C167" s="323" t="s">
        <v>375</v>
      </c>
      <c r="D167" s="323" t="s">
        <v>144</v>
      </c>
      <c r="E167" s="324" t="s">
        <v>552</v>
      </c>
      <c r="F167" s="325" t="s">
        <v>538</v>
      </c>
      <c r="G167" s="326" t="s">
        <v>509</v>
      </c>
      <c r="H167" s="327">
        <v>4</v>
      </c>
      <c r="I167" s="359"/>
      <c r="J167" s="328">
        <f t="shared" si="24"/>
        <v>0</v>
      </c>
      <c r="K167" s="329"/>
      <c r="L167" s="330"/>
      <c r="M167" s="331" t="s">
        <v>33</v>
      </c>
      <c r="N167" s="332" t="s">
        <v>56</v>
      </c>
      <c r="P167" s="333">
        <f t="shared" si="25"/>
        <v>0</v>
      </c>
      <c r="Q167" s="333">
        <v>1</v>
      </c>
      <c r="R167" s="333">
        <f t="shared" si="26"/>
        <v>4</v>
      </c>
      <c r="S167" s="333">
        <v>0</v>
      </c>
      <c r="T167" s="334">
        <f t="shared" si="27"/>
        <v>0</v>
      </c>
      <c r="AR167" s="335" t="s">
        <v>382</v>
      </c>
      <c r="AT167" s="335" t="s">
        <v>144</v>
      </c>
      <c r="AU167" s="335" t="s">
        <v>76</v>
      </c>
      <c r="AY167" s="243" t="s">
        <v>109</v>
      </c>
      <c r="BE167" s="336">
        <f t="shared" si="28"/>
        <v>0</v>
      </c>
      <c r="BF167" s="336">
        <f t="shared" si="29"/>
        <v>0</v>
      </c>
      <c r="BG167" s="336">
        <f t="shared" si="30"/>
        <v>0</v>
      </c>
      <c r="BH167" s="336">
        <f t="shared" si="31"/>
        <v>0</v>
      </c>
      <c r="BI167" s="336">
        <f t="shared" si="32"/>
        <v>0</v>
      </c>
      <c r="BJ167" s="243" t="s">
        <v>74</v>
      </c>
      <c r="BK167" s="336">
        <f t="shared" si="33"/>
        <v>0</v>
      </c>
      <c r="BL167" s="243" t="s">
        <v>172</v>
      </c>
      <c r="BM167" s="335" t="s">
        <v>553</v>
      </c>
    </row>
    <row r="168" spans="2:65" s="251" customFormat="1" ht="24.15" customHeight="1" x14ac:dyDescent="0.3">
      <c r="B168" s="250"/>
      <c r="C168" s="350" t="s">
        <v>378</v>
      </c>
      <c r="D168" s="350" t="s">
        <v>111</v>
      </c>
      <c r="E168" s="351" t="s">
        <v>554</v>
      </c>
      <c r="F168" s="352" t="s">
        <v>555</v>
      </c>
      <c r="G168" s="353" t="s">
        <v>509</v>
      </c>
      <c r="H168" s="354">
        <v>4</v>
      </c>
      <c r="I168" s="355"/>
      <c r="J168" s="356">
        <f t="shared" si="24"/>
        <v>0</v>
      </c>
      <c r="K168" s="357"/>
      <c r="L168" s="250"/>
      <c r="M168" s="358" t="s">
        <v>33</v>
      </c>
      <c r="N168" s="298" t="s">
        <v>56</v>
      </c>
      <c r="P168" s="333">
        <f t="shared" si="25"/>
        <v>0</v>
      </c>
      <c r="Q168" s="333">
        <v>0</v>
      </c>
      <c r="R168" s="333">
        <f t="shared" si="26"/>
        <v>0</v>
      </c>
      <c r="S168" s="333">
        <v>0</v>
      </c>
      <c r="T168" s="334">
        <f t="shared" si="27"/>
        <v>0</v>
      </c>
      <c r="AR168" s="335" t="s">
        <v>172</v>
      </c>
      <c r="AT168" s="335" t="s">
        <v>111</v>
      </c>
      <c r="AU168" s="335" t="s">
        <v>76</v>
      </c>
      <c r="AY168" s="243" t="s">
        <v>109</v>
      </c>
      <c r="BE168" s="336">
        <f t="shared" si="28"/>
        <v>0</v>
      </c>
      <c r="BF168" s="336">
        <f t="shared" si="29"/>
        <v>0</v>
      </c>
      <c r="BG168" s="336">
        <f t="shared" si="30"/>
        <v>0</v>
      </c>
      <c r="BH168" s="336">
        <f t="shared" si="31"/>
        <v>0</v>
      </c>
      <c r="BI168" s="336">
        <f t="shared" si="32"/>
        <v>0</v>
      </c>
      <c r="BJ168" s="243" t="s">
        <v>74</v>
      </c>
      <c r="BK168" s="336">
        <f t="shared" si="33"/>
        <v>0</v>
      </c>
      <c r="BL168" s="243" t="s">
        <v>172</v>
      </c>
      <c r="BM168" s="335" t="s">
        <v>556</v>
      </c>
    </row>
    <row r="169" spans="2:65" s="251" customFormat="1" ht="16.5" customHeight="1" x14ac:dyDescent="0.3">
      <c r="B169" s="250"/>
      <c r="C169" s="323" t="s">
        <v>382</v>
      </c>
      <c r="D169" s="323" t="s">
        <v>144</v>
      </c>
      <c r="E169" s="324" t="s">
        <v>557</v>
      </c>
      <c r="F169" s="325" t="s">
        <v>538</v>
      </c>
      <c r="G169" s="326" t="s">
        <v>509</v>
      </c>
      <c r="H169" s="327">
        <v>4</v>
      </c>
      <c r="I169" s="359"/>
      <c r="J169" s="328">
        <f t="shared" si="24"/>
        <v>0</v>
      </c>
      <c r="K169" s="329"/>
      <c r="L169" s="330"/>
      <c r="M169" s="331" t="s">
        <v>33</v>
      </c>
      <c r="N169" s="332" t="s">
        <v>56</v>
      </c>
      <c r="P169" s="333">
        <f t="shared" si="25"/>
        <v>0</v>
      </c>
      <c r="Q169" s="333">
        <v>1</v>
      </c>
      <c r="R169" s="333">
        <f t="shared" si="26"/>
        <v>4</v>
      </c>
      <c r="S169" s="333">
        <v>0</v>
      </c>
      <c r="T169" s="334">
        <f t="shared" si="27"/>
        <v>0</v>
      </c>
      <c r="AR169" s="335" t="s">
        <v>382</v>
      </c>
      <c r="AT169" s="335" t="s">
        <v>144</v>
      </c>
      <c r="AU169" s="335" t="s">
        <v>76</v>
      </c>
      <c r="AY169" s="243" t="s">
        <v>109</v>
      </c>
      <c r="BE169" s="336">
        <f t="shared" si="28"/>
        <v>0</v>
      </c>
      <c r="BF169" s="336">
        <f t="shared" si="29"/>
        <v>0</v>
      </c>
      <c r="BG169" s="336">
        <f t="shared" si="30"/>
        <v>0</v>
      </c>
      <c r="BH169" s="336">
        <f t="shared" si="31"/>
        <v>0</v>
      </c>
      <c r="BI169" s="336">
        <f t="shared" si="32"/>
        <v>0</v>
      </c>
      <c r="BJ169" s="243" t="s">
        <v>74</v>
      </c>
      <c r="BK169" s="336">
        <f t="shared" si="33"/>
        <v>0</v>
      </c>
      <c r="BL169" s="243" t="s">
        <v>172</v>
      </c>
      <c r="BM169" s="335" t="s">
        <v>558</v>
      </c>
    </row>
    <row r="170" spans="2:65" s="251" customFormat="1" ht="21.75" customHeight="1" x14ac:dyDescent="0.3">
      <c r="B170" s="250"/>
      <c r="C170" s="350" t="s">
        <v>386</v>
      </c>
      <c r="D170" s="350" t="s">
        <v>111</v>
      </c>
      <c r="E170" s="351" t="s">
        <v>559</v>
      </c>
      <c r="F170" s="352" t="s">
        <v>560</v>
      </c>
      <c r="G170" s="353" t="s">
        <v>266</v>
      </c>
      <c r="H170" s="354">
        <v>2</v>
      </c>
      <c r="I170" s="355"/>
      <c r="J170" s="356">
        <f t="shared" si="24"/>
        <v>0</v>
      </c>
      <c r="K170" s="357"/>
      <c r="L170" s="250"/>
      <c r="M170" s="358" t="s">
        <v>33</v>
      </c>
      <c r="N170" s="298" t="s">
        <v>56</v>
      </c>
      <c r="P170" s="333">
        <f t="shared" si="25"/>
        <v>0</v>
      </c>
      <c r="Q170" s="333">
        <v>0</v>
      </c>
      <c r="R170" s="333">
        <f t="shared" si="26"/>
        <v>0</v>
      </c>
      <c r="S170" s="333">
        <v>0</v>
      </c>
      <c r="T170" s="334">
        <f t="shared" si="27"/>
        <v>0</v>
      </c>
      <c r="AR170" s="335" t="s">
        <v>172</v>
      </c>
      <c r="AT170" s="335" t="s">
        <v>111</v>
      </c>
      <c r="AU170" s="335" t="s">
        <v>76</v>
      </c>
      <c r="AY170" s="243" t="s">
        <v>109</v>
      </c>
      <c r="BE170" s="336">
        <f t="shared" si="28"/>
        <v>0</v>
      </c>
      <c r="BF170" s="336">
        <f t="shared" si="29"/>
        <v>0</v>
      </c>
      <c r="BG170" s="336">
        <f t="shared" si="30"/>
        <v>0</v>
      </c>
      <c r="BH170" s="336">
        <f t="shared" si="31"/>
        <v>0</v>
      </c>
      <c r="BI170" s="336">
        <f t="shared" si="32"/>
        <v>0</v>
      </c>
      <c r="BJ170" s="243" t="s">
        <v>74</v>
      </c>
      <c r="BK170" s="336">
        <f t="shared" si="33"/>
        <v>0</v>
      </c>
      <c r="BL170" s="243" t="s">
        <v>172</v>
      </c>
      <c r="BM170" s="335" t="s">
        <v>561</v>
      </c>
    </row>
    <row r="171" spans="2:65" s="251" customFormat="1" ht="16.5" customHeight="1" x14ac:dyDescent="0.3">
      <c r="B171" s="250"/>
      <c r="C171" s="323" t="s">
        <v>389</v>
      </c>
      <c r="D171" s="323" t="s">
        <v>144</v>
      </c>
      <c r="E171" s="324" t="s">
        <v>562</v>
      </c>
      <c r="F171" s="325" t="s">
        <v>538</v>
      </c>
      <c r="G171" s="326" t="s">
        <v>266</v>
      </c>
      <c r="H171" s="327">
        <v>2</v>
      </c>
      <c r="I171" s="359"/>
      <c r="J171" s="328">
        <f t="shared" si="24"/>
        <v>0</v>
      </c>
      <c r="K171" s="329"/>
      <c r="L171" s="330"/>
      <c r="M171" s="331" t="s">
        <v>33</v>
      </c>
      <c r="N171" s="332" t="s">
        <v>56</v>
      </c>
      <c r="P171" s="333">
        <f t="shared" si="25"/>
        <v>0</v>
      </c>
      <c r="Q171" s="333">
        <v>1</v>
      </c>
      <c r="R171" s="333">
        <f t="shared" si="26"/>
        <v>2</v>
      </c>
      <c r="S171" s="333">
        <v>0</v>
      </c>
      <c r="T171" s="334">
        <f t="shared" si="27"/>
        <v>0</v>
      </c>
      <c r="AR171" s="335" t="s">
        <v>382</v>
      </c>
      <c r="AT171" s="335" t="s">
        <v>144</v>
      </c>
      <c r="AU171" s="335" t="s">
        <v>76</v>
      </c>
      <c r="AY171" s="243" t="s">
        <v>109</v>
      </c>
      <c r="BE171" s="336">
        <f t="shared" si="28"/>
        <v>0</v>
      </c>
      <c r="BF171" s="336">
        <f t="shared" si="29"/>
        <v>0</v>
      </c>
      <c r="BG171" s="336">
        <f t="shared" si="30"/>
        <v>0</v>
      </c>
      <c r="BH171" s="336">
        <f t="shared" si="31"/>
        <v>0</v>
      </c>
      <c r="BI171" s="336">
        <f t="shared" si="32"/>
        <v>0</v>
      </c>
      <c r="BJ171" s="243" t="s">
        <v>74</v>
      </c>
      <c r="BK171" s="336">
        <f t="shared" si="33"/>
        <v>0</v>
      </c>
      <c r="BL171" s="243" t="s">
        <v>172</v>
      </c>
      <c r="BM171" s="335" t="s">
        <v>563</v>
      </c>
    </row>
    <row r="172" spans="2:65" s="338" customFormat="1" ht="22.95" customHeight="1" x14ac:dyDescent="0.25">
      <c r="B172" s="337"/>
      <c r="D172" s="339" t="s">
        <v>72</v>
      </c>
      <c r="E172" s="348" t="s">
        <v>114</v>
      </c>
      <c r="F172" s="348" t="s">
        <v>564</v>
      </c>
      <c r="I172" s="341"/>
      <c r="J172" s="349">
        <f>BK172</f>
        <v>0</v>
      </c>
      <c r="L172" s="337"/>
      <c r="M172" s="343"/>
      <c r="P172" s="344">
        <f>SUM(P173:P182)</f>
        <v>0</v>
      </c>
      <c r="R172" s="344">
        <f>SUM(R173:R182)</f>
        <v>29.5</v>
      </c>
      <c r="T172" s="345">
        <f>SUM(T173:T182)</f>
        <v>0</v>
      </c>
      <c r="AR172" s="339" t="s">
        <v>76</v>
      </c>
      <c r="AT172" s="346" t="s">
        <v>72</v>
      </c>
      <c r="AU172" s="346" t="s">
        <v>74</v>
      </c>
      <c r="AY172" s="339" t="s">
        <v>109</v>
      </c>
      <c r="BK172" s="347">
        <f>SUM(BK173:BK182)</f>
        <v>0</v>
      </c>
    </row>
    <row r="173" spans="2:65" s="251" customFormat="1" ht="16.5" customHeight="1" x14ac:dyDescent="0.3">
      <c r="B173" s="250"/>
      <c r="C173" s="350" t="s">
        <v>394</v>
      </c>
      <c r="D173" s="350" t="s">
        <v>111</v>
      </c>
      <c r="E173" s="351" t="s">
        <v>425</v>
      </c>
      <c r="F173" s="352" t="s">
        <v>565</v>
      </c>
      <c r="G173" s="353" t="s">
        <v>462</v>
      </c>
      <c r="H173" s="354">
        <v>7.5</v>
      </c>
      <c r="I173" s="355"/>
      <c r="J173" s="356">
        <f t="shared" ref="J173:J182" si="34">ROUND(I173*H173,2)</f>
        <v>0</v>
      </c>
      <c r="K173" s="357"/>
      <c r="L173" s="250"/>
      <c r="M173" s="358" t="s">
        <v>33</v>
      </c>
      <c r="N173" s="298" t="s">
        <v>56</v>
      </c>
      <c r="P173" s="333">
        <f t="shared" ref="P173:P182" si="35">O173*H173</f>
        <v>0</v>
      </c>
      <c r="Q173" s="333">
        <v>0</v>
      </c>
      <c r="R173" s="333">
        <f t="shared" ref="R173:R182" si="36">Q173*H173</f>
        <v>0</v>
      </c>
      <c r="S173" s="333">
        <v>0</v>
      </c>
      <c r="T173" s="334">
        <f t="shared" ref="T173:T182" si="37">S173*H173</f>
        <v>0</v>
      </c>
      <c r="AR173" s="335" t="s">
        <v>172</v>
      </c>
      <c r="AT173" s="335" t="s">
        <v>111</v>
      </c>
      <c r="AU173" s="335" t="s">
        <v>76</v>
      </c>
      <c r="AY173" s="243" t="s">
        <v>109</v>
      </c>
      <c r="BE173" s="336">
        <f t="shared" ref="BE173:BE182" si="38">IF(N173="základní",J173,0)</f>
        <v>0</v>
      </c>
      <c r="BF173" s="336">
        <f t="shared" ref="BF173:BF182" si="39">IF(N173="snížená",J173,0)</f>
        <v>0</v>
      </c>
      <c r="BG173" s="336">
        <f t="shared" ref="BG173:BG182" si="40">IF(N173="zákl. přenesená",J173,0)</f>
        <v>0</v>
      </c>
      <c r="BH173" s="336">
        <f t="shared" ref="BH173:BH182" si="41">IF(N173="sníž. přenesená",J173,0)</f>
        <v>0</v>
      </c>
      <c r="BI173" s="336">
        <f t="shared" ref="BI173:BI182" si="42">IF(N173="nulová",J173,0)</f>
        <v>0</v>
      </c>
      <c r="BJ173" s="243" t="s">
        <v>74</v>
      </c>
      <c r="BK173" s="336">
        <f t="shared" ref="BK173:BK182" si="43">ROUND(I173*H173,2)</f>
        <v>0</v>
      </c>
      <c r="BL173" s="243" t="s">
        <v>172</v>
      </c>
      <c r="BM173" s="335" t="s">
        <v>427</v>
      </c>
    </row>
    <row r="174" spans="2:65" s="251" customFormat="1" ht="16.5" customHeight="1" x14ac:dyDescent="0.3">
      <c r="B174" s="250"/>
      <c r="C174" s="350" t="s">
        <v>397</v>
      </c>
      <c r="D174" s="350" t="s">
        <v>111</v>
      </c>
      <c r="E174" s="351" t="s">
        <v>429</v>
      </c>
      <c r="F174" s="352" t="s">
        <v>566</v>
      </c>
      <c r="G174" s="353" t="s">
        <v>266</v>
      </c>
      <c r="H174" s="354">
        <v>2</v>
      </c>
      <c r="I174" s="355"/>
      <c r="J174" s="356">
        <f t="shared" si="34"/>
        <v>0</v>
      </c>
      <c r="K174" s="357"/>
      <c r="L174" s="250"/>
      <c r="M174" s="358" t="s">
        <v>33</v>
      </c>
      <c r="N174" s="298" t="s">
        <v>56</v>
      </c>
      <c r="P174" s="333">
        <f t="shared" si="35"/>
        <v>0</v>
      </c>
      <c r="Q174" s="333">
        <v>0</v>
      </c>
      <c r="R174" s="333">
        <f t="shared" si="36"/>
        <v>0</v>
      </c>
      <c r="S174" s="333">
        <v>0</v>
      </c>
      <c r="T174" s="334">
        <f t="shared" si="37"/>
        <v>0</v>
      </c>
      <c r="AR174" s="335" t="s">
        <v>172</v>
      </c>
      <c r="AT174" s="335" t="s">
        <v>111</v>
      </c>
      <c r="AU174" s="335" t="s">
        <v>76</v>
      </c>
      <c r="AY174" s="243" t="s">
        <v>109</v>
      </c>
      <c r="BE174" s="336">
        <f t="shared" si="38"/>
        <v>0</v>
      </c>
      <c r="BF174" s="336">
        <f t="shared" si="39"/>
        <v>0</v>
      </c>
      <c r="BG174" s="336">
        <f t="shared" si="40"/>
        <v>0</v>
      </c>
      <c r="BH174" s="336">
        <f t="shared" si="41"/>
        <v>0</v>
      </c>
      <c r="BI174" s="336">
        <f t="shared" si="42"/>
        <v>0</v>
      </c>
      <c r="BJ174" s="243" t="s">
        <v>74</v>
      </c>
      <c r="BK174" s="336">
        <f t="shared" si="43"/>
        <v>0</v>
      </c>
      <c r="BL174" s="243" t="s">
        <v>172</v>
      </c>
      <c r="BM174" s="335" t="s">
        <v>431</v>
      </c>
    </row>
    <row r="175" spans="2:65" s="251" customFormat="1" ht="24.15" customHeight="1" x14ac:dyDescent="0.3">
      <c r="B175" s="250"/>
      <c r="C175" s="350" t="s">
        <v>400</v>
      </c>
      <c r="D175" s="350" t="s">
        <v>111</v>
      </c>
      <c r="E175" s="351" t="s">
        <v>567</v>
      </c>
      <c r="F175" s="352" t="s">
        <v>568</v>
      </c>
      <c r="G175" s="353" t="s">
        <v>509</v>
      </c>
      <c r="H175" s="354">
        <v>0.5</v>
      </c>
      <c r="I175" s="355"/>
      <c r="J175" s="356">
        <f t="shared" si="34"/>
        <v>0</v>
      </c>
      <c r="K175" s="357"/>
      <c r="L175" s="250"/>
      <c r="M175" s="358" t="s">
        <v>33</v>
      </c>
      <c r="N175" s="298" t="s">
        <v>56</v>
      </c>
      <c r="P175" s="333">
        <f t="shared" si="35"/>
        <v>0</v>
      </c>
      <c r="Q175" s="333">
        <v>0</v>
      </c>
      <c r="R175" s="333">
        <f t="shared" si="36"/>
        <v>0</v>
      </c>
      <c r="S175" s="333">
        <v>0</v>
      </c>
      <c r="T175" s="334">
        <f t="shared" si="37"/>
        <v>0</v>
      </c>
      <c r="AR175" s="335" t="s">
        <v>172</v>
      </c>
      <c r="AT175" s="335" t="s">
        <v>111</v>
      </c>
      <c r="AU175" s="335" t="s">
        <v>76</v>
      </c>
      <c r="AY175" s="243" t="s">
        <v>109</v>
      </c>
      <c r="BE175" s="336">
        <f t="shared" si="38"/>
        <v>0</v>
      </c>
      <c r="BF175" s="336">
        <f t="shared" si="39"/>
        <v>0</v>
      </c>
      <c r="BG175" s="336">
        <f t="shared" si="40"/>
        <v>0</v>
      </c>
      <c r="BH175" s="336">
        <f t="shared" si="41"/>
        <v>0</v>
      </c>
      <c r="BI175" s="336">
        <f t="shared" si="42"/>
        <v>0</v>
      </c>
      <c r="BJ175" s="243" t="s">
        <v>74</v>
      </c>
      <c r="BK175" s="336">
        <f t="shared" si="43"/>
        <v>0</v>
      </c>
      <c r="BL175" s="243" t="s">
        <v>172</v>
      </c>
      <c r="BM175" s="335" t="s">
        <v>569</v>
      </c>
    </row>
    <row r="176" spans="2:65" s="251" customFormat="1" ht="16.5" customHeight="1" x14ac:dyDescent="0.3">
      <c r="B176" s="250"/>
      <c r="C176" s="323" t="s">
        <v>404</v>
      </c>
      <c r="D176" s="323" t="s">
        <v>144</v>
      </c>
      <c r="E176" s="324" t="s">
        <v>570</v>
      </c>
      <c r="F176" s="325" t="s">
        <v>538</v>
      </c>
      <c r="G176" s="326" t="s">
        <v>509</v>
      </c>
      <c r="H176" s="327">
        <v>0.5</v>
      </c>
      <c r="I176" s="359"/>
      <c r="J176" s="328">
        <f t="shared" si="34"/>
        <v>0</v>
      </c>
      <c r="K176" s="329"/>
      <c r="L176" s="330"/>
      <c r="M176" s="331" t="s">
        <v>33</v>
      </c>
      <c r="N176" s="332" t="s">
        <v>56</v>
      </c>
      <c r="P176" s="333">
        <f t="shared" si="35"/>
        <v>0</v>
      </c>
      <c r="Q176" s="333">
        <v>1</v>
      </c>
      <c r="R176" s="333">
        <f t="shared" si="36"/>
        <v>0.5</v>
      </c>
      <c r="S176" s="333">
        <v>0</v>
      </c>
      <c r="T176" s="334">
        <f t="shared" si="37"/>
        <v>0</v>
      </c>
      <c r="AR176" s="335" t="s">
        <v>382</v>
      </c>
      <c r="AT176" s="335" t="s">
        <v>144</v>
      </c>
      <c r="AU176" s="335" t="s">
        <v>76</v>
      </c>
      <c r="AY176" s="243" t="s">
        <v>109</v>
      </c>
      <c r="BE176" s="336">
        <f t="shared" si="38"/>
        <v>0</v>
      </c>
      <c r="BF176" s="336">
        <f t="shared" si="39"/>
        <v>0</v>
      </c>
      <c r="BG176" s="336">
        <f t="shared" si="40"/>
        <v>0</v>
      </c>
      <c r="BH176" s="336">
        <f t="shared" si="41"/>
        <v>0</v>
      </c>
      <c r="BI176" s="336">
        <f t="shared" si="42"/>
        <v>0</v>
      </c>
      <c r="BJ176" s="243" t="s">
        <v>74</v>
      </c>
      <c r="BK176" s="336">
        <f t="shared" si="43"/>
        <v>0</v>
      </c>
      <c r="BL176" s="243" t="s">
        <v>172</v>
      </c>
      <c r="BM176" s="335" t="s">
        <v>571</v>
      </c>
    </row>
    <row r="177" spans="2:65" s="251" customFormat="1" ht="16.5" customHeight="1" x14ac:dyDescent="0.3">
      <c r="B177" s="250"/>
      <c r="C177" s="350" t="s">
        <v>407</v>
      </c>
      <c r="D177" s="350" t="s">
        <v>111</v>
      </c>
      <c r="E177" s="351" t="s">
        <v>572</v>
      </c>
      <c r="F177" s="352" t="s">
        <v>573</v>
      </c>
      <c r="G177" s="353" t="s">
        <v>462</v>
      </c>
      <c r="H177" s="354">
        <v>2</v>
      </c>
      <c r="I177" s="355"/>
      <c r="J177" s="356">
        <f t="shared" si="34"/>
        <v>0</v>
      </c>
      <c r="K177" s="357"/>
      <c r="L177" s="250"/>
      <c r="M177" s="358" t="s">
        <v>33</v>
      </c>
      <c r="N177" s="298" t="s">
        <v>56</v>
      </c>
      <c r="P177" s="333">
        <f t="shared" si="35"/>
        <v>0</v>
      </c>
      <c r="Q177" s="333">
        <v>0</v>
      </c>
      <c r="R177" s="333">
        <f t="shared" si="36"/>
        <v>0</v>
      </c>
      <c r="S177" s="333">
        <v>0</v>
      </c>
      <c r="T177" s="334">
        <f t="shared" si="37"/>
        <v>0</v>
      </c>
      <c r="AR177" s="335" t="s">
        <v>172</v>
      </c>
      <c r="AT177" s="335" t="s">
        <v>111</v>
      </c>
      <c r="AU177" s="335" t="s">
        <v>76</v>
      </c>
      <c r="AY177" s="243" t="s">
        <v>109</v>
      </c>
      <c r="BE177" s="336">
        <f t="shared" si="38"/>
        <v>0</v>
      </c>
      <c r="BF177" s="336">
        <f t="shared" si="39"/>
        <v>0</v>
      </c>
      <c r="BG177" s="336">
        <f t="shared" si="40"/>
        <v>0</v>
      </c>
      <c r="BH177" s="336">
        <f t="shared" si="41"/>
        <v>0</v>
      </c>
      <c r="BI177" s="336">
        <f t="shared" si="42"/>
        <v>0</v>
      </c>
      <c r="BJ177" s="243" t="s">
        <v>74</v>
      </c>
      <c r="BK177" s="336">
        <f t="shared" si="43"/>
        <v>0</v>
      </c>
      <c r="BL177" s="243" t="s">
        <v>172</v>
      </c>
      <c r="BM177" s="335" t="s">
        <v>574</v>
      </c>
    </row>
    <row r="178" spans="2:65" s="251" customFormat="1" ht="21.75" customHeight="1" x14ac:dyDescent="0.3">
      <c r="B178" s="250"/>
      <c r="C178" s="350" t="s">
        <v>411</v>
      </c>
      <c r="D178" s="350" t="s">
        <v>111</v>
      </c>
      <c r="E178" s="351" t="s">
        <v>575</v>
      </c>
      <c r="F178" s="352" t="s">
        <v>576</v>
      </c>
      <c r="G178" s="353" t="s">
        <v>266</v>
      </c>
      <c r="H178" s="354">
        <v>2</v>
      </c>
      <c r="I178" s="355"/>
      <c r="J178" s="356">
        <f t="shared" si="34"/>
        <v>0</v>
      </c>
      <c r="K178" s="357"/>
      <c r="L178" s="250"/>
      <c r="M178" s="358" t="s">
        <v>33</v>
      </c>
      <c r="N178" s="298" t="s">
        <v>56</v>
      </c>
      <c r="P178" s="333">
        <f t="shared" si="35"/>
        <v>0</v>
      </c>
      <c r="Q178" s="333">
        <v>0</v>
      </c>
      <c r="R178" s="333">
        <f t="shared" si="36"/>
        <v>0</v>
      </c>
      <c r="S178" s="333">
        <v>0</v>
      </c>
      <c r="T178" s="334">
        <f t="shared" si="37"/>
        <v>0</v>
      </c>
      <c r="AR178" s="335" t="s">
        <v>172</v>
      </c>
      <c r="AT178" s="335" t="s">
        <v>111</v>
      </c>
      <c r="AU178" s="335" t="s">
        <v>76</v>
      </c>
      <c r="AY178" s="243" t="s">
        <v>109</v>
      </c>
      <c r="BE178" s="336">
        <f t="shared" si="38"/>
        <v>0</v>
      </c>
      <c r="BF178" s="336">
        <f t="shared" si="39"/>
        <v>0</v>
      </c>
      <c r="BG178" s="336">
        <f t="shared" si="40"/>
        <v>0</v>
      </c>
      <c r="BH178" s="336">
        <f t="shared" si="41"/>
        <v>0</v>
      </c>
      <c r="BI178" s="336">
        <f t="shared" si="42"/>
        <v>0</v>
      </c>
      <c r="BJ178" s="243" t="s">
        <v>74</v>
      </c>
      <c r="BK178" s="336">
        <f t="shared" si="43"/>
        <v>0</v>
      </c>
      <c r="BL178" s="243" t="s">
        <v>172</v>
      </c>
      <c r="BM178" s="335" t="s">
        <v>577</v>
      </c>
    </row>
    <row r="179" spans="2:65" s="251" customFormat="1" ht="16.5" customHeight="1" x14ac:dyDescent="0.3">
      <c r="B179" s="250"/>
      <c r="C179" s="350" t="s">
        <v>415</v>
      </c>
      <c r="D179" s="350" t="s">
        <v>111</v>
      </c>
      <c r="E179" s="351" t="s">
        <v>578</v>
      </c>
      <c r="F179" s="352" t="s">
        <v>579</v>
      </c>
      <c r="G179" s="353" t="s">
        <v>509</v>
      </c>
      <c r="H179" s="354">
        <v>25</v>
      </c>
      <c r="I179" s="355"/>
      <c r="J179" s="356">
        <f t="shared" si="34"/>
        <v>0</v>
      </c>
      <c r="K179" s="357"/>
      <c r="L179" s="250"/>
      <c r="M179" s="358" t="s">
        <v>33</v>
      </c>
      <c r="N179" s="298" t="s">
        <v>56</v>
      </c>
      <c r="P179" s="333">
        <f t="shared" si="35"/>
        <v>0</v>
      </c>
      <c r="Q179" s="333">
        <v>0</v>
      </c>
      <c r="R179" s="333">
        <f t="shared" si="36"/>
        <v>0</v>
      </c>
      <c r="S179" s="333">
        <v>0</v>
      </c>
      <c r="T179" s="334">
        <f t="shared" si="37"/>
        <v>0</v>
      </c>
      <c r="AR179" s="335" t="s">
        <v>172</v>
      </c>
      <c r="AT179" s="335" t="s">
        <v>111</v>
      </c>
      <c r="AU179" s="335" t="s">
        <v>76</v>
      </c>
      <c r="AY179" s="243" t="s">
        <v>109</v>
      </c>
      <c r="BE179" s="336">
        <f t="shared" si="38"/>
        <v>0</v>
      </c>
      <c r="BF179" s="336">
        <f t="shared" si="39"/>
        <v>0</v>
      </c>
      <c r="BG179" s="336">
        <f t="shared" si="40"/>
        <v>0</v>
      </c>
      <c r="BH179" s="336">
        <f t="shared" si="41"/>
        <v>0</v>
      </c>
      <c r="BI179" s="336">
        <f t="shared" si="42"/>
        <v>0</v>
      </c>
      <c r="BJ179" s="243" t="s">
        <v>74</v>
      </c>
      <c r="BK179" s="336">
        <f t="shared" si="43"/>
        <v>0</v>
      </c>
      <c r="BL179" s="243" t="s">
        <v>172</v>
      </c>
      <c r="BM179" s="335" t="s">
        <v>580</v>
      </c>
    </row>
    <row r="180" spans="2:65" s="251" customFormat="1" ht="16.5" customHeight="1" x14ac:dyDescent="0.3">
      <c r="B180" s="250"/>
      <c r="C180" s="323" t="s">
        <v>419</v>
      </c>
      <c r="D180" s="323" t="s">
        <v>144</v>
      </c>
      <c r="E180" s="324" t="s">
        <v>581</v>
      </c>
      <c r="F180" s="325" t="s">
        <v>582</v>
      </c>
      <c r="G180" s="326" t="s">
        <v>509</v>
      </c>
      <c r="H180" s="327">
        <v>25</v>
      </c>
      <c r="I180" s="359"/>
      <c r="J180" s="328">
        <f t="shared" si="34"/>
        <v>0</v>
      </c>
      <c r="K180" s="329"/>
      <c r="L180" s="330"/>
      <c r="M180" s="331" t="s">
        <v>33</v>
      </c>
      <c r="N180" s="332" t="s">
        <v>56</v>
      </c>
      <c r="P180" s="333">
        <f t="shared" si="35"/>
        <v>0</v>
      </c>
      <c r="Q180" s="333">
        <v>1</v>
      </c>
      <c r="R180" s="333">
        <f t="shared" si="36"/>
        <v>25</v>
      </c>
      <c r="S180" s="333">
        <v>0</v>
      </c>
      <c r="T180" s="334">
        <f t="shared" si="37"/>
        <v>0</v>
      </c>
      <c r="AR180" s="335" t="s">
        <v>382</v>
      </c>
      <c r="AT180" s="335" t="s">
        <v>144</v>
      </c>
      <c r="AU180" s="335" t="s">
        <v>76</v>
      </c>
      <c r="AY180" s="243" t="s">
        <v>109</v>
      </c>
      <c r="BE180" s="336">
        <f t="shared" si="38"/>
        <v>0</v>
      </c>
      <c r="BF180" s="336">
        <f t="shared" si="39"/>
        <v>0</v>
      </c>
      <c r="BG180" s="336">
        <f t="shared" si="40"/>
        <v>0</v>
      </c>
      <c r="BH180" s="336">
        <f t="shared" si="41"/>
        <v>0</v>
      </c>
      <c r="BI180" s="336">
        <f t="shared" si="42"/>
        <v>0</v>
      </c>
      <c r="BJ180" s="243" t="s">
        <v>74</v>
      </c>
      <c r="BK180" s="336">
        <f t="shared" si="43"/>
        <v>0</v>
      </c>
      <c r="BL180" s="243" t="s">
        <v>172</v>
      </c>
      <c r="BM180" s="335" t="s">
        <v>583</v>
      </c>
    </row>
    <row r="181" spans="2:65" s="251" customFormat="1" ht="16.5" customHeight="1" x14ac:dyDescent="0.3">
      <c r="B181" s="250"/>
      <c r="C181" s="350" t="s">
        <v>424</v>
      </c>
      <c r="D181" s="350" t="s">
        <v>111</v>
      </c>
      <c r="E181" s="351" t="s">
        <v>584</v>
      </c>
      <c r="F181" s="352" t="s">
        <v>585</v>
      </c>
      <c r="G181" s="353" t="s">
        <v>266</v>
      </c>
      <c r="H181" s="354">
        <v>4</v>
      </c>
      <c r="I181" s="355"/>
      <c r="J181" s="356">
        <f t="shared" si="34"/>
        <v>0</v>
      </c>
      <c r="K181" s="357"/>
      <c r="L181" s="250"/>
      <c r="M181" s="358" t="s">
        <v>33</v>
      </c>
      <c r="N181" s="298" t="s">
        <v>56</v>
      </c>
      <c r="P181" s="333">
        <f t="shared" si="35"/>
        <v>0</v>
      </c>
      <c r="Q181" s="333">
        <v>0</v>
      </c>
      <c r="R181" s="333">
        <f t="shared" si="36"/>
        <v>0</v>
      </c>
      <c r="S181" s="333">
        <v>0</v>
      </c>
      <c r="T181" s="334">
        <f t="shared" si="37"/>
        <v>0</v>
      </c>
      <c r="AR181" s="335" t="s">
        <v>172</v>
      </c>
      <c r="AT181" s="335" t="s">
        <v>111</v>
      </c>
      <c r="AU181" s="335" t="s">
        <v>76</v>
      </c>
      <c r="AY181" s="243" t="s">
        <v>109</v>
      </c>
      <c r="BE181" s="336">
        <f t="shared" si="38"/>
        <v>0</v>
      </c>
      <c r="BF181" s="336">
        <f t="shared" si="39"/>
        <v>0</v>
      </c>
      <c r="BG181" s="336">
        <f t="shared" si="40"/>
        <v>0</v>
      </c>
      <c r="BH181" s="336">
        <f t="shared" si="41"/>
        <v>0</v>
      </c>
      <c r="BI181" s="336">
        <f t="shared" si="42"/>
        <v>0</v>
      </c>
      <c r="BJ181" s="243" t="s">
        <v>74</v>
      </c>
      <c r="BK181" s="336">
        <f t="shared" si="43"/>
        <v>0</v>
      </c>
      <c r="BL181" s="243" t="s">
        <v>172</v>
      </c>
      <c r="BM181" s="335" t="s">
        <v>586</v>
      </c>
    </row>
    <row r="182" spans="2:65" s="251" customFormat="1" ht="16.5" customHeight="1" x14ac:dyDescent="0.3">
      <c r="B182" s="250"/>
      <c r="C182" s="323" t="s">
        <v>428</v>
      </c>
      <c r="D182" s="323" t="s">
        <v>144</v>
      </c>
      <c r="E182" s="324" t="s">
        <v>587</v>
      </c>
      <c r="F182" s="325" t="s">
        <v>588</v>
      </c>
      <c r="G182" s="326" t="s">
        <v>266</v>
      </c>
      <c r="H182" s="327">
        <v>4</v>
      </c>
      <c r="I182" s="359"/>
      <c r="J182" s="328">
        <f t="shared" si="34"/>
        <v>0</v>
      </c>
      <c r="K182" s="329"/>
      <c r="L182" s="330"/>
      <c r="M182" s="331" t="s">
        <v>33</v>
      </c>
      <c r="N182" s="332" t="s">
        <v>56</v>
      </c>
      <c r="P182" s="333">
        <f t="shared" si="35"/>
        <v>0</v>
      </c>
      <c r="Q182" s="333">
        <v>1</v>
      </c>
      <c r="R182" s="333">
        <f t="shared" si="36"/>
        <v>4</v>
      </c>
      <c r="S182" s="333">
        <v>0</v>
      </c>
      <c r="T182" s="334">
        <f t="shared" si="37"/>
        <v>0</v>
      </c>
      <c r="AR182" s="335" t="s">
        <v>382</v>
      </c>
      <c r="AT182" s="335" t="s">
        <v>144</v>
      </c>
      <c r="AU182" s="335" t="s">
        <v>76</v>
      </c>
      <c r="AY182" s="243" t="s">
        <v>109</v>
      </c>
      <c r="BE182" s="336">
        <f t="shared" si="38"/>
        <v>0</v>
      </c>
      <c r="BF182" s="336">
        <f t="shared" si="39"/>
        <v>0</v>
      </c>
      <c r="BG182" s="336">
        <f t="shared" si="40"/>
        <v>0</v>
      </c>
      <c r="BH182" s="336">
        <f t="shared" si="41"/>
        <v>0</v>
      </c>
      <c r="BI182" s="336">
        <f t="shared" si="42"/>
        <v>0</v>
      </c>
      <c r="BJ182" s="243" t="s">
        <v>74</v>
      </c>
      <c r="BK182" s="336">
        <f t="shared" si="43"/>
        <v>0</v>
      </c>
      <c r="BL182" s="243" t="s">
        <v>172</v>
      </c>
      <c r="BM182" s="335" t="s">
        <v>589</v>
      </c>
    </row>
    <row r="183" spans="2:65" s="338" customFormat="1" ht="22.95" customHeight="1" x14ac:dyDescent="0.25">
      <c r="B183" s="337"/>
      <c r="D183" s="339" t="s">
        <v>72</v>
      </c>
      <c r="E183" s="348" t="s">
        <v>126</v>
      </c>
      <c r="F183" s="348" t="s">
        <v>590</v>
      </c>
      <c r="I183" s="341"/>
      <c r="J183" s="349">
        <f>BK183</f>
        <v>0</v>
      </c>
      <c r="L183" s="337"/>
      <c r="M183" s="343"/>
      <c r="P183" s="344">
        <f>SUM(P184:P187)</f>
        <v>0</v>
      </c>
      <c r="R183" s="344">
        <f>SUM(R184:R187)</f>
        <v>0</v>
      </c>
      <c r="T183" s="345">
        <f>SUM(T184:T187)</f>
        <v>0</v>
      </c>
      <c r="AR183" s="339" t="s">
        <v>76</v>
      </c>
      <c r="AT183" s="346" t="s">
        <v>72</v>
      </c>
      <c r="AU183" s="346" t="s">
        <v>74</v>
      </c>
      <c r="AY183" s="339" t="s">
        <v>109</v>
      </c>
      <c r="BK183" s="347">
        <f>SUM(BK184:BK188)</f>
        <v>0</v>
      </c>
    </row>
    <row r="184" spans="2:65" s="251" customFormat="1" ht="24.15" customHeight="1" x14ac:dyDescent="0.3">
      <c r="B184" s="250"/>
      <c r="C184" s="350" t="s">
        <v>433</v>
      </c>
      <c r="D184" s="350" t="s">
        <v>111</v>
      </c>
      <c r="E184" s="351" t="s">
        <v>434</v>
      </c>
      <c r="F184" s="352" t="s">
        <v>591</v>
      </c>
      <c r="G184" s="353" t="s">
        <v>280</v>
      </c>
      <c r="H184" s="354">
        <v>1</v>
      </c>
      <c r="I184" s="355"/>
      <c r="J184" s="356">
        <f>ROUND(I184*H184,2)</f>
        <v>0</v>
      </c>
      <c r="K184" s="357"/>
      <c r="L184" s="250"/>
      <c r="M184" s="358" t="s">
        <v>33</v>
      </c>
      <c r="N184" s="298" t="s">
        <v>56</v>
      </c>
      <c r="P184" s="333">
        <f>O184*H184</f>
        <v>0</v>
      </c>
      <c r="Q184" s="333">
        <v>0</v>
      </c>
      <c r="R184" s="333">
        <f>Q184*H184</f>
        <v>0</v>
      </c>
      <c r="S184" s="333">
        <v>0</v>
      </c>
      <c r="T184" s="334">
        <f>S184*H184</f>
        <v>0</v>
      </c>
      <c r="AR184" s="335" t="s">
        <v>172</v>
      </c>
      <c r="AT184" s="335" t="s">
        <v>111</v>
      </c>
      <c r="AU184" s="335" t="s">
        <v>76</v>
      </c>
      <c r="AY184" s="243" t="s">
        <v>109</v>
      </c>
      <c r="BE184" s="336">
        <f>IF(N184="základní",J184,0)</f>
        <v>0</v>
      </c>
      <c r="BF184" s="336">
        <f>IF(N184="snížená",J184,0)</f>
        <v>0</v>
      </c>
      <c r="BG184" s="336">
        <f>IF(N184="zákl. přenesená",J184,0)</f>
        <v>0</v>
      </c>
      <c r="BH184" s="336">
        <f>IF(N184="sníž. přenesená",J184,0)</f>
        <v>0</v>
      </c>
      <c r="BI184" s="336">
        <f>IF(N184="nulová",J184,0)</f>
        <v>0</v>
      </c>
      <c r="BJ184" s="243" t="s">
        <v>74</v>
      </c>
      <c r="BK184" s="336">
        <f>ROUND(I184*H184,2)</f>
        <v>0</v>
      </c>
      <c r="BL184" s="243" t="s">
        <v>172</v>
      </c>
      <c r="BM184" s="335" t="s">
        <v>436</v>
      </c>
    </row>
    <row r="185" spans="2:65" s="251" customFormat="1" ht="24.15" customHeight="1" x14ac:dyDescent="0.3">
      <c r="B185" s="250"/>
      <c r="C185" s="350" t="s">
        <v>437</v>
      </c>
      <c r="D185" s="350" t="s">
        <v>111</v>
      </c>
      <c r="E185" s="351" t="s">
        <v>438</v>
      </c>
      <c r="F185" s="352" t="s">
        <v>592</v>
      </c>
      <c r="G185" s="353" t="s">
        <v>280</v>
      </c>
      <c r="H185" s="354">
        <v>1</v>
      </c>
      <c r="I185" s="355"/>
      <c r="J185" s="356">
        <f>ROUND(I185*H185,2)</f>
        <v>0</v>
      </c>
      <c r="K185" s="357"/>
      <c r="L185" s="250"/>
      <c r="M185" s="358" t="s">
        <v>33</v>
      </c>
      <c r="N185" s="298" t="s">
        <v>56</v>
      </c>
      <c r="P185" s="333">
        <f>O185*H185</f>
        <v>0</v>
      </c>
      <c r="Q185" s="333">
        <v>0</v>
      </c>
      <c r="R185" s="333">
        <f>Q185*H185</f>
        <v>0</v>
      </c>
      <c r="S185" s="333">
        <v>0</v>
      </c>
      <c r="T185" s="334">
        <f>S185*H185</f>
        <v>0</v>
      </c>
      <c r="AR185" s="335" t="s">
        <v>172</v>
      </c>
      <c r="AT185" s="335" t="s">
        <v>111</v>
      </c>
      <c r="AU185" s="335" t="s">
        <v>76</v>
      </c>
      <c r="AY185" s="243" t="s">
        <v>109</v>
      </c>
      <c r="BE185" s="336">
        <f>IF(N185="základní",J185,0)</f>
        <v>0</v>
      </c>
      <c r="BF185" s="336">
        <f>IF(N185="snížená",J185,0)</f>
        <v>0</v>
      </c>
      <c r="BG185" s="336">
        <f>IF(N185="zákl. přenesená",J185,0)</f>
        <v>0</v>
      </c>
      <c r="BH185" s="336">
        <f>IF(N185="sníž. přenesená",J185,0)</f>
        <v>0</v>
      </c>
      <c r="BI185" s="336">
        <f>IF(N185="nulová",J185,0)</f>
        <v>0</v>
      </c>
      <c r="BJ185" s="243" t="s">
        <v>74</v>
      </c>
      <c r="BK185" s="336">
        <f>ROUND(I185*H185,2)</f>
        <v>0</v>
      </c>
      <c r="BL185" s="243" t="s">
        <v>172</v>
      </c>
      <c r="BM185" s="335" t="s">
        <v>439</v>
      </c>
    </row>
    <row r="186" spans="2:65" s="251" customFormat="1" ht="16.5" customHeight="1" x14ac:dyDescent="0.3">
      <c r="B186" s="250"/>
      <c r="C186" s="350" t="s">
        <v>441</v>
      </c>
      <c r="D186" s="350" t="s">
        <v>111</v>
      </c>
      <c r="E186" s="351" t="s">
        <v>593</v>
      </c>
      <c r="F186" s="352" t="s">
        <v>594</v>
      </c>
      <c r="G186" s="353" t="s">
        <v>280</v>
      </c>
      <c r="H186" s="354">
        <v>1</v>
      </c>
      <c r="I186" s="355"/>
      <c r="J186" s="356">
        <f>ROUND(I186*H186,2)</f>
        <v>0</v>
      </c>
      <c r="K186" s="357"/>
      <c r="L186" s="250"/>
      <c r="M186" s="358" t="s">
        <v>33</v>
      </c>
      <c r="N186" s="298" t="s">
        <v>56</v>
      </c>
      <c r="P186" s="333">
        <f>O186*H186</f>
        <v>0</v>
      </c>
      <c r="Q186" s="333">
        <v>0</v>
      </c>
      <c r="R186" s="333">
        <f>Q186*H186</f>
        <v>0</v>
      </c>
      <c r="S186" s="333">
        <v>0</v>
      </c>
      <c r="T186" s="334">
        <f>S186*H186</f>
        <v>0</v>
      </c>
      <c r="AR186" s="335" t="s">
        <v>172</v>
      </c>
      <c r="AT186" s="335" t="s">
        <v>111</v>
      </c>
      <c r="AU186" s="335" t="s">
        <v>76</v>
      </c>
      <c r="AY186" s="243" t="s">
        <v>109</v>
      </c>
      <c r="BE186" s="336">
        <f>IF(N186="základní",J186,0)</f>
        <v>0</v>
      </c>
      <c r="BF186" s="336">
        <f>IF(N186="snížená",J186,0)</f>
        <v>0</v>
      </c>
      <c r="BG186" s="336">
        <f>IF(N186="zákl. přenesená",J186,0)</f>
        <v>0</v>
      </c>
      <c r="BH186" s="336">
        <f>IF(N186="sníž. přenesená",J186,0)</f>
        <v>0</v>
      </c>
      <c r="BI186" s="336">
        <f>IF(N186="nulová",J186,0)</f>
        <v>0</v>
      </c>
      <c r="BJ186" s="243" t="s">
        <v>74</v>
      </c>
      <c r="BK186" s="336">
        <f>ROUND(I186*H186,2)</f>
        <v>0</v>
      </c>
      <c r="BL186" s="243" t="s">
        <v>172</v>
      </c>
      <c r="BM186" s="335" t="s">
        <v>595</v>
      </c>
    </row>
    <row r="187" spans="2:65" s="251" customFormat="1" ht="24.15" customHeight="1" x14ac:dyDescent="0.3">
      <c r="B187" s="250"/>
      <c r="C187" s="350" t="s">
        <v>445</v>
      </c>
      <c r="D187" s="350" t="s">
        <v>111</v>
      </c>
      <c r="E187" s="351" t="s">
        <v>596</v>
      </c>
      <c r="F187" s="352" t="s">
        <v>597</v>
      </c>
      <c r="G187" s="353" t="s">
        <v>462</v>
      </c>
      <c r="H187" s="354">
        <v>2</v>
      </c>
      <c r="I187" s="355"/>
      <c r="J187" s="356">
        <f>ROUND(I187*H187,2)</f>
        <v>0</v>
      </c>
      <c r="K187" s="357"/>
      <c r="L187" s="250"/>
      <c r="M187" s="358" t="s">
        <v>33</v>
      </c>
      <c r="N187" s="298" t="s">
        <v>56</v>
      </c>
      <c r="P187" s="333">
        <f>O187*H187</f>
        <v>0</v>
      </c>
      <c r="Q187" s="333">
        <v>0</v>
      </c>
      <c r="R187" s="333">
        <f>Q187*H187</f>
        <v>0</v>
      </c>
      <c r="S187" s="333">
        <v>0</v>
      </c>
      <c r="T187" s="334">
        <f>S187*H187</f>
        <v>0</v>
      </c>
      <c r="AR187" s="335" t="s">
        <v>172</v>
      </c>
      <c r="AT187" s="335" t="s">
        <v>111</v>
      </c>
      <c r="AU187" s="335" t="s">
        <v>76</v>
      </c>
      <c r="AY187" s="243" t="s">
        <v>109</v>
      </c>
      <c r="BE187" s="336">
        <f>IF(N187="základní",J187,0)</f>
        <v>0</v>
      </c>
      <c r="BF187" s="336">
        <f>IF(N187="snížená",J187,0)</f>
        <v>0</v>
      </c>
      <c r="BG187" s="336">
        <f>IF(N187="zákl. přenesená",J187,0)</f>
        <v>0</v>
      </c>
      <c r="BH187" s="336">
        <f>IF(N187="sníž. přenesená",J187,0)</f>
        <v>0</v>
      </c>
      <c r="BI187" s="336">
        <f>IF(N187="nulová",J187,0)</f>
        <v>0</v>
      </c>
      <c r="BJ187" s="243" t="s">
        <v>74</v>
      </c>
      <c r="BK187" s="336">
        <f>ROUND(I187*H187,2)</f>
        <v>0</v>
      </c>
      <c r="BL187" s="243" t="s">
        <v>172</v>
      </c>
      <c r="BM187" s="335" t="s">
        <v>598</v>
      </c>
    </row>
    <row r="188" spans="2:65" s="365" customFormat="1" ht="16.5" customHeight="1" x14ac:dyDescent="0.3">
      <c r="B188" s="250"/>
      <c r="C188" s="350" t="s">
        <v>450</v>
      </c>
      <c r="D188" s="350" t="s">
        <v>111</v>
      </c>
      <c r="E188" s="351" t="s">
        <v>603</v>
      </c>
      <c r="F188" s="367" t="s">
        <v>604</v>
      </c>
      <c r="G188" s="368" t="s">
        <v>280</v>
      </c>
      <c r="H188" s="354">
        <v>1</v>
      </c>
      <c r="I188" s="355"/>
      <c r="J188" s="356">
        <f>ROUND(I188*H188,2)</f>
        <v>0</v>
      </c>
      <c r="K188" s="357"/>
      <c r="L188" s="250"/>
      <c r="M188" s="358" t="s">
        <v>33</v>
      </c>
      <c r="N188" s="298" t="s">
        <v>56</v>
      </c>
      <c r="P188" s="333"/>
      <c r="Q188" s="333"/>
      <c r="R188" s="333"/>
      <c r="S188" s="333"/>
      <c r="T188" s="334"/>
      <c r="AR188" s="335"/>
      <c r="AT188" s="335"/>
      <c r="AU188" s="335"/>
      <c r="AY188" s="243"/>
      <c r="BE188" s="336">
        <f>IF(N188="základní",J188,0)</f>
        <v>0</v>
      </c>
      <c r="BF188" s="336">
        <f>IF(N188="snížená",J188,0)</f>
        <v>0</v>
      </c>
      <c r="BG188" s="336">
        <f>IF(N188="zákl. přenesená",J188,0)</f>
        <v>0</v>
      </c>
      <c r="BH188" s="336">
        <f>IF(N188="sníž. přenesená",J188,0)</f>
        <v>0</v>
      </c>
      <c r="BI188" s="336">
        <f>IF(N188="nulová",J188,0)</f>
        <v>0</v>
      </c>
      <c r="BJ188" s="243" t="s">
        <v>76</v>
      </c>
      <c r="BK188" s="336">
        <f>ROUND(I188*H188,2)</f>
        <v>0</v>
      </c>
      <c r="BL188" s="243">
        <v>16</v>
      </c>
      <c r="BM188" s="335"/>
    </row>
    <row r="189" spans="2:65" s="338" customFormat="1" ht="22.95" customHeight="1" x14ac:dyDescent="0.25">
      <c r="B189" s="337"/>
      <c r="D189" s="339" t="s">
        <v>72</v>
      </c>
      <c r="E189" s="348" t="s">
        <v>130</v>
      </c>
      <c r="F189" s="348" t="s">
        <v>599</v>
      </c>
      <c r="I189" s="341"/>
      <c r="J189" s="349">
        <f>J190</f>
        <v>0</v>
      </c>
      <c r="L189" s="337"/>
      <c r="M189" s="343"/>
      <c r="P189" s="344">
        <f>P190</f>
        <v>0</v>
      </c>
      <c r="R189" s="344">
        <f>R190</f>
        <v>0</v>
      </c>
      <c r="T189" s="345">
        <f>T190</f>
        <v>0</v>
      </c>
      <c r="AR189" s="339" t="s">
        <v>76</v>
      </c>
      <c r="AT189" s="346" t="s">
        <v>72</v>
      </c>
      <c r="AU189" s="346" t="s">
        <v>74</v>
      </c>
      <c r="AY189" s="339" t="s">
        <v>109</v>
      </c>
      <c r="BK189" s="347">
        <f>SUM(BK190:BK193)</f>
        <v>0</v>
      </c>
    </row>
    <row r="190" spans="2:65" s="251" customFormat="1" ht="16.5" customHeight="1" x14ac:dyDescent="0.3">
      <c r="B190" s="250"/>
      <c r="C190" s="350" t="s">
        <v>454</v>
      </c>
      <c r="D190" s="350" t="s">
        <v>111</v>
      </c>
      <c r="E190" s="351" t="s">
        <v>442</v>
      </c>
      <c r="F190" s="352" t="s">
        <v>599</v>
      </c>
      <c r="G190" s="353" t="s">
        <v>280</v>
      </c>
      <c r="H190" s="354">
        <v>1</v>
      </c>
      <c r="I190" s="355"/>
      <c r="J190" s="356">
        <f>I190*H190</f>
        <v>0</v>
      </c>
      <c r="K190" s="357"/>
      <c r="L190" s="250"/>
      <c r="M190" s="360" t="s">
        <v>33</v>
      </c>
      <c r="N190" s="361" t="s">
        <v>56</v>
      </c>
      <c r="O190" s="362"/>
      <c r="P190" s="363">
        <f>O190*H190</f>
        <v>0</v>
      </c>
      <c r="Q190" s="363">
        <v>0</v>
      </c>
      <c r="R190" s="363">
        <f>Q190*H190</f>
        <v>0</v>
      </c>
      <c r="S190" s="363">
        <v>0</v>
      </c>
      <c r="T190" s="364">
        <f>S190*H190</f>
        <v>0</v>
      </c>
      <c r="AR190" s="335" t="s">
        <v>172</v>
      </c>
      <c r="AT190" s="335" t="s">
        <v>111</v>
      </c>
      <c r="AU190" s="335" t="s">
        <v>76</v>
      </c>
      <c r="AY190" s="243" t="s">
        <v>109</v>
      </c>
      <c r="BE190" s="336">
        <f>IF(N190="základní",J190,0)</f>
        <v>0</v>
      </c>
      <c r="BF190" s="336">
        <f>IF(N190="snížená",J190,0)</f>
        <v>0</v>
      </c>
      <c r="BG190" s="336">
        <f>IF(N190="zákl. přenesená",J190,0)</f>
        <v>0</v>
      </c>
      <c r="BH190" s="336">
        <f>IF(N190="sníž. přenesená",J190,0)</f>
        <v>0</v>
      </c>
      <c r="BI190" s="336">
        <f>IF(N190="nulová",J190,0)</f>
        <v>0</v>
      </c>
      <c r="BJ190" s="243" t="s">
        <v>74</v>
      </c>
      <c r="BK190" s="336">
        <f>ROUND(I190*H190*0.03,2)</f>
        <v>0</v>
      </c>
      <c r="BL190" s="243" t="s">
        <v>172</v>
      </c>
      <c r="BM190" s="335" t="s">
        <v>444</v>
      </c>
    </row>
    <row r="191" spans="2:65" s="251" customFormat="1" ht="6.9" customHeight="1" x14ac:dyDescent="0.3">
      <c r="B191" s="279"/>
      <c r="C191" s="280"/>
      <c r="D191" s="280"/>
      <c r="E191" s="280"/>
      <c r="F191" s="280"/>
      <c r="G191" s="280"/>
      <c r="H191" s="280"/>
      <c r="I191" s="280"/>
      <c r="J191" s="280"/>
      <c r="K191" s="280"/>
      <c r="L191" s="250"/>
    </row>
  </sheetData>
  <sheetProtection algorithmName="SHA-512" hashValue="oN9WksfkhdwgJAjsn/wSZSAf5/ItjnAATJXCmyHZD1EGVpTpFTtZN8uhElmmA677IkkSdwm93/hLv5DFYM30KA==" saltValue="hm1d1CggjqMdvlyer339ZQ==" spinCount="100000" sheet="1" objects="1" scenarios="1" formatColumns="0" formatRows="0" autoFilter="0"/>
  <autoFilter ref="C132:K190"/>
  <mergeCells count="14">
    <mergeCell ref="E123:H123"/>
    <mergeCell ref="E125:H125"/>
    <mergeCell ref="E87:H87"/>
    <mergeCell ref="D107:F107"/>
    <mergeCell ref="D108:F108"/>
    <mergeCell ref="D109:F109"/>
    <mergeCell ref="D110:F110"/>
    <mergeCell ref="D111:F111"/>
    <mergeCell ref="E85:H85"/>
    <mergeCell ref="L2:V2"/>
    <mergeCell ref="E7:H7"/>
    <mergeCell ref="E9:H9"/>
    <mergeCell ref="E18:H18"/>
    <mergeCell ref="E27:H27"/>
  </mergeCells>
  <pageMargins left="0.39370078740157483" right="0.39370078740157483" top="0.39370078740157483" bottom="0.39370078740157483" header="0" footer="0"/>
  <pageSetup paperSize="9" scale="81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Titulní</vt:lpstr>
      <vt:lpstr>Rekapitulace stavby</vt:lpstr>
      <vt:lpstr>1 - Stavebně konstruk...</vt:lpstr>
      <vt:lpstr>2 - Stavebně konstruk.. (2)</vt:lpstr>
      <vt:lpstr>3 - Vzduchotechnika</vt:lpstr>
      <vt:lpstr>4 - Silnoproudá elektr...</vt:lpstr>
      <vt:lpstr>'1 - Stavebně konstruk...'!Názvy_tisku</vt:lpstr>
      <vt:lpstr>'2 - Stavebně konstruk.. (2)'!Názvy_tisku</vt:lpstr>
      <vt:lpstr>'3 - Vzduchotechnika'!Názvy_tisku</vt:lpstr>
      <vt:lpstr>'4 - Silnoproudá elektr...'!Názvy_tisku</vt:lpstr>
      <vt:lpstr>'Rekapitulace stavby'!Názvy_tisku</vt:lpstr>
      <vt:lpstr>'1 - Stavebně konstruk...'!Oblast_tisku</vt:lpstr>
      <vt:lpstr>'2 - Stavebně konstruk.. (2)'!Oblast_tisku</vt:lpstr>
      <vt:lpstr>'3 - Vzduchotechnika'!Oblast_tisku</vt:lpstr>
      <vt:lpstr>'4 - Silnoproudá elektr...'!Oblast_tisku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</dc:creator>
  <cp:lastModifiedBy>Petr Žalud</cp:lastModifiedBy>
  <cp:lastPrinted>2023-01-09T08:44:09Z</cp:lastPrinted>
  <dcterms:created xsi:type="dcterms:W3CDTF">2015-06-05T18:19:34Z</dcterms:created>
  <dcterms:modified xsi:type="dcterms:W3CDTF">2024-04-24T09:59:07Z</dcterms:modified>
</cp:coreProperties>
</file>