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xl/comments18.xml" ContentType="application/vnd.openxmlformats-officedocument.spreadsheetml.comment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8.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11.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4.xml" ContentType="application/vnd.openxmlformats-officedocument.spreadsheetml.comments+xml"/>
  <Override PartName="/xl/comments2.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7.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DOTACE\00_NOVÉ PROGRAMY 2021-2027\2022_15_OPŽP_rozšíření sběrného dvora EKOR_ORG 600060\rozpočet\Rozpočet 2.3.2024\"/>
    </mc:Choice>
  </mc:AlternateContent>
  <workbookProtection workbookAlgorithmName="SHA-512" workbookHashValue="swgN2fbwvDte3bqQv/qq+6J0fRKN+XhnxaVF4ggDYtSzLWIFFeimJsNMVaYjaApxHM1qRWNHW/hAkSHN88PH5Q==" workbookSaltValue="VR2jMLdy+t0b7RtO/6bvpw==" workbookSpinCount="100000" lockStructure="1"/>
  <bookViews>
    <workbookView xWindow="0" yWindow="0" windowWidth="15480" windowHeight="7875" firstSheet="15" activeTab="18"/>
  </bookViews>
  <sheets>
    <sheet name="Pokyny pro vyplnění" sheetId="11" r:id="rId1"/>
    <sheet name="Stavba" sheetId="1" r:id="rId2"/>
    <sheet name="VzorPolozky" sheetId="10" state="hidden" r:id="rId3"/>
    <sheet name="00 0001 Pol" sheetId="12" r:id="rId4"/>
    <sheet name="01 0101 Pol" sheetId="13" r:id="rId5"/>
    <sheet name="02 0201 Pol" sheetId="14" r:id="rId6"/>
    <sheet name="02 0202 Pol" sheetId="15" r:id="rId7"/>
    <sheet name="03 0301 Pol" sheetId="16" r:id="rId8"/>
    <sheet name="04 0401 Pol" sheetId="17" r:id="rId9"/>
    <sheet name="04 0402 Pol" sheetId="18" r:id="rId10"/>
    <sheet name="05 0501 Pol" sheetId="19" r:id="rId11"/>
    <sheet name="06 0601 Pol" sheetId="20" r:id="rId12"/>
    <sheet name="06 0602 Pol" sheetId="21" r:id="rId13"/>
    <sheet name="06 0603 Pol" sheetId="22" r:id="rId14"/>
    <sheet name="06 0604 Pol" sheetId="23" r:id="rId15"/>
    <sheet name="07 0701 Pol" sheetId="24" r:id="rId16"/>
    <sheet name="07 0702 Pol" sheetId="25" r:id="rId17"/>
    <sheet name="08 0801 Pol" sheetId="26" r:id="rId18"/>
    <sheet name="09 0901 Pol" sheetId="27" r:id="rId19"/>
    <sheet name="10 1001 Pol" sheetId="28" r:id="rId20"/>
    <sheet name="11 1101 Pol" sheetId="29" r:id="rId21"/>
  </sheets>
  <externalReferences>
    <externalReference r:id="rId22"/>
  </externalReferences>
  <definedNames>
    <definedName name="CelkemDPHVypocet" localSheetId="1">Stavba!$H$71</definedName>
    <definedName name="CenaCelkem">Stavba!$G$29</definedName>
    <definedName name="CenaCelkemBezDPH">Stavba!$G$28</definedName>
    <definedName name="CenaCelkemVypocet" localSheetId="1">Stavba!$I$71</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0001 Pol'!$1:$7</definedName>
    <definedName name="_xlnm.Print_Titles" localSheetId="4">'01 0101 Pol'!$1:$7</definedName>
    <definedName name="_xlnm.Print_Titles" localSheetId="5">'02 0201 Pol'!$1:$7</definedName>
    <definedName name="_xlnm.Print_Titles" localSheetId="6">'02 0202 Pol'!$1:$7</definedName>
    <definedName name="_xlnm.Print_Titles" localSheetId="7">'03 0301 Pol'!$1:$7</definedName>
    <definedName name="_xlnm.Print_Titles" localSheetId="8">'04 0401 Pol'!$1:$7</definedName>
    <definedName name="_xlnm.Print_Titles" localSheetId="9">'04 0402 Pol'!$1:$7</definedName>
    <definedName name="_xlnm.Print_Titles" localSheetId="10">'05 0501 Pol'!$1:$7</definedName>
    <definedName name="_xlnm.Print_Titles" localSheetId="11">'06 0601 Pol'!$1:$7</definedName>
    <definedName name="_xlnm.Print_Titles" localSheetId="12">'06 0602 Pol'!$1:$7</definedName>
    <definedName name="_xlnm.Print_Titles" localSheetId="13">'06 0603 Pol'!$1:$7</definedName>
    <definedName name="_xlnm.Print_Titles" localSheetId="14">'06 0604 Pol'!$1:$7</definedName>
    <definedName name="_xlnm.Print_Titles" localSheetId="15">'07 0701 Pol'!$1:$7</definedName>
    <definedName name="_xlnm.Print_Titles" localSheetId="16">'07 0702 Pol'!$1:$7</definedName>
    <definedName name="_xlnm.Print_Titles" localSheetId="17">'08 0801 Pol'!$1:$7</definedName>
    <definedName name="_xlnm.Print_Titles" localSheetId="18">'09 0901 Pol'!$1:$7</definedName>
    <definedName name="_xlnm.Print_Titles" localSheetId="19">'10 1001 Pol'!$1:$7</definedName>
    <definedName name="_xlnm.Print_Titles" localSheetId="20">'11 1101 Pol'!$1:$7</definedName>
    <definedName name="oadresa">Stavba!$D$6</definedName>
    <definedName name="Objednatel" localSheetId="1">Stavba!$D$5</definedName>
    <definedName name="Objekt" localSheetId="1">Stavba!$B$38</definedName>
    <definedName name="_xlnm.Print_Area" localSheetId="3">'00 0001 Pol'!$A$1:$Y$21</definedName>
    <definedName name="_xlnm.Print_Area" localSheetId="4">'01 0101 Pol'!$A$1:$Y$52</definedName>
    <definedName name="_xlnm.Print_Area" localSheetId="5">'02 0201 Pol'!$A$1:$Y$54</definedName>
    <definedName name="_xlnm.Print_Area" localSheetId="6">'02 0202 Pol'!$A$1:$Y$47</definedName>
    <definedName name="_xlnm.Print_Area" localSheetId="7">'03 0301 Pol'!$A$1:$Y$36</definedName>
    <definedName name="_xlnm.Print_Area" localSheetId="8">'04 0401 Pol'!$A$1:$Y$61</definedName>
    <definedName name="_xlnm.Print_Area" localSheetId="9">'04 0402 Pol'!$A$1:$Y$27</definedName>
    <definedName name="_xlnm.Print_Area" localSheetId="10">'05 0501 Pol'!$A$1:$Y$106</definedName>
    <definedName name="_xlnm.Print_Area" localSheetId="11">'06 0601 Pol'!$A$1:$Y$74</definedName>
    <definedName name="_xlnm.Print_Area" localSheetId="12">'06 0602 Pol'!$A$1:$Y$120</definedName>
    <definedName name="_xlnm.Print_Area" localSheetId="13">'06 0603 Pol'!$A$1:$Y$46</definedName>
    <definedName name="_xlnm.Print_Area" localSheetId="14">'06 0604 Pol'!$A$1:$Y$102</definedName>
    <definedName name="_xlnm.Print_Area" localSheetId="15">'07 0701 Pol'!$A$1:$Y$50</definedName>
    <definedName name="_xlnm.Print_Area" localSheetId="16">'07 0702 Pol'!$A$1:$Y$141</definedName>
    <definedName name="_xlnm.Print_Area" localSheetId="17">'08 0801 Pol'!$A$1:$Y$43</definedName>
    <definedName name="_xlnm.Print_Area" localSheetId="18">'09 0901 Pol'!$A$1:$Y$102</definedName>
    <definedName name="_xlnm.Print_Area" localSheetId="19">'10 1001 Pol'!$A$1:$Y$36</definedName>
    <definedName name="_xlnm.Print_Area" localSheetId="20">'11 1101 Pol'!$A$1:$Y$30</definedName>
    <definedName name="_xlnm.Print_Area" localSheetId="1">Stavba!$A$1:$J$154</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Stavba!$F$71</definedName>
    <definedName name="ZakladDPHZakl">Stavba!$G$25</definedName>
    <definedName name="ZakladDPHZaklVypocet" localSheetId="1">Stavba!$G$71</definedName>
    <definedName name="ZaObjednatele">Stavba!$G$34</definedName>
    <definedName name="Zaokrouhleni">Stavba!$G$27</definedName>
    <definedName name="ZaZhotovitele">Stavba!$D$34</definedName>
    <definedName name="Zhotovitel">Stavba!$D$11:$G$11</definedName>
  </definedNames>
  <calcPr calcId="162913"/>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53" i="1" l="1"/>
  <c r="I152" i="1"/>
  <c r="I151" i="1"/>
  <c r="I150" i="1"/>
  <c r="I149" i="1"/>
  <c r="I148" i="1"/>
  <c r="I147" i="1"/>
  <c r="I146" i="1"/>
  <c r="I145" i="1"/>
  <c r="I144" i="1"/>
  <c r="I143" i="1"/>
  <c r="I142" i="1"/>
  <c r="I141" i="1"/>
  <c r="I140" i="1"/>
  <c r="I139" i="1"/>
  <c r="I138" i="1"/>
  <c r="I16" i="1" s="1"/>
  <c r="I137" i="1"/>
  <c r="I136" i="1"/>
  <c r="I135" i="1"/>
  <c r="I134" i="1"/>
  <c r="I133" i="1"/>
  <c r="I132" i="1"/>
  <c r="I131" i="1"/>
  <c r="I130" i="1"/>
  <c r="I129" i="1"/>
  <c r="I128" i="1"/>
  <c r="G70" i="1"/>
  <c r="F70" i="1"/>
  <c r="G69" i="1"/>
  <c r="F69" i="1"/>
  <c r="G68" i="1"/>
  <c r="F68" i="1"/>
  <c r="G67" i="1"/>
  <c r="F67" i="1"/>
  <c r="G66" i="1"/>
  <c r="F66" i="1"/>
  <c r="G65" i="1"/>
  <c r="F65" i="1"/>
  <c r="G64" i="1"/>
  <c r="F64" i="1"/>
  <c r="G63" i="1"/>
  <c r="F63" i="1"/>
  <c r="G62" i="1"/>
  <c r="F62" i="1"/>
  <c r="G61" i="1"/>
  <c r="F61" i="1"/>
  <c r="G60" i="1"/>
  <c r="F60" i="1"/>
  <c r="G59" i="1"/>
  <c r="F59" i="1"/>
  <c r="G58" i="1"/>
  <c r="F58"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39" i="1"/>
  <c r="F39" i="1"/>
  <c r="G29" i="29"/>
  <c r="G9" i="29"/>
  <c r="G8" i="29" s="1"/>
  <c r="I9" i="29"/>
  <c r="I8" i="29" s="1"/>
  <c r="K9" i="29"/>
  <c r="K8" i="29" s="1"/>
  <c r="O9" i="29"/>
  <c r="O8" i="29" s="1"/>
  <c r="Q9" i="29"/>
  <c r="V9" i="29"/>
  <c r="V8" i="29" s="1"/>
  <c r="G11" i="29"/>
  <c r="M11" i="29" s="1"/>
  <c r="I11" i="29"/>
  <c r="K11" i="29"/>
  <c r="O11" i="29"/>
  <c r="Q11" i="29"/>
  <c r="V11" i="29"/>
  <c r="G13" i="29"/>
  <c r="I13" i="29"/>
  <c r="K13" i="29"/>
  <c r="M13" i="29"/>
  <c r="O13" i="29"/>
  <c r="Q13" i="29"/>
  <c r="V13" i="29"/>
  <c r="G19" i="29"/>
  <c r="I19" i="29"/>
  <c r="K19" i="29"/>
  <c r="M19" i="29"/>
  <c r="O19" i="29"/>
  <c r="Q19" i="29"/>
  <c r="Q8" i="29" s="1"/>
  <c r="V19" i="29"/>
  <c r="O20" i="29"/>
  <c r="G21" i="29"/>
  <c r="I21" i="29"/>
  <c r="I20" i="29" s="1"/>
  <c r="K21" i="29"/>
  <c r="M21" i="29"/>
  <c r="O21" i="29"/>
  <c r="Q21" i="29"/>
  <c r="Q20" i="29" s="1"/>
  <c r="V21" i="29"/>
  <c r="V20" i="29" s="1"/>
  <c r="G23" i="29"/>
  <c r="I23" i="29"/>
  <c r="K23" i="29"/>
  <c r="K20" i="29" s="1"/>
  <c r="M23" i="29"/>
  <c r="O23" i="29"/>
  <c r="Q23" i="29"/>
  <c r="V23" i="29"/>
  <c r="G24" i="29"/>
  <c r="G20" i="29" s="1"/>
  <c r="I24" i="29"/>
  <c r="K24" i="29"/>
  <c r="O24" i="29"/>
  <c r="Q24" i="29"/>
  <c r="V24" i="29"/>
  <c r="G26" i="29"/>
  <c r="O26" i="29"/>
  <c r="V26" i="29"/>
  <c r="G27" i="29"/>
  <c r="M27" i="29" s="1"/>
  <c r="M26" i="29" s="1"/>
  <c r="I27" i="29"/>
  <c r="I26" i="29" s="1"/>
  <c r="K27" i="29"/>
  <c r="K26" i="29" s="1"/>
  <c r="O27" i="29"/>
  <c r="Q27" i="29"/>
  <c r="Q26" i="29" s="1"/>
  <c r="V27" i="29"/>
  <c r="AE29" i="29"/>
  <c r="G35" i="28"/>
  <c r="G9" i="28"/>
  <c r="M9" i="28" s="1"/>
  <c r="I9" i="28"/>
  <c r="I8" i="28" s="1"/>
  <c r="K9" i="28"/>
  <c r="K8" i="28" s="1"/>
  <c r="O9" i="28"/>
  <c r="O8" i="28" s="1"/>
  <c r="Q9" i="28"/>
  <c r="Q8" i="28" s="1"/>
  <c r="V9" i="28"/>
  <c r="V8" i="28" s="1"/>
  <c r="G11" i="28"/>
  <c r="M11" i="28" s="1"/>
  <c r="I11" i="28"/>
  <c r="K11" i="28"/>
  <c r="O11" i="28"/>
  <c r="Q11" i="28"/>
  <c r="V11" i="28"/>
  <c r="G13" i="28"/>
  <c r="I13" i="28"/>
  <c r="K13" i="28"/>
  <c r="M13" i="28"/>
  <c r="O13" i="28"/>
  <c r="Q13" i="28"/>
  <c r="V13" i="28"/>
  <c r="G14" i="28"/>
  <c r="I14" i="28"/>
  <c r="K14" i="28"/>
  <c r="M14" i="28"/>
  <c r="O14" i="28"/>
  <c r="Q14" i="28"/>
  <c r="V14" i="28"/>
  <c r="G15" i="28"/>
  <c r="I15" i="28"/>
  <c r="K15" i="28"/>
  <c r="M15" i="28"/>
  <c r="O15" i="28"/>
  <c r="Q15" i="28"/>
  <c r="V15" i="28"/>
  <c r="G16" i="28"/>
  <c r="I16" i="28"/>
  <c r="K16" i="28"/>
  <c r="M16" i="28"/>
  <c r="O16" i="28"/>
  <c r="Q16" i="28"/>
  <c r="V16" i="28"/>
  <c r="G17" i="28"/>
  <c r="I17" i="28"/>
  <c r="K17" i="28"/>
  <c r="M17" i="28"/>
  <c r="O17" i="28"/>
  <c r="Q17" i="28"/>
  <c r="V17" i="28"/>
  <c r="G18" i="28"/>
  <c r="G8" i="28" s="1"/>
  <c r="I18" i="28"/>
  <c r="K18" i="28"/>
  <c r="O18" i="28"/>
  <c r="Q18" i="28"/>
  <c r="V18" i="28"/>
  <c r="G19" i="28"/>
  <c r="M19" i="28" s="1"/>
  <c r="I19" i="28"/>
  <c r="K19" i="28"/>
  <c r="O19" i="28"/>
  <c r="Q19" i="28"/>
  <c r="V19" i="28"/>
  <c r="G20" i="28"/>
  <c r="M20" i="28" s="1"/>
  <c r="I20" i="28"/>
  <c r="K20" i="28"/>
  <c r="O20" i="28"/>
  <c r="Q20" i="28"/>
  <c r="V20" i="28"/>
  <c r="G21" i="28"/>
  <c r="I21" i="28"/>
  <c r="K21" i="28"/>
  <c r="M21" i="28"/>
  <c r="O21" i="28"/>
  <c r="Q21" i="28"/>
  <c r="V21" i="28"/>
  <c r="G22" i="28"/>
  <c r="M22" i="28" s="1"/>
  <c r="I22" i="28"/>
  <c r="K22" i="28"/>
  <c r="O22" i="28"/>
  <c r="Q22" i="28"/>
  <c r="V22" i="28"/>
  <c r="G25" i="28"/>
  <c r="I25" i="28"/>
  <c r="K25" i="28"/>
  <c r="M25" i="28"/>
  <c r="O25" i="28"/>
  <c r="Q25" i="28"/>
  <c r="V25" i="28"/>
  <c r="G27" i="28"/>
  <c r="I27" i="28"/>
  <c r="K27" i="28"/>
  <c r="M27" i="28"/>
  <c r="O27" i="28"/>
  <c r="Q27" i="28"/>
  <c r="V27" i="28"/>
  <c r="G28" i="28"/>
  <c r="I28" i="28"/>
  <c r="K28" i="28"/>
  <c r="M28" i="28"/>
  <c r="O28" i="28"/>
  <c r="Q28" i="28"/>
  <c r="V28" i="28"/>
  <c r="G30" i="28"/>
  <c r="O30" i="28"/>
  <c r="G31" i="28"/>
  <c r="M31" i="28" s="1"/>
  <c r="M30" i="28" s="1"/>
  <c r="I31" i="28"/>
  <c r="I30" i="28" s="1"/>
  <c r="K31" i="28"/>
  <c r="K30" i="28" s="1"/>
  <c r="O31" i="28"/>
  <c r="Q31" i="28"/>
  <c r="Q30" i="28" s="1"/>
  <c r="V31" i="28"/>
  <c r="G32" i="28"/>
  <c r="M32" i="28" s="1"/>
  <c r="I32" i="28"/>
  <c r="K32" i="28"/>
  <c r="O32" i="28"/>
  <c r="Q32" i="28"/>
  <c r="V32" i="28"/>
  <c r="V30" i="28" s="1"/>
  <c r="AE35" i="28"/>
  <c r="G101" i="27"/>
  <c r="BA93" i="27"/>
  <c r="BA92" i="27"/>
  <c r="BA79" i="27"/>
  <c r="BA77" i="27"/>
  <c r="BA75" i="27"/>
  <c r="BA74" i="27"/>
  <c r="BA72" i="27"/>
  <c r="BA70" i="27"/>
  <c r="BA48" i="27"/>
  <c r="BA40" i="27"/>
  <c r="BA37" i="27"/>
  <c r="BA13" i="27"/>
  <c r="BA10" i="27"/>
  <c r="G8" i="27"/>
  <c r="G9" i="27"/>
  <c r="I9" i="27"/>
  <c r="I8" i="27" s="1"/>
  <c r="K9" i="27"/>
  <c r="K8" i="27" s="1"/>
  <c r="M9" i="27"/>
  <c r="O9" i="27"/>
  <c r="O8" i="27" s="1"/>
  <c r="Q9" i="27"/>
  <c r="Q8" i="27" s="1"/>
  <c r="V9" i="27"/>
  <c r="V8" i="27" s="1"/>
  <c r="G12" i="27"/>
  <c r="I12" i="27"/>
  <c r="K12" i="27"/>
  <c r="M12" i="27"/>
  <c r="O12" i="27"/>
  <c r="Q12" i="27"/>
  <c r="V12" i="27"/>
  <c r="G15" i="27"/>
  <c r="I15" i="27"/>
  <c r="K15" i="27"/>
  <c r="M15" i="27"/>
  <c r="O15" i="27"/>
  <c r="Q15" i="27"/>
  <c r="V15" i="27"/>
  <c r="G18" i="27"/>
  <c r="M18" i="27" s="1"/>
  <c r="I18" i="27"/>
  <c r="K18" i="27"/>
  <c r="O18" i="27"/>
  <c r="Q18" i="27"/>
  <c r="V18" i="27"/>
  <c r="G20" i="27"/>
  <c r="M20" i="27" s="1"/>
  <c r="I20" i="27"/>
  <c r="K20" i="27"/>
  <c r="O20" i="27"/>
  <c r="Q20" i="27"/>
  <c r="V20" i="27"/>
  <c r="G22" i="27"/>
  <c r="M22" i="27" s="1"/>
  <c r="I22" i="27"/>
  <c r="K22" i="27"/>
  <c r="O22" i="27"/>
  <c r="Q22" i="27"/>
  <c r="V22" i="27"/>
  <c r="G26" i="27"/>
  <c r="M26" i="27" s="1"/>
  <c r="I26" i="27"/>
  <c r="K26" i="27"/>
  <c r="O26" i="27"/>
  <c r="Q26" i="27"/>
  <c r="V26" i="27"/>
  <c r="G28" i="27"/>
  <c r="G29" i="27"/>
  <c r="I29" i="27"/>
  <c r="I28" i="27" s="1"/>
  <c r="K29" i="27"/>
  <c r="K28" i="27" s="1"/>
  <c r="M29" i="27"/>
  <c r="M28" i="27" s="1"/>
  <c r="O29" i="27"/>
  <c r="O28" i="27" s="1"/>
  <c r="Q29" i="27"/>
  <c r="Q28" i="27" s="1"/>
  <c r="V29" i="27"/>
  <c r="V28" i="27" s="1"/>
  <c r="G33" i="27"/>
  <c r="I33" i="27"/>
  <c r="K33" i="27"/>
  <c r="M33" i="27"/>
  <c r="O33" i="27"/>
  <c r="Q33" i="27"/>
  <c r="V33" i="27"/>
  <c r="G36" i="27"/>
  <c r="I36" i="27"/>
  <c r="K36" i="27"/>
  <c r="M36" i="27"/>
  <c r="O36" i="27"/>
  <c r="Q36" i="27"/>
  <c r="V36" i="27"/>
  <c r="G39" i="27"/>
  <c r="I39" i="27"/>
  <c r="K39" i="27"/>
  <c r="M39" i="27"/>
  <c r="O39" i="27"/>
  <c r="Q39" i="27"/>
  <c r="V39" i="27"/>
  <c r="G43" i="27"/>
  <c r="M43" i="27" s="1"/>
  <c r="I43" i="27"/>
  <c r="K43" i="27"/>
  <c r="O43" i="27"/>
  <c r="Q43" i="27"/>
  <c r="V43" i="27"/>
  <c r="G46" i="27"/>
  <c r="Q46" i="27"/>
  <c r="V46" i="27"/>
  <c r="G47" i="27"/>
  <c r="M47" i="27" s="1"/>
  <c r="M46" i="27" s="1"/>
  <c r="I47" i="27"/>
  <c r="I46" i="27" s="1"/>
  <c r="K47" i="27"/>
  <c r="K46" i="27" s="1"/>
  <c r="O47" i="27"/>
  <c r="O46" i="27" s="1"/>
  <c r="Q47" i="27"/>
  <c r="V47" i="27"/>
  <c r="G49" i="27"/>
  <c r="K49" i="27"/>
  <c r="G50" i="27"/>
  <c r="I50" i="27"/>
  <c r="I49" i="27" s="1"/>
  <c r="K50" i="27"/>
  <c r="M50" i="27"/>
  <c r="M49" i="27" s="1"/>
  <c r="O50" i="27"/>
  <c r="O49" i="27" s="1"/>
  <c r="Q50" i="27"/>
  <c r="Q49" i="27" s="1"/>
  <c r="V50" i="27"/>
  <c r="V49" i="27" s="1"/>
  <c r="G53" i="27"/>
  <c r="K53" i="27"/>
  <c r="O53" i="27"/>
  <c r="G54" i="27"/>
  <c r="I54" i="27"/>
  <c r="I53" i="27" s="1"/>
  <c r="K54" i="27"/>
  <c r="M54" i="27"/>
  <c r="M53" i="27" s="1"/>
  <c r="O54" i="27"/>
  <c r="Q54" i="27"/>
  <c r="Q53" i="27" s="1"/>
  <c r="V54" i="27"/>
  <c r="V53" i="27" s="1"/>
  <c r="G57" i="27"/>
  <c r="I57" i="27"/>
  <c r="I56" i="27" s="1"/>
  <c r="K57" i="27"/>
  <c r="M57" i="27"/>
  <c r="O57" i="27"/>
  <c r="Q57" i="27"/>
  <c r="Q56" i="27" s="1"/>
  <c r="V57" i="27"/>
  <c r="G58" i="27"/>
  <c r="G56" i="27" s="1"/>
  <c r="I58" i="27"/>
  <c r="K58" i="27"/>
  <c r="K56" i="27" s="1"/>
  <c r="O58" i="27"/>
  <c r="Q58" i="27"/>
  <c r="V58" i="27"/>
  <c r="V56" i="27" s="1"/>
  <c r="G59" i="27"/>
  <c r="I59" i="27"/>
  <c r="K59" i="27"/>
  <c r="M59" i="27"/>
  <c r="O59" i="27"/>
  <c r="Q59" i="27"/>
  <c r="V59" i="27"/>
  <c r="G60" i="27"/>
  <c r="M60" i="27" s="1"/>
  <c r="I60" i="27"/>
  <c r="K60" i="27"/>
  <c r="O60" i="27"/>
  <c r="Q60" i="27"/>
  <c r="V60" i="27"/>
  <c r="G65" i="27"/>
  <c r="I65" i="27"/>
  <c r="K65" i="27"/>
  <c r="M65" i="27"/>
  <c r="O65" i="27"/>
  <c r="Q65" i="27"/>
  <c r="V65" i="27"/>
  <c r="G66" i="27"/>
  <c r="M66" i="27" s="1"/>
  <c r="I66" i="27"/>
  <c r="K66" i="27"/>
  <c r="O66" i="27"/>
  <c r="Q66" i="27"/>
  <c r="V66" i="27"/>
  <c r="G67" i="27"/>
  <c r="I67" i="27"/>
  <c r="K67" i="27"/>
  <c r="M67" i="27"/>
  <c r="O67" i="27"/>
  <c r="Q67" i="27"/>
  <c r="V67" i="27"/>
  <c r="G68" i="27"/>
  <c r="M68" i="27" s="1"/>
  <c r="I68" i="27"/>
  <c r="K68" i="27"/>
  <c r="O68" i="27"/>
  <c r="O56" i="27" s="1"/>
  <c r="Q68" i="27"/>
  <c r="V68" i="27"/>
  <c r="G69" i="27"/>
  <c r="I69" i="27"/>
  <c r="K69" i="27"/>
  <c r="M69" i="27"/>
  <c r="O69" i="27"/>
  <c r="Q69" i="27"/>
  <c r="V69" i="27"/>
  <c r="G71" i="27"/>
  <c r="M71" i="27" s="1"/>
  <c r="I71" i="27"/>
  <c r="K71" i="27"/>
  <c r="O71" i="27"/>
  <c r="Q71" i="27"/>
  <c r="V71" i="27"/>
  <c r="G73" i="27"/>
  <c r="I73" i="27"/>
  <c r="K73" i="27"/>
  <c r="M73" i="27"/>
  <c r="O73" i="27"/>
  <c r="Q73" i="27"/>
  <c r="V73" i="27"/>
  <c r="G76" i="27"/>
  <c r="M76" i="27" s="1"/>
  <c r="I76" i="27"/>
  <c r="K76" i="27"/>
  <c r="O76" i="27"/>
  <c r="Q76" i="27"/>
  <c r="V76" i="27"/>
  <c r="G78" i="27"/>
  <c r="I78" i="27"/>
  <c r="K78" i="27"/>
  <c r="M78" i="27"/>
  <c r="O78" i="27"/>
  <c r="Q78" i="27"/>
  <c r="V78" i="27"/>
  <c r="G80" i="27"/>
  <c r="M80" i="27" s="1"/>
  <c r="I80" i="27"/>
  <c r="K80" i="27"/>
  <c r="O80" i="27"/>
  <c r="Q80" i="27"/>
  <c r="V80" i="27"/>
  <c r="I95" i="27"/>
  <c r="G96" i="27"/>
  <c r="G95" i="27" s="1"/>
  <c r="I96" i="27"/>
  <c r="K96" i="27"/>
  <c r="K95" i="27" s="1"/>
  <c r="O96" i="27"/>
  <c r="O95" i="27" s="1"/>
  <c r="Q96" i="27"/>
  <c r="V96" i="27"/>
  <c r="V95" i="27" s="1"/>
  <c r="G98" i="27"/>
  <c r="I98" i="27"/>
  <c r="K98" i="27"/>
  <c r="M98" i="27"/>
  <c r="O98" i="27"/>
  <c r="Q98" i="27"/>
  <c r="Q95" i="27" s="1"/>
  <c r="V98" i="27"/>
  <c r="G99" i="27"/>
  <c r="M99" i="27" s="1"/>
  <c r="I99" i="27"/>
  <c r="K99" i="27"/>
  <c r="O99" i="27"/>
  <c r="Q99" i="27"/>
  <c r="V99" i="27"/>
  <c r="AE101" i="27"/>
  <c r="G42" i="26"/>
  <c r="G8" i="26"/>
  <c r="V8" i="26"/>
  <c r="G9" i="26"/>
  <c r="M9" i="26" s="1"/>
  <c r="M8" i="26" s="1"/>
  <c r="I9" i="26"/>
  <c r="I8" i="26" s="1"/>
  <c r="K9" i="26"/>
  <c r="K8" i="26" s="1"/>
  <c r="O9" i="26"/>
  <c r="O8" i="26" s="1"/>
  <c r="Q9" i="26"/>
  <c r="Q8" i="26" s="1"/>
  <c r="V9" i="26"/>
  <c r="G11" i="26"/>
  <c r="M11" i="26" s="1"/>
  <c r="I11" i="26"/>
  <c r="K11" i="26"/>
  <c r="O11" i="26"/>
  <c r="Q11" i="26"/>
  <c r="V11" i="26"/>
  <c r="G13" i="26"/>
  <c r="I13" i="26"/>
  <c r="K13" i="26"/>
  <c r="M13" i="26"/>
  <c r="O13" i="26"/>
  <c r="Q13" i="26"/>
  <c r="V13" i="26"/>
  <c r="G15" i="26"/>
  <c r="I15" i="26"/>
  <c r="K15" i="26"/>
  <c r="M15" i="26"/>
  <c r="O15" i="26"/>
  <c r="Q15" i="26"/>
  <c r="V15" i="26"/>
  <c r="G17" i="26"/>
  <c r="M17" i="26"/>
  <c r="Q17" i="26"/>
  <c r="G18" i="26"/>
  <c r="I18" i="26"/>
  <c r="I17" i="26" s="1"/>
  <c r="K18" i="26"/>
  <c r="K17" i="26" s="1"/>
  <c r="M18" i="26"/>
  <c r="O18" i="26"/>
  <c r="O17" i="26" s="1"/>
  <c r="Q18" i="26"/>
  <c r="V18" i="26"/>
  <c r="V17" i="26" s="1"/>
  <c r="G21" i="26"/>
  <c r="G20" i="26" s="1"/>
  <c r="I21" i="26"/>
  <c r="I20" i="26" s="1"/>
  <c r="K21" i="26"/>
  <c r="O21" i="26"/>
  <c r="O20" i="26" s="1"/>
  <c r="Q21" i="26"/>
  <c r="V21" i="26"/>
  <c r="V20" i="26" s="1"/>
  <c r="G22" i="26"/>
  <c r="M22" i="26" s="1"/>
  <c r="I22" i="26"/>
  <c r="K22" i="26"/>
  <c r="O22" i="26"/>
  <c r="Q22" i="26"/>
  <c r="V22" i="26"/>
  <c r="G25" i="26"/>
  <c r="I25" i="26"/>
  <c r="K25" i="26"/>
  <c r="K20" i="26" s="1"/>
  <c r="M25" i="26"/>
  <c r="O25" i="26"/>
  <c r="Q25" i="26"/>
  <c r="Q20" i="26" s="1"/>
  <c r="V25" i="26"/>
  <c r="G26" i="26"/>
  <c r="I26" i="26"/>
  <c r="K26" i="26"/>
  <c r="M26" i="26"/>
  <c r="O26" i="26"/>
  <c r="Q26" i="26"/>
  <c r="V26" i="26"/>
  <c r="K27" i="26"/>
  <c r="O27" i="26"/>
  <c r="G28" i="26"/>
  <c r="G27" i="26" s="1"/>
  <c r="I28" i="26"/>
  <c r="I27" i="26" s="1"/>
  <c r="K28" i="26"/>
  <c r="O28" i="26"/>
  <c r="Q28" i="26"/>
  <c r="Q27" i="26" s="1"/>
  <c r="V28" i="26"/>
  <c r="V27" i="26" s="1"/>
  <c r="G30" i="26"/>
  <c r="G29" i="26" s="1"/>
  <c r="I30" i="26"/>
  <c r="K30" i="26"/>
  <c r="K29" i="26" s="1"/>
  <c r="O30" i="26"/>
  <c r="Q30" i="26"/>
  <c r="Q29" i="26" s="1"/>
  <c r="V30" i="26"/>
  <c r="G31" i="26"/>
  <c r="AF42" i="26" s="1"/>
  <c r="I31" i="26"/>
  <c r="I29" i="26" s="1"/>
  <c r="K31" i="26"/>
  <c r="O31" i="26"/>
  <c r="O29" i="26" s="1"/>
  <c r="Q31" i="26"/>
  <c r="V31" i="26"/>
  <c r="G32" i="26"/>
  <c r="M32" i="26" s="1"/>
  <c r="I32" i="26"/>
  <c r="K32" i="26"/>
  <c r="O32" i="26"/>
  <c r="Q32" i="26"/>
  <c r="V32" i="26"/>
  <c r="G33" i="26"/>
  <c r="I33" i="26"/>
  <c r="K33" i="26"/>
  <c r="M33" i="26"/>
  <c r="O33" i="26"/>
  <c r="Q33" i="26"/>
  <c r="V33" i="26"/>
  <c r="G34" i="26"/>
  <c r="I34" i="26"/>
  <c r="K34" i="26"/>
  <c r="M34" i="26"/>
  <c r="O34" i="26"/>
  <c r="Q34" i="26"/>
  <c r="V34" i="26"/>
  <c r="G35" i="26"/>
  <c r="M35" i="26" s="1"/>
  <c r="I35" i="26"/>
  <c r="K35" i="26"/>
  <c r="O35" i="26"/>
  <c r="Q35" i="26"/>
  <c r="V35" i="26"/>
  <c r="G36" i="26"/>
  <c r="M36" i="26" s="1"/>
  <c r="I36" i="26"/>
  <c r="K36" i="26"/>
  <c r="O36" i="26"/>
  <c r="Q36" i="26"/>
  <c r="V36" i="26"/>
  <c r="G40" i="26"/>
  <c r="M40" i="26" s="1"/>
  <c r="I40" i="26"/>
  <c r="K40" i="26"/>
  <c r="O40" i="26"/>
  <c r="Q40" i="26"/>
  <c r="V40" i="26"/>
  <c r="V29" i="26" s="1"/>
  <c r="AE42" i="26"/>
  <c r="G140" i="25"/>
  <c r="BA132" i="25"/>
  <c r="G9" i="25"/>
  <c r="M9" i="25" s="1"/>
  <c r="I9" i="25"/>
  <c r="I8" i="25" s="1"/>
  <c r="K9" i="25"/>
  <c r="K8" i="25" s="1"/>
  <c r="O9" i="25"/>
  <c r="Q9" i="25"/>
  <c r="Q8" i="25" s="1"/>
  <c r="V9" i="25"/>
  <c r="V8" i="25" s="1"/>
  <c r="G16" i="25"/>
  <c r="M16" i="25" s="1"/>
  <c r="I16" i="25"/>
  <c r="K16" i="25"/>
  <c r="O16" i="25"/>
  <c r="Q16" i="25"/>
  <c r="V16" i="25"/>
  <c r="G23" i="25"/>
  <c r="G8" i="25" s="1"/>
  <c r="I23" i="25"/>
  <c r="K23" i="25"/>
  <c r="O23" i="25"/>
  <c r="Q23" i="25"/>
  <c r="V23" i="25"/>
  <c r="G26" i="25"/>
  <c r="M26" i="25" s="1"/>
  <c r="I26" i="25"/>
  <c r="K26" i="25"/>
  <c r="O26" i="25"/>
  <c r="Q26" i="25"/>
  <c r="V26" i="25"/>
  <c r="G30" i="25"/>
  <c r="I30" i="25"/>
  <c r="K30" i="25"/>
  <c r="M30" i="25"/>
  <c r="O30" i="25"/>
  <c r="Q30" i="25"/>
  <c r="V30" i="25"/>
  <c r="G32" i="25"/>
  <c r="I32" i="25"/>
  <c r="K32" i="25"/>
  <c r="M32" i="25"/>
  <c r="O32" i="25"/>
  <c r="Q32" i="25"/>
  <c r="V32" i="25"/>
  <c r="G34" i="25"/>
  <c r="I34" i="25"/>
  <c r="K34" i="25"/>
  <c r="M34" i="25"/>
  <c r="O34" i="25"/>
  <c r="O8" i="25" s="1"/>
  <c r="Q34" i="25"/>
  <c r="V34" i="25"/>
  <c r="G42" i="25"/>
  <c r="M42" i="25" s="1"/>
  <c r="I42" i="25"/>
  <c r="K42" i="25"/>
  <c r="O42" i="25"/>
  <c r="Q42" i="25"/>
  <c r="V42" i="25"/>
  <c r="G46" i="25"/>
  <c r="M46" i="25" s="1"/>
  <c r="I46" i="25"/>
  <c r="K46" i="25"/>
  <c r="O46" i="25"/>
  <c r="Q46" i="25"/>
  <c r="V46" i="25"/>
  <c r="G48" i="25"/>
  <c r="M48" i="25" s="1"/>
  <c r="I48" i="25"/>
  <c r="K48" i="25"/>
  <c r="O48" i="25"/>
  <c r="Q48" i="25"/>
  <c r="V48" i="25"/>
  <c r="G51" i="25"/>
  <c r="M51" i="25" s="1"/>
  <c r="I51" i="25"/>
  <c r="I50" i="25" s="1"/>
  <c r="K51" i="25"/>
  <c r="K50" i="25" s="1"/>
  <c r="O51" i="25"/>
  <c r="O50" i="25" s="1"/>
  <c r="Q51" i="25"/>
  <c r="Q50" i="25" s="1"/>
  <c r="V51" i="25"/>
  <c r="V50" i="25" s="1"/>
  <c r="G53" i="25"/>
  <c r="I53" i="25"/>
  <c r="K53" i="25"/>
  <c r="M53" i="25"/>
  <c r="O53" i="25"/>
  <c r="Q53" i="25"/>
  <c r="V53" i="25"/>
  <c r="G55" i="25"/>
  <c r="I55" i="25"/>
  <c r="K55" i="25"/>
  <c r="M55" i="25"/>
  <c r="O55" i="25"/>
  <c r="Q55" i="25"/>
  <c r="V55" i="25"/>
  <c r="G58" i="25"/>
  <c r="I58" i="25"/>
  <c r="K58" i="25"/>
  <c r="M58" i="25"/>
  <c r="O58" i="25"/>
  <c r="Q58" i="25"/>
  <c r="V58" i="25"/>
  <c r="G64" i="25"/>
  <c r="M64" i="25" s="1"/>
  <c r="I64" i="25"/>
  <c r="K64" i="25"/>
  <c r="O64" i="25"/>
  <c r="Q64" i="25"/>
  <c r="V64" i="25"/>
  <c r="G69" i="25"/>
  <c r="M69" i="25" s="1"/>
  <c r="I69" i="25"/>
  <c r="K69" i="25"/>
  <c r="O69" i="25"/>
  <c r="Q69" i="25"/>
  <c r="V69" i="25"/>
  <c r="G72" i="25"/>
  <c r="M72" i="25" s="1"/>
  <c r="I72" i="25"/>
  <c r="K72" i="25"/>
  <c r="O72" i="25"/>
  <c r="Q72" i="25"/>
  <c r="V72" i="25"/>
  <c r="G75" i="25"/>
  <c r="M75" i="25" s="1"/>
  <c r="I75" i="25"/>
  <c r="K75" i="25"/>
  <c r="O75" i="25"/>
  <c r="Q75" i="25"/>
  <c r="V75" i="25"/>
  <c r="G77" i="25"/>
  <c r="I77" i="25"/>
  <c r="O77" i="25"/>
  <c r="G78" i="25"/>
  <c r="I78" i="25"/>
  <c r="K78" i="25"/>
  <c r="K77" i="25" s="1"/>
  <c r="M78" i="25"/>
  <c r="M77" i="25" s="1"/>
  <c r="O78" i="25"/>
  <c r="Q78" i="25"/>
  <c r="Q77" i="25" s="1"/>
  <c r="V78" i="25"/>
  <c r="V77" i="25" s="1"/>
  <c r="K79" i="25"/>
  <c r="G80" i="25"/>
  <c r="I80" i="25"/>
  <c r="I79" i="25" s="1"/>
  <c r="K80" i="25"/>
  <c r="M80" i="25"/>
  <c r="O80" i="25"/>
  <c r="O79" i="25" s="1"/>
  <c r="Q80" i="25"/>
  <c r="Q79" i="25" s="1"/>
  <c r="V80" i="25"/>
  <c r="G85" i="25"/>
  <c r="G79" i="25" s="1"/>
  <c r="I85" i="25"/>
  <c r="K85" i="25"/>
  <c r="O85" i="25"/>
  <c r="Q85" i="25"/>
  <c r="V85" i="25"/>
  <c r="G86" i="25"/>
  <c r="I86" i="25"/>
  <c r="K86" i="25"/>
  <c r="M86" i="25"/>
  <c r="O86" i="25"/>
  <c r="Q86" i="25"/>
  <c r="V86" i="25"/>
  <c r="V79" i="25" s="1"/>
  <c r="V87" i="25"/>
  <c r="G88" i="25"/>
  <c r="M88" i="25" s="1"/>
  <c r="M87" i="25" s="1"/>
  <c r="I88" i="25"/>
  <c r="I87" i="25" s="1"/>
  <c r="K88" i="25"/>
  <c r="O88" i="25"/>
  <c r="Q88" i="25"/>
  <c r="Q87" i="25" s="1"/>
  <c r="V88" i="25"/>
  <c r="G89" i="25"/>
  <c r="M89" i="25" s="1"/>
  <c r="I89" i="25"/>
  <c r="K89" i="25"/>
  <c r="O89" i="25"/>
  <c r="O87" i="25" s="1"/>
  <c r="Q89" i="25"/>
  <c r="V89" i="25"/>
  <c r="G90" i="25"/>
  <c r="I90" i="25"/>
  <c r="K90" i="25"/>
  <c r="K87" i="25" s="1"/>
  <c r="M90" i="25"/>
  <c r="O90" i="25"/>
  <c r="Q90" i="25"/>
  <c r="V90" i="25"/>
  <c r="G92" i="25"/>
  <c r="I92" i="25"/>
  <c r="K92" i="25"/>
  <c r="M92" i="25"/>
  <c r="O92" i="25"/>
  <c r="Q92" i="25"/>
  <c r="V92" i="25"/>
  <c r="G94" i="25"/>
  <c r="I94" i="25"/>
  <c r="K94" i="25"/>
  <c r="M94" i="25"/>
  <c r="O94" i="25"/>
  <c r="Q94" i="25"/>
  <c r="V94" i="25"/>
  <c r="G95" i="25"/>
  <c r="M95" i="25" s="1"/>
  <c r="I95" i="25"/>
  <c r="K95" i="25"/>
  <c r="O95" i="25"/>
  <c r="Q95" i="25"/>
  <c r="V95" i="25"/>
  <c r="G97" i="25"/>
  <c r="G96" i="25" s="1"/>
  <c r="I97" i="25"/>
  <c r="K97" i="25"/>
  <c r="K96" i="25" s="1"/>
  <c r="O97" i="25"/>
  <c r="O96" i="25" s="1"/>
  <c r="Q97" i="25"/>
  <c r="V97" i="25"/>
  <c r="G99" i="25"/>
  <c r="M99" i="25" s="1"/>
  <c r="I99" i="25"/>
  <c r="K99" i="25"/>
  <c r="O99" i="25"/>
  <c r="Q99" i="25"/>
  <c r="V99" i="25"/>
  <c r="G101" i="25"/>
  <c r="M101" i="25" s="1"/>
  <c r="I101" i="25"/>
  <c r="I96" i="25" s="1"/>
  <c r="K101" i="25"/>
  <c r="O101" i="25"/>
  <c r="Q101" i="25"/>
  <c r="V101" i="25"/>
  <c r="G102" i="25"/>
  <c r="I102" i="25"/>
  <c r="K102" i="25"/>
  <c r="M102" i="25"/>
  <c r="O102" i="25"/>
  <c r="Q102" i="25"/>
  <c r="V102" i="25"/>
  <c r="G103" i="25"/>
  <c r="I103" i="25"/>
  <c r="K103" i="25"/>
  <c r="M103" i="25"/>
  <c r="O103" i="25"/>
  <c r="Q103" i="25"/>
  <c r="V103" i="25"/>
  <c r="G107" i="25"/>
  <c r="I107" i="25"/>
  <c r="K107" i="25"/>
  <c r="M107" i="25"/>
  <c r="O107" i="25"/>
  <c r="Q107" i="25"/>
  <c r="V107" i="25"/>
  <c r="G108" i="25"/>
  <c r="M108" i="25" s="1"/>
  <c r="I108" i="25"/>
  <c r="K108" i="25"/>
  <c r="O108" i="25"/>
  <c r="Q108" i="25"/>
  <c r="Q96" i="25" s="1"/>
  <c r="V108" i="25"/>
  <c r="G109" i="25"/>
  <c r="I109" i="25"/>
  <c r="K109" i="25"/>
  <c r="M109" i="25"/>
  <c r="O109" i="25"/>
  <c r="Q109" i="25"/>
  <c r="V109" i="25"/>
  <c r="V96" i="25" s="1"/>
  <c r="G110" i="25"/>
  <c r="M110" i="25" s="1"/>
  <c r="I110" i="25"/>
  <c r="K110" i="25"/>
  <c r="O110" i="25"/>
  <c r="Q110" i="25"/>
  <c r="V110" i="25"/>
  <c r="G111" i="25"/>
  <c r="M111" i="25" s="1"/>
  <c r="I111" i="25"/>
  <c r="K111" i="25"/>
  <c r="O111" i="25"/>
  <c r="Q111" i="25"/>
  <c r="V111" i="25"/>
  <c r="G112" i="25"/>
  <c r="M112" i="25" s="1"/>
  <c r="I112" i="25"/>
  <c r="K112" i="25"/>
  <c r="O112" i="25"/>
  <c r="Q112" i="25"/>
  <c r="V112" i="25"/>
  <c r="G113" i="25"/>
  <c r="I113" i="25"/>
  <c r="K113" i="25"/>
  <c r="M113" i="25"/>
  <c r="O113" i="25"/>
  <c r="Q113" i="25"/>
  <c r="V113" i="25"/>
  <c r="G114" i="25"/>
  <c r="I114" i="25"/>
  <c r="K114" i="25"/>
  <c r="M114" i="25"/>
  <c r="O114" i="25"/>
  <c r="Q114" i="25"/>
  <c r="V114" i="25"/>
  <c r="G115" i="25"/>
  <c r="I115" i="25"/>
  <c r="K115" i="25"/>
  <c r="M115" i="25"/>
  <c r="O115" i="25"/>
  <c r="Q115" i="25"/>
  <c r="V115" i="25"/>
  <c r="G116" i="25"/>
  <c r="M116" i="25" s="1"/>
  <c r="I116" i="25"/>
  <c r="K116" i="25"/>
  <c r="O116" i="25"/>
  <c r="Q116" i="25"/>
  <c r="V116" i="25"/>
  <c r="G117" i="25"/>
  <c r="I117" i="25"/>
  <c r="K117" i="25"/>
  <c r="M117" i="25"/>
  <c r="O117" i="25"/>
  <c r="Q117" i="25"/>
  <c r="V117" i="25"/>
  <c r="G118" i="25"/>
  <c r="M118" i="25" s="1"/>
  <c r="I118" i="25"/>
  <c r="K118" i="25"/>
  <c r="O118" i="25"/>
  <c r="Q118" i="25"/>
  <c r="V118" i="25"/>
  <c r="G119" i="25"/>
  <c r="M119" i="25" s="1"/>
  <c r="I119" i="25"/>
  <c r="K119" i="25"/>
  <c r="O119" i="25"/>
  <c r="Q119" i="25"/>
  <c r="V119" i="25"/>
  <c r="G120" i="25"/>
  <c r="M120" i="25" s="1"/>
  <c r="I120" i="25"/>
  <c r="K120" i="25"/>
  <c r="O120" i="25"/>
  <c r="Q120" i="25"/>
  <c r="V120" i="25"/>
  <c r="G121" i="25"/>
  <c r="I121" i="25"/>
  <c r="K121" i="25"/>
  <c r="M121" i="25"/>
  <c r="O121" i="25"/>
  <c r="Q121" i="25"/>
  <c r="V121" i="25"/>
  <c r="G122" i="25"/>
  <c r="I122" i="25"/>
  <c r="K122" i="25"/>
  <c r="M122" i="25"/>
  <c r="O122" i="25"/>
  <c r="Q122" i="25"/>
  <c r="V122" i="25"/>
  <c r="G123" i="25"/>
  <c r="I123" i="25"/>
  <c r="K123" i="25"/>
  <c r="M123" i="25"/>
  <c r="O123" i="25"/>
  <c r="Q123" i="25"/>
  <c r="V123" i="25"/>
  <c r="G124" i="25"/>
  <c r="M124" i="25" s="1"/>
  <c r="I124" i="25"/>
  <c r="K124" i="25"/>
  <c r="O124" i="25"/>
  <c r="Q124" i="25"/>
  <c r="V124" i="25"/>
  <c r="I125" i="25"/>
  <c r="Q125" i="25"/>
  <c r="V125" i="25"/>
  <c r="G126" i="25"/>
  <c r="G125" i="25" s="1"/>
  <c r="I126" i="25"/>
  <c r="K126" i="25"/>
  <c r="K125" i="25" s="1"/>
  <c r="O126" i="25"/>
  <c r="O125" i="25" s="1"/>
  <c r="Q126" i="25"/>
  <c r="V126" i="25"/>
  <c r="G128" i="25"/>
  <c r="G129" i="25"/>
  <c r="M129" i="25" s="1"/>
  <c r="M128" i="25" s="1"/>
  <c r="I129" i="25"/>
  <c r="I128" i="25" s="1"/>
  <c r="K129" i="25"/>
  <c r="K128" i="25" s="1"/>
  <c r="O129" i="25"/>
  <c r="O128" i="25" s="1"/>
  <c r="Q129" i="25"/>
  <c r="V129" i="25"/>
  <c r="V128" i="25" s="1"/>
  <c r="G131" i="25"/>
  <c r="I131" i="25"/>
  <c r="K131" i="25"/>
  <c r="M131" i="25"/>
  <c r="O131" i="25"/>
  <c r="Q131" i="25"/>
  <c r="Q128" i="25" s="1"/>
  <c r="V131" i="25"/>
  <c r="G134" i="25"/>
  <c r="I134" i="25"/>
  <c r="K134" i="25"/>
  <c r="M134" i="25"/>
  <c r="O134" i="25"/>
  <c r="Q134" i="25"/>
  <c r="V134" i="25"/>
  <c r="O135" i="25"/>
  <c r="G136" i="25"/>
  <c r="G135" i="25" s="1"/>
  <c r="I136" i="25"/>
  <c r="K136" i="25"/>
  <c r="K135" i="25" s="1"/>
  <c r="O136" i="25"/>
  <c r="Q136" i="25"/>
  <c r="Q135" i="25" s="1"/>
  <c r="V136" i="25"/>
  <c r="V135" i="25" s="1"/>
  <c r="G137" i="25"/>
  <c r="I137" i="25"/>
  <c r="I135" i="25" s="1"/>
  <c r="K137" i="25"/>
  <c r="M137" i="25"/>
  <c r="O137" i="25"/>
  <c r="Q137" i="25"/>
  <c r="V137" i="25"/>
  <c r="G138" i="25"/>
  <c r="M138" i="25" s="1"/>
  <c r="I138" i="25"/>
  <c r="K138" i="25"/>
  <c r="O138" i="25"/>
  <c r="Q138" i="25"/>
  <c r="V138" i="25"/>
  <c r="AE140" i="25"/>
  <c r="G49" i="24"/>
  <c r="G8" i="24"/>
  <c r="G9" i="24"/>
  <c r="M9" i="24" s="1"/>
  <c r="I9" i="24"/>
  <c r="I8" i="24" s="1"/>
  <c r="K9" i="24"/>
  <c r="K8" i="24" s="1"/>
  <c r="O9" i="24"/>
  <c r="O8" i="24" s="1"/>
  <c r="Q9" i="24"/>
  <c r="Q8" i="24" s="1"/>
  <c r="V9" i="24"/>
  <c r="G11" i="24"/>
  <c r="M11" i="24" s="1"/>
  <c r="I11" i="24"/>
  <c r="K11" i="24"/>
  <c r="O11" i="24"/>
  <c r="Q11" i="24"/>
  <c r="V11" i="24"/>
  <c r="G13" i="24"/>
  <c r="I13" i="24"/>
  <c r="K13" i="24"/>
  <c r="M13" i="24"/>
  <c r="O13" i="24"/>
  <c r="Q13" i="24"/>
  <c r="V13" i="24"/>
  <c r="G16" i="24"/>
  <c r="I16" i="24"/>
  <c r="K16" i="24"/>
  <c r="M16" i="24"/>
  <c r="O16" i="24"/>
  <c r="Q16" i="24"/>
  <c r="V16" i="24"/>
  <c r="G19" i="24"/>
  <c r="I19" i="24"/>
  <c r="K19" i="24"/>
  <c r="M19" i="24"/>
  <c r="O19" i="24"/>
  <c r="Q19" i="24"/>
  <c r="V19" i="24"/>
  <c r="V8" i="24" s="1"/>
  <c r="G23" i="24"/>
  <c r="I23" i="24"/>
  <c r="K23" i="24"/>
  <c r="M23" i="24"/>
  <c r="O23" i="24"/>
  <c r="Q23" i="24"/>
  <c r="V23" i="24"/>
  <c r="G25" i="24"/>
  <c r="I25" i="24"/>
  <c r="K25" i="24"/>
  <c r="M25" i="24"/>
  <c r="O25" i="24"/>
  <c r="Q25" i="24"/>
  <c r="V25" i="24"/>
  <c r="G27" i="24"/>
  <c r="V27" i="24"/>
  <c r="G28" i="24"/>
  <c r="M28" i="24" s="1"/>
  <c r="M27" i="24" s="1"/>
  <c r="I28" i="24"/>
  <c r="I27" i="24" s="1"/>
  <c r="K28" i="24"/>
  <c r="K27" i="24" s="1"/>
  <c r="O28" i="24"/>
  <c r="O27" i="24" s="1"/>
  <c r="Q28" i="24"/>
  <c r="Q27" i="24" s="1"/>
  <c r="V28" i="24"/>
  <c r="G31" i="24"/>
  <c r="K31" i="24"/>
  <c r="G32" i="24"/>
  <c r="I32" i="24"/>
  <c r="I31" i="24" s="1"/>
  <c r="K32" i="24"/>
  <c r="M32" i="24"/>
  <c r="M31" i="24" s="1"/>
  <c r="O32" i="24"/>
  <c r="O31" i="24" s="1"/>
  <c r="Q32" i="24"/>
  <c r="Q31" i="24" s="1"/>
  <c r="V32" i="24"/>
  <c r="V31" i="24" s="1"/>
  <c r="G34" i="24"/>
  <c r="I34" i="24"/>
  <c r="K34" i="24"/>
  <c r="M34" i="24"/>
  <c r="O34" i="24"/>
  <c r="Q34" i="24"/>
  <c r="V34" i="24"/>
  <c r="G37" i="24"/>
  <c r="I37" i="24"/>
  <c r="K37" i="24"/>
  <c r="M37" i="24"/>
  <c r="O37" i="24"/>
  <c r="Q37" i="24"/>
  <c r="V37" i="24"/>
  <c r="O38" i="24"/>
  <c r="V38" i="24"/>
  <c r="G39" i="24"/>
  <c r="I39" i="24"/>
  <c r="I38" i="24" s="1"/>
  <c r="K39" i="24"/>
  <c r="K38" i="24" s="1"/>
  <c r="M39" i="24"/>
  <c r="O39" i="24"/>
  <c r="Q39" i="24"/>
  <c r="Q38" i="24" s="1"/>
  <c r="V39" i="24"/>
  <c r="G40" i="24"/>
  <c r="AF49" i="24" s="1"/>
  <c r="I40" i="24"/>
  <c r="K40" i="24"/>
  <c r="O40" i="24"/>
  <c r="Q40" i="24"/>
  <c r="V40" i="24"/>
  <c r="G41" i="24"/>
  <c r="I41" i="24"/>
  <c r="K41" i="24"/>
  <c r="M41" i="24"/>
  <c r="O41" i="24"/>
  <c r="Q41" i="24"/>
  <c r="V41" i="24"/>
  <c r="G42" i="24"/>
  <c r="K42" i="24"/>
  <c r="O42" i="24"/>
  <c r="G43" i="24"/>
  <c r="I43" i="24"/>
  <c r="I42" i="24" s="1"/>
  <c r="K43" i="24"/>
  <c r="M43" i="24"/>
  <c r="M42" i="24" s="1"/>
  <c r="O43" i="24"/>
  <c r="Q43" i="24"/>
  <c r="Q42" i="24" s="1"/>
  <c r="V43" i="24"/>
  <c r="V42" i="24" s="1"/>
  <c r="G44" i="24"/>
  <c r="K44" i="24"/>
  <c r="O44" i="24"/>
  <c r="V44" i="24"/>
  <c r="G45" i="24"/>
  <c r="I45" i="24"/>
  <c r="I44" i="24" s="1"/>
  <c r="K45" i="24"/>
  <c r="M45" i="24"/>
  <c r="M44" i="24" s="1"/>
  <c r="O45" i="24"/>
  <c r="Q45" i="24"/>
  <c r="Q44" i="24" s="1"/>
  <c r="V45" i="24"/>
  <c r="G46" i="24"/>
  <c r="K46" i="24"/>
  <c r="O46" i="24"/>
  <c r="V46" i="24"/>
  <c r="G47" i="24"/>
  <c r="I47" i="24"/>
  <c r="I46" i="24" s="1"/>
  <c r="K47" i="24"/>
  <c r="M47" i="24"/>
  <c r="M46" i="24" s="1"/>
  <c r="O47" i="24"/>
  <c r="Q47" i="24"/>
  <c r="Q46" i="24" s="1"/>
  <c r="V47" i="24"/>
  <c r="AE49" i="24"/>
  <c r="G101" i="23"/>
  <c r="G9" i="23"/>
  <c r="M9" i="23" s="1"/>
  <c r="I9" i="23"/>
  <c r="I8" i="23" s="1"/>
  <c r="K9" i="23"/>
  <c r="K8" i="23" s="1"/>
  <c r="O9" i="23"/>
  <c r="O8" i="23" s="1"/>
  <c r="Q9" i="23"/>
  <c r="Q8" i="23" s="1"/>
  <c r="V9" i="23"/>
  <c r="V8" i="23" s="1"/>
  <c r="G11" i="23"/>
  <c r="M11" i="23" s="1"/>
  <c r="I11" i="23"/>
  <c r="K11" i="23"/>
  <c r="O11" i="23"/>
  <c r="Q11" i="23"/>
  <c r="V11" i="23"/>
  <c r="G13" i="23"/>
  <c r="I13" i="23"/>
  <c r="K13" i="23"/>
  <c r="M13" i="23"/>
  <c r="O13" i="23"/>
  <c r="Q13" i="23"/>
  <c r="V13" i="23"/>
  <c r="G22" i="23"/>
  <c r="I22" i="23"/>
  <c r="K22" i="23"/>
  <c r="M22" i="23"/>
  <c r="O22" i="23"/>
  <c r="Q22" i="23"/>
  <c r="V22" i="23"/>
  <c r="G24" i="23"/>
  <c r="I24" i="23"/>
  <c r="K24" i="23"/>
  <c r="M24" i="23"/>
  <c r="O24" i="23"/>
  <c r="Q24" i="23"/>
  <c r="V24" i="23"/>
  <c r="G28" i="23"/>
  <c r="I28" i="23"/>
  <c r="K28" i="23"/>
  <c r="M28" i="23"/>
  <c r="O28" i="23"/>
  <c r="Q28" i="23"/>
  <c r="V28" i="23"/>
  <c r="G30" i="23"/>
  <c r="M30" i="23" s="1"/>
  <c r="I30" i="23"/>
  <c r="K30" i="23"/>
  <c r="O30" i="23"/>
  <c r="Q30" i="23"/>
  <c r="V30" i="23"/>
  <c r="G32" i="23"/>
  <c r="G8" i="23" s="1"/>
  <c r="I32" i="23"/>
  <c r="K32" i="23"/>
  <c r="O32" i="23"/>
  <c r="Q32" i="23"/>
  <c r="V32" i="23"/>
  <c r="G35" i="23"/>
  <c r="M35" i="23" s="1"/>
  <c r="I35" i="23"/>
  <c r="K35" i="23"/>
  <c r="O35" i="23"/>
  <c r="Q35" i="23"/>
  <c r="V35" i="23"/>
  <c r="G37" i="23"/>
  <c r="M37" i="23" s="1"/>
  <c r="I37" i="23"/>
  <c r="K37" i="23"/>
  <c r="O37" i="23"/>
  <c r="Q37" i="23"/>
  <c r="V37" i="23"/>
  <c r="G39" i="23"/>
  <c r="M39" i="23"/>
  <c r="G40" i="23"/>
  <c r="I40" i="23"/>
  <c r="I39" i="23" s="1"/>
  <c r="K40" i="23"/>
  <c r="M40" i="23"/>
  <c r="O40" i="23"/>
  <c r="O39" i="23" s="1"/>
  <c r="Q40" i="23"/>
  <c r="Q39" i="23" s="1"/>
  <c r="V40" i="23"/>
  <c r="V39" i="23" s="1"/>
  <c r="G43" i="23"/>
  <c r="I43" i="23"/>
  <c r="K43" i="23"/>
  <c r="K39" i="23" s="1"/>
  <c r="M43" i="23"/>
  <c r="O43" i="23"/>
  <c r="Q43" i="23"/>
  <c r="V43" i="23"/>
  <c r="G44" i="23"/>
  <c r="I44" i="23"/>
  <c r="K44" i="23"/>
  <c r="M44" i="23"/>
  <c r="O44" i="23"/>
  <c r="Q44" i="23"/>
  <c r="V44" i="23"/>
  <c r="O46" i="23"/>
  <c r="G47" i="23"/>
  <c r="G46" i="23" s="1"/>
  <c r="I47" i="23"/>
  <c r="I46" i="23" s="1"/>
  <c r="K47" i="23"/>
  <c r="K46" i="23" s="1"/>
  <c r="O47" i="23"/>
  <c r="Q47" i="23"/>
  <c r="Q46" i="23" s="1"/>
  <c r="V47" i="23"/>
  <c r="G56" i="23"/>
  <c r="M56" i="23" s="1"/>
  <c r="I56" i="23"/>
  <c r="K56" i="23"/>
  <c r="O56" i="23"/>
  <c r="Q56" i="23"/>
  <c r="V56" i="23"/>
  <c r="V46" i="23" s="1"/>
  <c r="G59" i="23"/>
  <c r="I59" i="23"/>
  <c r="K59" i="23"/>
  <c r="M59" i="23"/>
  <c r="O59" i="23"/>
  <c r="Q59" i="23"/>
  <c r="V59" i="23"/>
  <c r="G67" i="23"/>
  <c r="I67" i="23"/>
  <c r="I66" i="23" s="1"/>
  <c r="K67" i="23"/>
  <c r="M67" i="23"/>
  <c r="O67" i="23"/>
  <c r="O66" i="23" s="1"/>
  <c r="Q67" i="23"/>
  <c r="Q66" i="23" s="1"/>
  <c r="V67" i="23"/>
  <c r="V66" i="23" s="1"/>
  <c r="G68" i="23"/>
  <c r="I68" i="23"/>
  <c r="K68" i="23"/>
  <c r="K66" i="23" s="1"/>
  <c r="M68" i="23"/>
  <c r="O68" i="23"/>
  <c r="Q68" i="23"/>
  <c r="V68" i="23"/>
  <c r="G69" i="23"/>
  <c r="I69" i="23"/>
  <c r="K69" i="23"/>
  <c r="M69" i="23"/>
  <c r="O69" i="23"/>
  <c r="Q69" i="23"/>
  <c r="V69" i="23"/>
  <c r="G70" i="23"/>
  <c r="M70" i="23" s="1"/>
  <c r="I70" i="23"/>
  <c r="K70" i="23"/>
  <c r="O70" i="23"/>
  <c r="Q70" i="23"/>
  <c r="V70" i="23"/>
  <c r="G71" i="23"/>
  <c r="M71" i="23" s="1"/>
  <c r="I71" i="23"/>
  <c r="K71" i="23"/>
  <c r="O71" i="23"/>
  <c r="Q71" i="23"/>
  <c r="V71" i="23"/>
  <c r="G73" i="23"/>
  <c r="M73" i="23" s="1"/>
  <c r="I73" i="23"/>
  <c r="K73" i="23"/>
  <c r="O73" i="23"/>
  <c r="Q73" i="23"/>
  <c r="V73" i="23"/>
  <c r="K75" i="23"/>
  <c r="G76" i="23"/>
  <c r="G75" i="23" s="1"/>
  <c r="I76" i="23"/>
  <c r="I75" i="23" s="1"/>
  <c r="K76" i="23"/>
  <c r="M76" i="23"/>
  <c r="M75" i="23" s="1"/>
  <c r="O76" i="23"/>
  <c r="O75" i="23" s="1"/>
  <c r="Q76" i="23"/>
  <c r="Q75" i="23" s="1"/>
  <c r="V76" i="23"/>
  <c r="V75" i="23" s="1"/>
  <c r="G83" i="23"/>
  <c r="I83" i="23"/>
  <c r="K83" i="23"/>
  <c r="M83" i="23"/>
  <c r="O83" i="23"/>
  <c r="Q83" i="23"/>
  <c r="V83" i="23"/>
  <c r="K89" i="23"/>
  <c r="Q89" i="23"/>
  <c r="G90" i="23"/>
  <c r="I90" i="23"/>
  <c r="I89" i="23" s="1"/>
  <c r="K90" i="23"/>
  <c r="M90" i="23"/>
  <c r="O90" i="23"/>
  <c r="O89" i="23" s="1"/>
  <c r="Q90" i="23"/>
  <c r="V90" i="23"/>
  <c r="V89" i="23" s="1"/>
  <c r="G92" i="23"/>
  <c r="G89" i="23" s="1"/>
  <c r="I92" i="23"/>
  <c r="K92" i="23"/>
  <c r="O92" i="23"/>
  <c r="Q92" i="23"/>
  <c r="V92" i="23"/>
  <c r="G93" i="23"/>
  <c r="Q93" i="23"/>
  <c r="G94" i="23"/>
  <c r="M94" i="23" s="1"/>
  <c r="M93" i="23" s="1"/>
  <c r="I94" i="23"/>
  <c r="I93" i="23" s="1"/>
  <c r="K94" i="23"/>
  <c r="K93" i="23" s="1"/>
  <c r="O94" i="23"/>
  <c r="O93" i="23" s="1"/>
  <c r="Q94" i="23"/>
  <c r="V94" i="23"/>
  <c r="V93" i="23" s="1"/>
  <c r="G95" i="23"/>
  <c r="I95" i="23"/>
  <c r="K95" i="23"/>
  <c r="M95" i="23"/>
  <c r="O95" i="23"/>
  <c r="Q95" i="23"/>
  <c r="V95" i="23"/>
  <c r="G97" i="23"/>
  <c r="I97" i="23"/>
  <c r="K97" i="23"/>
  <c r="M97" i="23"/>
  <c r="O97" i="23"/>
  <c r="Q97" i="23"/>
  <c r="V97" i="23"/>
  <c r="I98" i="23"/>
  <c r="O98" i="23"/>
  <c r="G99" i="23"/>
  <c r="G98" i="23" s="1"/>
  <c r="I99" i="23"/>
  <c r="K99" i="23"/>
  <c r="K98" i="23" s="1"/>
  <c r="O99" i="23"/>
  <c r="Q99" i="23"/>
  <c r="Q98" i="23" s="1"/>
  <c r="V99" i="23"/>
  <c r="V98" i="23" s="1"/>
  <c r="AE101" i="23"/>
  <c r="G45" i="22"/>
  <c r="G9" i="22"/>
  <c r="M9" i="22" s="1"/>
  <c r="I9" i="22"/>
  <c r="I8" i="22" s="1"/>
  <c r="K9" i="22"/>
  <c r="K8" i="22" s="1"/>
  <c r="O9" i="22"/>
  <c r="Q9" i="22"/>
  <c r="Q8" i="22" s="1"/>
  <c r="V9" i="22"/>
  <c r="G11" i="22"/>
  <c r="M11" i="22" s="1"/>
  <c r="I11" i="22"/>
  <c r="K11" i="22"/>
  <c r="O11" i="22"/>
  <c r="Q11" i="22"/>
  <c r="V11" i="22"/>
  <c r="G12" i="22"/>
  <c r="I12" i="22"/>
  <c r="K12" i="22"/>
  <c r="M12" i="22"/>
  <c r="O12" i="22"/>
  <c r="O8" i="22" s="1"/>
  <c r="Q12" i="22"/>
  <c r="V12" i="22"/>
  <c r="G14" i="22"/>
  <c r="I14" i="22"/>
  <c r="K14" i="22"/>
  <c r="M14" i="22"/>
  <c r="O14" i="22"/>
  <c r="Q14" i="22"/>
  <c r="V14" i="22"/>
  <c r="G16" i="22"/>
  <c r="I16" i="22"/>
  <c r="K16" i="22"/>
  <c r="M16" i="22"/>
  <c r="O16" i="22"/>
  <c r="Q16" i="22"/>
  <c r="V16" i="22"/>
  <c r="G18" i="22"/>
  <c r="I18" i="22"/>
  <c r="K18" i="22"/>
  <c r="M18" i="22"/>
  <c r="O18" i="22"/>
  <c r="Q18" i="22"/>
  <c r="V18" i="22"/>
  <c r="V8" i="22" s="1"/>
  <c r="G20" i="22"/>
  <c r="I20" i="22"/>
  <c r="K20" i="22"/>
  <c r="M20" i="22"/>
  <c r="O20" i="22"/>
  <c r="Q20" i="22"/>
  <c r="V20" i="22"/>
  <c r="G23" i="22"/>
  <c r="G8" i="22" s="1"/>
  <c r="I23" i="22"/>
  <c r="K23" i="22"/>
  <c r="O23" i="22"/>
  <c r="Q23" i="22"/>
  <c r="V23" i="22"/>
  <c r="G24" i="22"/>
  <c r="I24" i="22"/>
  <c r="Q24" i="22"/>
  <c r="G25" i="22"/>
  <c r="M25" i="22" s="1"/>
  <c r="M24" i="22" s="1"/>
  <c r="I25" i="22"/>
  <c r="K25" i="22"/>
  <c r="K24" i="22" s="1"/>
  <c r="O25" i="22"/>
  <c r="O24" i="22" s="1"/>
  <c r="Q25" i="22"/>
  <c r="V25" i="22"/>
  <c r="V24" i="22" s="1"/>
  <c r="G26" i="22"/>
  <c r="I26" i="22"/>
  <c r="K26" i="22"/>
  <c r="M26" i="22"/>
  <c r="O26" i="22"/>
  <c r="Q26" i="22"/>
  <c r="V26" i="22"/>
  <c r="G29" i="22"/>
  <c r="I29" i="22"/>
  <c r="I28" i="22" s="1"/>
  <c r="K29" i="22"/>
  <c r="M29" i="22"/>
  <c r="O29" i="22"/>
  <c r="Q29" i="22"/>
  <c r="Q28" i="22" s="1"/>
  <c r="V29" i="22"/>
  <c r="V28" i="22" s="1"/>
  <c r="G30" i="22"/>
  <c r="I30" i="22"/>
  <c r="K30" i="22"/>
  <c r="K28" i="22" s="1"/>
  <c r="M30" i="22"/>
  <c r="O30" i="22"/>
  <c r="Q30" i="22"/>
  <c r="V30" i="22"/>
  <c r="G31" i="22"/>
  <c r="I31" i="22"/>
  <c r="K31" i="22"/>
  <c r="M31" i="22"/>
  <c r="O31" i="22"/>
  <c r="Q31" i="22"/>
  <c r="V31" i="22"/>
  <c r="G32" i="22"/>
  <c r="M32" i="22" s="1"/>
  <c r="I32" i="22"/>
  <c r="K32" i="22"/>
  <c r="O32" i="22"/>
  <c r="Q32" i="22"/>
  <c r="V32" i="22"/>
  <c r="G33" i="22"/>
  <c r="M33" i="22" s="1"/>
  <c r="I33" i="22"/>
  <c r="K33" i="22"/>
  <c r="O33" i="22"/>
  <c r="Q33" i="22"/>
  <c r="V33" i="22"/>
  <c r="G34" i="22"/>
  <c r="M34" i="22" s="1"/>
  <c r="I34" i="22"/>
  <c r="K34" i="22"/>
  <c r="O34" i="22"/>
  <c r="Q34" i="22"/>
  <c r="V34" i="22"/>
  <c r="G36" i="22"/>
  <c r="I36" i="22"/>
  <c r="K36" i="22"/>
  <c r="M36" i="22"/>
  <c r="O36" i="22"/>
  <c r="Q36" i="22"/>
  <c r="V36" i="22"/>
  <c r="G37" i="22"/>
  <c r="I37" i="22"/>
  <c r="K37" i="22"/>
  <c r="M37" i="22"/>
  <c r="O37" i="22"/>
  <c r="O28" i="22" s="1"/>
  <c r="Q37" i="22"/>
  <c r="V37" i="22"/>
  <c r="G38" i="22"/>
  <c r="I38" i="22"/>
  <c r="K38" i="22"/>
  <c r="M38" i="22"/>
  <c r="O38" i="22"/>
  <c r="Q38" i="22"/>
  <c r="V38" i="22"/>
  <c r="G40" i="22"/>
  <c r="K40" i="22"/>
  <c r="O40" i="22"/>
  <c r="Q40" i="22"/>
  <c r="V40" i="22"/>
  <c r="G41" i="22"/>
  <c r="I41" i="22"/>
  <c r="I40" i="22" s="1"/>
  <c r="K41" i="22"/>
  <c r="M41" i="22"/>
  <c r="M40" i="22" s="1"/>
  <c r="O41" i="22"/>
  <c r="Q41" i="22"/>
  <c r="V41" i="22"/>
  <c r="G42" i="22"/>
  <c r="K42" i="22"/>
  <c r="O42" i="22"/>
  <c r="V42" i="22"/>
  <c r="G43" i="22"/>
  <c r="M43" i="22" s="1"/>
  <c r="M42" i="22" s="1"/>
  <c r="I43" i="22"/>
  <c r="I42" i="22" s="1"/>
  <c r="K43" i="22"/>
  <c r="O43" i="22"/>
  <c r="Q43" i="22"/>
  <c r="Q42" i="22" s="1"/>
  <c r="V43" i="22"/>
  <c r="AE45" i="22"/>
  <c r="AF45" i="22"/>
  <c r="G119" i="21"/>
  <c r="G9" i="21"/>
  <c r="M9" i="21" s="1"/>
  <c r="I9" i="21"/>
  <c r="I8" i="21" s="1"/>
  <c r="K9" i="21"/>
  <c r="K8" i="21" s="1"/>
  <c r="O9" i="21"/>
  <c r="O8" i="21" s="1"/>
  <c r="Q9" i="21"/>
  <c r="Q8" i="21" s="1"/>
  <c r="V9" i="21"/>
  <c r="V8" i="21" s="1"/>
  <c r="G13" i="21"/>
  <c r="I13" i="21"/>
  <c r="K13" i="21"/>
  <c r="M13" i="21"/>
  <c r="O13" i="21"/>
  <c r="Q13" i="21"/>
  <c r="V13" i="21"/>
  <c r="G14" i="21"/>
  <c r="I14" i="21"/>
  <c r="K14" i="21"/>
  <c r="M14" i="21"/>
  <c r="O14" i="21"/>
  <c r="Q14" i="21"/>
  <c r="V14" i="21"/>
  <c r="G16" i="21"/>
  <c r="I16" i="21"/>
  <c r="K16" i="21"/>
  <c r="M16" i="21"/>
  <c r="O16" i="21"/>
  <c r="Q16" i="21"/>
  <c r="V16" i="21"/>
  <c r="G19" i="21"/>
  <c r="M19" i="21" s="1"/>
  <c r="I19" i="21"/>
  <c r="K19" i="21"/>
  <c r="O19" i="21"/>
  <c r="Q19" i="21"/>
  <c r="V19" i="21"/>
  <c r="G24" i="21"/>
  <c r="M24" i="21" s="1"/>
  <c r="I24" i="21"/>
  <c r="K24" i="21"/>
  <c r="O24" i="21"/>
  <c r="Q24" i="21"/>
  <c r="V24" i="21"/>
  <c r="G30" i="21"/>
  <c r="I30" i="21"/>
  <c r="K30" i="21"/>
  <c r="M30" i="21"/>
  <c r="O30" i="21"/>
  <c r="Q30" i="21"/>
  <c r="V30" i="21"/>
  <c r="G34" i="21"/>
  <c r="G8" i="21" s="1"/>
  <c r="I34" i="21"/>
  <c r="K34" i="21"/>
  <c r="O34" i="21"/>
  <c r="Q34" i="21"/>
  <c r="V34" i="21"/>
  <c r="G38" i="21"/>
  <c r="M38" i="21" s="1"/>
  <c r="I38" i="21"/>
  <c r="K38" i="21"/>
  <c r="O38" i="21"/>
  <c r="Q38" i="21"/>
  <c r="V38" i="21"/>
  <c r="G40" i="21"/>
  <c r="I40" i="21"/>
  <c r="K40" i="21"/>
  <c r="M40" i="21"/>
  <c r="O40" i="21"/>
  <c r="Q40" i="21"/>
  <c r="V40" i="21"/>
  <c r="G43" i="21"/>
  <c r="I43" i="21"/>
  <c r="K43" i="21"/>
  <c r="M43" i="21"/>
  <c r="O43" i="21"/>
  <c r="Q43" i="21"/>
  <c r="V43" i="21"/>
  <c r="G46" i="21"/>
  <c r="I46" i="21"/>
  <c r="K46" i="21"/>
  <c r="M46" i="21"/>
  <c r="O46" i="21"/>
  <c r="Q46" i="21"/>
  <c r="V46" i="21"/>
  <c r="Q49" i="21"/>
  <c r="G50" i="21"/>
  <c r="I50" i="21"/>
  <c r="I49" i="21" s="1"/>
  <c r="K50" i="21"/>
  <c r="K49" i="21" s="1"/>
  <c r="M50" i="21"/>
  <c r="O50" i="21"/>
  <c r="Q50" i="21"/>
  <c r="V50" i="21"/>
  <c r="V49" i="21" s="1"/>
  <c r="G52" i="21"/>
  <c r="I52" i="21"/>
  <c r="K52" i="21"/>
  <c r="M52" i="21"/>
  <c r="O52" i="21"/>
  <c r="Q52" i="21"/>
  <c r="V52" i="21"/>
  <c r="G53" i="21"/>
  <c r="G49" i="21" s="1"/>
  <c r="I53" i="21"/>
  <c r="K53" i="21"/>
  <c r="O53" i="21"/>
  <c r="O49" i="21" s="1"/>
  <c r="Q53" i="21"/>
  <c r="V53" i="21"/>
  <c r="G56" i="21"/>
  <c r="M56" i="21" s="1"/>
  <c r="I56" i="21"/>
  <c r="K56" i="21"/>
  <c r="K55" i="21" s="1"/>
  <c r="O56" i="21"/>
  <c r="Q56" i="21"/>
  <c r="Q55" i="21" s="1"/>
  <c r="V56" i="21"/>
  <c r="V55" i="21" s="1"/>
  <c r="G59" i="21"/>
  <c r="I59" i="21"/>
  <c r="K59" i="21"/>
  <c r="M59" i="21"/>
  <c r="O59" i="21"/>
  <c r="Q59" i="21"/>
  <c r="V59" i="21"/>
  <c r="G61" i="21"/>
  <c r="I61" i="21"/>
  <c r="K61" i="21"/>
  <c r="M61" i="21"/>
  <c r="O61" i="21"/>
  <c r="O55" i="21" s="1"/>
  <c r="Q61" i="21"/>
  <c r="V61" i="21"/>
  <c r="G63" i="21"/>
  <c r="M63" i="21" s="1"/>
  <c r="I63" i="21"/>
  <c r="K63" i="21"/>
  <c r="O63" i="21"/>
  <c r="Q63" i="21"/>
  <c r="V63" i="21"/>
  <c r="G66" i="21"/>
  <c r="M66" i="21" s="1"/>
  <c r="I66" i="21"/>
  <c r="K66" i="21"/>
  <c r="O66" i="21"/>
  <c r="Q66" i="21"/>
  <c r="V66" i="21"/>
  <c r="G69" i="21"/>
  <c r="I69" i="21"/>
  <c r="K69" i="21"/>
  <c r="M69" i="21"/>
  <c r="O69" i="21"/>
  <c r="Q69" i="21"/>
  <c r="V69" i="21"/>
  <c r="G71" i="21"/>
  <c r="M71" i="21" s="1"/>
  <c r="I71" i="21"/>
  <c r="K71" i="21"/>
  <c r="O71" i="21"/>
  <c r="Q71" i="21"/>
  <c r="V71" i="21"/>
  <c r="G73" i="21"/>
  <c r="M73" i="21" s="1"/>
  <c r="I73" i="21"/>
  <c r="I55" i="21" s="1"/>
  <c r="K73" i="21"/>
  <c r="O73" i="21"/>
  <c r="Q73" i="21"/>
  <c r="V73" i="21"/>
  <c r="G75" i="21"/>
  <c r="M75" i="21" s="1"/>
  <c r="I75" i="21"/>
  <c r="K75" i="21"/>
  <c r="O75" i="21"/>
  <c r="Q75" i="21"/>
  <c r="V75" i="21"/>
  <c r="G77" i="21"/>
  <c r="I77" i="21"/>
  <c r="K77" i="21"/>
  <c r="M77" i="21"/>
  <c r="O77" i="21"/>
  <c r="Q77" i="21"/>
  <c r="V77" i="21"/>
  <c r="G79" i="21"/>
  <c r="I79" i="21"/>
  <c r="K79" i="21"/>
  <c r="M79" i="21"/>
  <c r="O79" i="21"/>
  <c r="Q79" i="21"/>
  <c r="V79" i="21"/>
  <c r="G81" i="21"/>
  <c r="M81" i="21" s="1"/>
  <c r="I81" i="21"/>
  <c r="K81" i="21"/>
  <c r="O81" i="21"/>
  <c r="Q81" i="21"/>
  <c r="V81" i="21"/>
  <c r="G83" i="21"/>
  <c r="I83" i="21"/>
  <c r="K83" i="21"/>
  <c r="M83" i="21"/>
  <c r="O83" i="21"/>
  <c r="Q83" i="21"/>
  <c r="V83" i="21"/>
  <c r="K85" i="21"/>
  <c r="V85" i="21"/>
  <c r="G86" i="21"/>
  <c r="G85" i="21" s="1"/>
  <c r="I86" i="21"/>
  <c r="I85" i="21" s="1"/>
  <c r="K86" i="21"/>
  <c r="O86" i="21"/>
  <c r="O85" i="21" s="1"/>
  <c r="Q86" i="21"/>
  <c r="Q85" i="21" s="1"/>
  <c r="V86" i="21"/>
  <c r="G88" i="21"/>
  <c r="I88" i="21"/>
  <c r="K88" i="21"/>
  <c r="K87" i="21" s="1"/>
  <c r="M88" i="21"/>
  <c r="O88" i="21"/>
  <c r="Q88" i="21"/>
  <c r="Q87" i="21" s="1"/>
  <c r="V88" i="21"/>
  <c r="V87" i="21" s="1"/>
  <c r="G89" i="21"/>
  <c r="I89" i="21"/>
  <c r="K89" i="21"/>
  <c r="M89" i="21"/>
  <c r="O89" i="21"/>
  <c r="Q89" i="21"/>
  <c r="V89" i="21"/>
  <c r="G91" i="21"/>
  <c r="I91" i="21"/>
  <c r="K91" i="21"/>
  <c r="M91" i="21"/>
  <c r="O91" i="21"/>
  <c r="O87" i="21" s="1"/>
  <c r="Q91" i="21"/>
  <c r="V91" i="21"/>
  <c r="G96" i="21"/>
  <c r="M96" i="21" s="1"/>
  <c r="I96" i="21"/>
  <c r="K96" i="21"/>
  <c r="O96" i="21"/>
  <c r="Q96" i="21"/>
  <c r="V96" i="21"/>
  <c r="G97" i="21"/>
  <c r="M97" i="21" s="1"/>
  <c r="I97" i="21"/>
  <c r="K97" i="21"/>
  <c r="O97" i="21"/>
  <c r="Q97" i="21"/>
  <c r="V97" i="21"/>
  <c r="G98" i="21"/>
  <c r="M98" i="21" s="1"/>
  <c r="I98" i="21"/>
  <c r="K98" i="21"/>
  <c r="O98" i="21"/>
  <c r="Q98" i="21"/>
  <c r="V98" i="21"/>
  <c r="G99" i="21"/>
  <c r="M99" i="21" s="1"/>
  <c r="I99" i="21"/>
  <c r="K99" i="21"/>
  <c r="O99" i="21"/>
  <c r="Q99" i="21"/>
  <c r="V99" i="21"/>
  <c r="G100" i="21"/>
  <c r="M100" i="21" s="1"/>
  <c r="I100" i="21"/>
  <c r="I87" i="21" s="1"/>
  <c r="K100" i="21"/>
  <c r="O100" i="21"/>
  <c r="Q100" i="21"/>
  <c r="V100" i="21"/>
  <c r="G101" i="21"/>
  <c r="I101" i="21"/>
  <c r="K101" i="21"/>
  <c r="M101" i="21"/>
  <c r="O101" i="21"/>
  <c r="Q101" i="21"/>
  <c r="V101" i="21"/>
  <c r="G102" i="21"/>
  <c r="I102" i="21"/>
  <c r="K102" i="21"/>
  <c r="M102" i="21"/>
  <c r="O102" i="21"/>
  <c r="Q102" i="21"/>
  <c r="V102" i="21"/>
  <c r="G103" i="21"/>
  <c r="I103" i="21"/>
  <c r="K103" i="21"/>
  <c r="M103" i="21"/>
  <c r="O103" i="21"/>
  <c r="Q103" i="21"/>
  <c r="V103" i="21"/>
  <c r="G104" i="21"/>
  <c r="O104" i="21"/>
  <c r="G105" i="21"/>
  <c r="M105" i="21" s="1"/>
  <c r="M104" i="21" s="1"/>
  <c r="I105" i="21"/>
  <c r="I104" i="21" s="1"/>
  <c r="K105" i="21"/>
  <c r="K104" i="21" s="1"/>
  <c r="O105" i="21"/>
  <c r="Q105" i="21"/>
  <c r="Q104" i="21" s="1"/>
  <c r="V105" i="21"/>
  <c r="V104" i="21" s="1"/>
  <c r="V106" i="21"/>
  <c r="G107" i="21"/>
  <c r="G106" i="21" s="1"/>
  <c r="I107" i="21"/>
  <c r="I106" i="21" s="1"/>
  <c r="K107" i="21"/>
  <c r="O107" i="21"/>
  <c r="O106" i="21" s="1"/>
  <c r="Q107" i="21"/>
  <c r="Q106" i="21" s="1"/>
  <c r="V107" i="21"/>
  <c r="G111" i="21"/>
  <c r="M111" i="21" s="1"/>
  <c r="I111" i="21"/>
  <c r="K111" i="21"/>
  <c r="O111" i="21"/>
  <c r="Q111" i="21"/>
  <c r="V111" i="21"/>
  <c r="G113" i="21"/>
  <c r="I113" i="21"/>
  <c r="K113" i="21"/>
  <c r="K106" i="21" s="1"/>
  <c r="M113" i="21"/>
  <c r="O113" i="21"/>
  <c r="Q113" i="21"/>
  <c r="V113" i="21"/>
  <c r="G114" i="21"/>
  <c r="I114" i="21"/>
  <c r="K114" i="21"/>
  <c r="M114" i="21"/>
  <c r="O114" i="21"/>
  <c r="Q114" i="21"/>
  <c r="V114" i="21"/>
  <c r="G116" i="21"/>
  <c r="G115" i="21" s="1"/>
  <c r="I116" i="21"/>
  <c r="I115" i="21" s="1"/>
  <c r="K116" i="21"/>
  <c r="K115" i="21" s="1"/>
  <c r="O116" i="21"/>
  <c r="O115" i="21" s="1"/>
  <c r="Q116" i="21"/>
  <c r="Q115" i="21" s="1"/>
  <c r="V116" i="21"/>
  <c r="V115" i="21" s="1"/>
  <c r="AE119" i="21"/>
  <c r="G73" i="20"/>
  <c r="G9" i="20"/>
  <c r="M9" i="20" s="1"/>
  <c r="I9" i="20"/>
  <c r="I8" i="20" s="1"/>
  <c r="K9" i="20"/>
  <c r="K8" i="20" s="1"/>
  <c r="O9" i="20"/>
  <c r="O8" i="20" s="1"/>
  <c r="Q9" i="20"/>
  <c r="Q8" i="20" s="1"/>
  <c r="V9" i="20"/>
  <c r="V8" i="20" s="1"/>
  <c r="G11" i="20"/>
  <c r="M11" i="20" s="1"/>
  <c r="I11" i="20"/>
  <c r="K11" i="20"/>
  <c r="O11" i="20"/>
  <c r="Q11" i="20"/>
  <c r="V11" i="20"/>
  <c r="G13" i="20"/>
  <c r="I13" i="20"/>
  <c r="K13" i="20"/>
  <c r="M13" i="20"/>
  <c r="O13" i="20"/>
  <c r="Q13" i="20"/>
  <c r="V13" i="20"/>
  <c r="G15" i="20"/>
  <c r="I15" i="20"/>
  <c r="K15" i="20"/>
  <c r="M15" i="20"/>
  <c r="O15" i="20"/>
  <c r="Q15" i="20"/>
  <c r="V15" i="20"/>
  <c r="G17" i="20"/>
  <c r="I17" i="20"/>
  <c r="K17" i="20"/>
  <c r="M17" i="20"/>
  <c r="O17" i="20"/>
  <c r="Q17" i="20"/>
  <c r="V17" i="20"/>
  <c r="G19" i="20"/>
  <c r="I19" i="20"/>
  <c r="K19" i="20"/>
  <c r="M19" i="20"/>
  <c r="O19" i="20"/>
  <c r="Q19" i="20"/>
  <c r="V19" i="20"/>
  <c r="G21" i="20"/>
  <c r="I21" i="20"/>
  <c r="K21" i="20"/>
  <c r="M21" i="20"/>
  <c r="O21" i="20"/>
  <c r="Q21" i="20"/>
  <c r="V21" i="20"/>
  <c r="G25" i="20"/>
  <c r="G8" i="20" s="1"/>
  <c r="I25" i="20"/>
  <c r="K25" i="20"/>
  <c r="O25" i="20"/>
  <c r="Q25" i="20"/>
  <c r="V25" i="20"/>
  <c r="G27" i="20"/>
  <c r="I27" i="20"/>
  <c r="V27" i="20"/>
  <c r="G28" i="20"/>
  <c r="M28" i="20" s="1"/>
  <c r="M27" i="20" s="1"/>
  <c r="I28" i="20"/>
  <c r="K28" i="20"/>
  <c r="K27" i="20" s="1"/>
  <c r="O28" i="20"/>
  <c r="O27" i="20" s="1"/>
  <c r="Q28" i="20"/>
  <c r="V28" i="20"/>
  <c r="G31" i="20"/>
  <c r="I31" i="20"/>
  <c r="K31" i="20"/>
  <c r="M31" i="20"/>
  <c r="O31" i="20"/>
  <c r="Q31" i="20"/>
  <c r="Q27" i="20" s="1"/>
  <c r="V31" i="20"/>
  <c r="G32" i="20"/>
  <c r="I32" i="20"/>
  <c r="K32" i="20"/>
  <c r="M32" i="20"/>
  <c r="O32" i="20"/>
  <c r="Q32" i="20"/>
  <c r="V32" i="20"/>
  <c r="O34" i="20"/>
  <c r="Q34" i="20"/>
  <c r="G35" i="20"/>
  <c r="I35" i="20"/>
  <c r="I34" i="20" s="1"/>
  <c r="K35" i="20"/>
  <c r="M35" i="20"/>
  <c r="O35" i="20"/>
  <c r="Q35" i="20"/>
  <c r="V35" i="20"/>
  <c r="V34" i="20" s="1"/>
  <c r="G37" i="20"/>
  <c r="I37" i="20"/>
  <c r="K37" i="20"/>
  <c r="K34" i="20" s="1"/>
  <c r="M37" i="20"/>
  <c r="O37" i="20"/>
  <c r="Q37" i="20"/>
  <c r="V37" i="20"/>
  <c r="G40" i="20"/>
  <c r="G34" i="20" s="1"/>
  <c r="I40" i="20"/>
  <c r="K40" i="20"/>
  <c r="O40" i="20"/>
  <c r="Q40" i="20"/>
  <c r="V40" i="20"/>
  <c r="G42" i="20"/>
  <c r="M42" i="20" s="1"/>
  <c r="I42" i="20"/>
  <c r="K42" i="20"/>
  <c r="K41" i="20" s="1"/>
  <c r="O42" i="20"/>
  <c r="Q42" i="20"/>
  <c r="Q41" i="20" s="1"/>
  <c r="V42" i="20"/>
  <c r="G44" i="20"/>
  <c r="I44" i="20"/>
  <c r="K44" i="20"/>
  <c r="M44" i="20"/>
  <c r="O44" i="20"/>
  <c r="Q44" i="20"/>
  <c r="V44" i="20"/>
  <c r="V41" i="20" s="1"/>
  <c r="G45" i="20"/>
  <c r="I45" i="20"/>
  <c r="K45" i="20"/>
  <c r="M45" i="20"/>
  <c r="O45" i="20"/>
  <c r="O41" i="20" s="1"/>
  <c r="Q45" i="20"/>
  <c r="V45" i="20"/>
  <c r="G46" i="20"/>
  <c r="M46" i="20" s="1"/>
  <c r="I46" i="20"/>
  <c r="K46" i="20"/>
  <c r="O46" i="20"/>
  <c r="Q46" i="20"/>
  <c r="V46" i="20"/>
  <c r="G47" i="20"/>
  <c r="I47" i="20"/>
  <c r="K47" i="20"/>
  <c r="M47" i="20"/>
  <c r="O47" i="20"/>
  <c r="Q47" i="20"/>
  <c r="V47" i="20"/>
  <c r="G48" i="20"/>
  <c r="I48" i="20"/>
  <c r="K48" i="20"/>
  <c r="M48" i="20"/>
  <c r="O48" i="20"/>
  <c r="Q48" i="20"/>
  <c r="V48" i="20"/>
  <c r="G49" i="20"/>
  <c r="M49" i="20" s="1"/>
  <c r="I49" i="20"/>
  <c r="K49" i="20"/>
  <c r="O49" i="20"/>
  <c r="Q49" i="20"/>
  <c r="V49" i="20"/>
  <c r="G50" i="20"/>
  <c r="M50" i="20" s="1"/>
  <c r="I50" i="20"/>
  <c r="I41" i="20" s="1"/>
  <c r="K50" i="20"/>
  <c r="O50" i="20"/>
  <c r="Q50" i="20"/>
  <c r="V50" i="20"/>
  <c r="G52" i="20"/>
  <c r="M52" i="20" s="1"/>
  <c r="I52" i="20"/>
  <c r="K52" i="20"/>
  <c r="O52" i="20"/>
  <c r="Q52" i="20"/>
  <c r="V52" i="20"/>
  <c r="G53" i="20"/>
  <c r="I53" i="20"/>
  <c r="K53" i="20"/>
  <c r="M53" i="20"/>
  <c r="O53" i="20"/>
  <c r="Q53" i="20"/>
  <c r="V53" i="20"/>
  <c r="G54" i="20"/>
  <c r="I54" i="20"/>
  <c r="K54" i="20"/>
  <c r="M54" i="20"/>
  <c r="O54" i="20"/>
  <c r="Q54" i="20"/>
  <c r="V54" i="20"/>
  <c r="G55" i="20"/>
  <c r="M55" i="20" s="1"/>
  <c r="I55" i="20"/>
  <c r="K55" i="20"/>
  <c r="O55" i="20"/>
  <c r="Q55" i="20"/>
  <c r="V55" i="20"/>
  <c r="G57" i="20"/>
  <c r="I57" i="20"/>
  <c r="K57" i="20"/>
  <c r="M57" i="20"/>
  <c r="O57" i="20"/>
  <c r="Q57" i="20"/>
  <c r="V57" i="20"/>
  <c r="V59" i="20"/>
  <c r="G60" i="20"/>
  <c r="G59" i="20" s="1"/>
  <c r="I60" i="20"/>
  <c r="I59" i="20" s="1"/>
  <c r="K60" i="20"/>
  <c r="O60" i="20"/>
  <c r="O59" i="20" s="1"/>
  <c r="Q60" i="20"/>
  <c r="Q59" i="20" s="1"/>
  <c r="V60" i="20"/>
  <c r="G67" i="20"/>
  <c r="M67" i="20" s="1"/>
  <c r="I67" i="20"/>
  <c r="K67" i="20"/>
  <c r="K59" i="20" s="1"/>
  <c r="O67" i="20"/>
  <c r="Q67" i="20"/>
  <c r="V67" i="20"/>
  <c r="G68" i="20"/>
  <c r="I68" i="20"/>
  <c r="K68" i="20"/>
  <c r="G69" i="20"/>
  <c r="I69" i="20"/>
  <c r="K69" i="20"/>
  <c r="M69" i="20"/>
  <c r="M68" i="20" s="1"/>
  <c r="O69" i="20"/>
  <c r="O68" i="20" s="1"/>
  <c r="Q69" i="20"/>
  <c r="V69" i="20"/>
  <c r="V68" i="20" s="1"/>
  <c r="G71" i="20"/>
  <c r="I71" i="20"/>
  <c r="K71" i="20"/>
  <c r="M71" i="20"/>
  <c r="O71" i="20"/>
  <c r="Q71" i="20"/>
  <c r="Q68" i="20" s="1"/>
  <c r="V71" i="20"/>
  <c r="AE73" i="20"/>
  <c r="G105" i="19"/>
  <c r="G8" i="19"/>
  <c r="V8" i="19"/>
  <c r="G9" i="19"/>
  <c r="M9" i="19" s="1"/>
  <c r="M8" i="19" s="1"/>
  <c r="I9" i="19"/>
  <c r="I8" i="19" s="1"/>
  <c r="K9" i="19"/>
  <c r="K8" i="19" s="1"/>
  <c r="O9" i="19"/>
  <c r="O8" i="19" s="1"/>
  <c r="Q9" i="19"/>
  <c r="Q8" i="19" s="1"/>
  <c r="V9" i="19"/>
  <c r="G10" i="19"/>
  <c r="M10" i="19" s="1"/>
  <c r="I10" i="19"/>
  <c r="K10" i="19"/>
  <c r="O10" i="19"/>
  <c r="Q10" i="19"/>
  <c r="V10" i="19"/>
  <c r="G12" i="19"/>
  <c r="I12" i="19"/>
  <c r="K12" i="19"/>
  <c r="M12" i="19"/>
  <c r="O12" i="19"/>
  <c r="Q12" i="19"/>
  <c r="V12" i="19"/>
  <c r="G13" i="19"/>
  <c r="I13" i="19"/>
  <c r="K13" i="19"/>
  <c r="M13" i="19"/>
  <c r="O13" i="19"/>
  <c r="Q13" i="19"/>
  <c r="V13" i="19"/>
  <c r="G15" i="19"/>
  <c r="I15" i="19"/>
  <c r="K15" i="19"/>
  <c r="M15" i="19"/>
  <c r="O15" i="19"/>
  <c r="Q15" i="19"/>
  <c r="V15" i="19"/>
  <c r="O17" i="19"/>
  <c r="V17" i="19"/>
  <c r="G18" i="19"/>
  <c r="I18" i="19"/>
  <c r="I17" i="19" s="1"/>
  <c r="K18" i="19"/>
  <c r="K17" i="19" s="1"/>
  <c r="M18" i="19"/>
  <c r="O18" i="19"/>
  <c r="Q18" i="19"/>
  <c r="Q17" i="19" s="1"/>
  <c r="V18" i="19"/>
  <c r="G20" i="19"/>
  <c r="G17" i="19" s="1"/>
  <c r="I20" i="19"/>
  <c r="K20" i="19"/>
  <c r="O20" i="19"/>
  <c r="Q20" i="19"/>
  <c r="V20" i="19"/>
  <c r="G23" i="19"/>
  <c r="G24" i="19"/>
  <c r="M24" i="19" s="1"/>
  <c r="M23" i="19" s="1"/>
  <c r="I24" i="19"/>
  <c r="I23" i="19" s="1"/>
  <c r="K24" i="19"/>
  <c r="K23" i="19" s="1"/>
  <c r="O24" i="19"/>
  <c r="O23" i="19" s="1"/>
  <c r="Q24" i="19"/>
  <c r="Q23" i="19" s="1"/>
  <c r="V24" i="19"/>
  <c r="V23" i="19" s="1"/>
  <c r="I26" i="19"/>
  <c r="K26" i="19"/>
  <c r="Q26" i="19"/>
  <c r="G27" i="19"/>
  <c r="G26" i="19" s="1"/>
  <c r="I27" i="19"/>
  <c r="K27" i="19"/>
  <c r="M27" i="19"/>
  <c r="M26" i="19" s="1"/>
  <c r="O27" i="19"/>
  <c r="O26" i="19" s="1"/>
  <c r="Q27" i="19"/>
  <c r="V27" i="19"/>
  <c r="V26" i="19" s="1"/>
  <c r="I30" i="19"/>
  <c r="O30" i="19"/>
  <c r="G31" i="19"/>
  <c r="G30" i="19" s="1"/>
  <c r="I31" i="19"/>
  <c r="K31" i="19"/>
  <c r="K30" i="19" s="1"/>
  <c r="O31" i="19"/>
  <c r="Q31" i="19"/>
  <c r="Q30" i="19" s="1"/>
  <c r="V31" i="19"/>
  <c r="V30" i="19" s="1"/>
  <c r="V32" i="19"/>
  <c r="G33" i="19"/>
  <c r="G32" i="19" s="1"/>
  <c r="I33" i="19"/>
  <c r="K33" i="19"/>
  <c r="K32" i="19" s="1"/>
  <c r="O33" i="19"/>
  <c r="O32" i="19" s="1"/>
  <c r="Q33" i="19"/>
  <c r="V33" i="19"/>
  <c r="G35" i="19"/>
  <c r="M35" i="19" s="1"/>
  <c r="I35" i="19"/>
  <c r="I32" i="19" s="1"/>
  <c r="K35" i="19"/>
  <c r="O35" i="19"/>
  <c r="Q35" i="19"/>
  <c r="Q32" i="19" s="1"/>
  <c r="V35" i="19"/>
  <c r="G37" i="19"/>
  <c r="M37" i="19" s="1"/>
  <c r="I37" i="19"/>
  <c r="K37" i="19"/>
  <c r="O37" i="19"/>
  <c r="Q37" i="19"/>
  <c r="V37" i="19"/>
  <c r="G38" i="19"/>
  <c r="I38" i="19"/>
  <c r="K38" i="19"/>
  <c r="M38" i="19"/>
  <c r="O38" i="19"/>
  <c r="Q38" i="19"/>
  <c r="V38" i="19"/>
  <c r="G40" i="19"/>
  <c r="G41" i="19"/>
  <c r="I41" i="19"/>
  <c r="I40" i="19" s="1"/>
  <c r="K41" i="19"/>
  <c r="M41" i="19"/>
  <c r="O41" i="19"/>
  <c r="O40" i="19" s="1"/>
  <c r="Q41" i="19"/>
  <c r="Q40" i="19" s="1"/>
  <c r="V41" i="19"/>
  <c r="G44" i="19"/>
  <c r="M44" i="19" s="1"/>
  <c r="M40" i="19" s="1"/>
  <c r="I44" i="19"/>
  <c r="K44" i="19"/>
  <c r="K40" i="19" s="1"/>
  <c r="O44" i="19"/>
  <c r="Q44" i="19"/>
  <c r="V44" i="19"/>
  <c r="V40" i="19" s="1"/>
  <c r="G46" i="19"/>
  <c r="I46" i="19"/>
  <c r="K46" i="19"/>
  <c r="M46" i="19"/>
  <c r="O46" i="19"/>
  <c r="Q46" i="19"/>
  <c r="V46" i="19"/>
  <c r="O51" i="19"/>
  <c r="G52" i="19"/>
  <c r="G51" i="19" s="1"/>
  <c r="I52" i="19"/>
  <c r="I51" i="19" s="1"/>
  <c r="K52" i="19"/>
  <c r="O52" i="19"/>
  <c r="Q52" i="19"/>
  <c r="Q51" i="19" s="1"/>
  <c r="V52" i="19"/>
  <c r="G53" i="19"/>
  <c r="M53" i="19" s="1"/>
  <c r="I53" i="19"/>
  <c r="K53" i="19"/>
  <c r="K51" i="19" s="1"/>
  <c r="O53" i="19"/>
  <c r="Q53" i="19"/>
  <c r="V53" i="19"/>
  <c r="V51" i="19" s="1"/>
  <c r="G55" i="19"/>
  <c r="AF105" i="19" s="1"/>
  <c r="I55" i="19"/>
  <c r="I54" i="19" s="1"/>
  <c r="K55" i="19"/>
  <c r="O55" i="19"/>
  <c r="O54" i="19" s="1"/>
  <c r="Q55" i="19"/>
  <c r="V55" i="19"/>
  <c r="V54" i="19" s="1"/>
  <c r="G73" i="19"/>
  <c r="I73" i="19"/>
  <c r="K73" i="19"/>
  <c r="M73" i="19"/>
  <c r="O73" i="19"/>
  <c r="Q73" i="19"/>
  <c r="Q54" i="19" s="1"/>
  <c r="V73" i="19"/>
  <c r="G88" i="19"/>
  <c r="I88" i="19"/>
  <c r="K88" i="19"/>
  <c r="K54" i="19" s="1"/>
  <c r="M88" i="19"/>
  <c r="O88" i="19"/>
  <c r="Q88" i="19"/>
  <c r="V88" i="19"/>
  <c r="AE105" i="19"/>
  <c r="G26" i="18"/>
  <c r="G9" i="18"/>
  <c r="M9" i="18" s="1"/>
  <c r="I9" i="18"/>
  <c r="I8" i="18" s="1"/>
  <c r="K9" i="18"/>
  <c r="K8" i="18" s="1"/>
  <c r="O9" i="18"/>
  <c r="O8" i="18" s="1"/>
  <c r="Q9" i="18"/>
  <c r="Q8" i="18" s="1"/>
  <c r="V9" i="18"/>
  <c r="G10" i="18"/>
  <c r="M10" i="18" s="1"/>
  <c r="I10" i="18"/>
  <c r="K10" i="18"/>
  <c r="O10" i="18"/>
  <c r="Q10" i="18"/>
  <c r="V10" i="18"/>
  <c r="G11" i="18"/>
  <c r="I11" i="18"/>
  <c r="K11" i="18"/>
  <c r="M11" i="18"/>
  <c r="O11" i="18"/>
  <c r="Q11" i="18"/>
  <c r="V11" i="18"/>
  <c r="G12" i="18"/>
  <c r="I12" i="18"/>
  <c r="K12" i="18"/>
  <c r="M12" i="18"/>
  <c r="O12" i="18"/>
  <c r="Q12" i="18"/>
  <c r="V12" i="18"/>
  <c r="G13" i="18"/>
  <c r="I13" i="18"/>
  <c r="K13" i="18"/>
  <c r="M13" i="18"/>
  <c r="O13" i="18"/>
  <c r="Q13" i="18"/>
  <c r="V13" i="18"/>
  <c r="G14" i="18"/>
  <c r="I14" i="18"/>
  <c r="K14" i="18"/>
  <c r="M14" i="18"/>
  <c r="O14" i="18"/>
  <c r="Q14" i="18"/>
  <c r="V14" i="18"/>
  <c r="V8" i="18" s="1"/>
  <c r="G15" i="18"/>
  <c r="I15" i="18"/>
  <c r="K15" i="18"/>
  <c r="M15" i="18"/>
  <c r="O15" i="18"/>
  <c r="Q15" i="18"/>
  <c r="V15" i="18"/>
  <c r="G16" i="18"/>
  <c r="G8" i="18" s="1"/>
  <c r="I16" i="18"/>
  <c r="K16" i="18"/>
  <c r="O16" i="18"/>
  <c r="Q16" i="18"/>
  <c r="V16" i="18"/>
  <c r="G17" i="18"/>
  <c r="M17" i="18" s="1"/>
  <c r="I17" i="18"/>
  <c r="K17" i="18"/>
  <c r="O17" i="18"/>
  <c r="Q17" i="18"/>
  <c r="V17" i="18"/>
  <c r="G18" i="18"/>
  <c r="M18" i="18" s="1"/>
  <c r="I18" i="18"/>
  <c r="K18" i="18"/>
  <c r="O18" i="18"/>
  <c r="Q18" i="18"/>
  <c r="V18" i="18"/>
  <c r="G19" i="18"/>
  <c r="I19" i="18"/>
  <c r="K19" i="18"/>
  <c r="M19" i="18"/>
  <c r="O19" i="18"/>
  <c r="Q19" i="18"/>
  <c r="V19" i="18"/>
  <c r="G20" i="18"/>
  <c r="I20" i="18"/>
  <c r="K20" i="18"/>
  <c r="M20" i="18"/>
  <c r="O20" i="18"/>
  <c r="Q20" i="18"/>
  <c r="V20" i="18"/>
  <c r="G21" i="18"/>
  <c r="I21" i="18"/>
  <c r="K21" i="18"/>
  <c r="M21" i="18"/>
  <c r="O21" i="18"/>
  <c r="Q21" i="18"/>
  <c r="V21" i="18"/>
  <c r="G22" i="18"/>
  <c r="I22" i="18"/>
  <c r="K22" i="18"/>
  <c r="M22" i="18"/>
  <c r="O22" i="18"/>
  <c r="Q22" i="18"/>
  <c r="V22" i="18"/>
  <c r="G23" i="18"/>
  <c r="I23" i="18"/>
  <c r="K23" i="18"/>
  <c r="M23" i="18"/>
  <c r="O23" i="18"/>
  <c r="Q23" i="18"/>
  <c r="V23" i="18"/>
  <c r="G24" i="18"/>
  <c r="M24" i="18" s="1"/>
  <c r="I24" i="18"/>
  <c r="K24" i="18"/>
  <c r="O24" i="18"/>
  <c r="Q24" i="18"/>
  <c r="V24" i="18"/>
  <c r="AE26" i="18"/>
  <c r="AF26" i="18"/>
  <c r="G60" i="17"/>
  <c r="BA19" i="17"/>
  <c r="V8" i="17"/>
  <c r="G9" i="17"/>
  <c r="M9" i="17" s="1"/>
  <c r="I9" i="17"/>
  <c r="I8" i="17" s="1"/>
  <c r="K9" i="17"/>
  <c r="K8" i="17" s="1"/>
  <c r="O9" i="17"/>
  <c r="Q9" i="17"/>
  <c r="V9" i="17"/>
  <c r="G10" i="17"/>
  <c r="G8" i="17" s="1"/>
  <c r="I10" i="17"/>
  <c r="K10" i="17"/>
  <c r="O10" i="17"/>
  <c r="O8" i="17" s="1"/>
  <c r="Q10" i="17"/>
  <c r="V10" i="17"/>
  <c r="G11" i="17"/>
  <c r="I11" i="17"/>
  <c r="K11" i="17"/>
  <c r="M11" i="17"/>
  <c r="O11" i="17"/>
  <c r="Q11" i="17"/>
  <c r="V11" i="17"/>
  <c r="G12" i="17"/>
  <c r="M12" i="17" s="1"/>
  <c r="I12" i="17"/>
  <c r="K12" i="17"/>
  <c r="O12" i="17"/>
  <c r="Q12" i="17"/>
  <c r="V12" i="17"/>
  <c r="G13" i="17"/>
  <c r="I13" i="17"/>
  <c r="K13" i="17"/>
  <c r="M13" i="17"/>
  <c r="O13" i="17"/>
  <c r="Q13" i="17"/>
  <c r="Q8" i="17" s="1"/>
  <c r="V13" i="17"/>
  <c r="G14" i="17"/>
  <c r="I14" i="17"/>
  <c r="K14" i="17"/>
  <c r="M14" i="17"/>
  <c r="O14" i="17"/>
  <c r="Q14" i="17"/>
  <c r="V14" i="17"/>
  <c r="G16" i="17"/>
  <c r="I16" i="17"/>
  <c r="K16" i="17"/>
  <c r="M16" i="17"/>
  <c r="O16" i="17"/>
  <c r="Q16" i="17"/>
  <c r="V16" i="17"/>
  <c r="G18" i="17"/>
  <c r="M18" i="17" s="1"/>
  <c r="I18" i="17"/>
  <c r="K18" i="17"/>
  <c r="O18" i="17"/>
  <c r="Q18" i="17"/>
  <c r="V18" i="17"/>
  <c r="G20" i="17"/>
  <c r="I20" i="17"/>
  <c r="K20" i="17"/>
  <c r="M20" i="17"/>
  <c r="O20" i="17"/>
  <c r="Q20" i="17"/>
  <c r="V20" i="17"/>
  <c r="G21" i="17"/>
  <c r="M21" i="17" s="1"/>
  <c r="I21" i="17"/>
  <c r="K21" i="17"/>
  <c r="O21" i="17"/>
  <c r="Q21" i="17"/>
  <c r="V21" i="17"/>
  <c r="G22" i="17"/>
  <c r="I22" i="17"/>
  <c r="K22" i="17"/>
  <c r="M22" i="17"/>
  <c r="O22" i="17"/>
  <c r="Q22" i="17"/>
  <c r="V22" i="17"/>
  <c r="G23" i="17"/>
  <c r="M23" i="17" s="1"/>
  <c r="I23" i="17"/>
  <c r="K23" i="17"/>
  <c r="O23" i="17"/>
  <c r="Q23" i="17"/>
  <c r="V23" i="17"/>
  <c r="G24" i="17"/>
  <c r="I24" i="17"/>
  <c r="K24" i="17"/>
  <c r="M24" i="17"/>
  <c r="O24" i="17"/>
  <c r="Q24" i="17"/>
  <c r="V24" i="17"/>
  <c r="G25" i="17"/>
  <c r="I25" i="17"/>
  <c r="K25" i="17"/>
  <c r="M25" i="17"/>
  <c r="O25" i="17"/>
  <c r="Q25" i="17"/>
  <c r="V25" i="17"/>
  <c r="G26" i="17"/>
  <c r="I26" i="17"/>
  <c r="K26" i="17"/>
  <c r="M26" i="17"/>
  <c r="O26" i="17"/>
  <c r="Q26" i="17"/>
  <c r="V26" i="17"/>
  <c r="G27" i="17"/>
  <c r="M27" i="17" s="1"/>
  <c r="I27" i="17"/>
  <c r="K27" i="17"/>
  <c r="O27" i="17"/>
  <c r="Q27" i="17"/>
  <c r="V27" i="17"/>
  <c r="G28" i="17"/>
  <c r="I28" i="17"/>
  <c r="K28" i="17"/>
  <c r="M28" i="17"/>
  <c r="O28" i="17"/>
  <c r="Q28" i="17"/>
  <c r="V28" i="17"/>
  <c r="G29" i="17"/>
  <c r="M29" i="17" s="1"/>
  <c r="I29" i="17"/>
  <c r="K29" i="17"/>
  <c r="O29" i="17"/>
  <c r="Q29" i="17"/>
  <c r="V29" i="17"/>
  <c r="G30" i="17"/>
  <c r="I30" i="17"/>
  <c r="Q30" i="17"/>
  <c r="G31" i="17"/>
  <c r="M31" i="17" s="1"/>
  <c r="M30" i="17" s="1"/>
  <c r="I31" i="17"/>
  <c r="K31" i="17"/>
  <c r="K30" i="17" s="1"/>
  <c r="O31" i="17"/>
  <c r="O30" i="17" s="1"/>
  <c r="Q31" i="17"/>
  <c r="V31" i="17"/>
  <c r="V30" i="17" s="1"/>
  <c r="G32" i="17"/>
  <c r="K32" i="17"/>
  <c r="M32" i="17"/>
  <c r="G33" i="17"/>
  <c r="I33" i="17"/>
  <c r="I32" i="17" s="1"/>
  <c r="K33" i="17"/>
  <c r="M33" i="17"/>
  <c r="O33" i="17"/>
  <c r="O32" i="17" s="1"/>
  <c r="Q33" i="17"/>
  <c r="V33" i="17"/>
  <c r="V32" i="17" s="1"/>
  <c r="G34" i="17"/>
  <c r="I34" i="17"/>
  <c r="K34" i="17"/>
  <c r="M34" i="17"/>
  <c r="O34" i="17"/>
  <c r="Q34" i="17"/>
  <c r="Q32" i="17" s="1"/>
  <c r="V34" i="17"/>
  <c r="V35" i="17"/>
  <c r="G36" i="17"/>
  <c r="I36" i="17"/>
  <c r="I35" i="17" s="1"/>
  <c r="K36" i="17"/>
  <c r="M36" i="17"/>
  <c r="O36" i="17"/>
  <c r="O35" i="17" s="1"/>
  <c r="Q36" i="17"/>
  <c r="V36" i="17"/>
  <c r="G37" i="17"/>
  <c r="G35" i="17" s="1"/>
  <c r="I37" i="17"/>
  <c r="K37" i="17"/>
  <c r="K35" i="17" s="1"/>
  <c r="O37" i="17"/>
  <c r="Q37" i="17"/>
  <c r="V37" i="17"/>
  <c r="G39" i="17"/>
  <c r="I39" i="17"/>
  <c r="K39" i="17"/>
  <c r="M39" i="17"/>
  <c r="O39" i="17"/>
  <c r="Q39" i="17"/>
  <c r="V39" i="17"/>
  <c r="G40" i="17"/>
  <c r="M40" i="17" s="1"/>
  <c r="I40" i="17"/>
  <c r="K40" i="17"/>
  <c r="O40" i="17"/>
  <c r="Q40" i="17"/>
  <c r="V40" i="17"/>
  <c r="G41" i="17"/>
  <c r="I41" i="17"/>
  <c r="K41" i="17"/>
  <c r="M41" i="17"/>
  <c r="O41" i="17"/>
  <c r="Q41" i="17"/>
  <c r="Q35" i="17" s="1"/>
  <c r="V41" i="17"/>
  <c r="G42" i="17"/>
  <c r="I42" i="17"/>
  <c r="K42" i="17"/>
  <c r="M42" i="17"/>
  <c r="O42" i="17"/>
  <c r="Q42" i="17"/>
  <c r="V42" i="17"/>
  <c r="G44" i="17"/>
  <c r="G43" i="17" s="1"/>
  <c r="I44" i="17"/>
  <c r="I43" i="17" s="1"/>
  <c r="K44" i="17"/>
  <c r="O44" i="17"/>
  <c r="Q44" i="17"/>
  <c r="V44" i="17"/>
  <c r="V43" i="17" s="1"/>
  <c r="G45" i="17"/>
  <c r="I45" i="17"/>
  <c r="K45" i="17"/>
  <c r="K43" i="17" s="1"/>
  <c r="M45" i="17"/>
  <c r="O45" i="17"/>
  <c r="Q45" i="17"/>
  <c r="V45" i="17"/>
  <c r="G46" i="17"/>
  <c r="M46" i="17" s="1"/>
  <c r="I46" i="17"/>
  <c r="K46" i="17"/>
  <c r="O46" i="17"/>
  <c r="Q46" i="17"/>
  <c r="V46" i="17"/>
  <c r="G47" i="17"/>
  <c r="I47" i="17"/>
  <c r="K47" i="17"/>
  <c r="M47" i="17"/>
  <c r="O47" i="17"/>
  <c r="Q47" i="17"/>
  <c r="V47" i="17"/>
  <c r="G48" i="17"/>
  <c r="M48" i="17" s="1"/>
  <c r="I48" i="17"/>
  <c r="K48" i="17"/>
  <c r="O48" i="17"/>
  <c r="O43" i="17" s="1"/>
  <c r="Q48" i="17"/>
  <c r="V48" i="17"/>
  <c r="G49" i="17"/>
  <c r="I49" i="17"/>
  <c r="K49" i="17"/>
  <c r="M49" i="17"/>
  <c r="O49" i="17"/>
  <c r="Q49" i="17"/>
  <c r="V49" i="17"/>
  <c r="G50" i="17"/>
  <c r="I50" i="17"/>
  <c r="K50" i="17"/>
  <c r="M50" i="17"/>
  <c r="O50" i="17"/>
  <c r="Q50" i="17"/>
  <c r="V50" i="17"/>
  <c r="G51" i="17"/>
  <c r="M51" i="17" s="1"/>
  <c r="I51" i="17"/>
  <c r="K51" i="17"/>
  <c r="O51" i="17"/>
  <c r="Q51" i="17"/>
  <c r="Q43" i="17" s="1"/>
  <c r="V51" i="17"/>
  <c r="G52" i="17"/>
  <c r="M52" i="17" s="1"/>
  <c r="I52" i="17"/>
  <c r="K52" i="17"/>
  <c r="O52" i="17"/>
  <c r="Q52" i="17"/>
  <c r="V52" i="17"/>
  <c r="G53" i="17"/>
  <c r="I53" i="17"/>
  <c r="K53" i="17"/>
  <c r="M53" i="17"/>
  <c r="O53" i="17"/>
  <c r="Q53" i="17"/>
  <c r="V53" i="17"/>
  <c r="G54" i="17"/>
  <c r="M54" i="17" s="1"/>
  <c r="I54" i="17"/>
  <c r="K54" i="17"/>
  <c r="O54" i="17"/>
  <c r="Q54" i="17"/>
  <c r="V54" i="17"/>
  <c r="G55" i="17"/>
  <c r="I55" i="17"/>
  <c r="K55" i="17"/>
  <c r="M55" i="17"/>
  <c r="O55" i="17"/>
  <c r="Q55" i="17"/>
  <c r="V55" i="17"/>
  <c r="G56" i="17"/>
  <c r="M56" i="17" s="1"/>
  <c r="I56" i="17"/>
  <c r="K56" i="17"/>
  <c r="O56" i="17"/>
  <c r="Q56" i="17"/>
  <c r="V56" i="17"/>
  <c r="G57" i="17"/>
  <c r="I57" i="17"/>
  <c r="K57" i="17"/>
  <c r="M57" i="17"/>
  <c r="O57" i="17"/>
  <c r="Q57" i="17"/>
  <c r="V57" i="17"/>
  <c r="G58" i="17"/>
  <c r="I58" i="17"/>
  <c r="K58" i="17"/>
  <c r="M58" i="17"/>
  <c r="O58" i="17"/>
  <c r="Q58" i="17"/>
  <c r="V58" i="17"/>
  <c r="AE60" i="17"/>
  <c r="G35" i="16"/>
  <c r="G8" i="16"/>
  <c r="G9" i="16"/>
  <c r="M9" i="16" s="1"/>
  <c r="I9" i="16"/>
  <c r="I8" i="16" s="1"/>
  <c r="K9" i="16"/>
  <c r="K8" i="16" s="1"/>
  <c r="O9" i="16"/>
  <c r="O8" i="16" s="1"/>
  <c r="Q9" i="16"/>
  <c r="Q8" i="16" s="1"/>
  <c r="V9" i="16"/>
  <c r="G11" i="16"/>
  <c r="M11" i="16" s="1"/>
  <c r="I11" i="16"/>
  <c r="K11" i="16"/>
  <c r="O11" i="16"/>
  <c r="Q11" i="16"/>
  <c r="V11" i="16"/>
  <c r="G12" i="16"/>
  <c r="I12" i="16"/>
  <c r="K12" i="16"/>
  <c r="M12" i="16"/>
  <c r="O12" i="16"/>
  <c r="Q12" i="16"/>
  <c r="V12" i="16"/>
  <c r="G13" i="16"/>
  <c r="I13" i="16"/>
  <c r="K13" i="16"/>
  <c r="M13" i="16"/>
  <c r="O13" i="16"/>
  <c r="Q13" i="16"/>
  <c r="V13" i="16"/>
  <c r="G14" i="16"/>
  <c r="I14" i="16"/>
  <c r="K14" i="16"/>
  <c r="M14" i="16"/>
  <c r="O14" i="16"/>
  <c r="Q14" i="16"/>
  <c r="V14" i="16"/>
  <c r="G15" i="16"/>
  <c r="I15" i="16"/>
  <c r="K15" i="16"/>
  <c r="M15" i="16"/>
  <c r="O15" i="16"/>
  <c r="Q15" i="16"/>
  <c r="V15" i="16"/>
  <c r="V8" i="16" s="1"/>
  <c r="G16" i="16"/>
  <c r="I16" i="16"/>
  <c r="K16" i="16"/>
  <c r="M16" i="16"/>
  <c r="O16" i="16"/>
  <c r="Q16" i="16"/>
  <c r="V16" i="16"/>
  <c r="G17" i="16"/>
  <c r="Q17" i="16"/>
  <c r="V17" i="16"/>
  <c r="G18" i="16"/>
  <c r="M18" i="16" s="1"/>
  <c r="M17" i="16" s="1"/>
  <c r="I18" i="16"/>
  <c r="I17" i="16" s="1"/>
  <c r="K18" i="16"/>
  <c r="K17" i="16" s="1"/>
  <c r="O18" i="16"/>
  <c r="Q18" i="16"/>
  <c r="V18" i="16"/>
  <c r="G19" i="16"/>
  <c r="M19" i="16" s="1"/>
  <c r="I19" i="16"/>
  <c r="K19" i="16"/>
  <c r="O19" i="16"/>
  <c r="O17" i="16" s="1"/>
  <c r="Q19" i="16"/>
  <c r="V19" i="16"/>
  <c r="G21" i="16"/>
  <c r="I21" i="16"/>
  <c r="I20" i="16" s="1"/>
  <c r="K21" i="16"/>
  <c r="M21" i="16"/>
  <c r="O21" i="16"/>
  <c r="O20" i="16" s="1"/>
  <c r="Q21" i="16"/>
  <c r="Q20" i="16" s="1"/>
  <c r="V21" i="16"/>
  <c r="V20" i="16" s="1"/>
  <c r="G22" i="16"/>
  <c r="I22" i="16"/>
  <c r="K22" i="16"/>
  <c r="K20" i="16" s="1"/>
  <c r="M22" i="16"/>
  <c r="O22" i="16"/>
  <c r="Q22" i="16"/>
  <c r="V22" i="16"/>
  <c r="G23" i="16"/>
  <c r="I23" i="16"/>
  <c r="K23" i="16"/>
  <c r="M23" i="16"/>
  <c r="O23" i="16"/>
  <c r="Q23" i="16"/>
  <c r="V23" i="16"/>
  <c r="G24" i="16"/>
  <c r="M24" i="16" s="1"/>
  <c r="I24" i="16"/>
  <c r="K24" i="16"/>
  <c r="O24" i="16"/>
  <c r="Q24" i="16"/>
  <c r="V24" i="16"/>
  <c r="G25" i="16"/>
  <c r="AF35" i="16" s="1"/>
  <c r="I25" i="16"/>
  <c r="K25" i="16"/>
  <c r="O25" i="16"/>
  <c r="Q25" i="16"/>
  <c r="V25" i="16"/>
  <c r="I26" i="16"/>
  <c r="G27" i="16"/>
  <c r="M27" i="16" s="1"/>
  <c r="M26" i="16" s="1"/>
  <c r="I27" i="16"/>
  <c r="K27" i="16"/>
  <c r="K26" i="16" s="1"/>
  <c r="O27" i="16"/>
  <c r="O26" i="16" s="1"/>
  <c r="Q27" i="16"/>
  <c r="Q26" i="16" s="1"/>
  <c r="V27" i="16"/>
  <c r="G29" i="16"/>
  <c r="G26" i="16" s="1"/>
  <c r="I29" i="16"/>
  <c r="K29" i="16"/>
  <c r="M29" i="16"/>
  <c r="O29" i="16"/>
  <c r="Q29" i="16"/>
  <c r="V29" i="16"/>
  <c r="G30" i="16"/>
  <c r="I30" i="16"/>
  <c r="K30" i="16"/>
  <c r="M30" i="16"/>
  <c r="O30" i="16"/>
  <c r="Q30" i="16"/>
  <c r="V30" i="16"/>
  <c r="G31" i="16"/>
  <c r="I31" i="16"/>
  <c r="K31" i="16"/>
  <c r="M31" i="16"/>
  <c r="O31" i="16"/>
  <c r="Q31" i="16"/>
  <c r="V31" i="16"/>
  <c r="G32" i="16"/>
  <c r="I32" i="16"/>
  <c r="K32" i="16"/>
  <c r="M32" i="16"/>
  <c r="O32" i="16"/>
  <c r="Q32" i="16"/>
  <c r="V32" i="16"/>
  <c r="V26" i="16" s="1"/>
  <c r="AE35" i="16"/>
  <c r="G46" i="15"/>
  <c r="G9" i="15"/>
  <c r="G8" i="15" s="1"/>
  <c r="I9" i="15"/>
  <c r="I8" i="15" s="1"/>
  <c r="K9" i="15"/>
  <c r="K8" i="15" s="1"/>
  <c r="O9" i="15"/>
  <c r="O8" i="15" s="1"/>
  <c r="Q9" i="15"/>
  <c r="Q8" i="15" s="1"/>
  <c r="V9" i="15"/>
  <c r="G11" i="15"/>
  <c r="M11" i="15" s="1"/>
  <c r="I11" i="15"/>
  <c r="K11" i="15"/>
  <c r="O11" i="15"/>
  <c r="Q11" i="15"/>
  <c r="V11" i="15"/>
  <c r="G13" i="15"/>
  <c r="I13" i="15"/>
  <c r="K13" i="15"/>
  <c r="M13" i="15"/>
  <c r="O13" i="15"/>
  <c r="Q13" i="15"/>
  <c r="V13" i="15"/>
  <c r="G15" i="15"/>
  <c r="I15" i="15"/>
  <c r="K15" i="15"/>
  <c r="M15" i="15"/>
  <c r="O15" i="15"/>
  <c r="Q15" i="15"/>
  <c r="V15" i="15"/>
  <c r="G19" i="15"/>
  <c r="I19" i="15"/>
  <c r="K19" i="15"/>
  <c r="M19" i="15"/>
  <c r="O19" i="15"/>
  <c r="Q19" i="15"/>
  <c r="V19" i="15"/>
  <c r="G21" i="15"/>
  <c r="I21" i="15"/>
  <c r="K21" i="15"/>
  <c r="M21" i="15"/>
  <c r="O21" i="15"/>
  <c r="Q21" i="15"/>
  <c r="V21" i="15"/>
  <c r="V8" i="15" s="1"/>
  <c r="G25" i="15"/>
  <c r="I25" i="15"/>
  <c r="K25" i="15"/>
  <c r="M25" i="15"/>
  <c r="O25" i="15"/>
  <c r="Q25" i="15"/>
  <c r="V25" i="15"/>
  <c r="G27" i="15"/>
  <c r="M27" i="15" s="1"/>
  <c r="I27" i="15"/>
  <c r="K27" i="15"/>
  <c r="O27" i="15"/>
  <c r="Q27" i="15"/>
  <c r="V27" i="15"/>
  <c r="G29" i="15"/>
  <c r="G30" i="15"/>
  <c r="M30" i="15" s="1"/>
  <c r="M29" i="15" s="1"/>
  <c r="I30" i="15"/>
  <c r="I29" i="15" s="1"/>
  <c r="K30" i="15"/>
  <c r="K29" i="15" s="1"/>
  <c r="O30" i="15"/>
  <c r="O29" i="15" s="1"/>
  <c r="Q30" i="15"/>
  <c r="Q29" i="15" s="1"/>
  <c r="V30" i="15"/>
  <c r="G32" i="15"/>
  <c r="I32" i="15"/>
  <c r="K32" i="15"/>
  <c r="M32" i="15"/>
  <c r="O32" i="15"/>
  <c r="Q32" i="15"/>
  <c r="V32" i="15"/>
  <c r="G34" i="15"/>
  <c r="I34" i="15"/>
  <c r="K34" i="15"/>
  <c r="M34" i="15"/>
  <c r="O34" i="15"/>
  <c r="Q34" i="15"/>
  <c r="V34" i="15"/>
  <c r="V29" i="15" s="1"/>
  <c r="O36" i="15"/>
  <c r="G37" i="15"/>
  <c r="I37" i="15"/>
  <c r="I36" i="15" s="1"/>
  <c r="K37" i="15"/>
  <c r="K36" i="15" s="1"/>
  <c r="M37" i="15"/>
  <c r="O37" i="15"/>
  <c r="Q37" i="15"/>
  <c r="Q36" i="15" s="1"/>
  <c r="V37" i="15"/>
  <c r="V36" i="15" s="1"/>
  <c r="G38" i="15"/>
  <c r="I38" i="15"/>
  <c r="K38" i="15"/>
  <c r="M38" i="15"/>
  <c r="O38" i="15"/>
  <c r="Q38" i="15"/>
  <c r="V38" i="15"/>
  <c r="G40" i="15"/>
  <c r="G36" i="15" s="1"/>
  <c r="I40" i="15"/>
  <c r="K40" i="15"/>
  <c r="O40" i="15"/>
  <c r="Q40" i="15"/>
  <c r="V40" i="15"/>
  <c r="G41" i="15"/>
  <c r="O41" i="15"/>
  <c r="G42" i="15"/>
  <c r="M42" i="15" s="1"/>
  <c r="M41" i="15" s="1"/>
  <c r="I42" i="15"/>
  <c r="I41" i="15" s="1"/>
  <c r="K42" i="15"/>
  <c r="K41" i="15" s="1"/>
  <c r="O42" i="15"/>
  <c r="Q42" i="15"/>
  <c r="Q41" i="15" s="1"/>
  <c r="V42" i="15"/>
  <c r="V41" i="15" s="1"/>
  <c r="G43" i="15"/>
  <c r="I43" i="15"/>
  <c r="K43" i="15"/>
  <c r="M43" i="15"/>
  <c r="O43" i="15"/>
  <c r="Q43" i="15"/>
  <c r="V43" i="15"/>
  <c r="AE46" i="15"/>
  <c r="G53" i="14"/>
  <c r="G9" i="14"/>
  <c r="M9" i="14" s="1"/>
  <c r="I9" i="14"/>
  <c r="I8" i="14" s="1"/>
  <c r="K9" i="14"/>
  <c r="K8" i="14" s="1"/>
  <c r="O9" i="14"/>
  <c r="O8" i="14" s="1"/>
  <c r="Q9" i="14"/>
  <c r="Q8" i="14" s="1"/>
  <c r="V9" i="14"/>
  <c r="V8" i="14" s="1"/>
  <c r="G11" i="14"/>
  <c r="I11" i="14"/>
  <c r="K11" i="14"/>
  <c r="M11" i="14"/>
  <c r="O11" i="14"/>
  <c r="Q11" i="14"/>
  <c r="V11" i="14"/>
  <c r="G13" i="14"/>
  <c r="I13" i="14"/>
  <c r="K13" i="14"/>
  <c r="M13" i="14"/>
  <c r="O13" i="14"/>
  <c r="Q13" i="14"/>
  <c r="V13" i="14"/>
  <c r="G15" i="14"/>
  <c r="I15" i="14"/>
  <c r="K15" i="14"/>
  <c r="M15" i="14"/>
  <c r="O15" i="14"/>
  <c r="Q15" i="14"/>
  <c r="V15" i="14"/>
  <c r="G16" i="14"/>
  <c r="I16" i="14"/>
  <c r="K16" i="14"/>
  <c r="M16" i="14"/>
  <c r="O16" i="14"/>
  <c r="Q16" i="14"/>
  <c r="V16" i="14"/>
  <c r="G18" i="14"/>
  <c r="I18" i="14"/>
  <c r="K18" i="14"/>
  <c r="M18" i="14"/>
  <c r="O18" i="14"/>
  <c r="Q18" i="14"/>
  <c r="V18" i="14"/>
  <c r="G21" i="14"/>
  <c r="M21" i="14" s="1"/>
  <c r="I21" i="14"/>
  <c r="K21" i="14"/>
  <c r="O21" i="14"/>
  <c r="Q21" i="14"/>
  <c r="V21" i="14"/>
  <c r="G23" i="14"/>
  <c r="G8" i="14" s="1"/>
  <c r="I23" i="14"/>
  <c r="K23" i="14"/>
  <c r="O23" i="14"/>
  <c r="Q23" i="14"/>
  <c r="V23" i="14"/>
  <c r="G26" i="14"/>
  <c r="I26" i="14"/>
  <c r="K26" i="14"/>
  <c r="K25" i="14" s="1"/>
  <c r="M26" i="14"/>
  <c r="O26" i="14"/>
  <c r="O25" i="14" s="1"/>
  <c r="Q26" i="14"/>
  <c r="Q25" i="14" s="1"/>
  <c r="V26" i="14"/>
  <c r="G27" i="14"/>
  <c r="I27" i="14"/>
  <c r="K27" i="14"/>
  <c r="M27" i="14"/>
  <c r="O27" i="14"/>
  <c r="Q27" i="14"/>
  <c r="V27" i="14"/>
  <c r="V25" i="14" s="1"/>
  <c r="G28" i="14"/>
  <c r="I28" i="14"/>
  <c r="K28" i="14"/>
  <c r="M28" i="14"/>
  <c r="O28" i="14"/>
  <c r="Q28" i="14"/>
  <c r="V28" i="14"/>
  <c r="G29" i="14"/>
  <c r="M29" i="14" s="1"/>
  <c r="I29" i="14"/>
  <c r="K29" i="14"/>
  <c r="O29" i="14"/>
  <c r="Q29" i="14"/>
  <c r="V29" i="14"/>
  <c r="G31" i="14"/>
  <c r="I31" i="14"/>
  <c r="K31" i="14"/>
  <c r="M31" i="14"/>
  <c r="O31" i="14"/>
  <c r="Q31" i="14"/>
  <c r="V31" i="14"/>
  <c r="G32" i="14"/>
  <c r="M32" i="14" s="1"/>
  <c r="I32" i="14"/>
  <c r="K32" i="14"/>
  <c r="O32" i="14"/>
  <c r="Q32" i="14"/>
  <c r="V32" i="14"/>
  <c r="G33" i="14"/>
  <c r="M33" i="14" s="1"/>
  <c r="I33" i="14"/>
  <c r="K33" i="14"/>
  <c r="O33" i="14"/>
  <c r="Q33" i="14"/>
  <c r="V33" i="14"/>
  <c r="G34" i="14"/>
  <c r="M34" i="14" s="1"/>
  <c r="I34" i="14"/>
  <c r="I25" i="14" s="1"/>
  <c r="K34" i="14"/>
  <c r="O34" i="14"/>
  <c r="Q34" i="14"/>
  <c r="V34" i="14"/>
  <c r="G36" i="14"/>
  <c r="I36" i="14"/>
  <c r="K36" i="14"/>
  <c r="G37" i="14"/>
  <c r="I37" i="14"/>
  <c r="K37" i="14"/>
  <c r="M37" i="14"/>
  <c r="M36" i="14" s="1"/>
  <c r="O37" i="14"/>
  <c r="O36" i="14" s="1"/>
  <c r="Q37" i="14"/>
  <c r="Q36" i="14" s="1"/>
  <c r="V37" i="14"/>
  <c r="V36" i="14" s="1"/>
  <c r="O39" i="14"/>
  <c r="G40" i="14"/>
  <c r="I40" i="14"/>
  <c r="I39" i="14" s="1"/>
  <c r="K40" i="14"/>
  <c r="M40" i="14"/>
  <c r="O40" i="14"/>
  <c r="Q40" i="14"/>
  <c r="Q39" i="14" s="1"/>
  <c r="V40" i="14"/>
  <c r="V39" i="14" s="1"/>
  <c r="G41" i="14"/>
  <c r="I41" i="14"/>
  <c r="K41" i="14"/>
  <c r="K39" i="14" s="1"/>
  <c r="M41" i="14"/>
  <c r="O41" i="14"/>
  <c r="Q41" i="14"/>
  <c r="V41" i="14"/>
  <c r="G43" i="14"/>
  <c r="I43" i="14"/>
  <c r="K43" i="14"/>
  <c r="M43" i="14"/>
  <c r="O43" i="14"/>
  <c r="Q43" i="14"/>
  <c r="V43" i="14"/>
  <c r="G44" i="14"/>
  <c r="M44" i="14" s="1"/>
  <c r="M39" i="14" s="1"/>
  <c r="I44" i="14"/>
  <c r="K44" i="14"/>
  <c r="O44" i="14"/>
  <c r="Q44" i="14"/>
  <c r="V44" i="14"/>
  <c r="G45" i="14"/>
  <c r="I45" i="14"/>
  <c r="Q45" i="14"/>
  <c r="G46" i="14"/>
  <c r="M46" i="14" s="1"/>
  <c r="M45" i="14" s="1"/>
  <c r="I46" i="14"/>
  <c r="K46" i="14"/>
  <c r="K45" i="14" s="1"/>
  <c r="O46" i="14"/>
  <c r="O45" i="14" s="1"/>
  <c r="Q46" i="14"/>
  <c r="V46" i="14"/>
  <c r="V45" i="14" s="1"/>
  <c r="G48" i="14"/>
  <c r="I48" i="14"/>
  <c r="K48" i="14"/>
  <c r="M48" i="14"/>
  <c r="O48" i="14"/>
  <c r="Q48" i="14"/>
  <c r="V48" i="14"/>
  <c r="G50" i="14"/>
  <c r="K50" i="14"/>
  <c r="M50" i="14"/>
  <c r="O50" i="14"/>
  <c r="G51" i="14"/>
  <c r="I51" i="14"/>
  <c r="I50" i="14" s="1"/>
  <c r="K51" i="14"/>
  <c r="M51" i="14"/>
  <c r="O51" i="14"/>
  <c r="Q51" i="14"/>
  <c r="Q50" i="14" s="1"/>
  <c r="V51" i="14"/>
  <c r="V50" i="14" s="1"/>
  <c r="AE53" i="14"/>
  <c r="G51" i="13"/>
  <c r="BA25" i="13"/>
  <c r="BA22" i="13"/>
  <c r="BA10" i="13"/>
  <c r="G8" i="13"/>
  <c r="G9" i="13"/>
  <c r="M9" i="13" s="1"/>
  <c r="M8" i="13" s="1"/>
  <c r="I9" i="13"/>
  <c r="I8" i="13" s="1"/>
  <c r="K9" i="13"/>
  <c r="K8" i="13" s="1"/>
  <c r="O9" i="13"/>
  <c r="O8" i="13" s="1"/>
  <c r="Q9" i="13"/>
  <c r="Q8" i="13" s="1"/>
  <c r="V9" i="13"/>
  <c r="V8" i="13" s="1"/>
  <c r="G12" i="13"/>
  <c r="I12" i="13"/>
  <c r="K12" i="13"/>
  <c r="M12" i="13"/>
  <c r="O12" i="13"/>
  <c r="Q12" i="13"/>
  <c r="V12" i="13"/>
  <c r="G15" i="13"/>
  <c r="I15" i="13"/>
  <c r="K15" i="13"/>
  <c r="M15" i="13"/>
  <c r="O15" i="13"/>
  <c r="Q15" i="13"/>
  <c r="V15" i="13"/>
  <c r="G18" i="13"/>
  <c r="O18" i="13"/>
  <c r="G19" i="13"/>
  <c r="M19" i="13" s="1"/>
  <c r="M18" i="13" s="1"/>
  <c r="I19" i="13"/>
  <c r="I18" i="13" s="1"/>
  <c r="K19" i="13"/>
  <c r="K18" i="13" s="1"/>
  <c r="O19" i="13"/>
  <c r="Q19" i="13"/>
  <c r="Q18" i="13" s="1"/>
  <c r="V19" i="13"/>
  <c r="V18" i="13" s="1"/>
  <c r="G21" i="13"/>
  <c r="M21" i="13" s="1"/>
  <c r="I21" i="13"/>
  <c r="K21" i="13"/>
  <c r="O21" i="13"/>
  <c r="Q21" i="13"/>
  <c r="V21" i="13"/>
  <c r="G24" i="13"/>
  <c r="I24" i="13"/>
  <c r="K24" i="13"/>
  <c r="M24" i="13"/>
  <c r="O24" i="13"/>
  <c r="Q24" i="13"/>
  <c r="V24" i="13"/>
  <c r="G28" i="13"/>
  <c r="O28" i="13"/>
  <c r="G29" i="13"/>
  <c r="M29" i="13" s="1"/>
  <c r="M28" i="13" s="1"/>
  <c r="I29" i="13"/>
  <c r="I28" i="13" s="1"/>
  <c r="K29" i="13"/>
  <c r="K28" i="13" s="1"/>
  <c r="O29" i="13"/>
  <c r="Q29" i="13"/>
  <c r="Q28" i="13" s="1"/>
  <c r="V29" i="13"/>
  <c r="V28" i="13" s="1"/>
  <c r="G30" i="13"/>
  <c r="I30" i="13"/>
  <c r="K30" i="13"/>
  <c r="M30" i="13"/>
  <c r="O30" i="13"/>
  <c r="Q30" i="13"/>
  <c r="V30" i="13"/>
  <c r="G42" i="13"/>
  <c r="G41" i="13" s="1"/>
  <c r="I42" i="13"/>
  <c r="I41" i="13" s="1"/>
  <c r="K42" i="13"/>
  <c r="K41" i="13" s="1"/>
  <c r="O42" i="13"/>
  <c r="O41" i="13" s="1"/>
  <c r="Q42" i="13"/>
  <c r="Q41" i="13" s="1"/>
  <c r="V42" i="13"/>
  <c r="V41" i="13" s="1"/>
  <c r="G43" i="13"/>
  <c r="M43" i="13" s="1"/>
  <c r="I43" i="13"/>
  <c r="K43" i="13"/>
  <c r="O43" i="13"/>
  <c r="Q43" i="13"/>
  <c r="V43" i="13"/>
  <c r="V44" i="13"/>
  <c r="G45" i="13"/>
  <c r="I45" i="13"/>
  <c r="I44" i="13" s="1"/>
  <c r="K45" i="13"/>
  <c r="M45" i="13"/>
  <c r="O45" i="13"/>
  <c r="O44" i="13" s="1"/>
  <c r="Q45" i="13"/>
  <c r="V45" i="13"/>
  <c r="G47" i="13"/>
  <c r="G44" i="13" s="1"/>
  <c r="I47" i="13"/>
  <c r="K47" i="13"/>
  <c r="O47" i="13"/>
  <c r="Q47" i="13"/>
  <c r="Q44" i="13" s="1"/>
  <c r="V47" i="13"/>
  <c r="G48" i="13"/>
  <c r="I48" i="13"/>
  <c r="K48" i="13"/>
  <c r="M48" i="13"/>
  <c r="O48" i="13"/>
  <c r="Q48" i="13"/>
  <c r="V48" i="13"/>
  <c r="G49" i="13"/>
  <c r="M49" i="13" s="1"/>
  <c r="I49" i="13"/>
  <c r="K49" i="13"/>
  <c r="K44" i="13" s="1"/>
  <c r="O49" i="13"/>
  <c r="Q49" i="13"/>
  <c r="V49" i="13"/>
  <c r="AE51" i="13"/>
  <c r="G20" i="12"/>
  <c r="G9" i="12"/>
  <c r="G8" i="12" s="1"/>
  <c r="I9" i="12"/>
  <c r="I8" i="12" s="1"/>
  <c r="K9" i="12"/>
  <c r="K8" i="12" s="1"/>
  <c r="O9" i="12"/>
  <c r="O8" i="12" s="1"/>
  <c r="Q9" i="12"/>
  <c r="V9" i="12"/>
  <c r="V8" i="12" s="1"/>
  <c r="G10" i="12"/>
  <c r="M10" i="12" s="1"/>
  <c r="I10" i="12"/>
  <c r="K10" i="12"/>
  <c r="O10" i="12"/>
  <c r="Q10" i="12"/>
  <c r="V10" i="12"/>
  <c r="G11" i="12"/>
  <c r="I11" i="12"/>
  <c r="K11" i="12"/>
  <c r="M11" i="12"/>
  <c r="O11" i="12"/>
  <c r="Q11" i="12"/>
  <c r="V11" i="12"/>
  <c r="G12" i="12"/>
  <c r="I12" i="12"/>
  <c r="K12" i="12"/>
  <c r="M12" i="12"/>
  <c r="O12" i="12"/>
  <c r="Q12" i="12"/>
  <c r="V12" i="12"/>
  <c r="G13" i="12"/>
  <c r="I13" i="12"/>
  <c r="K13" i="12"/>
  <c r="M13" i="12"/>
  <c r="O13" i="12"/>
  <c r="Q13" i="12"/>
  <c r="Q8" i="12" s="1"/>
  <c r="V13" i="12"/>
  <c r="G14" i="12"/>
  <c r="I14" i="12"/>
  <c r="K14" i="12"/>
  <c r="M14" i="12"/>
  <c r="O14" i="12"/>
  <c r="Q14" i="12"/>
  <c r="V14" i="12"/>
  <c r="G15" i="12"/>
  <c r="I15" i="12"/>
  <c r="K15" i="12"/>
  <c r="M15" i="12"/>
  <c r="O15" i="12"/>
  <c r="Q15" i="12"/>
  <c r="V15" i="12"/>
  <c r="G16" i="12"/>
  <c r="M16" i="12" s="1"/>
  <c r="I16" i="12"/>
  <c r="K16" i="12"/>
  <c r="O16" i="12"/>
  <c r="Q16" i="12"/>
  <c r="V16" i="12"/>
  <c r="G17" i="12"/>
  <c r="M17" i="12" s="1"/>
  <c r="I17" i="12"/>
  <c r="K17" i="12"/>
  <c r="O17" i="12"/>
  <c r="Q17" i="12"/>
  <c r="V17" i="12"/>
  <c r="G18" i="12"/>
  <c r="M18" i="12" s="1"/>
  <c r="I18" i="12"/>
  <c r="K18" i="12"/>
  <c r="O18" i="12"/>
  <c r="Q18" i="12"/>
  <c r="V18" i="12"/>
  <c r="AE20" i="12"/>
  <c r="I20" i="1"/>
  <c r="I19" i="1"/>
  <c r="I18" i="1"/>
  <c r="I17" i="1"/>
  <c r="AZ122" i="1"/>
  <c r="AZ119" i="1"/>
  <c r="AZ116" i="1"/>
  <c r="AZ113" i="1"/>
  <c r="AZ110" i="1"/>
  <c r="AZ108" i="1"/>
  <c r="AZ106" i="1"/>
  <c r="AZ104" i="1"/>
  <c r="AZ102" i="1"/>
  <c r="AZ100" i="1"/>
  <c r="AZ98" i="1"/>
  <c r="AZ95" i="1"/>
  <c r="AZ91" i="1"/>
  <c r="AZ88" i="1"/>
  <c r="AZ85" i="1"/>
  <c r="AZ82" i="1"/>
  <c r="AZ79" i="1"/>
  <c r="AZ76" i="1"/>
  <c r="AZ74" i="1"/>
  <c r="F71" i="1"/>
  <c r="G23" i="1" s="1"/>
  <c r="G71" i="1"/>
  <c r="G25" i="1" s="1"/>
  <c r="H71" i="1"/>
  <c r="I71" i="1"/>
  <c r="J64" i="1" s="1"/>
  <c r="I70" i="1"/>
  <c r="I69" i="1"/>
  <c r="I68" i="1"/>
  <c r="I67" i="1"/>
  <c r="I66" i="1"/>
  <c r="I65" i="1"/>
  <c r="I64" i="1"/>
  <c r="I63" i="1"/>
  <c r="I62" i="1"/>
  <c r="I61" i="1"/>
  <c r="I60" i="1"/>
  <c r="I59" i="1"/>
  <c r="I58" i="1"/>
  <c r="I57" i="1"/>
  <c r="I56" i="1"/>
  <c r="I54" i="1"/>
  <c r="I53" i="1"/>
  <c r="I52" i="1"/>
  <c r="I51" i="1"/>
  <c r="I50" i="1"/>
  <c r="I49" i="1"/>
  <c r="I48" i="1"/>
  <c r="I47" i="1"/>
  <c r="I46" i="1"/>
  <c r="I45" i="1"/>
  <c r="I44" i="1"/>
  <c r="I43" i="1"/>
  <c r="I42" i="1"/>
  <c r="I41" i="1"/>
  <c r="I39" i="1"/>
  <c r="J28" i="1"/>
  <c r="J26" i="1"/>
  <c r="G38" i="1"/>
  <c r="F38" i="1"/>
  <c r="J23" i="1"/>
  <c r="J24" i="1"/>
  <c r="J25" i="1"/>
  <c r="J27" i="1"/>
  <c r="E24" i="1"/>
  <c r="G24" i="1"/>
  <c r="E26" i="1"/>
  <c r="G26" i="1"/>
  <c r="I154" i="1" l="1"/>
  <c r="J138" i="1" s="1"/>
  <c r="J135" i="1"/>
  <c r="J141" i="1"/>
  <c r="J146" i="1"/>
  <c r="J137" i="1"/>
  <c r="J142" i="1"/>
  <c r="J147" i="1"/>
  <c r="J152" i="1"/>
  <c r="J128" i="1"/>
  <c r="J132" i="1"/>
  <c r="J136" i="1"/>
  <c r="J140" i="1"/>
  <c r="J144" i="1"/>
  <c r="J148" i="1"/>
  <c r="I55" i="1"/>
  <c r="J43" i="1"/>
  <c r="J63" i="1"/>
  <c r="J51" i="1"/>
  <c r="J47" i="1"/>
  <c r="J66" i="1"/>
  <c r="J59" i="1"/>
  <c r="J55" i="1"/>
  <c r="A27" i="1"/>
  <c r="J42" i="1"/>
  <c r="J46" i="1"/>
  <c r="J50" i="1"/>
  <c r="J54" i="1"/>
  <c r="J58" i="1"/>
  <c r="J62" i="1"/>
  <c r="J44" i="1"/>
  <c r="J52" i="1"/>
  <c r="J56" i="1"/>
  <c r="J60" i="1"/>
  <c r="J65" i="1"/>
  <c r="J39" i="1"/>
  <c r="J71" i="1" s="1"/>
  <c r="J48" i="1"/>
  <c r="J41" i="1"/>
  <c r="J45" i="1"/>
  <c r="J49" i="1"/>
  <c r="J53" i="1"/>
  <c r="J57" i="1"/>
  <c r="J61" i="1"/>
  <c r="AF29" i="29"/>
  <c r="M24" i="29"/>
  <c r="M20" i="29" s="1"/>
  <c r="M9" i="29"/>
  <c r="M8" i="29" s="1"/>
  <c r="AF35" i="28"/>
  <c r="M18" i="28"/>
  <c r="M8" i="28" s="1"/>
  <c r="M8" i="27"/>
  <c r="AF101" i="27"/>
  <c r="M96" i="27"/>
  <c r="M95" i="27" s="1"/>
  <c r="M58" i="27"/>
  <c r="M56" i="27" s="1"/>
  <c r="M28" i="26"/>
  <c r="M27" i="26" s="1"/>
  <c r="M30" i="26"/>
  <c r="M31" i="26"/>
  <c r="M21" i="26"/>
  <c r="M20" i="26" s="1"/>
  <c r="M50" i="25"/>
  <c r="AF140" i="25"/>
  <c r="G87" i="25"/>
  <c r="G50" i="25"/>
  <c r="M136" i="25"/>
  <c r="M135" i="25" s="1"/>
  <c r="M85" i="25"/>
  <c r="M79" i="25" s="1"/>
  <c r="M126" i="25"/>
  <c r="M125" i="25" s="1"/>
  <c r="M97" i="25"/>
  <c r="M96" i="25" s="1"/>
  <c r="M23" i="25"/>
  <c r="M8" i="25" s="1"/>
  <c r="M8" i="24"/>
  <c r="M40" i="24"/>
  <c r="M38" i="24" s="1"/>
  <c r="G38" i="24"/>
  <c r="M66" i="23"/>
  <c r="M8" i="23"/>
  <c r="M99" i="23"/>
  <c r="M98" i="23" s="1"/>
  <c r="G66" i="23"/>
  <c r="M92" i="23"/>
  <c r="M89" i="23" s="1"/>
  <c r="AF101" i="23"/>
  <c r="M47" i="23"/>
  <c r="M46" i="23" s="1"/>
  <c r="M32" i="23"/>
  <c r="M28" i="22"/>
  <c r="G28" i="22"/>
  <c r="M23" i="22"/>
  <c r="M8" i="22" s="1"/>
  <c r="M55" i="21"/>
  <c r="M87" i="21"/>
  <c r="G87" i="21"/>
  <c r="G55" i="21"/>
  <c r="M116" i="21"/>
  <c r="M115" i="21" s="1"/>
  <c r="AF119" i="21"/>
  <c r="M107" i="21"/>
  <c r="M106" i="21" s="1"/>
  <c r="M86" i="21"/>
  <c r="M85" i="21" s="1"/>
  <c r="M53" i="21"/>
  <c r="M49" i="21" s="1"/>
  <c r="M34" i="21"/>
  <c r="M8" i="21" s="1"/>
  <c r="M41" i="20"/>
  <c r="G41" i="20"/>
  <c r="AF73" i="20"/>
  <c r="M60" i="20"/>
  <c r="M59" i="20" s="1"/>
  <c r="M40" i="20"/>
  <c r="M34" i="20" s="1"/>
  <c r="M25" i="20"/>
  <c r="M8" i="20" s="1"/>
  <c r="M55" i="19"/>
  <c r="M54" i="19" s="1"/>
  <c r="G54" i="19"/>
  <c r="M31" i="19"/>
  <c r="M30" i="19" s="1"/>
  <c r="M33" i="19"/>
  <c r="M32" i="19" s="1"/>
  <c r="M20" i="19"/>
  <c r="M17" i="19" s="1"/>
  <c r="M52" i="19"/>
  <c r="M51" i="19" s="1"/>
  <c r="M16" i="18"/>
  <c r="M8" i="18" s="1"/>
  <c r="M44" i="17"/>
  <c r="M43" i="17" s="1"/>
  <c r="AF60" i="17"/>
  <c r="M37" i="17"/>
  <c r="M35" i="17" s="1"/>
  <c r="M10" i="17"/>
  <c r="M8" i="17" s="1"/>
  <c r="M8" i="16"/>
  <c r="G20" i="16"/>
  <c r="M25" i="16"/>
  <c r="M20" i="16" s="1"/>
  <c r="AF46" i="15"/>
  <c r="M40" i="15"/>
  <c r="M36" i="15" s="1"/>
  <c r="M9" i="15"/>
  <c r="M8" i="15" s="1"/>
  <c r="M25" i="14"/>
  <c r="G25" i="14"/>
  <c r="G39" i="14"/>
  <c r="AF53" i="14"/>
  <c r="M23" i="14"/>
  <c r="M8" i="14" s="1"/>
  <c r="M47" i="13"/>
  <c r="M44" i="13" s="1"/>
  <c r="M42" i="13"/>
  <c r="M41" i="13" s="1"/>
  <c r="AF51" i="13"/>
  <c r="AF20" i="12"/>
  <c r="M9" i="12"/>
  <c r="M8" i="12" s="1"/>
  <c r="I21" i="1"/>
  <c r="J149" i="1"/>
  <c r="J69" i="1"/>
  <c r="J70" i="1"/>
  <c r="J67" i="1"/>
  <c r="J68" i="1"/>
  <c r="J129" i="1" l="1"/>
  <c r="J151" i="1"/>
  <c r="J134" i="1"/>
  <c r="J145" i="1"/>
  <c r="J139" i="1"/>
  <c r="J133" i="1"/>
  <c r="J153" i="1"/>
  <c r="J143" i="1"/>
  <c r="J130" i="1"/>
  <c r="J131" i="1"/>
  <c r="J150" i="1"/>
  <c r="G28" i="1"/>
  <c r="G27" i="1" s="1"/>
  <c r="G29" i="1" s="1"/>
  <c r="A28" i="1"/>
  <c r="M29" i="26"/>
  <c r="J154" i="1" l="1"/>
</calcChain>
</file>

<file path=xl/comments1.xml><?xml version="1.0" encoding="utf-8"?>
<comments xmlns="http://schemas.openxmlformats.org/spreadsheetml/2006/main">
  <authors>
    <author>Radim Štěpánek</author>
    <author>Pavel Veternik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D13" authorId="0" shapeId="0">
      <text>
        <r>
          <rPr>
            <sz val="9"/>
            <color indexed="81"/>
            <rFont val="Tahoma"/>
            <family val="2"/>
            <charset val="238"/>
          </rPr>
          <t>PSČ</t>
        </r>
      </text>
    </comment>
    <comment ref="E13" authorId="1" shapeId="0">
      <text>
        <r>
          <rPr>
            <sz val="9"/>
            <color indexed="81"/>
            <rFont val="Tahoma"/>
            <family val="2"/>
            <charset val="238"/>
          </rPr>
          <t>Místo</t>
        </r>
      </text>
    </comment>
  </commentList>
</comments>
</file>

<file path=xl/comments10.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1.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2.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3.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4.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5.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6.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7.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8.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9.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2.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9.xml><?xml version="1.0" encoding="utf-8"?>
<comments xmlns="http://schemas.openxmlformats.org/spreadsheetml/2006/main">
  <authors>
    <author>nb</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<sst xmlns="http://schemas.openxmlformats.org/spreadsheetml/2006/main" count="5934" uniqueCount="1226">
  <si>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</si>
  <si>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</si>
  <si>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</si>
  <si>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</si>
  <si>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</si>
  <si>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</si>
  <si>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</si>
  <si>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</si>
  <si>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</si>
  <si>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</si>
  <si>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</si>
  <si>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</si>
  <si>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</si>
  <si>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</si>
  <si>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</si>
  <si>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</si>
  <si>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</si>
  <si>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</si>
  <si>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</si>
  <si>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</si>
  <si>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</si>
  <si>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</si>
  <si>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</si>
  <si>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</si>
  <si>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</si>
  <si>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</si>
  <si>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</si>
  <si>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</si>
  <si>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</si>
  <si>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</si>
  <si>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</si>
  <si>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</si>
  <si>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</si>
  <si>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</si>
  <si>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</si>
  <si>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</si>
  <si>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</si>
  <si>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</si>
  <si>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</si>
  <si>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</si>
  <si>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</si>
  <si>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</si>
  <si>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</si>
  <si>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202311</t>
  </si>
  <si>
    <t>Sběrný dvůr odpadů Kyjov</t>
  </si>
  <si>
    <t>Stavba</t>
  </si>
  <si>
    <t>Stavební objekt</t>
  </si>
  <si>
    <t>00</t>
  </si>
  <si>
    <t>SO.00 vedlejší rozpočtové náklady</t>
  </si>
  <si>
    <t>0001</t>
  </si>
  <si>
    <t>položkový rozpočet</t>
  </si>
  <si>
    <t>01</t>
  </si>
  <si>
    <t>SO.01 provozní a sociální objekt</t>
  </si>
  <si>
    <t>0101</t>
  </si>
  <si>
    <t>02</t>
  </si>
  <si>
    <t>SO.02 přípojka vody a kanalizace</t>
  </si>
  <si>
    <t>0201</t>
  </si>
  <si>
    <t>položkový rozpočet přípojky vody</t>
  </si>
  <si>
    <t>0202</t>
  </si>
  <si>
    <t>položkový rozpočet přípojky kanalizace</t>
  </si>
  <si>
    <t>03</t>
  </si>
  <si>
    <t>SO.03 přípojka NN</t>
  </si>
  <si>
    <t>0301</t>
  </si>
  <si>
    <t>Položkový rozpočet</t>
  </si>
  <si>
    <t>04</t>
  </si>
  <si>
    <t>SO.04 venkovní osvětlení, elektroinstalace</t>
  </si>
  <si>
    <t>0401</t>
  </si>
  <si>
    <t>0402</t>
  </si>
  <si>
    <t>položkový rozpočet -  kamerový systém</t>
  </si>
  <si>
    <t>05</t>
  </si>
  <si>
    <t>SO.05 přístřešky, sklady, kontejnery</t>
  </si>
  <si>
    <t>0501</t>
  </si>
  <si>
    <t>06</t>
  </si>
  <si>
    <t>SO.06 komunikace a zpevněné plochy</t>
  </si>
  <si>
    <t>0601</t>
  </si>
  <si>
    <t>SO.06.1 zpevněná plocha</t>
  </si>
  <si>
    <t>0602</t>
  </si>
  <si>
    <t>SO.06.2 příjezdová komunikace a parkoviště</t>
  </si>
  <si>
    <t>0603</t>
  </si>
  <si>
    <t>SO 06.3 manipulační plocha</t>
  </si>
  <si>
    <t>0604</t>
  </si>
  <si>
    <t>SO.06.4 rampa</t>
  </si>
  <si>
    <t>07</t>
  </si>
  <si>
    <t>SO.07 Odvod srážkových vod</t>
  </si>
  <si>
    <t>0701</t>
  </si>
  <si>
    <t>SO.07.1 odvod srážkových vod vnějších</t>
  </si>
  <si>
    <t>0702</t>
  </si>
  <si>
    <t>SO.07.2 odvod strážkových vod vnitřních</t>
  </si>
  <si>
    <t>08</t>
  </si>
  <si>
    <t>SO.08 oplocení</t>
  </si>
  <si>
    <t>0801</t>
  </si>
  <si>
    <t>09</t>
  </si>
  <si>
    <t>SO.09 váha</t>
  </si>
  <si>
    <t>0901</t>
  </si>
  <si>
    <t>10</t>
  </si>
  <si>
    <t>SO.10 vegetační úpravy</t>
  </si>
  <si>
    <t>1001</t>
  </si>
  <si>
    <t>11</t>
  </si>
  <si>
    <t>SO.11 protihluková stěna</t>
  </si>
  <si>
    <t>1101</t>
  </si>
  <si>
    <t>Celkem za stavbu</t>
  </si>
  <si>
    <t>CZK</t>
  </si>
  <si>
    <t>#POPS</t>
  </si>
  <si>
    <t>Popis stavby: 202311 - Sběrný dvůr odpadů Kyjov</t>
  </si>
  <si>
    <t>#POPO</t>
  </si>
  <si>
    <t>Popis objektu: 00 - SO.00 vedlejší rozpočtové náklady</t>
  </si>
  <si>
    <t>Popis rozpočtu: 0001 - položkový rozpočet</t>
  </si>
  <si>
    <t>#POPR</t>
  </si>
  <si>
    <t>Popis objektu: 01 - SO.01 provozní a sociální objekt</t>
  </si>
  <si>
    <t>Popis rozpočtu: 0101 - položkový rozpočet</t>
  </si>
  <si>
    <t>Popis objektu: 02 - SO.02 přípojka vody a kanalizace</t>
  </si>
  <si>
    <t>Popis rozpočtu: 0201 - položkový rozpočet přípojky vody</t>
  </si>
  <si>
    <t>Popis rozpočtu: 0202 - položkový rozpočet přípojky kanalizace</t>
  </si>
  <si>
    <t>Popis objektu: 03 - SO.03 přípojka NN</t>
  </si>
  <si>
    <t>Popis rozpočtu: 0301 - Položkový rozpočet</t>
  </si>
  <si>
    <t>Popis objektu: 04 - SO.04 venkovní osvětlení, elektroinstalace</t>
  </si>
  <si>
    <t>Popis rozpočtu: 0401 - položkový rozpočet</t>
  </si>
  <si>
    <t>Popis rozpočtu: 0402 - položkový rozpočet -  kamerový systém</t>
  </si>
  <si>
    <t>Popis objektu: 05 - SO.05 přístřešky, sklady, kontejnery</t>
  </si>
  <si>
    <t>Popis rozpočtu: 0501 - Položkový rozpočet</t>
  </si>
  <si>
    <t>Popis objektu: 06 - SO.06 komunikace a zpevněné plochy</t>
  </si>
  <si>
    <t>Popis rozpočtu: 0601 - SO.06.1 zpevněná plocha</t>
  </si>
  <si>
    <t>Popis rozpočtu: 0602 - SO.06.2 příjezdová komunikace a parkoviště</t>
  </si>
  <si>
    <t>Popis rozpočtu: 0603 - SO 06.3 manipulační plocha</t>
  </si>
  <si>
    <t>Popis rozpočtu: 0604 - SO.06.4 rampa</t>
  </si>
  <si>
    <t>Popis objektu: 07 - SO.07 Odvod srážkových vod</t>
  </si>
  <si>
    <t>Popis rozpočtu: 0701 - SO.07.1 odvod srážkových vod vnějších</t>
  </si>
  <si>
    <t>Popis rozpočtu: 0702 - SO.07.2 odvod strážkových vod vnitřních</t>
  </si>
  <si>
    <t>Popis objektu: 08 - SO.08 oplocení</t>
  </si>
  <si>
    <t>Popis rozpočtu: 0801 - položkový rozpočet</t>
  </si>
  <si>
    <t>Popis objektu: 09 - SO.09 váha</t>
  </si>
  <si>
    <t>Popis rozpočtu: 0901 - položkový rozpočet</t>
  </si>
  <si>
    <t>Popis objektu: 10 - SO.10 vegetační úpravy</t>
  </si>
  <si>
    <t>Popis rozpočtu: 1001 - položkový rozpočet</t>
  </si>
  <si>
    <t>Popis objektu: 11 - SO.11 protihluková stěna</t>
  </si>
  <si>
    <t>Popis rozpočtu: 1101 - položkový rozpočet</t>
  </si>
  <si>
    <t>Rekapitulace dílů</t>
  </si>
  <si>
    <t>Typ dílu</t>
  </si>
  <si>
    <t>1</t>
  </si>
  <si>
    <t>Zemní práce</t>
  </si>
  <si>
    <t>2</t>
  </si>
  <si>
    <t>Základy a zvláštní zakládání</t>
  </si>
  <si>
    <t>3</t>
  </si>
  <si>
    <t>Svislé a kompletní konstrukce</t>
  </si>
  <si>
    <t>4</t>
  </si>
  <si>
    <t>Vodorovné konstrukce</t>
  </si>
  <si>
    <t>5</t>
  </si>
  <si>
    <t>Komunikace</t>
  </si>
  <si>
    <t>61</t>
  </si>
  <si>
    <t>Úpravy povrchů vnitřní</t>
  </si>
  <si>
    <t>799K</t>
  </si>
  <si>
    <t>Kontejnery</t>
  </si>
  <si>
    <t>8</t>
  </si>
  <si>
    <t>Trubní vedení</t>
  </si>
  <si>
    <t>91</t>
  </si>
  <si>
    <t>Doplňující práce na komunikaci</t>
  </si>
  <si>
    <t>93</t>
  </si>
  <si>
    <t>Dokončovací práce inženýrských staveb</t>
  </si>
  <si>
    <t>99</t>
  </si>
  <si>
    <t>Staveništní přesun hmot</t>
  </si>
  <si>
    <t>KAM01</t>
  </si>
  <si>
    <t>Kamerový systém</t>
  </si>
  <si>
    <t>711</t>
  </si>
  <si>
    <t>Izolace proti vodě</t>
  </si>
  <si>
    <t>713</t>
  </si>
  <si>
    <t>Izolace tepelné</t>
  </si>
  <si>
    <t>721</t>
  </si>
  <si>
    <t>Vnitřní kanalizace</t>
  </si>
  <si>
    <t>722</t>
  </si>
  <si>
    <t>Vnitřní vodovod</t>
  </si>
  <si>
    <t>767</t>
  </si>
  <si>
    <t>Konstrukce zámečnické</t>
  </si>
  <si>
    <t>783</t>
  </si>
  <si>
    <t>Nátěry</t>
  </si>
  <si>
    <t>799</t>
  </si>
  <si>
    <t>Ostatní</t>
  </si>
  <si>
    <t>M21</t>
  </si>
  <si>
    <t>Elektromontáže</t>
  </si>
  <si>
    <t>M22</t>
  </si>
  <si>
    <t>Montáž sdělovací a zabezp. techniky</t>
  </si>
  <si>
    <t>M23</t>
  </si>
  <si>
    <t>Montáže potrubí</t>
  </si>
  <si>
    <t>M33</t>
  </si>
  <si>
    <t>Montáže dopravních zařízení a vah-výtahy</t>
  </si>
  <si>
    <t>M46</t>
  </si>
  <si>
    <t>Zemní práce při montážích</t>
  </si>
  <si>
    <t>M65</t>
  </si>
  <si>
    <t>Elektroinstalace a veřejné osvětlení</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</si>
  <si>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</si>
  <si>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</si>
  <si>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</si>
  <si>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</si>
  <si>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</si>
  <si>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</si>
  <si>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</si>
  <si>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</si>
  <si>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</si>
  <si>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</si>
  <si>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</si>
  <si>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</si>
  <si>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</si>
  <si>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</si>
  <si>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</si>
  <si>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</si>
  <si>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</si>
  <si>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</si>
  <si>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</si>
  <si>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</si>
  <si>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</si>
  <si>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</si>
  <si>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</si>
  <si>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</si>
  <si>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</si>
  <si>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</si>
  <si>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</si>
  <si>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</si>
  <si>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Stav položky</t>
  </si>
  <si>
    <t>Díl:</t>
  </si>
  <si>
    <t>DIL</t>
  </si>
  <si>
    <t>VN001</t>
  </si>
  <si>
    <t>Geodetické práce před výstavbou</t>
  </si>
  <si>
    <t>soubor</t>
  </si>
  <si>
    <t>Vlastní</t>
  </si>
  <si>
    <t>Indiv</t>
  </si>
  <si>
    <t>Práce</t>
  </si>
  <si>
    <t>Běžná</t>
  </si>
  <si>
    <t>POL1_</t>
  </si>
  <si>
    <t>VN002</t>
  </si>
  <si>
    <t>Geodetické práce při provádění stavby</t>
  </si>
  <si>
    <t>VN003</t>
  </si>
  <si>
    <t>Geodetické práce po výstavbě</t>
  </si>
  <si>
    <t>VN004</t>
  </si>
  <si>
    <t>Vypracování dokumentace skutečného provedení stavby</t>
  </si>
  <si>
    <t>005121 R</t>
  </si>
  <si>
    <t>Zařízení staveniště</t>
  </si>
  <si>
    <t>Soubor</t>
  </si>
  <si>
    <t>RTS 24/ I</t>
  </si>
  <si>
    <t>VRN</t>
  </si>
  <si>
    <t>POL99_</t>
  </si>
  <si>
    <t>VN006</t>
  </si>
  <si>
    <t>Náklady na provoz, údržbu a vybavení staveniště</t>
  </si>
  <si>
    <t>VN007</t>
  </si>
  <si>
    <t>Zrušení zařízení staveniště</t>
  </si>
  <si>
    <t>VN008</t>
  </si>
  <si>
    <t>Kompletační a koordinační činnost (stanovení TDZ a PDZ)</t>
  </si>
  <si>
    <t>VN009</t>
  </si>
  <si>
    <t>Přechodné dopravní značení</t>
  </si>
  <si>
    <t>VN010</t>
  </si>
  <si>
    <t>Statické zatěžovací zkoušky zemní pláně, pro váhu, pro zpevněné plochy a komunikace</t>
  </si>
  <si>
    <t>SUM</t>
  </si>
  <si>
    <t>END</t>
  </si>
  <si>
    <t>122202509R00</t>
  </si>
  <si>
    <t>Odkopávky a prokopávky pro železnice v hornině 3 příplatek k cenám za lepivost horniny</t>
  </si>
  <si>
    <t>m3</t>
  </si>
  <si>
    <t>800-1</t>
  </si>
  <si>
    <t>nezapažené pro spodní stavbu železnic, s přemístěním výkopku v příčných profilech do 15 m nebo s naložením na dopravní prostředek,</t>
  </si>
  <si>
    <t>SPI</t>
  </si>
  <si>
    <t>Odkaz na mn. položky pořadí 2 : 1,20000</t>
  </si>
  <si>
    <t>VV</t>
  </si>
  <si>
    <t>139601102R00</t>
  </si>
  <si>
    <t>Ruční výkop jam, rýh a šachet v hornině 3</t>
  </si>
  <si>
    <t>s přehozením na vzdálenost do 5 m nebo s naložením na ruční dopravní prostředek</t>
  </si>
  <si>
    <t>Výkop patek pro osazení kontejneru : (0,5*0,5*0,8)*6</t>
  </si>
  <si>
    <t>162201102R00</t>
  </si>
  <si>
    <t>Vodorovné přemístění výkopku z horniny 1 až 4, na vzdálenost přes 20  do 50 m</t>
  </si>
  <si>
    <t>po suchu, bez naložení výkopku, avšak se složením bez rozhrnutí, zpáteční cesta vozidla.</t>
  </si>
  <si>
    <t>275313711R00</t>
  </si>
  <si>
    <t>Beton základových patek prostý třídy C 25/30</t>
  </si>
  <si>
    <t>801-1</t>
  </si>
  <si>
    <t>(0,5*0,5*0,8)*6</t>
  </si>
  <si>
    <t>275351215R00</t>
  </si>
  <si>
    <t>Bednění stěn základových patek zřízení</t>
  </si>
  <si>
    <t>m2</t>
  </si>
  <si>
    <t>bednění svislé nebo šikmé (odkloněné), půdorysně přímé nebo zalomené, stěn základových patek ve volných nebo zapažených jámách, rýhách, šachtách, včetně případných vzpěr,</t>
  </si>
  <si>
    <t>((0,5*4)*0,8)*6</t>
  </si>
  <si>
    <t>275351216R00</t>
  </si>
  <si>
    <t>Bednění stěn základových patek odstranění</t>
  </si>
  <si>
    <t>Včetně očištění, vytřídění a uložení bednícího materiálu.</t>
  </si>
  <si>
    <t>POP</t>
  </si>
  <si>
    <t>Odkaz na mn. položky pořadí 5 : 9,60000</t>
  </si>
  <si>
    <t>79901</t>
  </si>
  <si>
    <t>Osazení kontejneru na patky vč. napojení na inženýrské sítě</t>
  </si>
  <si>
    <t>79901SB4-SAN1</t>
  </si>
  <si>
    <t>Sociálně provozní kontejner 6 x 2,45 x 2,5 m</t>
  </si>
  <si>
    <t>ks</t>
  </si>
  <si>
    <t>Specifikace</t>
  </si>
  <si>
    <t>POL3_</t>
  </si>
  <si>
    <t>Specifikace kontejneru:</t>
  </si>
  <si>
    <t>místnost s WC+ malé umyvadlo</t>
  </si>
  <si>
    <t>kancelář s pracovní deskou</t>
  </si>
  <si>
    <t>vstupní dveře 900/2000 - 1ks</t>
  </si>
  <si>
    <t>dveře na toaletu 650/2000 -1ks</t>
  </si>
  <si>
    <t>okno 600/600 - 1ks</t>
  </si>
  <si>
    <t>okno 800/800 - 2ks</t>
  </si>
  <si>
    <t>HS - portál 1500/2000 - 1ks</t>
  </si>
  <si>
    <t>osvětlení , přímotop, zásuvky</t>
  </si>
  <si>
    <t>bližší specifikace viz PD.</t>
  </si>
  <si>
    <t>230191007R00</t>
  </si>
  <si>
    <t>Uložení chráničky ve výkopu PE 63x3,0mm</t>
  </si>
  <si>
    <t>m</t>
  </si>
  <si>
    <t>3457114702R</t>
  </si>
  <si>
    <t>trubka kabelová ohebná dvouplášťová korugovaná chránička; vnější plášť z HDPE, vnitřní z LDPE; vnější pr.= 63,0 mm; vnitřní pr.= 52,0 mm; mezní hodnota zatížení 450 N/5 cm; teplot.rozsah -45 až 60 °C; stupeň hořlavosti A1; mat. bezhalogenový; IP 40, při použití těsnicího kroužku IP 67</t>
  </si>
  <si>
    <t>SPCM</t>
  </si>
  <si>
    <t>460200163R00</t>
  </si>
  <si>
    <t>Výkop kabelové rýhy 35/80 cm  hor.3</t>
  </si>
  <si>
    <t>Rýha pro uložení chráničky pro ovládání vjezdové brány a mostové váhy</t>
  </si>
  <si>
    <t>460420018R00</t>
  </si>
  <si>
    <t>Zřízení kabelového lože v rýze š.do 35 cm z písku</t>
  </si>
  <si>
    <t>460490012RT1</t>
  </si>
  <si>
    <t>Fólie výstražná z PVC, šířka 33 cm, fólie PVC šířka 33 cm</t>
  </si>
  <si>
    <t>460560163R00</t>
  </si>
  <si>
    <t>Zához rýhy 35/80 cm, hornina třídy 3</t>
  </si>
  <si>
    <t>120001101R00</t>
  </si>
  <si>
    <t>Příplatek za ztížení vykopávky v blízkosti vedení</t>
  </si>
  <si>
    <t>POL1_1</t>
  </si>
  <si>
    <t>2*0,6*1,1</t>
  </si>
  <si>
    <t>Příplatek za lepivost pro hor. 3</t>
  </si>
  <si>
    <t>Odkaz na mn. položky pořadí 3 : 59,40000</t>
  </si>
  <si>
    <t>132201111R00</t>
  </si>
  <si>
    <t>Hloubení rýh š.do 60 cm v hor.3 do 100 m3, STROJNĚ</t>
  </si>
  <si>
    <t>90*0,6*1,1</t>
  </si>
  <si>
    <t>162701105R00</t>
  </si>
  <si>
    <t>Vodorovné přemístění výkopku z hor.1-4 do 10000 m</t>
  </si>
  <si>
    <t>162701109R00</t>
  </si>
  <si>
    <t>Příplatek k vod. přemístění hor.1-4 za další 1 km</t>
  </si>
  <si>
    <t>16,2*5</t>
  </si>
  <si>
    <t>174101101R00</t>
  </si>
  <si>
    <t>Zásyp jam, rýh, šachet se zhutněním</t>
  </si>
  <si>
    <t>včetně strojního přemístění materiálu pro zásyp ze vzdálenosti do 10 m od okraje zásypu</t>
  </si>
  <si>
    <t>59,4-16,2</t>
  </si>
  <si>
    <t>175101101RT2</t>
  </si>
  <si>
    <t>Obsyp potrubí bez prohození sypaniny s dodáním štěrkopísku frakce 0 - 22 mm</t>
  </si>
  <si>
    <t>90*0,6*0,3</t>
  </si>
  <si>
    <t>199000005R00</t>
  </si>
  <si>
    <t>Poplatek za skládku zeminy 1- 4, č. dle katal. odpadů 17 05 04</t>
  </si>
  <si>
    <t>t</t>
  </si>
  <si>
    <t>16,2*1,8</t>
  </si>
  <si>
    <t>871161121R00</t>
  </si>
  <si>
    <t>Montáž trubek polyetylenových ve výkopu d 32 mm</t>
  </si>
  <si>
    <t>877152121R00</t>
  </si>
  <si>
    <t>Přirážka za 1 spoj elektrotvarovky d 25 mm</t>
  </si>
  <si>
    <t>kus</t>
  </si>
  <si>
    <t>892241111R00</t>
  </si>
  <si>
    <t>Tlaková zkouška vodovodního potrubí DN 80</t>
  </si>
  <si>
    <t>894432112R00</t>
  </si>
  <si>
    <t>Osazení plastové šachty revizní prům.425 mm, Wavin</t>
  </si>
  <si>
    <t>Osazení ukončovací šachty vodovodní přípojky pod provozním a sociálním kontejnerem</t>
  </si>
  <si>
    <t>899731111R00</t>
  </si>
  <si>
    <t>Vodič signalizační CYY 1,5 mm2</t>
  </si>
  <si>
    <t>286136743R</t>
  </si>
  <si>
    <t>Trubka Wavin TS voda SDR11, 32 x 3,0 mm, L = 100 m</t>
  </si>
  <si>
    <t>28655344R</t>
  </si>
  <si>
    <t>Přechod PE - kov vnitřní závit 32 x 1"</t>
  </si>
  <si>
    <t>286971402R</t>
  </si>
  <si>
    <t>Roura šachtová korugovaná bez hrdla 425/1500 mm</t>
  </si>
  <si>
    <t>Ukončovací šachta vodovodní přípojky pod provozním a sociálním kontejnerem</t>
  </si>
  <si>
    <t>998276101R00</t>
  </si>
  <si>
    <t>Přesun hmot, trubní vedení plastová, otevř. výkop</t>
  </si>
  <si>
    <t>na vzdálenost 15 m od hrany výkopu nebo od okraje šachty</t>
  </si>
  <si>
    <t>722239103R00</t>
  </si>
  <si>
    <t>Montáž vodovodních armatur 2závity, G 1"</t>
  </si>
  <si>
    <t>722290234R00</t>
  </si>
  <si>
    <t>Proplach a dezinfekce vodovodního potrubí DN 80 mm</t>
  </si>
  <si>
    <t>Včetně dodání desinfekčního prostředku.</t>
  </si>
  <si>
    <t>55113532.AR</t>
  </si>
  <si>
    <t>Kohout kulový s vypouštěním R250DS 1" páčka Giacomini</t>
  </si>
  <si>
    <t>998722101R00</t>
  </si>
  <si>
    <t>Přesun hmot pro vnitřní vodovod, výšky do 6 m</t>
  </si>
  <si>
    <t>POL1_7</t>
  </si>
  <si>
    <t>11,5+2</t>
  </si>
  <si>
    <t>Trubka kabelová chránička KOPOFLEX KF 09063</t>
  </si>
  <si>
    <t>Fólie výstražná z PVC, šířka 33 cm fólie PVC šířka 33 cm</t>
  </si>
  <si>
    <t>6,5+1,2</t>
  </si>
  <si>
    <t>131201110R00</t>
  </si>
  <si>
    <t>Hloubení nezapaž. jam hor.3 do 50 m3, STROJNĚ</t>
  </si>
  <si>
    <t>Výkop pro jímku 5m3 s 30% překopem : 5*1,3</t>
  </si>
  <si>
    <t>2*0,6*1</t>
  </si>
  <si>
    <t>Odkaz na mn. položky pořadí 3 : 1,20000</t>
  </si>
  <si>
    <t>Odkaz na mn. položky pořadí 2 : 6,50000</t>
  </si>
  <si>
    <t>Odkaz na mn. položky pořadí 6 : 2,34000*-1</t>
  </si>
  <si>
    <t>5,36*5</t>
  </si>
  <si>
    <t>1,2-0,36</t>
  </si>
  <si>
    <t>(5*1,3)-5</t>
  </si>
  <si>
    <t>2*0,6*0,3</t>
  </si>
  <si>
    <t>Odkaz na mn. položky pořadí 4 : 5,36000*1,8</t>
  </si>
  <si>
    <t>271531113R00</t>
  </si>
  <si>
    <t>Polštář základu z kameniva hr. drceného 16-32 mm</t>
  </si>
  <si>
    <t>podsyp desky pod odpadní jímku : 1,45*3,5*0,1</t>
  </si>
  <si>
    <t>273321321R00</t>
  </si>
  <si>
    <t>Železobeton základových desek C 20/25</t>
  </si>
  <si>
    <t>deska pod odpadní jímku : 1,4*3,5*0,1</t>
  </si>
  <si>
    <t>273361921RT5</t>
  </si>
  <si>
    <t>Výztuž základových desek ze svařovaných sítí KH 20, drát d 6,0 mm, oko 150 x 150 mm</t>
  </si>
  <si>
    <t>(1,45*3,5*3,03*1,2)/1000</t>
  </si>
  <si>
    <t>871313121R00</t>
  </si>
  <si>
    <t>Montáž trub kanaliz. z plastu, hrdlových, DN 150</t>
  </si>
  <si>
    <t>899000001RA0</t>
  </si>
  <si>
    <t>Jímka odpadní  (dodávka, montáž)</t>
  </si>
  <si>
    <t>m3 OP</t>
  </si>
  <si>
    <t>Agregovaná položka</t>
  </si>
  <si>
    <t>POL2_</t>
  </si>
  <si>
    <t>Vybírací samonosná jímka 5m3</t>
  </si>
  <si>
    <t>28611142.AR</t>
  </si>
  <si>
    <t>Trubka kanalizační KGEM SN 4 PVC 110 x 3,2 x 2000 mm</t>
  </si>
  <si>
    <t>998011001R00</t>
  </si>
  <si>
    <t>Přesun hmot pro budovy zděné výšky do 6 m</t>
  </si>
  <si>
    <t>210020303R00</t>
  </si>
  <si>
    <t>Žlab kabelový s příslušenstvím, 62/50 mm s víkem</t>
  </si>
  <si>
    <t>Včetně kolen, T-kusů, prodlužovacích dílů, spojek apod.</t>
  </si>
  <si>
    <t>210100003R00</t>
  </si>
  <si>
    <t>Ukončení vodičů v rozvaděči + zapojení do 16 mm2</t>
  </si>
  <si>
    <t>210950101RT1</t>
  </si>
  <si>
    <t>Štítek označovací na kabel včetně dodávky štítku 6035-2k</t>
  </si>
  <si>
    <t>747211OA0</t>
  </si>
  <si>
    <t>CELKOVÁ PROHLÍDKA, ZKOUŠENÍ, MĚŘENÍ A VYHOTOVENÍ VÝCHOZÍ REVIZNÍ ZPRÁVY, PRO OBJEM IN DO 100 TIS. KČ</t>
  </si>
  <si>
    <t>KUS</t>
  </si>
  <si>
    <t>5531300061R</t>
  </si>
  <si>
    <t>Podpěra na stěnu pro kabelový žlab DZDS 100/B S</t>
  </si>
  <si>
    <t>553473900R</t>
  </si>
  <si>
    <t>MARS žlab kabelový NKZI 50 x 62 x 0,7 mm EO, s integrovanou spojkou</t>
  </si>
  <si>
    <t>55347510R</t>
  </si>
  <si>
    <t>MARS víko žlabu V 62, l=2 m 0,6 mm S</t>
  </si>
  <si>
    <t>460010023R00</t>
  </si>
  <si>
    <t>Vytýčení kabelové trasy ve volném terénu</t>
  </si>
  <si>
    <t>km</t>
  </si>
  <si>
    <t>650061642R00</t>
  </si>
  <si>
    <t>Montáž jističe modulárního třípólového do 80 A</t>
  </si>
  <si>
    <t>dozbrojení RHE</t>
  </si>
  <si>
    <t>650125719R00</t>
  </si>
  <si>
    <t>Uložení kabelu Cu 4 x 10 mm2 volně</t>
  </si>
  <si>
    <t>650142419R00</t>
  </si>
  <si>
    <t>Ukončení kabelu smršť. koncovkou 4 x 25 mm2</t>
  </si>
  <si>
    <t>34111076R</t>
  </si>
  <si>
    <t>Kabel silový s Cu jádrem 750 V CYKY 4 x10 mm2</t>
  </si>
  <si>
    <t>35822002317R</t>
  </si>
  <si>
    <t>Jistič do 80 A 3 pól. charakterist. B, LTN-40B-3</t>
  </si>
  <si>
    <t>Dozbrojení RHE</t>
  </si>
  <si>
    <t>210010555RT2</t>
  </si>
  <si>
    <t>Osazení a připojení ekvipotenciální svorkovnice  včetně dodávky svorkovnice EPS 2</t>
  </si>
  <si>
    <t>210100001R00</t>
  </si>
  <si>
    <t>Ukončení vodičů v rozvaděči + zapojení do 2,5 mm2</t>
  </si>
  <si>
    <t>210100002R00</t>
  </si>
  <si>
    <t>Ukončení vodičů v rozvaděči + zapojení do 6 mm2</t>
  </si>
  <si>
    <t>210202111R00</t>
  </si>
  <si>
    <t>Svítidlo veřejného osvětlení na výložník</t>
  </si>
  <si>
    <t>210204011R00</t>
  </si>
  <si>
    <t>Stožár osvětlovací ocelový délky do 12 m</t>
  </si>
  <si>
    <t>Montáž stožárů, jejich rozvoz po trase, postavení, vyrovnání a definitivní zajištění v základu.</t>
  </si>
  <si>
    <t>210204103RS2</t>
  </si>
  <si>
    <t>Výložník ocelový 1ramenný do 35 kg včetně nákladů na montážní plošinu</t>
  </si>
  <si>
    <t>Montáž výložníku, jejich rozvoz po trase, postavení, vyrovnání a definitivní zajištění v poloze.</t>
  </si>
  <si>
    <t>210204201R00</t>
  </si>
  <si>
    <t>Elektrovýzbroj stožáru pro 1 okruh</t>
  </si>
  <si>
    <t>Montáž stožárové rozvodnice, montáže kabelu mezi rozvodnicí a vlastním svítidlem včetně jeho ukončení a zapojení v rozvodnici. U stožárů typu Ž je v položce zakalkulováno i zapojení dotykové spojky.</t>
  </si>
  <si>
    <t>210220301RT2</t>
  </si>
  <si>
    <t>Svorka hromosvodová do 2 šroubů /SS, SZ, SO/ včetně dodávky svorky SS</t>
  </si>
  <si>
    <t>210220302RT6</t>
  </si>
  <si>
    <t>Svorka hromosvodová nad 2 šrouby /ST, SJ, SR, atd/ včetně dodávky svorky SP kovových částí d 3-12 mm</t>
  </si>
  <si>
    <t>210220458R00</t>
  </si>
  <si>
    <t>Nátěr nového svodového vodiče, 1x zákl.,2x krycí</t>
  </si>
  <si>
    <t>210800627RT1</t>
  </si>
  <si>
    <t>Vodič H07V-K (CYA) 10 mm2 uložený volně včetně dodávky vodiče CYA 10</t>
  </si>
  <si>
    <t>747213OA0</t>
  </si>
  <si>
    <t>CELKOVÁ PROHLÍDKA, ZKOUŠENÍ, MĚŘENÍ A VYHOTOVENÍ VÝCHOZÍ REVIZNÍ ZPRÁVY, PRO OBJEM IN PŘES 500 DO 10</t>
  </si>
  <si>
    <t>316735707R</t>
  </si>
  <si>
    <t>Stožár osvětlovací uliční K 9-133/89/60</t>
  </si>
  <si>
    <t>31677101R</t>
  </si>
  <si>
    <t>Výložník PDA 1-1000/76 pro stožár horní průměr 76 mm</t>
  </si>
  <si>
    <t>31678615.AR</t>
  </si>
  <si>
    <t>Svorkovnice stožárová PSR 16-1</t>
  </si>
  <si>
    <t>348360210R</t>
  </si>
  <si>
    <t>Svítidlo LED pro veřejné osvětlení 120 W</t>
  </si>
  <si>
    <t>220111728R00</t>
  </si>
  <si>
    <t>Vodič svodový z FeZn drátu, D 10 mm</t>
  </si>
  <si>
    <t>460100022RT1</t>
  </si>
  <si>
    <t>Pouzdrový základ 250x1500 mm v ose trasy kab. kompletní zhot.pouzdrového základu</t>
  </si>
  <si>
    <t>Základy pro stožáry osvětlení</t>
  </si>
  <si>
    <t>650031623R00</t>
  </si>
  <si>
    <t>Montáž rozváděče do váhy 50 kg</t>
  </si>
  <si>
    <t>650061113R00</t>
  </si>
  <si>
    <t xml:space="preserve">Montáž pojistky závitové E 33 do 63 A </t>
  </si>
  <si>
    <t>650125611RT2</t>
  </si>
  <si>
    <t>Uložení kabelu Cu 2 x 1,5 mm2 volně včetně dodávky kabelu CYKY 2 x 1,5 mm2</t>
  </si>
  <si>
    <t>650125641RT2</t>
  </si>
  <si>
    <t>Uložení kabelu Cu 3 x 1,5 mm2 volně včetně dodávky kabelu CYKY 3 x 1,5 mm2</t>
  </si>
  <si>
    <t>650125643RT2</t>
  </si>
  <si>
    <t>Uložení kabelu Cu 3 x 2,5 mm2 volně včetně dodávky kabelu CYKY 3 x 2,5 mm2</t>
  </si>
  <si>
    <t>650125645RT2</t>
  </si>
  <si>
    <t>Uložení kabelu Cu 3 x 4 mm2 volně včetně dodávky kabelu CYKY 3 x 4 mm2</t>
  </si>
  <si>
    <t>650125719RT2</t>
  </si>
  <si>
    <t>Uložení kabelu Cu 4 x 10 mm2 volně včetně dodávky kabelu CYKY 4 x 10 mm2</t>
  </si>
  <si>
    <t>650125763RT2</t>
  </si>
  <si>
    <t>Uložení kabelu Cu 5 x 2,5 mm2 volně včetně dodávky kabelu CYKY 5 x 2,5 mm2</t>
  </si>
  <si>
    <t>650125767RT2</t>
  </si>
  <si>
    <t>Uložení kabelu Cu 5 x 6 mm2 volně včetně dodávky kabelu CYKY 5 x 6 mm2</t>
  </si>
  <si>
    <t>650142711R00</t>
  </si>
  <si>
    <t>Ukončení vodiče/kabelu ucpávkou do 4 žil pr.10 mm2</t>
  </si>
  <si>
    <t>M6503R</t>
  </si>
  <si>
    <t>Zásuvková skřn MX1 (dodávka i montáž)</t>
  </si>
  <si>
    <t>34524402R</t>
  </si>
  <si>
    <t>Vložka pojistková E33 2420 35 A normální</t>
  </si>
  <si>
    <t>M6501R</t>
  </si>
  <si>
    <t>pilířový podstavec pro jednu skříň  s kabelovým prostorem 1330x400x240 mm, krytí IP44</t>
  </si>
  <si>
    <t>M6502R</t>
  </si>
  <si>
    <t>Rozvaděč R1</t>
  </si>
  <si>
    <t>Chránička zemní prům. 63mm</t>
  </si>
  <si>
    <t>Datový kabel FTP</t>
  </si>
  <si>
    <t>Kamera 4 Mpx 103° IR přísvit detekce pohybu</t>
  </si>
  <si>
    <t>Switch 4x PoE + 2</t>
  </si>
  <si>
    <t>Vodotěsná krabice IP67</t>
  </si>
  <si>
    <t>Držák kamery na sloup</t>
  </si>
  <si>
    <t>Kabel CYKY 3x1,5</t>
  </si>
  <si>
    <t>Kabelová průchodka</t>
  </si>
  <si>
    <t>Záložní zdroj, UPS, 2000VA, 1600W, čistý sinus, 12V</t>
  </si>
  <si>
    <t>Akumulátor 150Ah 12V</t>
  </si>
  <si>
    <t>Datový rozvaděč 19" 6U</t>
  </si>
  <si>
    <t>12</t>
  </si>
  <si>
    <t>Switch, cloud router, stolní, 8x Gbit LAN, 4x SFP, 128MB</t>
  </si>
  <si>
    <t>13</t>
  </si>
  <si>
    <t>Optický modul, SFP, 3km, WDM, TX1550nm/RX1310nm,</t>
  </si>
  <si>
    <t>14</t>
  </si>
  <si>
    <t>Patch kabel, optický, SC-SC, APC, 9/125, simplex, 1m</t>
  </si>
  <si>
    <t>15</t>
  </si>
  <si>
    <t>Pigtail, SC, APC, 9/125, 0,9mm, 1m, G.652d</t>
  </si>
  <si>
    <t>16</t>
  </si>
  <si>
    <t>LCD monitor, velikost obrazovky27", Rozlišení obrazovky 2560 x 1440 px</t>
  </si>
  <si>
    <t>8*0,6*1</t>
  </si>
  <si>
    <t>Odkaz na mn. položky pořadí 3 : 4,80000*5</t>
  </si>
  <si>
    <t>Odkaz na mn. položky pořadí 2 : 4,80000*1,8</t>
  </si>
  <si>
    <t>8*0,6*0,1*1,1</t>
  </si>
  <si>
    <t>274313611R00</t>
  </si>
  <si>
    <t>Beton základových pasů prostý C 16/20</t>
  </si>
  <si>
    <t>Včetně dodávky a uložení betonu a kamene.</t>
  </si>
  <si>
    <t>08*0,6*0,9*1,1</t>
  </si>
  <si>
    <t>311238115R00</t>
  </si>
  <si>
    <t>Zdivo POROTHERM 30 P+D P10 na maltu vápenocementovou 5 MPa, tl. 300 mm</t>
  </si>
  <si>
    <t>8*3</t>
  </si>
  <si>
    <t>612421637R00</t>
  </si>
  <si>
    <t>Omítka vnitřní zdiva, MVC, štuková</t>
  </si>
  <si>
    <t>24*2</t>
  </si>
  <si>
    <t>3*0,3*2</t>
  </si>
  <si>
    <t>767995108R00</t>
  </si>
  <si>
    <t>Výroba a montáž kov. atypických konstr. nad 500 kg</t>
  </si>
  <si>
    <t>kg</t>
  </si>
  <si>
    <t>Zpětná montáž velkých ocelových skladů 5x8 m a 4x10 m</t>
  </si>
  <si>
    <t>767996805R00</t>
  </si>
  <si>
    <t>Demontáž atypických ocelových konstr. nad 500 kg</t>
  </si>
  <si>
    <t>Demontáž velkých ocelových skladů 5x8 m a 4x10 m</t>
  </si>
  <si>
    <t>998767102R00</t>
  </si>
  <si>
    <t>Přesun hmot pro zámečnické konstr., výšky do 12 m</t>
  </si>
  <si>
    <t>171156650000R</t>
  </si>
  <si>
    <t xml:space="preserve">Jeřáb mobil. na autopodvozku 50 t GROVE </t>
  </si>
  <si>
    <t>Sh</t>
  </si>
  <si>
    <t>STROJ</t>
  </si>
  <si>
    <t>Stroj</t>
  </si>
  <si>
    <t>POL6_</t>
  </si>
  <si>
    <t>Jeřábnické práce potřebné k přesunu malých skladů 2x5 m</t>
  </si>
  <si>
    <t>783225600R00</t>
  </si>
  <si>
    <t>Nátěr syntetický kovových konstrukcí 2x email</t>
  </si>
  <si>
    <t>včetně pomocného lešení.</t>
  </si>
  <si>
    <t>Odkaz na mn. položky pořadí 16 : 484,00000</t>
  </si>
  <si>
    <t>783226100R00</t>
  </si>
  <si>
    <t>Nátěr syntetický kovových konstrukcí základní</t>
  </si>
  <si>
    <t>Odkaz na mn. položky pořadí 17 : 484,00000</t>
  </si>
  <si>
    <t>783904811R00</t>
  </si>
  <si>
    <t>Odrezivění kovových konstrukcí</t>
  </si>
  <si>
    <t>(5+8+5+8)*3*2</t>
  </si>
  <si>
    <t>(4+10+4+10)*3*2</t>
  </si>
  <si>
    <t>5*8*2</t>
  </si>
  <si>
    <t>4*10*2</t>
  </si>
  <si>
    <t>Demontáž elektroinstalací a kamerového systému před demontáží skladů</t>
  </si>
  <si>
    <t>79902</t>
  </si>
  <si>
    <t>Zpětné namontování elektroinstalací a kamerového systému po přemístění  skladů</t>
  </si>
  <si>
    <t>799K15</t>
  </si>
  <si>
    <t>Kontejner 15 m3</t>
  </si>
  <si>
    <t>Kalkul</t>
  </si>
  <si>
    <t>Provedení dle normy DIN 30 722</t>
  </si>
  <si>
    <t>Výška závěsného oka			1000 mm</t>
  </si>
  <si>
    <t>Celková délka				min.3800 mm</t>
  </si>
  <si>
    <t>Výška					min. 2100 mm</t>
  </si>
  <si>
    <t>Šířka					min. 2100 mm</t>
  </si>
  <si>
    <t>Tloušťka plechu dna			min. 5 mm</t>
  </si>
  <si>
    <t>Tloušťka plechu boků			min. 3 mm</t>
  </si>
  <si>
    <t>Výztuhy dna a bočnic z uzavřených profilů pro vyšší nosnost</t>
  </si>
  <si>
    <t>Provedení vrat				dvoukřídlé, dvojité bezpečnostní jištění</t>
  </si>
  <si>
    <t>Vnější rozteč ližin			1060 mm</t>
  </si>
  <si>
    <t>Podélně sklopné bočnice		max. výška pantu 1,05m</t>
  </si>
  <si>
    <t xml:space="preserve">					[pro usnadnění vkládání odpadu]</t>
  </si>
  <si>
    <t>Dvě pojezdové rolny s maznicemi a bronzovými pouzdry šířky 300 mm</t>
  </si>
  <si>
    <t>Po obvodu navařeny háčky na síť nebo plachtu</t>
  </si>
  <si>
    <t>Nosnost				min. 8t</t>
  </si>
  <si>
    <t>Objem					min. 15m3</t>
  </si>
  <si>
    <t>Lakováno základní barvou + vrchní barvou dle RAL (zelená 6024 nebo modrá 5015)</t>
  </si>
  <si>
    <t>799K30</t>
  </si>
  <si>
    <t>Kontejner 30 m3</t>
  </si>
  <si>
    <t>Výška závěsného oka			1570 mm</t>
  </si>
  <si>
    <t>Celková délka				min. 6000 mm</t>
  </si>
  <si>
    <t>Šířka					min. 2250 mm</t>
  </si>
  <si>
    <t>Provedení vrat				dvoukřídlé, vačkový uzávěr, dvojité bezpečnostní jištění</t>
  </si>
  <si>
    <t>Objem					min. 30m3</t>
  </si>
  <si>
    <t>799K30SV</t>
  </si>
  <si>
    <t>Kontejner 30 m3, s víkem</t>
  </si>
  <si>
    <t>s víkem (víko na kontejner typu ABROLL), které je ovládáno zabudovaným heverem</t>
  </si>
  <si>
    <t>121101101R00</t>
  </si>
  <si>
    <t>Sejmutí ornice s přemístěním do 50 m</t>
  </si>
  <si>
    <t>1780+1700*0,3</t>
  </si>
  <si>
    <t>122201103R00</t>
  </si>
  <si>
    <t>Odkopávky nezapažené v hor. 3 do 10000 m3</t>
  </si>
  <si>
    <t>1780+1700*1,625</t>
  </si>
  <si>
    <t>132201112R00</t>
  </si>
  <si>
    <t>Hloubení rýh š.do 60 cm v hor.3 nad 100 m3,STROJNĚ</t>
  </si>
  <si>
    <t>Výkop základů pro opěrnou zídku u sjezdu rampy : 35*0,8*0,6</t>
  </si>
  <si>
    <t>161101101R00</t>
  </si>
  <si>
    <t>Svislé přemístění výkopku z hor.1-4 do 2,5 m</t>
  </si>
  <si>
    <t>Odkaz na mn. položky pořadí 3 : 16,80000</t>
  </si>
  <si>
    <t>Odkaz na mn. položky pořadí 6 : 6849,30000</t>
  </si>
  <si>
    <t>167101102R00</t>
  </si>
  <si>
    <t>Nakládání výkopku z hor. 1 ÷ 4 v množství nad 100 m3</t>
  </si>
  <si>
    <t>Odkaz na mn. položky pořadí 7 : 6849,30000</t>
  </si>
  <si>
    <t>171201201R00</t>
  </si>
  <si>
    <t>Uložení sypaniny na skl.-sypanina na výšku přes 2m</t>
  </si>
  <si>
    <t>Odkaz na mn. položky pořadí 1 : 2290,00000</t>
  </si>
  <si>
    <t>Odkaz na mn. položky pořadí 2 : 4542,50000</t>
  </si>
  <si>
    <t>181101102R00</t>
  </si>
  <si>
    <t>Úprava pláně v zářezech v hor. 1-4, se zhutněním</t>
  </si>
  <si>
    <t>1780+1700</t>
  </si>
  <si>
    <t>Odkaz na mn. položky pořadí 3 : 16,80000*1,1</t>
  </si>
  <si>
    <t>289971231R00</t>
  </si>
  <si>
    <t>Zřízení vrstvy z geotext. sklon do 1:1 š.do 3 m</t>
  </si>
  <si>
    <t>67352005R</t>
  </si>
  <si>
    <t>Geotextilie netkaná PK-Nontex PET 400 g/m2</t>
  </si>
  <si>
    <t>Odkaz na mn. položky pořadí 10 : 3252,00000*1,1</t>
  </si>
  <si>
    <t>311112120RT3</t>
  </si>
  <si>
    <t>Stěna z tvárnic ztraceného bednění, tl. 200 mm zalití tvárnic betonem C 20/25</t>
  </si>
  <si>
    <t>35*0,75</t>
  </si>
  <si>
    <t>311361821R00</t>
  </si>
  <si>
    <t>Výztuž nadzákladových zdí z betonářské oceli B500B (10 505)</t>
  </si>
  <si>
    <t>při spotřebě výztuže 6kg/m2</t>
  </si>
  <si>
    <t>(26,25*6)/1000</t>
  </si>
  <si>
    <t>348924131R00</t>
  </si>
  <si>
    <t>Stříška plot.zeď tl.200mm z tvar.hlad.přír,KB-BLOK</t>
  </si>
  <si>
    <t>561471120R00</t>
  </si>
  <si>
    <t>Podklad ze zeminy stab.vápnem, Road Mix, tl. 30 cm</t>
  </si>
  <si>
    <t>564861111RT2</t>
  </si>
  <si>
    <t>Podklad ze štěrkodrti po zhutnění tloušťky 20 cm štěrkodrť frakce 0-32 mm</t>
  </si>
  <si>
    <t>564861111RT4</t>
  </si>
  <si>
    <t>Podklad ze štěrkodrti po zhutnění tloušťky 20 cm štěrkodrť frakce 0-63 mm</t>
  </si>
  <si>
    <t>564871111RT4</t>
  </si>
  <si>
    <t>Podklad ze štěrkodrti po zhutnění tloušťky 25 cm štěrkodrť frakce 0-63 mm</t>
  </si>
  <si>
    <t>565141111R00</t>
  </si>
  <si>
    <t>Podklad z obal kam.ACP 16+,ACP 22+,do 3 m,tl. 5 cm</t>
  </si>
  <si>
    <t>567133113R00</t>
  </si>
  <si>
    <t>Podklad z kameniva zpev.cementem SC C5/6 tl.18 cm</t>
  </si>
  <si>
    <t>573111124R00</t>
  </si>
  <si>
    <t>Postřik infiltrační, množství zbytkového asfaltového pojiva 1,00 kg/m2</t>
  </si>
  <si>
    <t>573231143R00</t>
  </si>
  <si>
    <t>Postřik spojovací z KAE modifikované, množství zbytkového asfaltu 0,3 kg/m2</t>
  </si>
  <si>
    <t>1780*2</t>
  </si>
  <si>
    <t>577131111R00</t>
  </si>
  <si>
    <t>Beton asfalt. ACO 11+ obrusný, š. do 3 m, tl. 4 cm</t>
  </si>
  <si>
    <t>577151123R00</t>
  </si>
  <si>
    <t>Beton asfalt. ACL 16+ ložný, š. do 3 m, tl. 6 cm</t>
  </si>
  <si>
    <t>581132111R00</t>
  </si>
  <si>
    <t>Kryt cementobeton. komunikací skup.1 a 2 tl. 20 cm</t>
  </si>
  <si>
    <t>631319291R00</t>
  </si>
  <si>
    <t>Úprava (zdrsnění) čerstvého betonového povrchu ocelovým kartáčem (podélná striáž CB krytu)</t>
  </si>
  <si>
    <t>Odkaz na mn. položky pořadí 25 : 1700,00000</t>
  </si>
  <si>
    <t>5853475RR</t>
  </si>
  <si>
    <t>Vápno hydraulické pro stabilizaci zeminy</t>
  </si>
  <si>
    <t>3257*17,7</t>
  </si>
  <si>
    <t>Odkaz na hmot. položky pořadí 9 : 46,66200</t>
  </si>
  <si>
    <t>Odkaz na hmot. položky pořadí 10 : 0,09756</t>
  </si>
  <si>
    <t>Odkaz na hmot. položky pořadí 11 : 1,43088</t>
  </si>
  <si>
    <t>Odkaz na hmot. položky pořadí 12 : 13,14206</t>
  </si>
  <si>
    <t>Odkaz na hmot. položky pořadí 13 : 0,16070</t>
  </si>
  <si>
    <t>Odkaz na hmot. položky pořadí 14 : 1,24530</t>
  </si>
  <si>
    <t>998225111R00</t>
  </si>
  <si>
    <t>Přesun hmot, pozemní komunikace, kryt živičný</t>
  </si>
  <si>
    <t>711132311R00</t>
  </si>
  <si>
    <t>Provedení izolace nopovou fólií na ploše svislé, včetně uchycení a těsnění</t>
  </si>
  <si>
    <t>Odkaz na mn. položky pořadí 12 : 26,25000</t>
  </si>
  <si>
    <t>998711101R00</t>
  </si>
  <si>
    <t>Přesun hmot pro izolace proti vodě, výšky do 6 m</t>
  </si>
  <si>
    <t>113107410R00</t>
  </si>
  <si>
    <t>Odstranění podkladu nad 50 m2,kam.těžené tl.10 cm</t>
  </si>
  <si>
    <t>podkladová vrstva pod panely a sjezdem</t>
  </si>
  <si>
    <t>63*4,2</t>
  </si>
  <si>
    <t>60</t>
  </si>
  <si>
    <t>113108310R00</t>
  </si>
  <si>
    <t>Odstranění asfaltové vrstvy pl. do 50 m2, tl.10 cm</t>
  </si>
  <si>
    <t>113151111R00</t>
  </si>
  <si>
    <t>Rozebrání ploch ze silničních panelů</t>
  </si>
  <si>
    <t>63*2,3*0,3</t>
  </si>
  <si>
    <t>52,6*5*0,3</t>
  </si>
  <si>
    <t>122201102R00</t>
  </si>
  <si>
    <t>Odkopávky nezapažené v hor. 3 do 1000 m3</t>
  </si>
  <si>
    <t>63*4,2*0,35</t>
  </si>
  <si>
    <t>63*2,3*0,25</t>
  </si>
  <si>
    <t>52,6*5*0,25</t>
  </si>
  <si>
    <t>60*0,35</t>
  </si>
  <si>
    <t>Ruční výkop jam, rýh a šachet v hornině tř. 3</t>
  </si>
  <si>
    <t>Plynovod : 6*0,6*0,8</t>
  </si>
  <si>
    <t>Sdělovací kabely : 6*0,6*0,6</t>
  </si>
  <si>
    <t>Metalický kabel : 6*0,6*0,6</t>
  </si>
  <si>
    <t>Kanalizace : 6*0,8*1,4</t>
  </si>
  <si>
    <t>Vedení ED.G : 6*0,6*0,7</t>
  </si>
  <si>
    <t>Odkaz na mn. položky pořadí 4 : 122,37000</t>
  </si>
  <si>
    <t>Odkaz na mn. položky pořadí 5 : 215,58500</t>
  </si>
  <si>
    <t>Odkaz na mn. položky pořadí 11 : 12,13200*-1</t>
  </si>
  <si>
    <t>Odkaz na mn. položky pořadí 8 : 325,82300</t>
  </si>
  <si>
    <t>Odkaz na mn. položky pořadí 6 : 16,44000</t>
  </si>
  <si>
    <t>175101201R00</t>
  </si>
  <si>
    <t>Obsyp objektu bez prohození sypaniny</t>
  </si>
  <si>
    <t>obsyp obrubníků</t>
  </si>
  <si>
    <t>(150,6+51,6)*0,3*0,2</t>
  </si>
  <si>
    <t>63*6,5</t>
  </si>
  <si>
    <t>52,6*5</t>
  </si>
  <si>
    <t>275313511R00</t>
  </si>
  <si>
    <t>Beton základových patek prostý C 12/15</t>
  </si>
  <si>
    <t>beton patek pro dopravní značky : (0,5*0,5*0,9)*3</t>
  </si>
  <si>
    <t>Odkaz na mn. položky pořadí 14 : 667,50000*1,1</t>
  </si>
  <si>
    <t>51,6*5</t>
  </si>
  <si>
    <t>564731111R00</t>
  </si>
  <si>
    <t>Podklad z kameniva drceného vel.32-63 mm,tl. 10 cm</t>
  </si>
  <si>
    <t>Sjezd na ulici Havlíčkova - podklad pod silniční panely</t>
  </si>
  <si>
    <t>Odkaz na mn. položky pořadí 19 : 672,50000</t>
  </si>
  <si>
    <t>63*6</t>
  </si>
  <si>
    <t>51,6*4,5</t>
  </si>
  <si>
    <t>Odkaz na mn. položky pořadí 18 : 672,50000</t>
  </si>
  <si>
    <t>378*2</t>
  </si>
  <si>
    <t>Odkaz na mn. položky pořadí 24 : 378,00000</t>
  </si>
  <si>
    <t>584121111R00</t>
  </si>
  <si>
    <t>Osazení silničních panelů,lože z kameniva tl. 4 cm</t>
  </si>
  <si>
    <t>Sjezd na ulici Havlíčkova</t>
  </si>
  <si>
    <t>596215040R00</t>
  </si>
  <si>
    <t>Kladení zámkové dlažby tl. 8 cm do drtě tl. 4 cm</t>
  </si>
  <si>
    <t>Odkaz na mn. položky pořadí 16 : 667,50000*17,7</t>
  </si>
  <si>
    <t>592451170R</t>
  </si>
  <si>
    <t>Dlažba HOLLAND I 200 x 100 x 80 mm přírodní</t>
  </si>
  <si>
    <t>Odkaz na mn. položky pořadí 26 : 232,20000*1,1</t>
  </si>
  <si>
    <t>899331111R00</t>
  </si>
  <si>
    <t>Výšková úprava vstupu do 20 cm, zvýšení poklopu</t>
  </si>
  <si>
    <t>914001125R00</t>
  </si>
  <si>
    <t>Osazení svislé dopr.značky na sloupek nebo konzolu</t>
  </si>
  <si>
    <t>915721121R00</t>
  </si>
  <si>
    <t>Vodorovné značení stopčar,zeber atd.plastem,nehluč</t>
  </si>
  <si>
    <t>označení ZTP : 4,5*3</t>
  </si>
  <si>
    <t>917862111RT5</t>
  </si>
  <si>
    <t>Osazení stojatého obrubníku betonového, s boční opěrou, do lože z betonu C 12/15 včetně obrubníku ABO 100/10/25</t>
  </si>
  <si>
    <t>51,6</t>
  </si>
  <si>
    <t>2*4,5</t>
  </si>
  <si>
    <t>63</t>
  </si>
  <si>
    <t>27</t>
  </si>
  <si>
    <t>917862111RV4</t>
  </si>
  <si>
    <t>Osazení stojatého obrubníku betonového, s boční opěrou, do lože z betonu C 12/15 vč.obrub.nájezd.náběh.CSB H 15/25 1000/150/150-250</t>
  </si>
  <si>
    <t>919721211R00</t>
  </si>
  <si>
    <t>Dilatační spáry vkládané vyplněné asfalt. zálivkou</t>
  </si>
  <si>
    <t>919735122R00</t>
  </si>
  <si>
    <t>Řezání stávajícího betonového krytu tl. 5 - 10 cm</t>
  </si>
  <si>
    <t>31175270R</t>
  </si>
  <si>
    <t>Patka sloupku A70</t>
  </si>
  <si>
    <t>RTS 23/ II</t>
  </si>
  <si>
    <t>40445050.AR</t>
  </si>
  <si>
    <t>Značka dopravní informativní provozní IP 11 - IP 13, rozměr 500 x 700 mm, fólie 1</t>
  </si>
  <si>
    <t>40445215R</t>
  </si>
  <si>
    <t>Značka dopravní upravující přednost P 4, rozměr 900 mm</t>
  </si>
  <si>
    <t>404459509R</t>
  </si>
  <si>
    <t>Sloupek Fe pr. 70 pozinkovaný, l = 3500 mm</t>
  </si>
  <si>
    <t>230191014R00</t>
  </si>
  <si>
    <t>Uložení chráničky ve výkopu PE 90x5,1mm</t>
  </si>
  <si>
    <t>Sdělovací kabely : 6</t>
  </si>
  <si>
    <t>Metalický kabel : 6</t>
  </si>
  <si>
    <t>Vedení ED.G : 6</t>
  </si>
  <si>
    <t>230191034R00</t>
  </si>
  <si>
    <t>Uložení chráničky ve výkopu PE 200x7,7 mm</t>
  </si>
  <si>
    <t>Plynovod : 6</t>
  </si>
  <si>
    <t>28614056R</t>
  </si>
  <si>
    <t>Chránička plynová PEHD d 90 x 3,5 x 6000 mm</t>
  </si>
  <si>
    <t>28614071R</t>
  </si>
  <si>
    <t>Chránička plynová PEHD d 200 x 7,7 x 6000 mm</t>
  </si>
  <si>
    <t>460080001RT1</t>
  </si>
  <si>
    <t>Betonový základ do zeminy bez bednění uložení betonu do výkopu</t>
  </si>
  <si>
    <t>Obbetonování kanalizace pod sjezdem : 6*0,8*0,3</t>
  </si>
  <si>
    <t>990*0,35</t>
  </si>
  <si>
    <t>Odkaz na mn. položky pořadí 3 : 346,50000</t>
  </si>
  <si>
    <t>52*0,2*0,3</t>
  </si>
  <si>
    <t>Odkaz na mn. položky pořadí 9 : 990,00000*1,1</t>
  </si>
  <si>
    <t>945*2</t>
  </si>
  <si>
    <t>Odkaz na mn. položky pořadí 11 : 990,00000*17,7</t>
  </si>
  <si>
    <t>460*0,3</t>
  </si>
  <si>
    <t>460*1,625</t>
  </si>
  <si>
    <t>6,95*0,6*0,8</t>
  </si>
  <si>
    <t>12*0,6*0,8</t>
  </si>
  <si>
    <t>(3*13)*0,6*0,8</t>
  </si>
  <si>
    <t>2,45*0,6*0,8</t>
  </si>
  <si>
    <t>14*2*0,6*0,8</t>
  </si>
  <si>
    <t>6*2*0,6*0,8</t>
  </si>
  <si>
    <t>5,2*12*0,6*0,8</t>
  </si>
  <si>
    <t>73,1*0,6*0,8</t>
  </si>
  <si>
    <t>Odkaz na mn. položky pořadí 1 : 113,23200</t>
  </si>
  <si>
    <t>Odkaz na mn. položky pořadí 3 : 113,23200</t>
  </si>
  <si>
    <t>Odkaz na mn. položky pořadí 1 : 138,00000</t>
  </si>
  <si>
    <t>Odkaz na mn. položky pořadí 2 : 747,50000</t>
  </si>
  <si>
    <t>Odkaz na mn. položky pořadí 5 : 998,73200</t>
  </si>
  <si>
    <t>Odkaz na mn. položky pořadí 6 : 998,73200</t>
  </si>
  <si>
    <t>(1,25-0,63)*460</t>
  </si>
  <si>
    <t>460</t>
  </si>
  <si>
    <t>5832111R</t>
  </si>
  <si>
    <t>Zemina recyklovaná Stavozem 0/32, hutnitelná do zásypů</t>
  </si>
  <si>
    <t>Odkaz na mn. položky pořadí 6 : 285,20000*1,8</t>
  </si>
  <si>
    <t>Odkaz na mn. položky pořadí 1 : 113,23200*1,1</t>
  </si>
  <si>
    <t>Odkaz na mn. položky pořadí 9 : 460,00000*1,1</t>
  </si>
  <si>
    <t>311112130RT4</t>
  </si>
  <si>
    <t>Stěna z tvárnic ztraceného bednění, tl. 300 mm zalití tvárnic betonem C 25/30</t>
  </si>
  <si>
    <t>6,95*1,25</t>
  </si>
  <si>
    <t>((12*1,25)/2)*2</t>
  </si>
  <si>
    <t>(3*13)*1,25</t>
  </si>
  <si>
    <t>2,45*1,25</t>
  </si>
  <si>
    <t>((14*1,25)/2)*2</t>
  </si>
  <si>
    <t>6*1,25</t>
  </si>
  <si>
    <t>(5,2*12)*1,25</t>
  </si>
  <si>
    <t>73,1*1,25</t>
  </si>
  <si>
    <t>při spotřebě výztuže 13 kg/m2</t>
  </si>
  <si>
    <t>(269,875*13)/1000</t>
  </si>
  <si>
    <t>348924231R00</t>
  </si>
  <si>
    <t>Stříška plot.zeď tl.300mm z tvar.hlad.přír,KB-BLOK</t>
  </si>
  <si>
    <t>12*2</t>
  </si>
  <si>
    <t>3*13</t>
  </si>
  <si>
    <t>2,45</t>
  </si>
  <si>
    <t>14*2</t>
  </si>
  <si>
    <t>5,2*12</t>
  </si>
  <si>
    <t>73,1</t>
  </si>
  <si>
    <t>Odkaz na mn. položky pořadí 17 : 460,00000</t>
  </si>
  <si>
    <t>Odkaz na mn. položky pořadí 14 : 460,00000*17,7</t>
  </si>
  <si>
    <t>Odkaz na hmot. položky pořadí 8 : 314,50188</t>
  </si>
  <si>
    <t>Odkaz na hmot. položky pořadí 9 : 0,01380</t>
  </si>
  <si>
    <t>Odkaz na hmot. položky pořadí 10 : 0,20240</t>
  </si>
  <si>
    <t>Odkaz na hmot. položky pořadí 11 : 208,13570</t>
  </si>
  <si>
    <t>Odkaz na hmot. položky pořadí 12 : 3,57956</t>
  </si>
  <si>
    <t>Odkaz na hmot. položky pořadí 13 : 10,40349</t>
  </si>
  <si>
    <t>Odkaz na hmot. položky pořadí 14 : 8,14200</t>
  </si>
  <si>
    <t>Odkaz na hmot. položky pořadí 15 : 253,57500</t>
  </si>
  <si>
    <t>Odkaz na hmot. položky pořadí 16 : 208,23280</t>
  </si>
  <si>
    <t>Odkaz na hmot. položky pořadí 17 : 238,34900</t>
  </si>
  <si>
    <t>Odkaz na hmot. položky pořadí 19 : 8,14200</t>
  </si>
  <si>
    <t>Odkaz na mn. položky pořadí 11 : 269,87500</t>
  </si>
  <si>
    <t>713121118RT1</t>
  </si>
  <si>
    <t>Montáž dilatačního pásku podél stěn materiál ve specifikaci</t>
  </si>
  <si>
    <t>283140812R</t>
  </si>
  <si>
    <t>Pás dilatační MP B s fólií a samolepem tl. 10 x 200 mm</t>
  </si>
  <si>
    <t>Odkaz na mn. položky pořadí 24 : 242,00000*1,1</t>
  </si>
  <si>
    <t>998713101R00</t>
  </si>
  <si>
    <t>Přesun hmot pro izolace tepelné, výšky do 6 m</t>
  </si>
  <si>
    <t>Zábradlí ocelové třímadlové osazené na patní plechy, uchycení na chem. kotvy, včetně PKO</t>
  </si>
  <si>
    <t>141*0,3*0,3</t>
  </si>
  <si>
    <t>Výkop pro dešťové vpusti : 0,6*0,6*1*6</t>
  </si>
  <si>
    <t>Výkop základu pro opěrnou zídku</t>
  </si>
  <si>
    <t>50*0,6*0,8</t>
  </si>
  <si>
    <t>Odkaz na mn. položky pořadí 3 : 24,00000</t>
  </si>
  <si>
    <t>Odkaz na mn. položky pořadí 2 : 2,16000</t>
  </si>
  <si>
    <t>Odkaz na mn. položky pořadí 1 : 12,69000</t>
  </si>
  <si>
    <t>Odkaz na mn. položky pořadí 5 : 38,85000</t>
  </si>
  <si>
    <t>Odkaz na mn. položky pořadí 6 : 38,85000</t>
  </si>
  <si>
    <t>Odkaz na mn. položky pořadí 3 : 24,00000*1,1</t>
  </si>
  <si>
    <t>50*0,5</t>
  </si>
  <si>
    <t>(25*6)/1000</t>
  </si>
  <si>
    <t>871311111R00</t>
  </si>
  <si>
    <t>Montáž trubek z tvrdého PVC ve výkopu d 160 mm</t>
  </si>
  <si>
    <t>895941311RT2</t>
  </si>
  <si>
    <t>Zřízení vpusti uliční z dílců typ UVB - 50 včetně dodávky dílců pro uliční vpusti TBV</t>
  </si>
  <si>
    <t>286144820R</t>
  </si>
  <si>
    <t>Trubka kanalizační ULTRA-SOLID PP SN 10 160x3000mm hladká PP, oranžová</t>
  </si>
  <si>
    <t>935212OA0</t>
  </si>
  <si>
    <t>PŘÍKOPOVÉ ŽLABY Z BETON TVÁRNIC ŠÍŘ DO 600MM DO BETONU TL 100MM</t>
  </si>
  <si>
    <t>M</t>
  </si>
  <si>
    <t>131201112R00</t>
  </si>
  <si>
    <t>Hloubení nezapaž. jam hor.3 do 1000 m3, STROJNĚ</t>
  </si>
  <si>
    <t>akumulační prostor : 18*36*1,3</t>
  </si>
  <si>
    <t>betonové šachty : 1*1*1,76</t>
  </si>
  <si>
    <t>1*1*1,3</t>
  </si>
  <si>
    <t>1*1*2,32</t>
  </si>
  <si>
    <t>1*1*1,52</t>
  </si>
  <si>
    <t>odlučovač ropných látek : 4,2*2,2*2,65</t>
  </si>
  <si>
    <t>132201211R00</t>
  </si>
  <si>
    <t>Hloubení rýh š.do 200 cm hor.3 do 100 m3,STROJNĚ</t>
  </si>
  <si>
    <t>Monolitický žlab : 36*0,9*0,75</t>
  </si>
  <si>
    <t>Betonová clona : 18*0,5*2</t>
  </si>
  <si>
    <t>Výkop pro dešťové potrubí : 18*0,6*1,56</t>
  </si>
  <si>
    <t>6*0,6*1,76</t>
  </si>
  <si>
    <t>16*0,6*1,93</t>
  </si>
  <si>
    <t>12*0,6*1,52</t>
  </si>
  <si>
    <t>Odkaz na mn. položky pořadí 1 : 873,78600</t>
  </si>
  <si>
    <t>Odkaz na mn. položky pořadí 2 : 94,95600</t>
  </si>
  <si>
    <t>Odkaz na mn. položky pořadí 7 : 30,81600*-1</t>
  </si>
  <si>
    <t>Odkaz na mn. položky pořadí 4 : 937,92600</t>
  </si>
  <si>
    <t>Odkaz na mn. položky pořadí 5 : 937,92600</t>
  </si>
  <si>
    <t>Odkaz na mn. položky pořadí 20 : 3,12000*-1</t>
  </si>
  <si>
    <t>Odkaz na mn. položky pořadí 9 : 18,72000*-1</t>
  </si>
  <si>
    <t>174201101R00</t>
  </si>
  <si>
    <t>Zásyp jam, rýh, šachet bez zhutnění</t>
  </si>
  <si>
    <t>včetně strojního přemístění materiálu ze vzdálenosti do 10 m od okraje zásypu</t>
  </si>
  <si>
    <t>zásyp monolitického žlabu kamenivem : 36*0,4*0,65</t>
  </si>
  <si>
    <t>Zásyp akumulačního prostoru kamenivem : 18*36*1,3</t>
  </si>
  <si>
    <t>52*0,6*0,6</t>
  </si>
  <si>
    <t>583427602R</t>
  </si>
  <si>
    <t>Kamenivo drcené 32/63 Želešice, JHM</t>
  </si>
  <si>
    <t>Odkaz na mn. položky pořadí 8 : 851,76000*2</t>
  </si>
  <si>
    <t>271571111R00</t>
  </si>
  <si>
    <t>Polštář základu ze štěrkopísku tříděného</t>
  </si>
  <si>
    <t>podklad pod ORL : 4,2*2,2*0,15</t>
  </si>
  <si>
    <t>273321311R00</t>
  </si>
  <si>
    <t>Železobeton základových desek C 16/20</t>
  </si>
  <si>
    <t>deska pod ORL : 4,2*2,2*0,1</t>
  </si>
  <si>
    <t>273361921RT8</t>
  </si>
  <si>
    <t xml:space="preserve">Výztuž základových desek ze svařovaných sítí KY 81, drát d 8,0 mm, oko 100 x 100 mm </t>
  </si>
  <si>
    <t>Výztuž desky pod ORL : (4,2*2,2*7,99*1,2)/1000</t>
  </si>
  <si>
    <t>Stěny ORL : ((4,2+2,2+4,2+2,2)*2,65*7,99*1,2)/1000</t>
  </si>
  <si>
    <t>monolitický žlab : 0,75*0,25*36</t>
  </si>
  <si>
    <t>0,75*0,25*36</t>
  </si>
  <si>
    <t>betonová clona : 18*2*0,5</t>
  </si>
  <si>
    <t>Stěny ORL : (4,2+2,2+4,2+2,2)*2,65*0,3</t>
  </si>
  <si>
    <t>274351215R00</t>
  </si>
  <si>
    <t>Bednění stěn základových pasů - zřízení</t>
  </si>
  <si>
    <t>monolitický žlab : 0,75*36*4</t>
  </si>
  <si>
    <t>0,75*0,25*4</t>
  </si>
  <si>
    <t>betonová clona : 18*2*2</t>
  </si>
  <si>
    <t>2*0,5*2</t>
  </si>
  <si>
    <t>274351216R00</t>
  </si>
  <si>
    <t>Bednění stěn základových pasů - odstranění</t>
  </si>
  <si>
    <t>Včetně očištění, vytřídění a uložení bednicího materiálu.</t>
  </si>
  <si>
    <t>Odkaz na mn. položky pořadí 15 : 182,75000</t>
  </si>
  <si>
    <t>289971233R00</t>
  </si>
  <si>
    <t>Zřízení vrstvy z geotext. sklon do 1:1 š.do 8,5 m</t>
  </si>
  <si>
    <t>geotextílie akumulačního prostoru : 18*38*2</t>
  </si>
  <si>
    <t>(18+36+18+36)*1,3</t>
  </si>
  <si>
    <t>Odkaz na mn. položky pořadí 17 : 1508,40000*1,1</t>
  </si>
  <si>
    <t>317121102RT3</t>
  </si>
  <si>
    <t>Osazení překladu světlost otvoru do 180 cm včetně dodávky RZP 179x14x14</t>
  </si>
  <si>
    <t>451572111R00</t>
  </si>
  <si>
    <t>Lože pod potrubí z kameniva těženého 0 - 4 mm</t>
  </si>
  <si>
    <t>Výkop pro dešťové potrubí : 18*0,6*0,1</t>
  </si>
  <si>
    <t>6*0,6*0,1</t>
  </si>
  <si>
    <t>16*0,6*0,1</t>
  </si>
  <si>
    <t>12*0,6*0,1</t>
  </si>
  <si>
    <t>452112111R00</t>
  </si>
  <si>
    <t>Osazení beton, prstenců pod mříže, výšky do 100 mm</t>
  </si>
  <si>
    <t>452112121R00</t>
  </si>
  <si>
    <t>Osazení beton. prstenců pod mříže, výšky do 200 mm</t>
  </si>
  <si>
    <t>591241111R00</t>
  </si>
  <si>
    <t>Kladení dlažby drobné kostky, lože z MC tl. 5 cm</t>
  </si>
  <si>
    <t>597101113RT1</t>
  </si>
  <si>
    <t>Montáž odvodňovacího žlabu - polymerbeton D 400 včetně beton. lože C16/20,zatížení C 250, D 400 kN</t>
  </si>
  <si>
    <t>5534298500R</t>
  </si>
  <si>
    <t>Rošt ACO Drainlock, D400/E600 můstkový litinový 440 x 500 mm</t>
  </si>
  <si>
    <t>76,5*2</t>
  </si>
  <si>
    <t>55347119R</t>
  </si>
  <si>
    <t>Rošt podlahový 30/3 lisovaný "P" 500 x 1000 mm</t>
  </si>
  <si>
    <t>Rošt do monolitického žlabu</t>
  </si>
  <si>
    <t>58380120.AR</t>
  </si>
  <si>
    <t>Kostka dlažební žulová štípaná, drobná 80 až 100 mm, třída I</t>
  </si>
  <si>
    <t>5922722603R</t>
  </si>
  <si>
    <t>Žlab Multiline V400 G 0.2 100/45 h 55</t>
  </si>
  <si>
    <t>POL3_0</t>
  </si>
  <si>
    <t>871371111R00</t>
  </si>
  <si>
    <t>Montáž trubek z tvrdého PVC ve výkopu d 315 mm</t>
  </si>
  <si>
    <t>Výkop pro dešťové potrubí : 18+6+16+12</t>
  </si>
  <si>
    <t>881327211R00</t>
  </si>
  <si>
    <t>Potrubí z drenážních trubek, přeložení DN 160</t>
  </si>
  <si>
    <t>Včetně dodání drenážních trubek.</t>
  </si>
  <si>
    <t>892585111R00</t>
  </si>
  <si>
    <t>Zabezpečení konců a zkouška vzduch. kan. DN do 300</t>
  </si>
  <si>
    <t>úsek</t>
  </si>
  <si>
    <t>892855113R00</t>
  </si>
  <si>
    <t>Kontrola kanalizace TV kamerou do 100 m</t>
  </si>
  <si>
    <t>894211111R00</t>
  </si>
  <si>
    <t>Šachty z betonu kruhové,dno C 25/30,</t>
  </si>
  <si>
    <t>Včetně montáže a dodávky stupadel.</t>
  </si>
  <si>
    <t>Šachta č.3 VLEZ ORL1 : 1</t>
  </si>
  <si>
    <t>Šachta č.4 VLEZ ORL2 : 1</t>
  </si>
  <si>
    <t>894421111R00</t>
  </si>
  <si>
    <t>Osazení betonových dílců šachet do 0,5 t</t>
  </si>
  <si>
    <t>894421112R00</t>
  </si>
  <si>
    <t>Osazení betonových dílců šachet do 1,4 t</t>
  </si>
  <si>
    <t>894422111RT1</t>
  </si>
  <si>
    <t>Osazení betonových dílců šachet skruže přechodové, na kroužek</t>
  </si>
  <si>
    <t>894423112R00</t>
  </si>
  <si>
    <t>Osazení betonových dílců šachet do 3,0 t</t>
  </si>
  <si>
    <t>899311113R00</t>
  </si>
  <si>
    <t>Osazení poklopů litinových s rámem do 150 kg</t>
  </si>
  <si>
    <t>286144826R</t>
  </si>
  <si>
    <t>Trubka kanalizační ULTRA-SOLID PP SN 10 315x3000mm hladká PP, oranžová</t>
  </si>
  <si>
    <t>55243347R</t>
  </si>
  <si>
    <t>Poklop litinový KD 03 d 610 mm "D3" D400</t>
  </si>
  <si>
    <t>56241525R</t>
  </si>
  <si>
    <t>Odlučovač rop látek GSOL-10/50 plast. 2 pokl 3,5 t</t>
  </si>
  <si>
    <t>59224329.AR</t>
  </si>
  <si>
    <t>Konus šachtový TBR-Q.1 100-63/58/10 KPS</t>
  </si>
  <si>
    <t>592243391R</t>
  </si>
  <si>
    <t>Skruž šachtová TBS-Q.1 100/25/10 PS</t>
  </si>
  <si>
    <t>592243393R</t>
  </si>
  <si>
    <t>Skruž šachtová TBS-Q.1 100/50/10 PS</t>
  </si>
  <si>
    <t>592243395R</t>
  </si>
  <si>
    <t>Skruž šachtová TBS-Q.1 100/100/10 PS</t>
  </si>
  <si>
    <t>59224347.AR</t>
  </si>
  <si>
    <t>Prstenec vyrovnávací šachtový TBW-Q.1 63/6</t>
  </si>
  <si>
    <t>59224348.AR</t>
  </si>
  <si>
    <t>Prstenec vyrovnávací šachtový TBW-Q.1 63/8</t>
  </si>
  <si>
    <t>59224349.AR</t>
  </si>
  <si>
    <t>Prstenec vyrovnávací šachtový TBW-Q.1 63/10</t>
  </si>
  <si>
    <t>59224349R</t>
  </si>
  <si>
    <t>Prstenec vyrovnávací šachtový TBW-Q.1 63/12</t>
  </si>
  <si>
    <t>59224366.AR</t>
  </si>
  <si>
    <t>Dno šachtové přímé/průtočné TBZ-Q.1 100/60 V max. 40</t>
  </si>
  <si>
    <t>59224367.AR</t>
  </si>
  <si>
    <t>Dno šachtové přímé/průtočné TBZ-Q.1 100/80 V max. 50</t>
  </si>
  <si>
    <t>711111001RZ1</t>
  </si>
  <si>
    <t xml:space="preserve">Provedení izolace proti vlhkosti na ploše vodorovné, 1x asfaltovým penetračním nátěrem včetně dodávky asfaltového penetračního laku </t>
  </si>
  <si>
    <t>strop ORL : 4,2*2,2</t>
  </si>
  <si>
    <t>711141559RY2</t>
  </si>
  <si>
    <t>Provedení izolace proti vlhkosti na ploše vodorovné, asfaltovými pásy přitavením 1 vrstva - včetně dod. Glastek 40 special mineral</t>
  </si>
  <si>
    <t>Provedení očištění povrchu a natavení jedné vrstvy modifikovaného asfaltového pásu včetně dodávky materiálů.</t>
  </si>
  <si>
    <t>Odkaz na mn. položky pořadí 53 : 9,24000*1,1</t>
  </si>
  <si>
    <t>Napojení nové dešťové kanalizace na stávající kanalizaci</t>
  </si>
  <si>
    <t>Vírový regulátor odtoku 6L/s dodávka vč.montáže</t>
  </si>
  <si>
    <t>79903</t>
  </si>
  <si>
    <t>Vřetenové Hradítko s prodloužením, poklopem a zámkem D+M</t>
  </si>
  <si>
    <t>výkop pro sloupky brány : 0,6*0,6*0,9*2</t>
  </si>
  <si>
    <t>Odkaz na mn. položky pořadí 1 : 0,64800</t>
  </si>
  <si>
    <t>275313621R00</t>
  </si>
  <si>
    <t>Beton základových patek prostý C 20/25</t>
  </si>
  <si>
    <t>0,6*0,6*0,9*2*1,1</t>
  </si>
  <si>
    <t>318110011RT8</t>
  </si>
  <si>
    <t>Osazení beton. podhrabové desky do ZN držáků deska 245x20x5cm, držák na sloupek 48/60 mm v.20cm</t>
  </si>
  <si>
    <t>338171122R00</t>
  </si>
  <si>
    <t>Osazení sloupků plot.ocel. do 2,6 m, zabet.C 25/30</t>
  </si>
  <si>
    <t>sloupek : 132</t>
  </si>
  <si>
    <t>vzpěra : 71</t>
  </si>
  <si>
    <t>553462125R</t>
  </si>
  <si>
    <t>Sloupek plotový STANDARD PLUS d 48 mm, h 2600 mm</t>
  </si>
  <si>
    <t>553462186R</t>
  </si>
  <si>
    <t>Vzpěra STANDARD PLUS d 48 mm h 2000 mm bez hlavy</t>
  </si>
  <si>
    <t>767911120R00</t>
  </si>
  <si>
    <t>Montáž oplocení z pletiva v.do 1,6 m,napínací drát</t>
  </si>
  <si>
    <t>767912110RT1</t>
  </si>
  <si>
    <t>Montáž oplocení - ostnatého drátu H do 2,0 m vč. dodávky ostnatého drátu PVC</t>
  </si>
  <si>
    <t>767920260R00</t>
  </si>
  <si>
    <t>Montáž vrat na ocelové sloupky, plochy do 15 m2</t>
  </si>
  <si>
    <t>31327512R</t>
  </si>
  <si>
    <t>Pletivo 4hr.PRIMA Standard 55/2,5 Zn+PVC, v. 1500 mm, bez napínacího drátu</t>
  </si>
  <si>
    <t>31478154R</t>
  </si>
  <si>
    <t>Drát napínací PVC pr. drátu 2,9 mm</t>
  </si>
  <si>
    <t>553462199R</t>
  </si>
  <si>
    <t>Hlava vzpěry d 48 mm - slitina + PVC</t>
  </si>
  <si>
    <t>767001</t>
  </si>
  <si>
    <t>Pojezdová brána do areálu SDO 6 x 2 m</t>
  </si>
  <si>
    <t>PKO - ŽÁROVÉ ZINKOVÁNÍ</t>
  </si>
  <si>
    <t>Výplň z tahokovu - žárově pozinkováno</t>
  </si>
  <si>
    <t>Viz. projektová dokumentace</t>
  </si>
  <si>
    <t>998767101R00</t>
  </si>
  <si>
    <t>Přesun hmot pro zámečnické konstr., výšky do 6 m</t>
  </si>
  <si>
    <t>Hloubení nezapažených jam a zářezů do 50 m3, v hornině 3, hloubení strojně</t>
  </si>
  <si>
    <t>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t>
  </si>
  <si>
    <t>9,5*4,5*0,91</t>
  </si>
  <si>
    <t>Svislé přemístění výkopku z horniny 1 až 4, při hloubce výkopu přes 1 do 2,5 m</t>
  </si>
  <si>
    <t>bez naložení do dopravní nádoby, ale s vyprázdněním dopravní nádoby na hromadu nebo na dopravní prostředek,</t>
  </si>
  <si>
    <t>Odkaz na mn. položky pořadí 1 : 38,90250</t>
  </si>
  <si>
    <t>Vodorovné přemístění výkopku z horniny 1 až 4, na vzdálenost přes 9 000  do 10 000 m</t>
  </si>
  <si>
    <t>Odkaz na mn. položky pořadí 2 : 38,90250</t>
  </si>
  <si>
    <t>Nakládání, skládání, překládání neulehlého výkopku nakládání výkopku  přes 100 m3, z horniny 1 až 4</t>
  </si>
  <si>
    <t>Uložení sypaniny na dočasnou skládku tak, že na 1 m2 plochy připadá přes 2 m3 výkopku nebo ornice</t>
  </si>
  <si>
    <t>Zásyp sypaninou bez zhutnění jam, šachet, rýh nebo kolem objektů v těchto vykopávkách</t>
  </si>
  <si>
    <t>z jakékoliv horniny s uložením výkopku po vrstvách,</t>
  </si>
  <si>
    <t>Podsyp pod roznášecí deskou : 9,5*4,5*0,25</t>
  </si>
  <si>
    <t>583320881R</t>
  </si>
  <si>
    <t>Kamenivo nestanovené těžené; frakce 0,0 až 8,0 mm; typ: tříděný</t>
  </si>
  <si>
    <t>Odkaz na mn. položky pořadí 6 : 10,68750*2</t>
  </si>
  <si>
    <t>273313311R00</t>
  </si>
  <si>
    <t>Beton základových desek prostý třídy C 8/10</t>
  </si>
  <si>
    <t>dodávka a uložení betonu do připravené konstrukce,</t>
  </si>
  <si>
    <t>Beton po obvodu váhy : 0,585*0,46*9,5*2</t>
  </si>
  <si>
    <t>0,56*0,46*4,5*2</t>
  </si>
  <si>
    <t>Beton základových desek železový třídy C 20/25</t>
  </si>
  <si>
    <t>bez dodávky a uložení výztuže</t>
  </si>
  <si>
    <t>9,5*4,5*0,25</t>
  </si>
  <si>
    <t>273351215R00</t>
  </si>
  <si>
    <t>Bednění stěn základových desek zřízení</t>
  </si>
  <si>
    <t>svislé nebo šikmé (odkloněné) , půdorysně přímé nebo zalomené, stěn základových desek ve volných nebo zapažených jámách, rýhách, šachtách, včetně případných vzpěr,</t>
  </si>
  <si>
    <t>(1,8+3,6)*2*0,4*2</t>
  </si>
  <si>
    <t>273351216R00</t>
  </si>
  <si>
    <t>Bednění stěn základových desek odstranění</t>
  </si>
  <si>
    <t>Odkaz na mn. položky pořadí 10 : 8,64000</t>
  </si>
  <si>
    <t>273361921RU2</t>
  </si>
  <si>
    <t>Uložení výztuže základových desek ze svařovaných sítí průměr drátu 10 mm, velikost oka 150/150 mm</t>
  </si>
  <si>
    <t>včetně distančních prvků</t>
  </si>
  <si>
    <t>kari síť 10x150x150 (8,43 kg/m2) : ((9,5*4,5)*8,43*1,2)/1000</t>
  </si>
  <si>
    <t>Přesun hmot pro budovy s nosnou konstrukcí zděnou výšky do 6 m</t>
  </si>
  <si>
    <t>Přesun hmot</t>
  </si>
  <si>
    <t>POL7_</t>
  </si>
  <si>
    <t>přesun hmot pro budovy občanské výstavby (JKSO 801), budovy pro bydlení (JKSO 803) budovy pro výrobu a služby (JKSO 812) s nosnou svislou konstrukcí zděnou z cihel nebo tvárnic nebo kovovou</t>
  </si>
  <si>
    <t>721176224R00</t>
  </si>
  <si>
    <t>Potrubí KG svodné (ležaté) v zemi vnější průměr D 160 mm, tloušťka stěny 4,0 mm, DN 150</t>
  </si>
  <si>
    <t>800-721</t>
  </si>
  <si>
    <t>včetně tvarovek, objímek. Bez zednických výpomocí.</t>
  </si>
  <si>
    <t>Potrubí včetně tvarovek. Bez zednických výpomocí.</t>
  </si>
  <si>
    <t>210220021RT1</t>
  </si>
  <si>
    <t>Montáž uzemňovacího vedení v zemi, včetně svorek, propojení a izolace spojů, z profilů ocelových pozinkovaných  (FeZn),  , včetně dodávky pásku 30 x 4 mm, bez nátěru</t>
  </si>
  <si>
    <t>včetně montáže svorek spojovacích, odbočných, upevňovacích a spojovacího materiálu.</t>
  </si>
  <si>
    <t>M3301</t>
  </si>
  <si>
    <t>Řízení vah počítačem - řídicí PC vč. OS Windows, LCD monitor, tiskárna, softwarový modul pro, komunikaci mezi indikátorem vah a PC, Alibi paměť</t>
  </si>
  <si>
    <t xml:space="preserve">ks    </t>
  </si>
  <si>
    <t>M3302</t>
  </si>
  <si>
    <t>Uživatelský program „Expediční váha“</t>
  </si>
  <si>
    <t>M3303</t>
  </si>
  <si>
    <t>Sada světelné signalizace (pro oba směry jízdy) + řídící elektronika, semafory jsou ovládány z PC</t>
  </si>
  <si>
    <t>M3304</t>
  </si>
  <si>
    <t>Sada pro bezobslužný provoz</t>
  </si>
  <si>
    <t>10 kusů čipů</t>
  </si>
  <si>
    <t>M3305</t>
  </si>
  <si>
    <t>Kamerový systém pro snímkování vozidel (2x kamera) čelo vozidla z obou stran, + (1x kamera) horní kamera nákladového prostoru vozidla</t>
  </si>
  <si>
    <t>M3306</t>
  </si>
  <si>
    <t>Venkovní displej vah</t>
  </si>
  <si>
    <t>M3307</t>
  </si>
  <si>
    <t>Automatická závora</t>
  </si>
  <si>
    <t>M3308</t>
  </si>
  <si>
    <t>API propojení DB plátců, napojení na webovou službu na straně zadavatele</t>
  </si>
  <si>
    <t>M3309</t>
  </si>
  <si>
    <t>Ovládací zařízení (terminál)</t>
  </si>
  <si>
    <t>Ovládací zařízení je propojeno se čtečkou OP, z níž jsou vyčítany minimálně tyto údaje: jméno, příjmení, datum narození a bydliště. Délka čtení a vyhodnocení nepřesáhne 10 s. Ovládací zařízení disponuje displejem o minimální velikosti 10" a rozlišením full HD. Zařízení je připojeno do internetu, ale dokáže minimálně 15 min. fungovat i v režimu offline a bez elektřiny.</t>
  </si>
  <si>
    <t>M3310</t>
  </si>
  <si>
    <t>Ovládací software</t>
  </si>
  <si>
    <t>Ovládací software příjmá údaje ze čtečky OP a ukládá je do cloudové databáze. Dále příjmá údaje z mostové váhy i z přidružených kamer, které přenáší registrační značky vozidel. Systém bude disponovat grafickým administračním rozhraním pro nastavení všech parametrů, bez nutnosti kontaktovat dodavatele aplikace. Systém bude umožňovat generování různých statistik (časové rozložení vjezdů, statistiky podle komodity apod.). Bude možné vyhodnocovat množství svezeného odpadu podle plátce. Součástí bude pětiletý bezplatný provoz a dodavatel zajistí vzdálený dohled nad chodem aplikace.</t>
  </si>
  <si>
    <t>M3311</t>
  </si>
  <si>
    <t>API propojení DB plátců</t>
  </si>
  <si>
    <t>Tuto funkcionalitu bude moct zadavatel v případě potřeby centrálně vypnout. V případě vypnuté funkcionality ověření dojde pouze ke kontrole, zda je občan občanem města Kyjov. Systém musí umožňovat i povolení vstupu na SD bez zaplacení poplatku.  Rozhraní bude zabezpečeno pomocí serverového certifikátu a uživatelským certifikátem.</t>
  </si>
  <si>
    <t>M3312</t>
  </si>
  <si>
    <t>Implemetace platebního terminálu</t>
  </si>
  <si>
    <t>Bude zajištěno napojení na webovou službu na straně zadavatele. Platební terminál bude funkčně propojen s ovládacím zařízením. Zadavatelem definované odpady, tak bude možné uhradit bezkontatkně přímo na SD. Po zaplacení bude vytištěn jednoduchý doklad o zaplacení.</t>
  </si>
  <si>
    <t>M3313</t>
  </si>
  <si>
    <t>Instalace, montážní práce a oživení systému</t>
  </si>
  <si>
    <t>Součástí zakázky je také instalace ovládacího zařízení, nastavení komunikace s mostovou váhou, kamerami a platebním terminálem. Dodavatel aplikace poskytne školení obsluze sběrných dvorů i správcům aplikace v rozsahu min. 2 hodiny. Uchazeč bude po dobu zkušebního provozu v délce 3 měsíce poskytovat zvýšenou technickou podporu. Tato rozpočtová položka zahrnuje také drobný instalační materiál.</t>
  </si>
  <si>
    <t>M33-TENZO-NAB23-450</t>
  </si>
  <si>
    <t>Mostová váha  8 x 3 m - Dodávka  a montáž</t>
  </si>
  <si>
    <t>Železobetonové nosiče břemene celkových rozměrů 8 x 3 m, váživost 40t</t>
  </si>
  <si>
    <t>Váživost mostové váhy s přesností na 10 kg</t>
  </si>
  <si>
    <t>Stěnové prefabrikované dílce</t>
  </si>
  <si>
    <t>4 ks tenzometrických nerezových snímačů splňujícími normu OIML R 60</t>
  </si>
  <si>
    <t>slučovací skříňka,</t>
  </si>
  <si>
    <t>Vyhodnocovací indikátor typu Rinstrum R420,</t>
  </si>
  <si>
    <t>Typová dokumentace pro přípravu stanoviště,</t>
  </si>
  <si>
    <t>T- profil pro zamezení spádu nečistot pod váhu</t>
  </si>
  <si>
    <t xml:space="preserve"> Doprava vah na místo určení</t>
  </si>
  <si>
    <t>Instalace, montáž a uvedení do provozu, zaškolení obsluhy vah, doprava veškerého zařízení a techniků na místo</t>
  </si>
  <si>
    <t>Prvotní úřední ověření váhy u výrobce a vydání „Potvrzení o ověření měřidla“ v jazyce EN/DE s platností 2 roky</t>
  </si>
  <si>
    <t>Kontrola stavební přípravy - technický dozor dodavatele váhy</t>
  </si>
  <si>
    <t>výkop rýhy pro připojovací kabely váhy, kamer sys., závor k provoznímu objektu</t>
  </si>
  <si>
    <t>460420010RT1</t>
  </si>
  <si>
    <t>Zřízení kabelového lože v rýze š.do 15 cm z písku, tloušťka vrstvy 15 cm</t>
  </si>
  <si>
    <t>Řidič identifikuje vozidlo přiložením čipu, vloží kód materiálu</t>
  </si>
  <si>
    <t>z klávesnice a po potvrzení údajů je zahájeno vážení.</t>
  </si>
  <si>
    <t>Sada obsahuje: Klávesnicový terminál se čtečkou čipů, krycí stříška terminálu, propojovací boxy,</t>
  </si>
  <si>
    <t>Napojení na webovou službu na straně zadavatele, která ověří zaplacení poplatku za odpad. Ověření bude provedeno online.</t>
  </si>
  <si>
    <t>Kabeláž do vzdálenosti 25m od váhy do váhovny</t>
  </si>
  <si>
    <t>Jeřáb 40t pro manipulaci a instalaci mostových vah</t>
  </si>
  <si>
    <t>1778*0,2</t>
  </si>
  <si>
    <t>Odkaz na mn. položky pořadí 1 : 355,60000</t>
  </si>
  <si>
    <t>180402112R00</t>
  </si>
  <si>
    <t>Založení trávníku parkového výsevem svah do 1:2</t>
  </si>
  <si>
    <t>182301133R00</t>
  </si>
  <si>
    <t>Rozprostření ornice, svah, tl. 15-20 cm, nad 500m2</t>
  </si>
  <si>
    <t>183102135R00</t>
  </si>
  <si>
    <t>Hloub. jamek bez výměny půdy do 0,4 m3, svah 1:2</t>
  </si>
  <si>
    <t>183403115R00</t>
  </si>
  <si>
    <t>Obdělání půdy kultivátorováním na svahu 1:2</t>
  </si>
  <si>
    <t>183403253R00</t>
  </si>
  <si>
    <t>Obdělání půdy hrabáním, na svahu 1:2</t>
  </si>
  <si>
    <t>183403261R00</t>
  </si>
  <si>
    <t>Obdělání půdy válením, na svahu 1:2</t>
  </si>
  <si>
    <t>184102121R00</t>
  </si>
  <si>
    <t>Výsadba dřevin s balem D do 20 cm, na svahu 1:2</t>
  </si>
  <si>
    <t>184801122R00</t>
  </si>
  <si>
    <t>Ošetřování vysazených dřevin soliterních, svah 1:2</t>
  </si>
  <si>
    <t>184921094R00</t>
  </si>
  <si>
    <t>Mulčování rostlin tl. do 0,1 m, svah do 1:2</t>
  </si>
  <si>
    <t>185804312R00</t>
  </si>
  <si>
    <t>Zalití rostlin vodou plochy nad 20 m2</t>
  </si>
  <si>
    <t>počítáno 0,2 l / m2</t>
  </si>
  <si>
    <t>00572400R</t>
  </si>
  <si>
    <t>Směs travní parková I. běžná zátěž PROFI á 25 kg</t>
  </si>
  <si>
    <t>1778*0,1</t>
  </si>
  <si>
    <t>02662131R</t>
  </si>
  <si>
    <t>Tis červený - Taxus baccata v. 60-80 cm</t>
  </si>
  <si>
    <t>10391100R</t>
  </si>
  <si>
    <t>Kůra mulčovací VL</t>
  </si>
  <si>
    <t>568211111R00</t>
  </si>
  <si>
    <t>Položení geomříže skl.do 1:5, š. do 3 m</t>
  </si>
  <si>
    <t>6931029210R</t>
  </si>
  <si>
    <t>Geomříž tkaná měkká Miragrid GX, PET+PVC, 20/20 kN/m</t>
  </si>
  <si>
    <t>Odkaz na mn. položky pořadí 16 : 1778,00000*1,1</t>
  </si>
  <si>
    <t>264211002R00</t>
  </si>
  <si>
    <t>Vrty pilot VÚIS kónických s hlavicí do 10 m, hor.2</t>
  </si>
  <si>
    <t>105*0,63</t>
  </si>
  <si>
    <t>224324OA0</t>
  </si>
  <si>
    <t>PILOTY ZE ŽELEZOBETONU C25/30</t>
  </si>
  <si>
    <t>M3</t>
  </si>
  <si>
    <t>6*0,63*0,63*17</t>
  </si>
  <si>
    <t>22436OA0</t>
  </si>
  <si>
    <t>VÝZTUŽ PILOT Z OCELI</t>
  </si>
  <si>
    <t>T</t>
  </si>
  <si>
    <t>1) pr. 25 mm : (5,83*3,85*8*17)/1000</t>
  </si>
  <si>
    <t>2) pr. 14 mm : (1,17*1,21*7*17)/1000</t>
  </si>
  <si>
    <t>3a) pr. 8 mm : (44,235*0,4*17)/1000</t>
  </si>
  <si>
    <t>3b) pr. 8 mm : (9,09*0,4*17)/1000</t>
  </si>
  <si>
    <t>4) pr. 20 mm : (1,215*2,47*2*17)/1000</t>
  </si>
  <si>
    <t>264239OA0</t>
  </si>
  <si>
    <t>VRTY PRO PILOTY TŘ II D DO 700MM</t>
  </si>
  <si>
    <t>347125OA0</t>
  </si>
  <si>
    <t>STĚNY PROTIHLUKOVÉ Z DÍLCŮ ŽELEZOBETON DO C30/37</t>
  </si>
  <si>
    <t>M2</t>
  </si>
  <si>
    <t>(13,8+7,3+50)*0,5</t>
  </si>
  <si>
    <t>347151VLS</t>
  </si>
  <si>
    <t>Sloupky protihlukových stěn</t>
  </si>
  <si>
    <t>34715OVLS</t>
  </si>
  <si>
    <t>Stěny protihlukové z dílců z recyklované pryže, výplňové panely z nosných sendvičů s jádrem s PUR pěny jednostranně pohltivý</t>
  </si>
  <si>
    <t>(13,8+7,3+50)*3,5</t>
  </si>
  <si>
    <t>Geodetické práce nutné při výstavbě protihlokové stěny</t>
  </si>
  <si>
    <t>SO.09 váha + evidenční systém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</si>
</sst>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22"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rgb="FFD6E1EE"/>
      <name val="Arial CE"/>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
      <sz val="8"/>
      <color indexed="17"/>
      <name val="Arial CE"/>
      <family val="2"/>
      <charset val="238"/>
    </font>
    <font>
      <sz val="8"/>
      <color indexed="9"/>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4">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28"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2" xfId="0" applyNumberFormat="1" applyFont="1" applyBorder="1" applyAlignment="1">
      <alignment horizontal="right" vertical="center" wrapText="1" shrinkToFit="1"/>
    </xf>
    <xf numFmtId="4" fontId="3" fillId="0" borderId="32" xfId="0" applyNumberFormat="1" applyFont="1" applyBorder="1" applyAlignment="1">
      <alignment horizontal="right" vertical="center" shrinkToFit="1"/>
    </xf>
    <xf numFmtId="4" fontId="0" fillId="0" borderId="32" xfId="0" applyNumberFormat="1" applyBorder="1" applyAlignment="1">
      <alignmen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5" fillId="0" borderId="31" xfId="0" applyNumberFormat="1" applyFont="1" applyBorder="1" applyAlignment="1">
      <alignment vertical="center"/>
    </xf>
    <xf numFmtId="4" fontId="5" fillId="0" borderId="32" xfId="0" applyNumberFormat="1" applyFont="1" applyBorder="1" applyAlignment="1">
      <alignment vertical="center" wrapText="1" shrinkToFit="1"/>
    </xf>
    <xf numFmtId="4" fontId="5" fillId="0" borderId="32" xfId="0" applyNumberFormat="1" applyFont="1" applyBorder="1" applyAlignment="1">
      <alignment vertical="center" shrinkToFit="1"/>
    </xf>
    <xf numFmtId="4" fontId="5" fillId="0" borderId="33" xfId="0" applyNumberFormat="1" applyFont="1" applyBorder="1" applyAlignment="1">
      <alignment vertical="center" shrinkToFit="1"/>
    </xf>
    <xf numFmtId="3" fontId="5"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2" xfId="0" applyNumberFormat="1" applyBorder="1" applyAlignment="1">
      <alignment vertical="center" wrapText="1" shrinkToFit="1"/>
    </xf>
    <xf numFmtId="4" fontId="15" fillId="3" borderId="35" xfId="0" applyNumberFormat="1" applyFont="1" applyFill="1" applyBorder="1" applyAlignment="1">
      <alignment vertical="center" wrapText="1" shrinkToFit="1"/>
    </xf>
    <xf numFmtId="4" fontId="15" fillId="3" borderId="35" xfId="0" applyNumberFormat="1" applyFont="1" applyFill="1" applyBorder="1" applyAlignment="1">
      <alignment vertical="center" shrinkToFit="1"/>
    </xf>
    <xf numFmtId="4" fontId="0" fillId="3" borderId="36" xfId="0" applyNumberFormat="1" applyFill="1" applyBorder="1" applyAlignment="1">
      <alignment vertical="center" shrinkToFit="1"/>
    </xf>
    <xf numFmtId="3" fontId="0" fillId="3" borderId="36"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6" fillId="0" borderId="0" xfId="0" applyNumberFormat="1" applyFont="1" applyAlignment="1">
      <alignment wrapText="1"/>
    </xf>
    <xf numFmtId="0" fontId="4" fillId="0" borderId="0" xfId="0" applyFont="1"/>
    <xf numFmtId="49" fontId="0" fillId="0" borderId="0" xfId="0" applyNumberFormat="1"/>
    <xf numFmtId="0" fontId="17"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7" fillId="5" borderId="28"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7" fillId="5" borderId="30" xfId="0" applyFont="1" applyFill="1" applyBorder="1" applyAlignment="1">
      <alignment horizontal="center" vertical="center" wrapText="1"/>
    </xf>
    <xf numFmtId="49" fontId="3" fillId="0" borderId="31" xfId="0" applyNumberFormat="1" applyFont="1" applyBorder="1" applyAlignment="1">
      <alignment vertical="center"/>
    </xf>
    <xf numFmtId="0" fontId="3" fillId="3" borderId="34" xfId="0" applyFont="1" applyFill="1" applyBorder="1" applyAlignment="1">
      <alignment vertical="center"/>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164" fontId="3" fillId="0" borderId="33" xfId="0" applyNumberFormat="1" applyFont="1" applyBorder="1" applyAlignment="1">
      <alignment vertical="center"/>
    </xf>
    <xf numFmtId="164" fontId="3" fillId="3" borderId="36" xfId="0" applyNumberFormat="1" applyFont="1" applyFill="1" applyBorder="1" applyAlignment="1">
      <alignment vertical="center"/>
    </xf>
    <xf numFmtId="164" fontId="0" fillId="0" borderId="0" xfId="0" applyNumberFormat="1"/>
    <xf numFmtId="4" fontId="3" fillId="0" borderId="33" xfId="0" applyNumberFormat="1" applyFont="1" applyBorder="1" applyAlignment="1">
      <alignment horizontal="center" vertical="center"/>
    </xf>
    <xf numFmtId="4" fontId="3" fillId="0" borderId="33" xfId="0" applyNumberFormat="1" applyFont="1" applyBorder="1" applyAlignment="1">
      <alignment vertical="center"/>
    </xf>
    <xf numFmtId="4" fontId="3" fillId="3" borderId="36" xfId="0" applyNumberFormat="1" applyFont="1" applyFill="1" applyBorder="1" applyAlignment="1">
      <alignment horizontal="center" vertical="center"/>
    </xf>
    <xf numFmtId="4" fontId="3" fillId="3" borderId="36" xfId="0" applyNumberFormat="1" applyFont="1" applyFill="1" applyBorder="1" applyAlignment="1">
      <alignment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8" fillId="0" borderId="0" xfId="0" applyFont="1"/>
    <xf numFmtId="165"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8" fillId="0" borderId="0" xfId="0" applyFont="1" applyBorder="1" applyAlignment="1">
      <alignment vertical="top"/>
    </xf>
    <xf numFmtId="49" fontId="18" fillId="0" borderId="0" xfId="0" applyNumberFormat="1" applyFont="1" applyBorder="1" applyAlignment="1">
      <alignment vertical="top"/>
    </xf>
    <xf numFmtId="165" fontId="18" fillId="0" borderId="0" xfId="0" applyNumberFormat="1" applyFont="1" applyBorder="1" applyAlignment="1">
      <alignment vertical="top" shrinkToFit="1"/>
    </xf>
    <xf numFmtId="4" fontId="18" fillId="0" borderId="0" xfId="0" applyNumberFormat="1" applyFont="1" applyBorder="1" applyAlignment="1">
      <alignment vertical="top" shrinkToFit="1"/>
    </xf>
    <xf numFmtId="4" fontId="5" fillId="3" borderId="0" xfId="0" applyNumberFormat="1" applyFont="1" applyFill="1" applyBorder="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5"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7" xfId="0" applyNumberFormat="1" applyFont="1" applyFill="1" applyBorder="1" applyAlignment="1">
      <alignment vertical="top" shrinkToFit="1"/>
    </xf>
    <xf numFmtId="4" fontId="5" fillId="3" borderId="22" xfId="0" applyNumberFormat="1" applyFont="1" applyFill="1" applyBorder="1" applyAlignment="1">
      <alignment vertical="top" shrinkToFit="1"/>
    </xf>
    <xf numFmtId="0" fontId="18" fillId="0" borderId="38" xfId="0" applyFont="1" applyBorder="1" applyAlignment="1">
      <alignment vertical="top"/>
    </xf>
    <xf numFmtId="49" fontId="18" fillId="0" borderId="39" xfId="0" applyNumberFormat="1" applyFont="1" applyBorder="1" applyAlignment="1">
      <alignment vertical="top"/>
    </xf>
    <xf numFmtId="0" fontId="18" fillId="0" borderId="39" xfId="0" applyFont="1" applyBorder="1" applyAlignment="1">
      <alignment horizontal="center" vertical="top" shrinkToFit="1"/>
    </xf>
    <xf numFmtId="165" fontId="18" fillId="0" borderId="39" xfId="0" applyNumberFormat="1" applyFont="1" applyBorder="1" applyAlignment="1">
      <alignment vertical="top" shrinkToFit="1"/>
    </xf>
    <xf numFmtId="4" fontId="18" fillId="4" borderId="39" xfId="0" applyNumberFormat="1" applyFont="1" applyFill="1" applyBorder="1" applyAlignment="1" applyProtection="1">
      <alignment vertical="top" shrinkToFit="1"/>
      <protection locked="0"/>
    </xf>
    <xf numFmtId="4" fontId="18" fillId="0" borderId="39" xfId="0" applyNumberFormat="1" applyFont="1" applyBorder="1" applyAlignment="1">
      <alignment vertical="top" shrinkToFit="1"/>
    </xf>
    <xf numFmtId="4" fontId="18" fillId="0" borderId="40" xfId="0" applyNumberFormat="1" applyFont="1" applyBorder="1" applyAlignment="1">
      <alignment vertical="top" shrinkToFit="1"/>
    </xf>
    <xf numFmtId="0" fontId="18" fillId="0" borderId="41" xfId="0" applyFont="1" applyBorder="1" applyAlignment="1">
      <alignment vertical="top"/>
    </xf>
    <xf numFmtId="49" fontId="18" fillId="0" borderId="42" xfId="0" applyNumberFormat="1" applyFont="1" applyBorder="1" applyAlignment="1">
      <alignment vertical="top"/>
    </xf>
    <xf numFmtId="0" fontId="18" fillId="0" borderId="42" xfId="0" applyFont="1" applyBorder="1" applyAlignment="1">
      <alignment horizontal="center" vertical="top" shrinkToFit="1"/>
    </xf>
    <xf numFmtId="165" fontId="18" fillId="0" borderId="42" xfId="0" applyNumberFormat="1" applyFont="1" applyBorder="1" applyAlignment="1">
      <alignment vertical="top" shrinkToFit="1"/>
    </xf>
    <xf numFmtId="4" fontId="18" fillId="4" borderId="42" xfId="0" applyNumberFormat="1" applyFont="1" applyFill="1" applyBorder="1" applyAlignment="1" applyProtection="1">
      <alignment vertical="top" shrinkToFit="1"/>
      <protection locked="0"/>
    </xf>
    <xf numFmtId="4" fontId="18" fillId="0" borderId="42" xfId="0" applyNumberFormat="1" applyFont="1" applyBorder="1" applyAlignment="1">
      <alignment vertical="top" shrinkToFit="1"/>
    </xf>
    <xf numFmtId="4" fontId="18" fillId="0" borderId="43" xfId="0" applyNumberFormat="1" applyFont="1" applyBorder="1" applyAlignment="1">
      <alignment vertical="top" shrinkToFit="1"/>
    </xf>
    <xf numFmtId="49" fontId="5" fillId="3" borderId="18" xfId="0" applyNumberFormat="1" applyFont="1" applyFill="1" applyBorder="1" applyAlignment="1">
      <alignment horizontal="left" vertical="top" wrapText="1"/>
    </xf>
    <xf numFmtId="49" fontId="18" fillId="0" borderId="42" xfId="0" applyNumberFormat="1" applyFont="1" applyBorder="1" applyAlignment="1">
      <alignment horizontal="left" vertical="top" wrapText="1"/>
    </xf>
    <xf numFmtId="49" fontId="18" fillId="0" borderId="39"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165" fontId="19" fillId="0" borderId="0" xfId="0" applyNumberFormat="1" applyFont="1" applyBorder="1" applyAlignment="1">
      <alignment horizontal="center" vertical="top" wrapText="1" shrinkToFit="1"/>
    </xf>
    <xf numFmtId="165" fontId="19" fillId="0" borderId="0" xfId="0" applyNumberFormat="1" applyFont="1" applyBorder="1" applyAlignment="1">
      <alignment vertical="top" wrapText="1" shrinkToFit="1"/>
    </xf>
    <xf numFmtId="0" fontId="21" fillId="0" borderId="0" xfId="0" applyNumberFormat="1" applyFont="1" applyAlignment="1">
      <alignment wrapText="1"/>
    </xf>
    <xf numFmtId="165" fontId="19" fillId="0" borderId="0" xfId="0" quotePrefix="1" applyNumberFormat="1" applyFont="1" applyBorder="1" applyAlignment="1">
      <alignment horizontal="left" vertical="top" wrapText="1"/>
    </xf>
    <xf numFmtId="0" fontId="3" fillId="2" borderId="0" xfId="0" applyFont="1" applyFill="1" applyAlignment="1">
      <alignment horizontal="left" wrapText="1"/>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0" fontId="0" fillId="0" borderId="0" xfId="0" applyNumberFormat="1" applyAlignment="1">
      <alignment wrapText="1"/>
    </xf>
    <xf numFmtId="4" fontId="5" fillId="0" borderId="32" xfId="0" applyNumberFormat="1" applyFont="1" applyBorder="1" applyAlignment="1">
      <alignment vertical="center" wrapText="1"/>
    </xf>
    <xf numFmtId="4" fontId="0" fillId="0" borderId="32" xfId="0" applyNumberFormat="1" applyBorder="1" applyAlignment="1">
      <alignment vertical="center" wrapTex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0" borderId="18" xfId="0" applyFont="1" applyBorder="1" applyAlignment="1">
      <alignment horizontal="left" vertical="center" wrapText="1"/>
    </xf>
    <xf numFmtId="0" fontId="0" fillId="0" borderId="18" xfId="0" applyBorder="1" applyAlignment="1">
      <alignment vertical="center" wrapText="1"/>
    </xf>
    <xf numFmtId="0" fontId="8" fillId="0" borderId="0" xfId="0" applyFont="1" applyAlignment="1">
      <alignment horizontal="lef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4"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20" fillId="0" borderId="0" xfId="0" applyNumberFormat="1" applyFont="1" applyBorder="1" applyAlignment="1">
      <alignment horizontal="left" vertical="top" wrapText="1"/>
    </xf>
    <xf numFmtId="0" fontId="20" fillId="0" borderId="0" xfId="0" applyNumberFormat="1" applyFont="1" applyBorder="1" applyAlignment="1">
      <alignment vertical="top" wrapText="1"/>
    </xf>
    <xf numFmtId="0" fontId="20" fillId="0" borderId="18" xfId="0" applyNumberFormat="1" applyFont="1" applyBorder="1" applyAlignment="1">
      <alignment horizontal="left" vertical="top" wrapText="1"/>
    </xf>
    <xf numFmtId="0" fontId="20" fillId="0" borderId="18" xfId="0" applyNumberFormat="1" applyFont="1" applyBorder="1" applyAlignment="1">
      <alignment vertical="top" wrapText="1"/>
    </xf>
    <xf numFmtId="0" fontId="18" fillId="0" borderId="18" xfId="0" applyNumberFormat="1" applyFont="1" applyBorder="1" applyAlignment="1">
      <alignment horizontal="left" vertical="top" wrapText="1"/>
    </xf>
    <xf numFmtId="0" fontId="18" fillId="0" borderId="18" xfId="0" applyNumberFormat="1" applyFont="1" applyBorder="1" applyAlignment="1">
      <alignmen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195" t="s">
        <v>39</v>
      </c>
      <c r="B2" s="195"/>
      <c r="C2" s="195"/>
      <c r="D2" s="195"/>
      <c r="E2" s="195"/>
      <c r="F2" s="195"/>
      <c r="G2" s="195"/>
    </row>
  </sheetData>
  <sheetProtection algorithmName="SHA-512" hashValue="v2D1u2aprepP31YdXOesRJ7BO1JDzmCruwDC1BEuPSgPMK4MUQSuPJvm5MciXtUqLFiU1+kw/ZV1NNYZAjScKQ==" saltValue="HRjGX55OR2zTe9Iqky0sCA==" spinCount="100000" sheet="1" formatRows="0"/>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64</v>
      </c>
      <c r="C3" s="252" t="s">
        <v>65</v>
      </c>
      <c r="D3" s="253"/>
      <c r="E3" s="253"/>
      <c r="F3" s="253"/>
      <c r="G3" s="254"/>
      <c r="AC3" s="125" t="s">
        <v>192</v>
      </c>
      <c r="AG3" t="s">
        <v>193</v>
      </c>
    </row>
    <row r="4" spans="1:60" ht="24.95" customHeight="1" x14ac:dyDescent="0.2">
      <c r="A4" s="145" t="s">
        <v>9</v>
      </c>
      <c r="B4" s="146" t="s">
        <v>67</v>
      </c>
      <c r="C4" s="255" t="s">
        <v>68</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160</v>
      </c>
      <c r="C8" s="185" t="s">
        <v>161</v>
      </c>
      <c r="D8" s="166"/>
      <c r="E8" s="167"/>
      <c r="F8" s="168"/>
      <c r="G8" s="168">
        <f>SUMIF(AG9:AG24,"&lt;&gt;NOR",G9:G24)</f>
        <v>0</v>
      </c>
      <c r="H8" s="168"/>
      <c r="I8" s="168">
        <f>SUM(I9:I24)</f>
        <v>0</v>
      </c>
      <c r="J8" s="168"/>
      <c r="K8" s="168">
        <f>SUM(K9:K24)</f>
        <v>0</v>
      </c>
      <c r="L8" s="168"/>
      <c r="M8" s="168">
        <f>SUM(M9:M24)</f>
        <v>0</v>
      </c>
      <c r="N8" s="167"/>
      <c r="O8" s="167">
        <f>SUM(O9:O24)</f>
        <v>0</v>
      </c>
      <c r="P8" s="167"/>
      <c r="Q8" s="167">
        <f>SUM(Q9:Q24)</f>
        <v>0</v>
      </c>
      <c r="R8" s="168"/>
      <c r="S8" s="168"/>
      <c r="T8" s="169"/>
      <c r="U8" s="163"/>
      <c r="V8" s="163">
        <f>SUM(V9:V24)</f>
        <v>0</v>
      </c>
      <c r="W8" s="163"/>
      <c r="X8" s="163"/>
      <c r="Y8" s="163"/>
      <c r="AG8" t="s">
        <v>218</v>
      </c>
    </row>
    <row r="9" spans="1:60" outlineLevel="1" x14ac:dyDescent="0.2">
      <c r="A9" s="178">
        <v>1</v>
      </c>
      <c r="B9" s="179" t="s">
        <v>51</v>
      </c>
      <c r="C9" s="186" t="s">
        <v>505</v>
      </c>
      <c r="D9" s="180" t="s">
        <v>299</v>
      </c>
      <c r="E9" s="181">
        <v>335</v>
      </c>
      <c r="F9" s="182"/>
      <c r="G9" s="183">
        <f t="shared" ref="G9:G24" si="0">ROUND(E9*F9,2)</f>
        <v>0</v>
      </c>
      <c r="H9" s="182"/>
      <c r="I9" s="183">
        <f t="shared" ref="I9:I24" si="1">ROUND(E9*H9,2)</f>
        <v>0</v>
      </c>
      <c r="J9" s="182"/>
      <c r="K9" s="183">
        <f t="shared" ref="K9:K24" si="2">ROUND(E9*J9,2)</f>
        <v>0</v>
      </c>
      <c r="L9" s="183">
        <v>21</v>
      </c>
      <c r="M9" s="183">
        <f t="shared" ref="M9:M24" si="3">G9*(1+L9/100)</f>
        <v>0</v>
      </c>
      <c r="N9" s="181">
        <v>0</v>
      </c>
      <c r="O9" s="181">
        <f t="shared" ref="O9:O24" si="4">ROUND(E9*N9,2)</f>
        <v>0</v>
      </c>
      <c r="P9" s="181">
        <v>0</v>
      </c>
      <c r="Q9" s="181">
        <f t="shared" ref="Q9:Q24" si="5">ROUND(E9*P9,2)</f>
        <v>0</v>
      </c>
      <c r="R9" s="183"/>
      <c r="S9" s="183" t="s">
        <v>222</v>
      </c>
      <c r="T9" s="184" t="s">
        <v>223</v>
      </c>
      <c r="U9" s="162">
        <v>0</v>
      </c>
      <c r="V9" s="162">
        <f t="shared" ref="V9:V24" si="6">ROUND(E9*U9,2)</f>
        <v>0</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78">
        <v>2</v>
      </c>
      <c r="B10" s="179" t="s">
        <v>54</v>
      </c>
      <c r="C10" s="186" t="s">
        <v>506</v>
      </c>
      <c r="D10" s="180" t="s">
        <v>299</v>
      </c>
      <c r="E10" s="181">
        <v>335</v>
      </c>
      <c r="F10" s="182"/>
      <c r="G10" s="183">
        <f t="shared" si="0"/>
        <v>0</v>
      </c>
      <c r="H10" s="182"/>
      <c r="I10" s="183">
        <f t="shared" si="1"/>
        <v>0</v>
      </c>
      <c r="J10" s="182"/>
      <c r="K10" s="183">
        <f t="shared" si="2"/>
        <v>0</v>
      </c>
      <c r="L10" s="183">
        <v>21</v>
      </c>
      <c r="M10" s="183">
        <f t="shared" si="3"/>
        <v>0</v>
      </c>
      <c r="N10" s="181">
        <v>0</v>
      </c>
      <c r="O10" s="181">
        <f t="shared" si="4"/>
        <v>0</v>
      </c>
      <c r="P10" s="181">
        <v>0</v>
      </c>
      <c r="Q10" s="181">
        <f t="shared" si="5"/>
        <v>0</v>
      </c>
      <c r="R10" s="183"/>
      <c r="S10" s="183" t="s">
        <v>222</v>
      </c>
      <c r="T10" s="184" t="s">
        <v>223</v>
      </c>
      <c r="U10" s="162">
        <v>0</v>
      </c>
      <c r="V10" s="162">
        <f t="shared" si="6"/>
        <v>0</v>
      </c>
      <c r="W10" s="162"/>
      <c r="X10" s="162" t="s">
        <v>224</v>
      </c>
      <c r="Y10" s="162" t="s">
        <v>225</v>
      </c>
      <c r="Z10" s="152"/>
      <c r="AA10" s="152"/>
      <c r="AB10" s="152"/>
      <c r="AC10" s="152"/>
      <c r="AD10" s="152"/>
      <c r="AE10" s="152"/>
      <c r="AF10" s="152"/>
      <c r="AG10" s="152" t="s">
        <v>226</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8">
        <v>3</v>
      </c>
      <c r="B11" s="179" t="s">
        <v>60</v>
      </c>
      <c r="C11" s="186" t="s">
        <v>507</v>
      </c>
      <c r="D11" s="180" t="s">
        <v>284</v>
      </c>
      <c r="E11" s="181">
        <v>7</v>
      </c>
      <c r="F11" s="182"/>
      <c r="G11" s="183">
        <f t="shared" si="0"/>
        <v>0</v>
      </c>
      <c r="H11" s="182"/>
      <c r="I11" s="183">
        <f t="shared" si="1"/>
        <v>0</v>
      </c>
      <c r="J11" s="182"/>
      <c r="K11" s="183">
        <f t="shared" si="2"/>
        <v>0</v>
      </c>
      <c r="L11" s="183">
        <v>21</v>
      </c>
      <c r="M11" s="183">
        <f t="shared" si="3"/>
        <v>0</v>
      </c>
      <c r="N11" s="181">
        <v>0</v>
      </c>
      <c r="O11" s="181">
        <f t="shared" si="4"/>
        <v>0</v>
      </c>
      <c r="P11" s="181">
        <v>0</v>
      </c>
      <c r="Q11" s="181">
        <f t="shared" si="5"/>
        <v>0</v>
      </c>
      <c r="R11" s="183"/>
      <c r="S11" s="183" t="s">
        <v>222</v>
      </c>
      <c r="T11" s="184" t="s">
        <v>223</v>
      </c>
      <c r="U11" s="162">
        <v>0</v>
      </c>
      <c r="V11" s="162">
        <f t="shared" si="6"/>
        <v>0</v>
      </c>
      <c r="W11" s="162"/>
      <c r="X11" s="162" t="s">
        <v>224</v>
      </c>
      <c r="Y11" s="162" t="s">
        <v>225</v>
      </c>
      <c r="Z11" s="152"/>
      <c r="AA11" s="152"/>
      <c r="AB11" s="152"/>
      <c r="AC11" s="152"/>
      <c r="AD11" s="152"/>
      <c r="AE11" s="152"/>
      <c r="AF11" s="152"/>
      <c r="AG11" s="152" t="s">
        <v>226</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78">
        <v>4</v>
      </c>
      <c r="B12" s="179" t="s">
        <v>64</v>
      </c>
      <c r="C12" s="186" t="s">
        <v>508</v>
      </c>
      <c r="D12" s="180" t="s">
        <v>284</v>
      </c>
      <c r="E12" s="181">
        <v>7</v>
      </c>
      <c r="F12" s="182"/>
      <c r="G12" s="183">
        <f t="shared" si="0"/>
        <v>0</v>
      </c>
      <c r="H12" s="182"/>
      <c r="I12" s="183">
        <f t="shared" si="1"/>
        <v>0</v>
      </c>
      <c r="J12" s="182"/>
      <c r="K12" s="183">
        <f t="shared" si="2"/>
        <v>0</v>
      </c>
      <c r="L12" s="183">
        <v>21</v>
      </c>
      <c r="M12" s="183">
        <f t="shared" si="3"/>
        <v>0</v>
      </c>
      <c r="N12" s="181">
        <v>0</v>
      </c>
      <c r="O12" s="181">
        <f t="shared" si="4"/>
        <v>0</v>
      </c>
      <c r="P12" s="181">
        <v>0</v>
      </c>
      <c r="Q12" s="181">
        <f t="shared" si="5"/>
        <v>0</v>
      </c>
      <c r="R12" s="183"/>
      <c r="S12" s="183" t="s">
        <v>222</v>
      </c>
      <c r="T12" s="184" t="s">
        <v>223</v>
      </c>
      <c r="U12" s="162">
        <v>0</v>
      </c>
      <c r="V12" s="162">
        <f t="shared" si="6"/>
        <v>0</v>
      </c>
      <c r="W12" s="162"/>
      <c r="X12" s="162" t="s">
        <v>224</v>
      </c>
      <c r="Y12" s="162" t="s">
        <v>225</v>
      </c>
      <c r="Z12" s="152"/>
      <c r="AA12" s="152"/>
      <c r="AB12" s="152"/>
      <c r="AC12" s="152"/>
      <c r="AD12" s="152"/>
      <c r="AE12" s="152"/>
      <c r="AF12" s="152"/>
      <c r="AG12" s="152" t="s">
        <v>226</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8">
        <v>5</v>
      </c>
      <c r="B13" s="179" t="s">
        <v>69</v>
      </c>
      <c r="C13" s="186" t="s">
        <v>509</v>
      </c>
      <c r="D13" s="180" t="s">
        <v>284</v>
      </c>
      <c r="E13" s="181">
        <v>7</v>
      </c>
      <c r="F13" s="182"/>
      <c r="G13" s="183">
        <f t="shared" si="0"/>
        <v>0</v>
      </c>
      <c r="H13" s="182"/>
      <c r="I13" s="183">
        <f t="shared" si="1"/>
        <v>0</v>
      </c>
      <c r="J13" s="182"/>
      <c r="K13" s="183">
        <f t="shared" si="2"/>
        <v>0</v>
      </c>
      <c r="L13" s="183">
        <v>21</v>
      </c>
      <c r="M13" s="183">
        <f t="shared" si="3"/>
        <v>0</v>
      </c>
      <c r="N13" s="181">
        <v>0</v>
      </c>
      <c r="O13" s="181">
        <f t="shared" si="4"/>
        <v>0</v>
      </c>
      <c r="P13" s="181">
        <v>0</v>
      </c>
      <c r="Q13" s="181">
        <f t="shared" si="5"/>
        <v>0</v>
      </c>
      <c r="R13" s="183"/>
      <c r="S13" s="183" t="s">
        <v>222</v>
      </c>
      <c r="T13" s="184" t="s">
        <v>223</v>
      </c>
      <c r="U13" s="162">
        <v>0</v>
      </c>
      <c r="V13" s="162">
        <f t="shared" si="6"/>
        <v>0</v>
      </c>
      <c r="W13" s="162"/>
      <c r="X13" s="162" t="s">
        <v>224</v>
      </c>
      <c r="Y13" s="162" t="s">
        <v>225</v>
      </c>
      <c r="Z13" s="152"/>
      <c r="AA13" s="152"/>
      <c r="AB13" s="152"/>
      <c r="AC13" s="152"/>
      <c r="AD13" s="152"/>
      <c r="AE13" s="152"/>
      <c r="AF13" s="152"/>
      <c r="AG13" s="152" t="s">
        <v>226</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78">
        <v>6</v>
      </c>
      <c r="B14" s="179" t="s">
        <v>72</v>
      </c>
      <c r="C14" s="186" t="s">
        <v>510</v>
      </c>
      <c r="D14" s="180" t="s">
        <v>284</v>
      </c>
      <c r="E14" s="181">
        <v>7</v>
      </c>
      <c r="F14" s="182"/>
      <c r="G14" s="183">
        <f t="shared" si="0"/>
        <v>0</v>
      </c>
      <c r="H14" s="182"/>
      <c r="I14" s="183">
        <f t="shared" si="1"/>
        <v>0</v>
      </c>
      <c r="J14" s="182"/>
      <c r="K14" s="183">
        <f t="shared" si="2"/>
        <v>0</v>
      </c>
      <c r="L14" s="183">
        <v>21</v>
      </c>
      <c r="M14" s="183">
        <f t="shared" si="3"/>
        <v>0</v>
      </c>
      <c r="N14" s="181">
        <v>0</v>
      </c>
      <c r="O14" s="181">
        <f t="shared" si="4"/>
        <v>0</v>
      </c>
      <c r="P14" s="181">
        <v>0</v>
      </c>
      <c r="Q14" s="181">
        <f t="shared" si="5"/>
        <v>0</v>
      </c>
      <c r="R14" s="183"/>
      <c r="S14" s="183" t="s">
        <v>222</v>
      </c>
      <c r="T14" s="184" t="s">
        <v>223</v>
      </c>
      <c r="U14" s="162">
        <v>0</v>
      </c>
      <c r="V14" s="162">
        <f t="shared" si="6"/>
        <v>0</v>
      </c>
      <c r="W14" s="162"/>
      <c r="X14" s="162" t="s">
        <v>224</v>
      </c>
      <c r="Y14" s="162" t="s">
        <v>225</v>
      </c>
      <c r="Z14" s="152"/>
      <c r="AA14" s="152"/>
      <c r="AB14" s="152"/>
      <c r="AC14" s="152"/>
      <c r="AD14" s="152"/>
      <c r="AE14" s="152"/>
      <c r="AF14" s="152"/>
      <c r="AG14" s="152" t="s">
        <v>226</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78">
        <v>7</v>
      </c>
      <c r="B15" s="179" t="s">
        <v>82</v>
      </c>
      <c r="C15" s="186" t="s">
        <v>511</v>
      </c>
      <c r="D15" s="180" t="s">
        <v>299</v>
      </c>
      <c r="E15" s="181">
        <v>42</v>
      </c>
      <c r="F15" s="182"/>
      <c r="G15" s="183">
        <f t="shared" si="0"/>
        <v>0</v>
      </c>
      <c r="H15" s="182"/>
      <c r="I15" s="183">
        <f t="shared" si="1"/>
        <v>0</v>
      </c>
      <c r="J15" s="182"/>
      <c r="K15" s="183">
        <f t="shared" si="2"/>
        <v>0</v>
      </c>
      <c r="L15" s="183">
        <v>21</v>
      </c>
      <c r="M15" s="183">
        <f t="shared" si="3"/>
        <v>0</v>
      </c>
      <c r="N15" s="181">
        <v>0</v>
      </c>
      <c r="O15" s="181">
        <f t="shared" si="4"/>
        <v>0</v>
      </c>
      <c r="P15" s="181">
        <v>0</v>
      </c>
      <c r="Q15" s="181">
        <f t="shared" si="5"/>
        <v>0</v>
      </c>
      <c r="R15" s="183"/>
      <c r="S15" s="183" t="s">
        <v>222</v>
      </c>
      <c r="T15" s="184" t="s">
        <v>223</v>
      </c>
      <c r="U15" s="162">
        <v>0</v>
      </c>
      <c r="V15" s="162">
        <f t="shared" si="6"/>
        <v>0</v>
      </c>
      <c r="W15" s="162"/>
      <c r="X15" s="162" t="s">
        <v>224</v>
      </c>
      <c r="Y15" s="162" t="s">
        <v>225</v>
      </c>
      <c r="Z15" s="152"/>
      <c r="AA15" s="152"/>
      <c r="AB15" s="152"/>
      <c r="AC15" s="152"/>
      <c r="AD15" s="152"/>
      <c r="AE15" s="152"/>
      <c r="AF15" s="152"/>
      <c r="AG15" s="152" t="s">
        <v>226</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78">
        <v>8</v>
      </c>
      <c r="B16" s="179" t="s">
        <v>88</v>
      </c>
      <c r="C16" s="186" t="s">
        <v>512</v>
      </c>
      <c r="D16" s="180" t="s">
        <v>284</v>
      </c>
      <c r="E16" s="181">
        <v>7</v>
      </c>
      <c r="F16" s="182"/>
      <c r="G16" s="183">
        <f t="shared" si="0"/>
        <v>0</v>
      </c>
      <c r="H16" s="182"/>
      <c r="I16" s="183">
        <f t="shared" si="1"/>
        <v>0</v>
      </c>
      <c r="J16" s="182"/>
      <c r="K16" s="183">
        <f t="shared" si="2"/>
        <v>0</v>
      </c>
      <c r="L16" s="183">
        <v>21</v>
      </c>
      <c r="M16" s="183">
        <f t="shared" si="3"/>
        <v>0</v>
      </c>
      <c r="N16" s="181">
        <v>0</v>
      </c>
      <c r="O16" s="181">
        <f t="shared" si="4"/>
        <v>0</v>
      </c>
      <c r="P16" s="181">
        <v>0</v>
      </c>
      <c r="Q16" s="181">
        <f t="shared" si="5"/>
        <v>0</v>
      </c>
      <c r="R16" s="183"/>
      <c r="S16" s="183" t="s">
        <v>222</v>
      </c>
      <c r="T16" s="184" t="s">
        <v>223</v>
      </c>
      <c r="U16" s="162">
        <v>0</v>
      </c>
      <c r="V16" s="162">
        <f t="shared" si="6"/>
        <v>0</v>
      </c>
      <c r="W16" s="162"/>
      <c r="X16" s="162" t="s">
        <v>224</v>
      </c>
      <c r="Y16" s="162" t="s">
        <v>225</v>
      </c>
      <c r="Z16" s="152"/>
      <c r="AA16" s="152"/>
      <c r="AB16" s="152"/>
      <c r="AC16" s="152"/>
      <c r="AD16" s="152"/>
      <c r="AE16" s="152"/>
      <c r="AF16" s="152"/>
      <c r="AG16" s="152" t="s">
        <v>226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1" x14ac:dyDescent="0.2">
      <c r="A17" s="178">
        <v>9</v>
      </c>
      <c r="B17" s="179" t="s">
        <v>91</v>
      </c>
      <c r="C17" s="186" t="s">
        <v>513</v>
      </c>
      <c r="D17" s="180" t="s">
        <v>284</v>
      </c>
      <c r="E17" s="181">
        <v>1</v>
      </c>
      <c r="F17" s="182"/>
      <c r="G17" s="183">
        <f t="shared" si="0"/>
        <v>0</v>
      </c>
      <c r="H17" s="182"/>
      <c r="I17" s="183">
        <f t="shared" si="1"/>
        <v>0</v>
      </c>
      <c r="J17" s="182"/>
      <c r="K17" s="183">
        <f t="shared" si="2"/>
        <v>0</v>
      </c>
      <c r="L17" s="183">
        <v>21</v>
      </c>
      <c r="M17" s="183">
        <f t="shared" si="3"/>
        <v>0</v>
      </c>
      <c r="N17" s="181">
        <v>0</v>
      </c>
      <c r="O17" s="181">
        <f t="shared" si="4"/>
        <v>0</v>
      </c>
      <c r="P17" s="181">
        <v>0</v>
      </c>
      <c r="Q17" s="181">
        <f t="shared" si="5"/>
        <v>0</v>
      </c>
      <c r="R17" s="183"/>
      <c r="S17" s="183" t="s">
        <v>222</v>
      </c>
      <c r="T17" s="184" t="s">
        <v>223</v>
      </c>
      <c r="U17" s="162">
        <v>0</v>
      </c>
      <c r="V17" s="162">
        <f t="shared" si="6"/>
        <v>0</v>
      </c>
      <c r="W17" s="162"/>
      <c r="X17" s="162" t="s">
        <v>224</v>
      </c>
      <c r="Y17" s="162" t="s">
        <v>225</v>
      </c>
      <c r="Z17" s="152"/>
      <c r="AA17" s="152"/>
      <c r="AB17" s="152"/>
      <c r="AC17" s="152"/>
      <c r="AD17" s="152"/>
      <c r="AE17" s="152"/>
      <c r="AF17" s="152"/>
      <c r="AG17" s="152" t="s">
        <v>226</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1" x14ac:dyDescent="0.2">
      <c r="A18" s="178">
        <v>10</v>
      </c>
      <c r="B18" s="179" t="s">
        <v>94</v>
      </c>
      <c r="C18" s="186" t="s">
        <v>514</v>
      </c>
      <c r="D18" s="180" t="s">
        <v>284</v>
      </c>
      <c r="E18" s="181">
        <v>1</v>
      </c>
      <c r="F18" s="182"/>
      <c r="G18" s="183">
        <f t="shared" si="0"/>
        <v>0</v>
      </c>
      <c r="H18" s="182"/>
      <c r="I18" s="183">
        <f t="shared" si="1"/>
        <v>0</v>
      </c>
      <c r="J18" s="182"/>
      <c r="K18" s="183">
        <f t="shared" si="2"/>
        <v>0</v>
      </c>
      <c r="L18" s="183">
        <v>21</v>
      </c>
      <c r="M18" s="183">
        <f t="shared" si="3"/>
        <v>0</v>
      </c>
      <c r="N18" s="181">
        <v>0</v>
      </c>
      <c r="O18" s="181">
        <f t="shared" si="4"/>
        <v>0</v>
      </c>
      <c r="P18" s="181">
        <v>0</v>
      </c>
      <c r="Q18" s="181">
        <f t="shared" si="5"/>
        <v>0</v>
      </c>
      <c r="R18" s="183"/>
      <c r="S18" s="183" t="s">
        <v>222</v>
      </c>
      <c r="T18" s="184" t="s">
        <v>223</v>
      </c>
      <c r="U18" s="162">
        <v>0</v>
      </c>
      <c r="V18" s="162">
        <f t="shared" si="6"/>
        <v>0</v>
      </c>
      <c r="W18" s="162"/>
      <c r="X18" s="162" t="s">
        <v>224</v>
      </c>
      <c r="Y18" s="162" t="s">
        <v>225</v>
      </c>
      <c r="Z18" s="152"/>
      <c r="AA18" s="152"/>
      <c r="AB18" s="152"/>
      <c r="AC18" s="152"/>
      <c r="AD18" s="152"/>
      <c r="AE18" s="152"/>
      <c r="AF18" s="152"/>
      <c r="AG18" s="152" t="s">
        <v>226</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78">
        <v>11</v>
      </c>
      <c r="B19" s="179" t="s">
        <v>97</v>
      </c>
      <c r="C19" s="186" t="s">
        <v>515</v>
      </c>
      <c r="D19" s="180" t="s">
        <v>284</v>
      </c>
      <c r="E19" s="181">
        <v>1</v>
      </c>
      <c r="F19" s="182"/>
      <c r="G19" s="183">
        <f t="shared" si="0"/>
        <v>0</v>
      </c>
      <c r="H19" s="182"/>
      <c r="I19" s="183">
        <f t="shared" si="1"/>
        <v>0</v>
      </c>
      <c r="J19" s="182"/>
      <c r="K19" s="183">
        <f t="shared" si="2"/>
        <v>0</v>
      </c>
      <c r="L19" s="183">
        <v>21</v>
      </c>
      <c r="M19" s="183">
        <f t="shared" si="3"/>
        <v>0</v>
      </c>
      <c r="N19" s="181">
        <v>0</v>
      </c>
      <c r="O19" s="181">
        <f t="shared" si="4"/>
        <v>0</v>
      </c>
      <c r="P19" s="181">
        <v>0</v>
      </c>
      <c r="Q19" s="181">
        <f t="shared" si="5"/>
        <v>0</v>
      </c>
      <c r="R19" s="183"/>
      <c r="S19" s="183" t="s">
        <v>222</v>
      </c>
      <c r="T19" s="184" t="s">
        <v>223</v>
      </c>
      <c r="U19" s="162">
        <v>0</v>
      </c>
      <c r="V19" s="162">
        <f t="shared" si="6"/>
        <v>0</v>
      </c>
      <c r="W19" s="162"/>
      <c r="X19" s="162" t="s">
        <v>224</v>
      </c>
      <c r="Y19" s="162" t="s">
        <v>225</v>
      </c>
      <c r="Z19" s="152"/>
      <c r="AA19" s="152"/>
      <c r="AB19" s="152"/>
      <c r="AC19" s="152"/>
      <c r="AD19" s="152"/>
      <c r="AE19" s="152"/>
      <c r="AF19" s="152"/>
      <c r="AG19" s="152" t="s">
        <v>226</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1" x14ac:dyDescent="0.2">
      <c r="A20" s="178">
        <v>12</v>
      </c>
      <c r="B20" s="179" t="s">
        <v>516</v>
      </c>
      <c r="C20" s="186" t="s">
        <v>517</v>
      </c>
      <c r="D20" s="180" t="s">
        <v>284</v>
      </c>
      <c r="E20" s="181">
        <v>1</v>
      </c>
      <c r="F20" s="182"/>
      <c r="G20" s="183">
        <f t="shared" si="0"/>
        <v>0</v>
      </c>
      <c r="H20" s="182"/>
      <c r="I20" s="183">
        <f t="shared" si="1"/>
        <v>0</v>
      </c>
      <c r="J20" s="182"/>
      <c r="K20" s="183">
        <f t="shared" si="2"/>
        <v>0</v>
      </c>
      <c r="L20" s="183">
        <v>21</v>
      </c>
      <c r="M20" s="183">
        <f t="shared" si="3"/>
        <v>0</v>
      </c>
      <c r="N20" s="181">
        <v>0</v>
      </c>
      <c r="O20" s="181">
        <f t="shared" si="4"/>
        <v>0</v>
      </c>
      <c r="P20" s="181">
        <v>0</v>
      </c>
      <c r="Q20" s="181">
        <f t="shared" si="5"/>
        <v>0</v>
      </c>
      <c r="R20" s="183"/>
      <c r="S20" s="183" t="s">
        <v>222</v>
      </c>
      <c r="T20" s="184" t="s">
        <v>223</v>
      </c>
      <c r="U20" s="162">
        <v>0</v>
      </c>
      <c r="V20" s="162">
        <f t="shared" si="6"/>
        <v>0</v>
      </c>
      <c r="W20" s="162"/>
      <c r="X20" s="162" t="s">
        <v>224</v>
      </c>
      <c r="Y20" s="162" t="s">
        <v>225</v>
      </c>
      <c r="Z20" s="152"/>
      <c r="AA20" s="152"/>
      <c r="AB20" s="152"/>
      <c r="AC20" s="152"/>
      <c r="AD20" s="152"/>
      <c r="AE20" s="152"/>
      <c r="AF20" s="152"/>
      <c r="AG20" s="152" t="s">
        <v>226</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
      <c r="A21" s="178">
        <v>13</v>
      </c>
      <c r="B21" s="179" t="s">
        <v>518</v>
      </c>
      <c r="C21" s="186" t="s">
        <v>519</v>
      </c>
      <c r="D21" s="180" t="s">
        <v>284</v>
      </c>
      <c r="E21" s="181">
        <v>1</v>
      </c>
      <c r="F21" s="182"/>
      <c r="G21" s="183">
        <f t="shared" si="0"/>
        <v>0</v>
      </c>
      <c r="H21" s="182"/>
      <c r="I21" s="183">
        <f t="shared" si="1"/>
        <v>0</v>
      </c>
      <c r="J21" s="182"/>
      <c r="K21" s="183">
        <f t="shared" si="2"/>
        <v>0</v>
      </c>
      <c r="L21" s="183">
        <v>21</v>
      </c>
      <c r="M21" s="183">
        <f t="shared" si="3"/>
        <v>0</v>
      </c>
      <c r="N21" s="181">
        <v>0</v>
      </c>
      <c r="O21" s="181">
        <f t="shared" si="4"/>
        <v>0</v>
      </c>
      <c r="P21" s="181">
        <v>0</v>
      </c>
      <c r="Q21" s="181">
        <f t="shared" si="5"/>
        <v>0</v>
      </c>
      <c r="R21" s="183"/>
      <c r="S21" s="183" t="s">
        <v>222</v>
      </c>
      <c r="T21" s="184" t="s">
        <v>223</v>
      </c>
      <c r="U21" s="162">
        <v>0</v>
      </c>
      <c r="V21" s="162">
        <f t="shared" si="6"/>
        <v>0</v>
      </c>
      <c r="W21" s="162"/>
      <c r="X21" s="162" t="s">
        <v>224</v>
      </c>
      <c r="Y21" s="162" t="s">
        <v>225</v>
      </c>
      <c r="Z21" s="152"/>
      <c r="AA21" s="152"/>
      <c r="AB21" s="152"/>
      <c r="AC21" s="152"/>
      <c r="AD21" s="152"/>
      <c r="AE21" s="152"/>
      <c r="AF21" s="152"/>
      <c r="AG21" s="152" t="s">
        <v>226</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78">
        <v>14</v>
      </c>
      <c r="B22" s="179" t="s">
        <v>520</v>
      </c>
      <c r="C22" s="186" t="s">
        <v>521</v>
      </c>
      <c r="D22" s="180" t="s">
        <v>284</v>
      </c>
      <c r="E22" s="181">
        <v>1</v>
      </c>
      <c r="F22" s="182"/>
      <c r="G22" s="183">
        <f t="shared" si="0"/>
        <v>0</v>
      </c>
      <c r="H22" s="182"/>
      <c r="I22" s="183">
        <f t="shared" si="1"/>
        <v>0</v>
      </c>
      <c r="J22" s="182"/>
      <c r="K22" s="183">
        <f t="shared" si="2"/>
        <v>0</v>
      </c>
      <c r="L22" s="183">
        <v>21</v>
      </c>
      <c r="M22" s="183">
        <f t="shared" si="3"/>
        <v>0</v>
      </c>
      <c r="N22" s="181">
        <v>0</v>
      </c>
      <c r="O22" s="181">
        <f t="shared" si="4"/>
        <v>0</v>
      </c>
      <c r="P22" s="181">
        <v>0</v>
      </c>
      <c r="Q22" s="181">
        <f t="shared" si="5"/>
        <v>0</v>
      </c>
      <c r="R22" s="183"/>
      <c r="S22" s="183" t="s">
        <v>222</v>
      </c>
      <c r="T22" s="184" t="s">
        <v>223</v>
      </c>
      <c r="U22" s="162">
        <v>0</v>
      </c>
      <c r="V22" s="162">
        <f t="shared" si="6"/>
        <v>0</v>
      </c>
      <c r="W22" s="162"/>
      <c r="X22" s="162" t="s">
        <v>224</v>
      </c>
      <c r="Y22" s="162" t="s">
        <v>225</v>
      </c>
      <c r="Z22" s="152"/>
      <c r="AA22" s="152"/>
      <c r="AB22" s="152"/>
      <c r="AC22" s="152"/>
      <c r="AD22" s="152"/>
      <c r="AE22" s="152"/>
      <c r="AF22" s="152"/>
      <c r="AG22" s="152" t="s">
        <v>226</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78">
        <v>15</v>
      </c>
      <c r="B23" s="179" t="s">
        <v>522</v>
      </c>
      <c r="C23" s="186" t="s">
        <v>523</v>
      </c>
      <c r="D23" s="180" t="s">
        <v>284</v>
      </c>
      <c r="E23" s="181">
        <v>1</v>
      </c>
      <c r="F23" s="182"/>
      <c r="G23" s="183">
        <f t="shared" si="0"/>
        <v>0</v>
      </c>
      <c r="H23" s="182"/>
      <c r="I23" s="183">
        <f t="shared" si="1"/>
        <v>0</v>
      </c>
      <c r="J23" s="182"/>
      <c r="K23" s="183">
        <f t="shared" si="2"/>
        <v>0</v>
      </c>
      <c r="L23" s="183">
        <v>21</v>
      </c>
      <c r="M23" s="183">
        <f t="shared" si="3"/>
        <v>0</v>
      </c>
      <c r="N23" s="181">
        <v>0</v>
      </c>
      <c r="O23" s="181">
        <f t="shared" si="4"/>
        <v>0</v>
      </c>
      <c r="P23" s="181">
        <v>0</v>
      </c>
      <c r="Q23" s="181">
        <f t="shared" si="5"/>
        <v>0</v>
      </c>
      <c r="R23" s="183"/>
      <c r="S23" s="183" t="s">
        <v>222</v>
      </c>
      <c r="T23" s="184" t="s">
        <v>223</v>
      </c>
      <c r="U23" s="162">
        <v>0</v>
      </c>
      <c r="V23" s="162">
        <f t="shared" si="6"/>
        <v>0</v>
      </c>
      <c r="W23" s="162"/>
      <c r="X23" s="162" t="s">
        <v>224</v>
      </c>
      <c r="Y23" s="162" t="s">
        <v>225</v>
      </c>
      <c r="Z23" s="152"/>
      <c r="AA23" s="152"/>
      <c r="AB23" s="152"/>
      <c r="AC23" s="152"/>
      <c r="AD23" s="152"/>
      <c r="AE23" s="152"/>
      <c r="AF23" s="152"/>
      <c r="AG23" s="152" t="s">
        <v>226</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
      <c r="A24" s="171">
        <v>16</v>
      </c>
      <c r="B24" s="172" t="s">
        <v>524</v>
      </c>
      <c r="C24" s="187" t="s">
        <v>525</v>
      </c>
      <c r="D24" s="173" t="s">
        <v>284</v>
      </c>
      <c r="E24" s="174">
        <v>1</v>
      </c>
      <c r="F24" s="175"/>
      <c r="G24" s="176">
        <f t="shared" si="0"/>
        <v>0</v>
      </c>
      <c r="H24" s="175"/>
      <c r="I24" s="176">
        <f t="shared" si="1"/>
        <v>0</v>
      </c>
      <c r="J24" s="175"/>
      <c r="K24" s="176">
        <f t="shared" si="2"/>
        <v>0</v>
      </c>
      <c r="L24" s="176">
        <v>21</v>
      </c>
      <c r="M24" s="176">
        <f t="shared" si="3"/>
        <v>0</v>
      </c>
      <c r="N24" s="174">
        <v>0</v>
      </c>
      <c r="O24" s="174">
        <f t="shared" si="4"/>
        <v>0</v>
      </c>
      <c r="P24" s="174">
        <v>0</v>
      </c>
      <c r="Q24" s="174">
        <f t="shared" si="5"/>
        <v>0</v>
      </c>
      <c r="R24" s="176"/>
      <c r="S24" s="176" t="s">
        <v>222</v>
      </c>
      <c r="T24" s="177" t="s">
        <v>223</v>
      </c>
      <c r="U24" s="162">
        <v>0</v>
      </c>
      <c r="V24" s="162">
        <f t="shared" si="6"/>
        <v>0</v>
      </c>
      <c r="W24" s="162"/>
      <c r="X24" s="162" t="s">
        <v>224</v>
      </c>
      <c r="Y24" s="162" t="s">
        <v>225</v>
      </c>
      <c r="Z24" s="152"/>
      <c r="AA24" s="152"/>
      <c r="AB24" s="152"/>
      <c r="AC24" s="152"/>
      <c r="AD24" s="152"/>
      <c r="AE24" s="152"/>
      <c r="AF24" s="152"/>
      <c r="AG24" s="152" t="s">
        <v>226</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x14ac:dyDescent="0.2">
      <c r="A25" s="3"/>
      <c r="B25" s="4"/>
      <c r="C25" s="188"/>
      <c r="D25" s="6"/>
      <c r="E25" s="3"/>
      <c r="F25" s="3"/>
      <c r="G25" s="3"/>
      <c r="H25" s="3"/>
      <c r="I25" s="3"/>
      <c r="J25" s="3"/>
      <c r="K25" s="3"/>
      <c r="L25" s="3"/>
      <c r="M25" s="3"/>
      <c r="N25" s="3"/>
      <c r="O25" s="3"/>
      <c r="P25" s="3"/>
      <c r="Q25" s="3"/>
      <c r="R25" s="3"/>
      <c r="S25" s="3"/>
      <c r="T25" s="3"/>
      <c r="U25" s="3"/>
      <c r="V25" s="3"/>
      <c r="W25" s="3"/>
      <c r="X25" s="3"/>
      <c r="Y25" s="3"/>
      <c r="AE25">
        <v>12</v>
      </c>
      <c r="AF25">
        <v>21</v>
      </c>
      <c r="AG25" t="s">
        <v>203</v>
      </c>
    </row>
    <row r="26" spans="1:60" x14ac:dyDescent="0.2">
      <c r="A26" s="155"/>
      <c r="B26" s="156" t="s">
        <v>29</v>
      </c>
      <c r="C26" s="189"/>
      <c r="D26" s="157"/>
      <c r="E26" s="158"/>
      <c r="F26" s="158"/>
      <c r="G26" s="170">
        <f>G8</f>
        <v>0</v>
      </c>
      <c r="H26" s="3"/>
      <c r="I26" s="3"/>
      <c r="J26" s="3"/>
      <c r="K26" s="3"/>
      <c r="L26" s="3"/>
      <c r="M26" s="3"/>
      <c r="N26" s="3"/>
      <c r="O26" s="3"/>
      <c r="P26" s="3"/>
      <c r="Q26" s="3"/>
      <c r="R26" s="3"/>
      <c r="S26" s="3"/>
      <c r="T26" s="3"/>
      <c r="U26" s="3"/>
      <c r="V26" s="3"/>
      <c r="W26" s="3"/>
      <c r="X26" s="3"/>
      <c r="Y26" s="3"/>
      <c r="AE26">
        <f>SUMIF(L7:L24,AE25,G7:G24)</f>
        <v>0</v>
      </c>
      <c r="AF26">
        <f>SUMIF(L7:L24,AF25,G7:G24)</f>
        <v>0</v>
      </c>
      <c r="AG26" t="s">
        <v>249</v>
      </c>
    </row>
    <row r="27" spans="1:60" x14ac:dyDescent="0.2">
      <c r="C27" s="190"/>
      <c r="D27" s="10"/>
      <c r="AG27" t="s">
        <v>250</v>
      </c>
    </row>
    <row r="28" spans="1:60" x14ac:dyDescent="0.2">
      <c r="D28" s="10"/>
    </row>
    <row r="29" spans="1:60" x14ac:dyDescent="0.2">
      <c r="D29" s="10"/>
    </row>
    <row r="30" spans="1:60" x14ac:dyDescent="0.2">
      <c r="D30" s="10"/>
    </row>
    <row r="31" spans="1:60" x14ac:dyDescent="0.2">
      <c r="D31" s="10"/>
    </row>
    <row r="32" spans="1:60"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sKne6Vy0JroLb+gSJIPa2JWWqrgc0MYWxKhnuQu9Yh9RCMECR6LiBAttEymXtJxzn6R9t9q1vYfK58uQRlmOmA==" saltValue="re6r2iwxf09sCsUUFj7s/Q==" spinCount="100000" sheet="1" formatRows="0"/>
  <mergeCells count="4">
    <mergeCell ref="A1:G1"/>
    <mergeCell ref="C2:G2"/>
    <mergeCell ref="C3:G3"/>
    <mergeCell ref="C4:G4"/>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92" activePane="bottomLeft" state="frozen"/>
      <selection pane="bottomLeft" sqref="A1:G1"/>
    </sheetView>
  </sheetViews>
  <sheetFormatPr defaultRowHeight="12.75" outlineLevelRow="3"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69</v>
      </c>
      <c r="C3" s="252" t="s">
        <v>70</v>
      </c>
      <c r="D3" s="253"/>
      <c r="E3" s="253"/>
      <c r="F3" s="253"/>
      <c r="G3" s="254"/>
      <c r="AC3" s="125" t="s">
        <v>192</v>
      </c>
      <c r="AG3" t="s">
        <v>193</v>
      </c>
    </row>
    <row r="4" spans="1:60" ht="24.95" customHeight="1" x14ac:dyDescent="0.2">
      <c r="A4" s="145" t="s">
        <v>9</v>
      </c>
      <c r="B4" s="146" t="s">
        <v>71</v>
      </c>
      <c r="C4" s="255" t="s">
        <v>63</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SUMIF(AG9:AG16,"&lt;&gt;NOR",G9:G16)</f>
        <v>0</v>
      </c>
      <c r="H8" s="168"/>
      <c r="I8" s="168">
        <f>SUM(I9:I16)</f>
        <v>0</v>
      </c>
      <c r="J8" s="168"/>
      <c r="K8" s="168">
        <f>SUM(K9:K16)</f>
        <v>0</v>
      </c>
      <c r="L8" s="168"/>
      <c r="M8" s="168">
        <f>SUM(M9:M16)</f>
        <v>0</v>
      </c>
      <c r="N8" s="167"/>
      <c r="O8" s="167">
        <f>SUM(O9:O16)</f>
        <v>0</v>
      </c>
      <c r="P8" s="167"/>
      <c r="Q8" s="167">
        <f>SUM(Q9:Q16)</f>
        <v>0</v>
      </c>
      <c r="R8" s="168"/>
      <c r="S8" s="168"/>
      <c r="T8" s="169"/>
      <c r="U8" s="163"/>
      <c r="V8" s="163">
        <f>SUM(V9:V16)</f>
        <v>1.53</v>
      </c>
      <c r="W8" s="163"/>
      <c r="X8" s="163"/>
      <c r="Y8" s="163"/>
      <c r="AG8" t="s">
        <v>218</v>
      </c>
    </row>
    <row r="9" spans="1:60" outlineLevel="1" x14ac:dyDescent="0.2">
      <c r="A9" s="178">
        <v>1</v>
      </c>
      <c r="B9" s="179" t="s">
        <v>251</v>
      </c>
      <c r="C9" s="186" t="s">
        <v>316</v>
      </c>
      <c r="D9" s="180" t="s">
        <v>253</v>
      </c>
      <c r="E9" s="181">
        <v>4.8</v>
      </c>
      <c r="F9" s="182"/>
      <c r="G9" s="183">
        <f>ROUND(E9*F9,2)</f>
        <v>0</v>
      </c>
      <c r="H9" s="182"/>
      <c r="I9" s="183">
        <f>ROUND(E9*H9,2)</f>
        <v>0</v>
      </c>
      <c r="J9" s="182"/>
      <c r="K9" s="183">
        <f>ROUND(E9*J9,2)</f>
        <v>0</v>
      </c>
      <c r="L9" s="183">
        <v>21</v>
      </c>
      <c r="M9" s="183">
        <f>G9*(1+L9/100)</f>
        <v>0</v>
      </c>
      <c r="N9" s="181">
        <v>0</v>
      </c>
      <c r="O9" s="181">
        <f>ROUND(E9*N9,2)</f>
        <v>0</v>
      </c>
      <c r="P9" s="181">
        <v>0</v>
      </c>
      <c r="Q9" s="181">
        <f>ROUND(E9*P9,2)</f>
        <v>0</v>
      </c>
      <c r="R9" s="183"/>
      <c r="S9" s="183" t="s">
        <v>236</v>
      </c>
      <c r="T9" s="184" t="s">
        <v>223</v>
      </c>
      <c r="U9" s="162">
        <v>0.08</v>
      </c>
      <c r="V9" s="162">
        <f>ROUND(E9*U9,2)</f>
        <v>0.38</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71">
        <v>2</v>
      </c>
      <c r="B10" s="172" t="s">
        <v>318</v>
      </c>
      <c r="C10" s="187" t="s">
        <v>319</v>
      </c>
      <c r="D10" s="173" t="s">
        <v>253</v>
      </c>
      <c r="E10" s="174">
        <v>4.8</v>
      </c>
      <c r="F10" s="175"/>
      <c r="G10" s="176">
        <f>ROUND(E10*F10,2)</f>
        <v>0</v>
      </c>
      <c r="H10" s="175"/>
      <c r="I10" s="176">
        <f>ROUND(E10*H10,2)</f>
        <v>0</v>
      </c>
      <c r="J10" s="175"/>
      <c r="K10" s="176">
        <f>ROUND(E10*J10,2)</f>
        <v>0</v>
      </c>
      <c r="L10" s="176">
        <v>21</v>
      </c>
      <c r="M10" s="176">
        <f>G10*(1+L10/100)</f>
        <v>0</v>
      </c>
      <c r="N10" s="174">
        <v>0</v>
      </c>
      <c r="O10" s="174">
        <f>ROUND(E10*N10,2)</f>
        <v>0</v>
      </c>
      <c r="P10" s="174">
        <v>0</v>
      </c>
      <c r="Q10" s="174">
        <f>ROUND(E10*P10,2)</f>
        <v>0</v>
      </c>
      <c r="R10" s="176"/>
      <c r="S10" s="176" t="s">
        <v>236</v>
      </c>
      <c r="T10" s="177" t="s">
        <v>223</v>
      </c>
      <c r="U10" s="162">
        <v>0.23</v>
      </c>
      <c r="V10" s="162">
        <f>ROUND(E10*U10,2)</f>
        <v>1.1000000000000001</v>
      </c>
      <c r="W10" s="162"/>
      <c r="X10" s="162" t="s">
        <v>224</v>
      </c>
      <c r="Y10" s="162" t="s">
        <v>225</v>
      </c>
      <c r="Z10" s="152"/>
      <c r="AA10" s="152"/>
      <c r="AB10" s="152"/>
      <c r="AC10" s="152"/>
      <c r="AD10" s="152"/>
      <c r="AE10" s="152"/>
      <c r="AF10" s="152"/>
      <c r="AG10" s="152" t="s">
        <v>226</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2" x14ac:dyDescent="0.2">
      <c r="A11" s="159"/>
      <c r="B11" s="160"/>
      <c r="C11" s="194" t="s">
        <v>526</v>
      </c>
      <c r="D11" s="191"/>
      <c r="E11" s="192">
        <v>4.8</v>
      </c>
      <c r="F11" s="162"/>
      <c r="G11" s="162"/>
      <c r="H11" s="162"/>
      <c r="I11" s="162"/>
      <c r="J11" s="162"/>
      <c r="K11" s="162"/>
      <c r="L11" s="162"/>
      <c r="M11" s="162"/>
      <c r="N11" s="161"/>
      <c r="O11" s="161"/>
      <c r="P11" s="161"/>
      <c r="Q11" s="161"/>
      <c r="R11" s="162"/>
      <c r="S11" s="162"/>
      <c r="T11" s="162"/>
      <c r="U11" s="162"/>
      <c r="V11" s="162"/>
      <c r="W11" s="162"/>
      <c r="X11" s="162"/>
      <c r="Y11" s="162"/>
      <c r="Z11" s="152"/>
      <c r="AA11" s="152"/>
      <c r="AB11" s="152"/>
      <c r="AC11" s="152"/>
      <c r="AD11" s="152"/>
      <c r="AE11" s="152"/>
      <c r="AF11" s="152"/>
      <c r="AG11" s="152" t="s">
        <v>258</v>
      </c>
      <c r="AH11" s="152">
        <v>0</v>
      </c>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78">
        <v>3</v>
      </c>
      <c r="B12" s="179" t="s">
        <v>321</v>
      </c>
      <c r="C12" s="186" t="s">
        <v>322</v>
      </c>
      <c r="D12" s="180" t="s">
        <v>253</v>
      </c>
      <c r="E12" s="181">
        <v>4.8</v>
      </c>
      <c r="F12" s="182"/>
      <c r="G12" s="183">
        <f>ROUND(E12*F12,2)</f>
        <v>0</v>
      </c>
      <c r="H12" s="182"/>
      <c r="I12" s="183">
        <f>ROUND(E12*H12,2)</f>
        <v>0</v>
      </c>
      <c r="J12" s="182"/>
      <c r="K12" s="183">
        <f>ROUND(E12*J12,2)</f>
        <v>0</v>
      </c>
      <c r="L12" s="183">
        <v>21</v>
      </c>
      <c r="M12" s="183">
        <f>G12*(1+L12/100)</f>
        <v>0</v>
      </c>
      <c r="N12" s="181">
        <v>0</v>
      </c>
      <c r="O12" s="181">
        <f>ROUND(E12*N12,2)</f>
        <v>0</v>
      </c>
      <c r="P12" s="181">
        <v>0</v>
      </c>
      <c r="Q12" s="181">
        <f>ROUND(E12*P12,2)</f>
        <v>0</v>
      </c>
      <c r="R12" s="183"/>
      <c r="S12" s="183" t="s">
        <v>236</v>
      </c>
      <c r="T12" s="184" t="s">
        <v>223</v>
      </c>
      <c r="U12" s="162">
        <v>1.0999999999999999E-2</v>
      </c>
      <c r="V12" s="162">
        <f>ROUND(E12*U12,2)</f>
        <v>0.05</v>
      </c>
      <c r="W12" s="162"/>
      <c r="X12" s="162" t="s">
        <v>224</v>
      </c>
      <c r="Y12" s="162" t="s">
        <v>225</v>
      </c>
      <c r="Z12" s="152"/>
      <c r="AA12" s="152"/>
      <c r="AB12" s="152"/>
      <c r="AC12" s="152"/>
      <c r="AD12" s="152"/>
      <c r="AE12" s="152"/>
      <c r="AF12" s="152"/>
      <c r="AG12" s="152" t="s">
        <v>226</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1">
        <v>4</v>
      </c>
      <c r="B13" s="172" t="s">
        <v>323</v>
      </c>
      <c r="C13" s="187" t="s">
        <v>324</v>
      </c>
      <c r="D13" s="173" t="s">
        <v>253</v>
      </c>
      <c r="E13" s="174">
        <v>24</v>
      </c>
      <c r="F13" s="175"/>
      <c r="G13" s="176">
        <f>ROUND(E13*F13,2)</f>
        <v>0</v>
      </c>
      <c r="H13" s="175"/>
      <c r="I13" s="176">
        <f>ROUND(E13*H13,2)</f>
        <v>0</v>
      </c>
      <c r="J13" s="175"/>
      <c r="K13" s="176">
        <f>ROUND(E13*J13,2)</f>
        <v>0</v>
      </c>
      <c r="L13" s="176">
        <v>21</v>
      </c>
      <c r="M13" s="176">
        <f>G13*(1+L13/100)</f>
        <v>0</v>
      </c>
      <c r="N13" s="174">
        <v>0</v>
      </c>
      <c r="O13" s="174">
        <f>ROUND(E13*N13,2)</f>
        <v>0</v>
      </c>
      <c r="P13" s="174">
        <v>0</v>
      </c>
      <c r="Q13" s="174">
        <f>ROUND(E13*P13,2)</f>
        <v>0</v>
      </c>
      <c r="R13" s="176"/>
      <c r="S13" s="176" t="s">
        <v>236</v>
      </c>
      <c r="T13" s="177" t="s">
        <v>223</v>
      </c>
      <c r="U13" s="162">
        <v>0</v>
      </c>
      <c r="V13" s="162">
        <f>ROUND(E13*U13,2)</f>
        <v>0</v>
      </c>
      <c r="W13" s="162"/>
      <c r="X13" s="162" t="s">
        <v>224</v>
      </c>
      <c r="Y13" s="162" t="s">
        <v>225</v>
      </c>
      <c r="Z13" s="152"/>
      <c r="AA13" s="152"/>
      <c r="AB13" s="152"/>
      <c r="AC13" s="152"/>
      <c r="AD13" s="152"/>
      <c r="AE13" s="152"/>
      <c r="AF13" s="152"/>
      <c r="AG13" s="152" t="s">
        <v>226</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2" x14ac:dyDescent="0.2">
      <c r="A14" s="159"/>
      <c r="B14" s="160"/>
      <c r="C14" s="194" t="s">
        <v>527</v>
      </c>
      <c r="D14" s="191"/>
      <c r="E14" s="192">
        <v>24</v>
      </c>
      <c r="F14" s="162"/>
      <c r="G14" s="162"/>
      <c r="H14" s="162"/>
      <c r="I14" s="162"/>
      <c r="J14" s="162"/>
      <c r="K14" s="162"/>
      <c r="L14" s="162"/>
      <c r="M14" s="162"/>
      <c r="N14" s="161"/>
      <c r="O14" s="161"/>
      <c r="P14" s="161"/>
      <c r="Q14" s="161"/>
      <c r="R14" s="162"/>
      <c r="S14" s="162"/>
      <c r="T14" s="162"/>
      <c r="U14" s="162"/>
      <c r="V14" s="162"/>
      <c r="W14" s="162"/>
      <c r="X14" s="162"/>
      <c r="Y14" s="162"/>
      <c r="Z14" s="152"/>
      <c r="AA14" s="152"/>
      <c r="AB14" s="152"/>
      <c r="AC14" s="152"/>
      <c r="AD14" s="152"/>
      <c r="AE14" s="152"/>
      <c r="AF14" s="152"/>
      <c r="AG14" s="152" t="s">
        <v>258</v>
      </c>
      <c r="AH14" s="152">
        <v>0</v>
      </c>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71">
        <v>5</v>
      </c>
      <c r="B15" s="172" t="s">
        <v>333</v>
      </c>
      <c r="C15" s="187" t="s">
        <v>334</v>
      </c>
      <c r="D15" s="173" t="s">
        <v>335</v>
      </c>
      <c r="E15" s="174">
        <v>8.64</v>
      </c>
      <c r="F15" s="175"/>
      <c r="G15" s="176">
        <f>ROUND(E15*F15,2)</f>
        <v>0</v>
      </c>
      <c r="H15" s="175"/>
      <c r="I15" s="176">
        <f>ROUND(E15*H15,2)</f>
        <v>0</v>
      </c>
      <c r="J15" s="175"/>
      <c r="K15" s="176">
        <f>ROUND(E15*J15,2)</f>
        <v>0</v>
      </c>
      <c r="L15" s="176">
        <v>21</v>
      </c>
      <c r="M15" s="176">
        <f>G15*(1+L15/100)</f>
        <v>0</v>
      </c>
      <c r="N15" s="174">
        <v>0</v>
      </c>
      <c r="O15" s="174">
        <f>ROUND(E15*N15,2)</f>
        <v>0</v>
      </c>
      <c r="P15" s="174">
        <v>0</v>
      </c>
      <c r="Q15" s="174">
        <f>ROUND(E15*P15,2)</f>
        <v>0</v>
      </c>
      <c r="R15" s="176"/>
      <c r="S15" s="176" t="s">
        <v>236</v>
      </c>
      <c r="T15" s="177" t="s">
        <v>223</v>
      </c>
      <c r="U15" s="162">
        <v>0</v>
      </c>
      <c r="V15" s="162">
        <f>ROUND(E15*U15,2)</f>
        <v>0</v>
      </c>
      <c r="W15" s="162"/>
      <c r="X15" s="162" t="s">
        <v>224</v>
      </c>
      <c r="Y15" s="162" t="s">
        <v>225</v>
      </c>
      <c r="Z15" s="152"/>
      <c r="AA15" s="152"/>
      <c r="AB15" s="152"/>
      <c r="AC15" s="152"/>
      <c r="AD15" s="152"/>
      <c r="AE15" s="152"/>
      <c r="AF15" s="152"/>
      <c r="AG15" s="152" t="s">
        <v>226</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2" x14ac:dyDescent="0.2">
      <c r="A16" s="159"/>
      <c r="B16" s="160"/>
      <c r="C16" s="194" t="s">
        <v>528</v>
      </c>
      <c r="D16" s="191"/>
      <c r="E16" s="192">
        <v>8.64</v>
      </c>
      <c r="F16" s="162"/>
      <c r="G16" s="162"/>
      <c r="H16" s="162"/>
      <c r="I16" s="162"/>
      <c r="J16" s="162"/>
      <c r="K16" s="162"/>
      <c r="L16" s="162"/>
      <c r="M16" s="162"/>
      <c r="N16" s="161"/>
      <c r="O16" s="161"/>
      <c r="P16" s="161"/>
      <c r="Q16" s="161"/>
      <c r="R16" s="162"/>
      <c r="S16" s="162"/>
      <c r="T16" s="162"/>
      <c r="U16" s="162"/>
      <c r="V16" s="162"/>
      <c r="W16" s="162"/>
      <c r="X16" s="162"/>
      <c r="Y16" s="162"/>
      <c r="Z16" s="152"/>
      <c r="AA16" s="152"/>
      <c r="AB16" s="152"/>
      <c r="AC16" s="152"/>
      <c r="AD16" s="152"/>
      <c r="AE16" s="152"/>
      <c r="AF16" s="152"/>
      <c r="AG16" s="152" t="s">
        <v>258</v>
      </c>
      <c r="AH16" s="152">
        <v>0</v>
      </c>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x14ac:dyDescent="0.2">
      <c r="A17" s="164" t="s">
        <v>217</v>
      </c>
      <c r="B17" s="165" t="s">
        <v>140</v>
      </c>
      <c r="C17" s="185" t="s">
        <v>141</v>
      </c>
      <c r="D17" s="166"/>
      <c r="E17" s="167"/>
      <c r="F17" s="168"/>
      <c r="G17" s="168">
        <f>SUMIF(AG18:AG22,"&lt;&gt;NOR",G18:G22)</f>
        <v>0</v>
      </c>
      <c r="H17" s="168"/>
      <c r="I17" s="168">
        <f>SUM(I18:I22)</f>
        <v>0</v>
      </c>
      <c r="J17" s="168"/>
      <c r="K17" s="168">
        <f>SUM(K18:K22)</f>
        <v>0</v>
      </c>
      <c r="L17" s="168"/>
      <c r="M17" s="168">
        <f>SUM(M18:M22)</f>
        <v>0</v>
      </c>
      <c r="N17" s="167"/>
      <c r="O17" s="167">
        <f>SUM(O18:O22)</f>
        <v>13.14</v>
      </c>
      <c r="P17" s="167"/>
      <c r="Q17" s="167">
        <f>SUM(Q18:Q22)</f>
        <v>0</v>
      </c>
      <c r="R17" s="168"/>
      <c r="S17" s="168"/>
      <c r="T17" s="169"/>
      <c r="U17" s="163"/>
      <c r="V17" s="163">
        <f>SUM(V18:V22)</f>
        <v>2.84</v>
      </c>
      <c r="W17" s="163"/>
      <c r="X17" s="163"/>
      <c r="Y17" s="163"/>
      <c r="AG17" t="s">
        <v>218</v>
      </c>
    </row>
    <row r="18" spans="1:60" outlineLevel="1" x14ac:dyDescent="0.2">
      <c r="A18" s="171">
        <v>6</v>
      </c>
      <c r="B18" s="172" t="s">
        <v>385</v>
      </c>
      <c r="C18" s="187" t="s">
        <v>386</v>
      </c>
      <c r="D18" s="173" t="s">
        <v>253</v>
      </c>
      <c r="E18" s="174">
        <v>0.52800000000000002</v>
      </c>
      <c r="F18" s="175"/>
      <c r="G18" s="176">
        <f>ROUND(E18*F18,2)</f>
        <v>0</v>
      </c>
      <c r="H18" s="175"/>
      <c r="I18" s="176">
        <f>ROUND(E18*H18,2)</f>
        <v>0</v>
      </c>
      <c r="J18" s="175"/>
      <c r="K18" s="176">
        <f>ROUND(E18*J18,2)</f>
        <v>0</v>
      </c>
      <c r="L18" s="176">
        <v>21</v>
      </c>
      <c r="M18" s="176">
        <f>G18*(1+L18/100)</f>
        <v>0</v>
      </c>
      <c r="N18" s="174">
        <v>2.16</v>
      </c>
      <c r="O18" s="174">
        <f>ROUND(E18*N18,2)</f>
        <v>1.1399999999999999</v>
      </c>
      <c r="P18" s="174">
        <v>0</v>
      </c>
      <c r="Q18" s="174">
        <f>ROUND(E18*P18,2)</f>
        <v>0</v>
      </c>
      <c r="R18" s="176"/>
      <c r="S18" s="176" t="s">
        <v>236</v>
      </c>
      <c r="T18" s="177" t="s">
        <v>223</v>
      </c>
      <c r="U18" s="162">
        <v>1.085</v>
      </c>
      <c r="V18" s="162">
        <f>ROUND(E18*U18,2)</f>
        <v>0.56999999999999995</v>
      </c>
      <c r="W18" s="162"/>
      <c r="X18" s="162" t="s">
        <v>224</v>
      </c>
      <c r="Y18" s="162" t="s">
        <v>225</v>
      </c>
      <c r="Z18" s="152"/>
      <c r="AA18" s="152"/>
      <c r="AB18" s="152"/>
      <c r="AC18" s="152"/>
      <c r="AD18" s="152"/>
      <c r="AE18" s="152"/>
      <c r="AF18" s="152"/>
      <c r="AG18" s="152" t="s">
        <v>226</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2" x14ac:dyDescent="0.2">
      <c r="A19" s="159"/>
      <c r="B19" s="160"/>
      <c r="C19" s="194" t="s">
        <v>529</v>
      </c>
      <c r="D19" s="191"/>
      <c r="E19" s="192">
        <v>0.53</v>
      </c>
      <c r="F19" s="162"/>
      <c r="G19" s="162"/>
      <c r="H19" s="162"/>
      <c r="I19" s="162"/>
      <c r="J19" s="162"/>
      <c r="K19" s="162"/>
      <c r="L19" s="162"/>
      <c r="M19" s="162"/>
      <c r="N19" s="161"/>
      <c r="O19" s="161"/>
      <c r="P19" s="161"/>
      <c r="Q19" s="161"/>
      <c r="R19" s="162"/>
      <c r="S19" s="162"/>
      <c r="T19" s="162"/>
      <c r="U19" s="162"/>
      <c r="V19" s="162"/>
      <c r="W19" s="162"/>
      <c r="X19" s="162"/>
      <c r="Y19" s="162"/>
      <c r="Z19" s="152"/>
      <c r="AA19" s="152"/>
      <c r="AB19" s="152"/>
      <c r="AC19" s="152"/>
      <c r="AD19" s="152"/>
      <c r="AE19" s="152"/>
      <c r="AF19" s="152"/>
      <c r="AG19" s="152" t="s">
        <v>258</v>
      </c>
      <c r="AH19" s="152">
        <v>0</v>
      </c>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1" x14ac:dyDescent="0.2">
      <c r="A20" s="171">
        <v>7</v>
      </c>
      <c r="B20" s="172" t="s">
        <v>530</v>
      </c>
      <c r="C20" s="187" t="s">
        <v>531</v>
      </c>
      <c r="D20" s="173" t="s">
        <v>253</v>
      </c>
      <c r="E20" s="174">
        <v>4.7519999999999998</v>
      </c>
      <c r="F20" s="175"/>
      <c r="G20" s="176">
        <f>ROUND(E20*F20,2)</f>
        <v>0</v>
      </c>
      <c r="H20" s="175"/>
      <c r="I20" s="176">
        <f>ROUND(E20*H20,2)</f>
        <v>0</v>
      </c>
      <c r="J20" s="175"/>
      <c r="K20" s="176">
        <f>ROUND(E20*J20,2)</f>
        <v>0</v>
      </c>
      <c r="L20" s="176">
        <v>21</v>
      </c>
      <c r="M20" s="176">
        <f>G20*(1+L20/100)</f>
        <v>0</v>
      </c>
      <c r="N20" s="174">
        <v>2.5249999999999999</v>
      </c>
      <c r="O20" s="174">
        <f>ROUND(E20*N20,2)</f>
        <v>12</v>
      </c>
      <c r="P20" s="174">
        <v>0</v>
      </c>
      <c r="Q20" s="174">
        <f>ROUND(E20*P20,2)</f>
        <v>0</v>
      </c>
      <c r="R20" s="176"/>
      <c r="S20" s="176" t="s">
        <v>236</v>
      </c>
      <c r="T20" s="177" t="s">
        <v>223</v>
      </c>
      <c r="U20" s="162">
        <v>0.47699999999999998</v>
      </c>
      <c r="V20" s="162">
        <f>ROUND(E20*U20,2)</f>
        <v>2.27</v>
      </c>
      <c r="W20" s="162"/>
      <c r="X20" s="162" t="s">
        <v>224</v>
      </c>
      <c r="Y20" s="162" t="s">
        <v>225</v>
      </c>
      <c r="Z20" s="152"/>
      <c r="AA20" s="152"/>
      <c r="AB20" s="152"/>
      <c r="AC20" s="152"/>
      <c r="AD20" s="152"/>
      <c r="AE20" s="152"/>
      <c r="AF20" s="152"/>
      <c r="AG20" s="152" t="s">
        <v>226</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2" x14ac:dyDescent="0.2">
      <c r="A21" s="159"/>
      <c r="B21" s="160"/>
      <c r="C21" s="260" t="s">
        <v>532</v>
      </c>
      <c r="D21" s="261"/>
      <c r="E21" s="261"/>
      <c r="F21" s="261"/>
      <c r="G21" s="261"/>
      <c r="H21" s="162"/>
      <c r="I21" s="162"/>
      <c r="J21" s="162"/>
      <c r="K21" s="162"/>
      <c r="L21" s="162"/>
      <c r="M21" s="162"/>
      <c r="N21" s="161"/>
      <c r="O21" s="161"/>
      <c r="P21" s="161"/>
      <c r="Q21" s="161"/>
      <c r="R21" s="162"/>
      <c r="S21" s="162"/>
      <c r="T21" s="162"/>
      <c r="U21" s="162"/>
      <c r="V21" s="162"/>
      <c r="W21" s="162"/>
      <c r="X21" s="162"/>
      <c r="Y21" s="162"/>
      <c r="Z21" s="152"/>
      <c r="AA21" s="152"/>
      <c r="AB21" s="152"/>
      <c r="AC21" s="152"/>
      <c r="AD21" s="152"/>
      <c r="AE21" s="152"/>
      <c r="AF21" s="152"/>
      <c r="AG21" s="152" t="s">
        <v>278</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2" x14ac:dyDescent="0.2">
      <c r="A22" s="159"/>
      <c r="B22" s="160"/>
      <c r="C22" s="194" t="s">
        <v>533</v>
      </c>
      <c r="D22" s="191"/>
      <c r="E22" s="192">
        <v>4.75</v>
      </c>
      <c r="F22" s="162"/>
      <c r="G22" s="162"/>
      <c r="H22" s="162"/>
      <c r="I22" s="162"/>
      <c r="J22" s="162"/>
      <c r="K22" s="162"/>
      <c r="L22" s="162"/>
      <c r="M22" s="162"/>
      <c r="N22" s="161"/>
      <c r="O22" s="161"/>
      <c r="P22" s="161"/>
      <c r="Q22" s="161"/>
      <c r="R22" s="162"/>
      <c r="S22" s="162"/>
      <c r="T22" s="162"/>
      <c r="U22" s="162"/>
      <c r="V22" s="162"/>
      <c r="W22" s="162"/>
      <c r="X22" s="162"/>
      <c r="Y22" s="162"/>
      <c r="Z22" s="152"/>
      <c r="AA22" s="152"/>
      <c r="AB22" s="152"/>
      <c r="AC22" s="152"/>
      <c r="AD22" s="152"/>
      <c r="AE22" s="152"/>
      <c r="AF22" s="152"/>
      <c r="AG22" s="152" t="s">
        <v>258</v>
      </c>
      <c r="AH22" s="152">
        <v>0</v>
      </c>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x14ac:dyDescent="0.2">
      <c r="A23" s="164" t="s">
        <v>217</v>
      </c>
      <c r="B23" s="165" t="s">
        <v>142</v>
      </c>
      <c r="C23" s="185" t="s">
        <v>143</v>
      </c>
      <c r="D23" s="166"/>
      <c r="E23" s="167"/>
      <c r="F23" s="168"/>
      <c r="G23" s="168">
        <f>SUMIF(AG24:AG25,"&lt;&gt;NOR",G24:G25)</f>
        <v>0</v>
      </c>
      <c r="H23" s="168"/>
      <c r="I23" s="168">
        <f>SUM(I24:I25)</f>
        <v>0</v>
      </c>
      <c r="J23" s="168"/>
      <c r="K23" s="168">
        <f>SUM(K24:K25)</f>
        <v>0</v>
      </c>
      <c r="L23" s="168"/>
      <c r="M23" s="168">
        <f>SUM(M24:M25)</f>
        <v>0</v>
      </c>
      <c r="N23" s="167"/>
      <c r="O23" s="167">
        <f>SUM(O24:O25)</f>
        <v>7.25</v>
      </c>
      <c r="P23" s="167"/>
      <c r="Q23" s="167">
        <f>SUM(Q24:Q25)</f>
        <v>0</v>
      </c>
      <c r="R23" s="168"/>
      <c r="S23" s="168"/>
      <c r="T23" s="169"/>
      <c r="U23" s="163"/>
      <c r="V23" s="163">
        <f>SUM(V24:V25)</f>
        <v>21.96</v>
      </c>
      <c r="W23" s="163"/>
      <c r="X23" s="163"/>
      <c r="Y23" s="163"/>
      <c r="AG23" t="s">
        <v>218</v>
      </c>
    </row>
    <row r="24" spans="1:60" outlineLevel="1" x14ac:dyDescent="0.2">
      <c r="A24" s="171">
        <v>8</v>
      </c>
      <c r="B24" s="172" t="s">
        <v>534</v>
      </c>
      <c r="C24" s="187" t="s">
        <v>535</v>
      </c>
      <c r="D24" s="173" t="s">
        <v>272</v>
      </c>
      <c r="E24" s="174">
        <v>24</v>
      </c>
      <c r="F24" s="175"/>
      <c r="G24" s="176">
        <f>ROUND(E24*F24,2)</f>
        <v>0</v>
      </c>
      <c r="H24" s="175"/>
      <c r="I24" s="176">
        <f>ROUND(E24*H24,2)</f>
        <v>0</v>
      </c>
      <c r="J24" s="175"/>
      <c r="K24" s="176">
        <f>ROUND(E24*J24,2)</f>
        <v>0</v>
      </c>
      <c r="L24" s="176">
        <v>21</v>
      </c>
      <c r="M24" s="176">
        <f>G24*(1+L24/100)</f>
        <v>0</v>
      </c>
      <c r="N24" s="174">
        <v>0.30188999999999999</v>
      </c>
      <c r="O24" s="174">
        <f>ROUND(E24*N24,2)</f>
        <v>7.25</v>
      </c>
      <c r="P24" s="174">
        <v>0</v>
      </c>
      <c r="Q24" s="174">
        <f>ROUND(E24*P24,2)</f>
        <v>0</v>
      </c>
      <c r="R24" s="176"/>
      <c r="S24" s="176" t="s">
        <v>236</v>
      </c>
      <c r="T24" s="177" t="s">
        <v>223</v>
      </c>
      <c r="U24" s="162">
        <v>0.91500000000000004</v>
      </c>
      <c r="V24" s="162">
        <f>ROUND(E24*U24,2)</f>
        <v>21.96</v>
      </c>
      <c r="W24" s="162"/>
      <c r="X24" s="162" t="s">
        <v>224</v>
      </c>
      <c r="Y24" s="162" t="s">
        <v>225</v>
      </c>
      <c r="Z24" s="152"/>
      <c r="AA24" s="152"/>
      <c r="AB24" s="152"/>
      <c r="AC24" s="152"/>
      <c r="AD24" s="152"/>
      <c r="AE24" s="152"/>
      <c r="AF24" s="152"/>
      <c r="AG24" s="152" t="s">
        <v>226</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2" x14ac:dyDescent="0.2">
      <c r="A25" s="159"/>
      <c r="B25" s="160"/>
      <c r="C25" s="194" t="s">
        <v>536</v>
      </c>
      <c r="D25" s="191"/>
      <c r="E25" s="192">
        <v>24</v>
      </c>
      <c r="F25" s="162"/>
      <c r="G25" s="162"/>
      <c r="H25" s="162"/>
      <c r="I25" s="162"/>
      <c r="J25" s="162"/>
      <c r="K25" s="162"/>
      <c r="L25" s="162"/>
      <c r="M25" s="162"/>
      <c r="N25" s="161"/>
      <c r="O25" s="161"/>
      <c r="P25" s="161"/>
      <c r="Q25" s="161"/>
      <c r="R25" s="162"/>
      <c r="S25" s="162"/>
      <c r="T25" s="162"/>
      <c r="U25" s="162"/>
      <c r="V25" s="162"/>
      <c r="W25" s="162"/>
      <c r="X25" s="162"/>
      <c r="Y25" s="162"/>
      <c r="Z25" s="152"/>
      <c r="AA25" s="152"/>
      <c r="AB25" s="152"/>
      <c r="AC25" s="152"/>
      <c r="AD25" s="152"/>
      <c r="AE25" s="152"/>
      <c r="AF25" s="152"/>
      <c r="AG25" s="152" t="s">
        <v>258</v>
      </c>
      <c r="AH25" s="152">
        <v>0</v>
      </c>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x14ac:dyDescent="0.2">
      <c r="A26" s="164" t="s">
        <v>217</v>
      </c>
      <c r="B26" s="165" t="s">
        <v>148</v>
      </c>
      <c r="C26" s="185" t="s">
        <v>149</v>
      </c>
      <c r="D26" s="166"/>
      <c r="E26" s="167"/>
      <c r="F26" s="168"/>
      <c r="G26" s="168">
        <f>SUMIF(AG27:AG29,"&lt;&gt;NOR",G27:G29)</f>
        <v>0</v>
      </c>
      <c r="H26" s="168"/>
      <c r="I26" s="168">
        <f>SUM(I27:I29)</f>
        <v>0</v>
      </c>
      <c r="J26" s="168"/>
      <c r="K26" s="168">
        <f>SUM(K27:K29)</f>
        <v>0</v>
      </c>
      <c r="L26" s="168"/>
      <c r="M26" s="168">
        <f>SUM(M27:M29)</f>
        <v>0</v>
      </c>
      <c r="N26" s="167"/>
      <c r="O26" s="167">
        <f>SUM(O27:O29)</f>
        <v>2.37</v>
      </c>
      <c r="P26" s="167"/>
      <c r="Q26" s="167">
        <f>SUM(Q27:Q29)</f>
        <v>0</v>
      </c>
      <c r="R26" s="168"/>
      <c r="S26" s="168"/>
      <c r="T26" s="169"/>
      <c r="U26" s="163"/>
      <c r="V26" s="163">
        <f>SUM(V27:V29)</f>
        <v>41.83</v>
      </c>
      <c r="W26" s="163"/>
      <c r="X26" s="163"/>
      <c r="Y26" s="163"/>
      <c r="AG26" t="s">
        <v>218</v>
      </c>
    </row>
    <row r="27" spans="1:60" outlineLevel="1" x14ac:dyDescent="0.2">
      <c r="A27" s="171">
        <v>9</v>
      </c>
      <c r="B27" s="172" t="s">
        <v>537</v>
      </c>
      <c r="C27" s="187" t="s">
        <v>538</v>
      </c>
      <c r="D27" s="173" t="s">
        <v>272</v>
      </c>
      <c r="E27" s="174">
        <v>49.8</v>
      </c>
      <c r="F27" s="175"/>
      <c r="G27" s="176">
        <f>ROUND(E27*F27,2)</f>
        <v>0</v>
      </c>
      <c r="H27" s="175"/>
      <c r="I27" s="176">
        <f>ROUND(E27*H27,2)</f>
        <v>0</v>
      </c>
      <c r="J27" s="175"/>
      <c r="K27" s="176">
        <f>ROUND(E27*J27,2)</f>
        <v>0</v>
      </c>
      <c r="L27" s="176">
        <v>21</v>
      </c>
      <c r="M27" s="176">
        <f>G27*(1+L27/100)</f>
        <v>0</v>
      </c>
      <c r="N27" s="174">
        <v>4.7660000000000001E-2</v>
      </c>
      <c r="O27" s="174">
        <f>ROUND(E27*N27,2)</f>
        <v>2.37</v>
      </c>
      <c r="P27" s="174">
        <v>0</v>
      </c>
      <c r="Q27" s="174">
        <f>ROUND(E27*P27,2)</f>
        <v>0</v>
      </c>
      <c r="R27" s="176"/>
      <c r="S27" s="176" t="s">
        <v>236</v>
      </c>
      <c r="T27" s="177" t="s">
        <v>223</v>
      </c>
      <c r="U27" s="162">
        <v>0.84</v>
      </c>
      <c r="V27" s="162">
        <f>ROUND(E27*U27,2)</f>
        <v>41.83</v>
      </c>
      <c r="W27" s="162"/>
      <c r="X27" s="162" t="s">
        <v>224</v>
      </c>
      <c r="Y27" s="162" t="s">
        <v>225</v>
      </c>
      <c r="Z27" s="152"/>
      <c r="AA27" s="152"/>
      <c r="AB27" s="152"/>
      <c r="AC27" s="152"/>
      <c r="AD27" s="152"/>
      <c r="AE27" s="152"/>
      <c r="AF27" s="152"/>
      <c r="AG27" s="152" t="s">
        <v>226</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2" x14ac:dyDescent="0.2">
      <c r="A28" s="159"/>
      <c r="B28" s="160"/>
      <c r="C28" s="194" t="s">
        <v>539</v>
      </c>
      <c r="D28" s="191"/>
      <c r="E28" s="192">
        <v>48</v>
      </c>
      <c r="F28" s="162"/>
      <c r="G28" s="162"/>
      <c r="H28" s="162"/>
      <c r="I28" s="162"/>
      <c r="J28" s="162"/>
      <c r="K28" s="162"/>
      <c r="L28" s="162"/>
      <c r="M28" s="162"/>
      <c r="N28" s="161"/>
      <c r="O28" s="161"/>
      <c r="P28" s="161"/>
      <c r="Q28" s="161"/>
      <c r="R28" s="162"/>
      <c r="S28" s="162"/>
      <c r="T28" s="162"/>
      <c r="U28" s="162"/>
      <c r="V28" s="162"/>
      <c r="W28" s="162"/>
      <c r="X28" s="162"/>
      <c r="Y28" s="162"/>
      <c r="Z28" s="152"/>
      <c r="AA28" s="152"/>
      <c r="AB28" s="152"/>
      <c r="AC28" s="152"/>
      <c r="AD28" s="152"/>
      <c r="AE28" s="152"/>
      <c r="AF28" s="152"/>
      <c r="AG28" s="152" t="s">
        <v>258</v>
      </c>
      <c r="AH28" s="152">
        <v>0</v>
      </c>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3" x14ac:dyDescent="0.2">
      <c r="A29" s="159"/>
      <c r="B29" s="160"/>
      <c r="C29" s="194" t="s">
        <v>540</v>
      </c>
      <c r="D29" s="191"/>
      <c r="E29" s="192">
        <v>1.8</v>
      </c>
      <c r="F29" s="162"/>
      <c r="G29" s="162"/>
      <c r="H29" s="162"/>
      <c r="I29" s="162"/>
      <c r="J29" s="162"/>
      <c r="K29" s="162"/>
      <c r="L29" s="162"/>
      <c r="M29" s="162"/>
      <c r="N29" s="161"/>
      <c r="O29" s="161"/>
      <c r="P29" s="161"/>
      <c r="Q29" s="161"/>
      <c r="R29" s="162"/>
      <c r="S29" s="162"/>
      <c r="T29" s="162"/>
      <c r="U29" s="162"/>
      <c r="V29" s="162"/>
      <c r="W29" s="162"/>
      <c r="X29" s="162"/>
      <c r="Y29" s="162"/>
      <c r="Z29" s="152"/>
      <c r="AA29" s="152"/>
      <c r="AB29" s="152"/>
      <c r="AC29" s="152"/>
      <c r="AD29" s="152"/>
      <c r="AE29" s="152"/>
      <c r="AF29" s="152"/>
      <c r="AG29" s="152" t="s">
        <v>258</v>
      </c>
      <c r="AH29" s="152">
        <v>0</v>
      </c>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x14ac:dyDescent="0.2">
      <c r="A30" s="164" t="s">
        <v>217</v>
      </c>
      <c r="B30" s="165" t="s">
        <v>158</v>
      </c>
      <c r="C30" s="185" t="s">
        <v>159</v>
      </c>
      <c r="D30" s="166"/>
      <c r="E30" s="167"/>
      <c r="F30" s="168"/>
      <c r="G30" s="168">
        <f>SUMIF(AG31:AG31,"&lt;&gt;NOR",G31:G31)</f>
        <v>0</v>
      </c>
      <c r="H30" s="168"/>
      <c r="I30" s="168">
        <f>SUM(I31:I31)</f>
        <v>0</v>
      </c>
      <c r="J30" s="168"/>
      <c r="K30" s="168">
        <f>SUM(K31:K31)</f>
        <v>0</v>
      </c>
      <c r="L30" s="168"/>
      <c r="M30" s="168">
        <f>SUM(M31:M31)</f>
        <v>0</v>
      </c>
      <c r="N30" s="167"/>
      <c r="O30" s="167">
        <f>SUM(O31:O31)</f>
        <v>0</v>
      </c>
      <c r="P30" s="167"/>
      <c r="Q30" s="167">
        <f>SUM(Q31:Q31)</f>
        <v>0</v>
      </c>
      <c r="R30" s="168"/>
      <c r="S30" s="168"/>
      <c r="T30" s="169"/>
      <c r="U30" s="163"/>
      <c r="V30" s="163">
        <f>SUM(V31:V31)</f>
        <v>19.39</v>
      </c>
      <c r="W30" s="163"/>
      <c r="X30" s="163"/>
      <c r="Y30" s="163"/>
      <c r="AG30" t="s">
        <v>218</v>
      </c>
    </row>
    <row r="31" spans="1:60" outlineLevel="1" x14ac:dyDescent="0.2">
      <c r="A31" s="178">
        <v>10</v>
      </c>
      <c r="B31" s="179" t="s">
        <v>404</v>
      </c>
      <c r="C31" s="186" t="s">
        <v>405</v>
      </c>
      <c r="D31" s="180" t="s">
        <v>335</v>
      </c>
      <c r="E31" s="181">
        <v>22.758109999999999</v>
      </c>
      <c r="F31" s="182"/>
      <c r="G31" s="183">
        <f>ROUND(E31*F31,2)</f>
        <v>0</v>
      </c>
      <c r="H31" s="182"/>
      <c r="I31" s="183">
        <f>ROUND(E31*H31,2)</f>
        <v>0</v>
      </c>
      <c r="J31" s="182"/>
      <c r="K31" s="183">
        <f>ROUND(E31*J31,2)</f>
        <v>0</v>
      </c>
      <c r="L31" s="183">
        <v>21</v>
      </c>
      <c r="M31" s="183">
        <f>G31*(1+L31/100)</f>
        <v>0</v>
      </c>
      <c r="N31" s="181">
        <v>0</v>
      </c>
      <c r="O31" s="181">
        <f>ROUND(E31*N31,2)</f>
        <v>0</v>
      </c>
      <c r="P31" s="181">
        <v>0</v>
      </c>
      <c r="Q31" s="181">
        <f>ROUND(E31*P31,2)</f>
        <v>0</v>
      </c>
      <c r="R31" s="183"/>
      <c r="S31" s="183" t="s">
        <v>236</v>
      </c>
      <c r="T31" s="184" t="s">
        <v>223</v>
      </c>
      <c r="U31" s="162">
        <v>0.85199999999999998</v>
      </c>
      <c r="V31" s="162">
        <f>ROUND(E31*U31,2)</f>
        <v>19.39</v>
      </c>
      <c r="W31" s="162"/>
      <c r="X31" s="162" t="s">
        <v>224</v>
      </c>
      <c r="Y31" s="162" t="s">
        <v>225</v>
      </c>
      <c r="Z31" s="152"/>
      <c r="AA31" s="152"/>
      <c r="AB31" s="152"/>
      <c r="AC31" s="152"/>
      <c r="AD31" s="152"/>
      <c r="AE31" s="152"/>
      <c r="AF31" s="152"/>
      <c r="AG31" s="152" t="s">
        <v>314</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x14ac:dyDescent="0.2">
      <c r="A32" s="164" t="s">
        <v>217</v>
      </c>
      <c r="B32" s="165" t="s">
        <v>170</v>
      </c>
      <c r="C32" s="185" t="s">
        <v>171</v>
      </c>
      <c r="D32" s="166"/>
      <c r="E32" s="167"/>
      <c r="F32" s="168"/>
      <c r="G32" s="168">
        <f>SUMIF(AG33:AG39,"&lt;&gt;NOR",G33:G39)</f>
        <v>0</v>
      </c>
      <c r="H32" s="168"/>
      <c r="I32" s="168">
        <f>SUM(I33:I39)</f>
        <v>0</v>
      </c>
      <c r="J32" s="168"/>
      <c r="K32" s="168">
        <f>SUM(K33:K39)</f>
        <v>0</v>
      </c>
      <c r="L32" s="168"/>
      <c r="M32" s="168">
        <f>SUM(M33:M39)</f>
        <v>0</v>
      </c>
      <c r="N32" s="167"/>
      <c r="O32" s="167">
        <f>SUM(O33:O39)</f>
        <v>0.46</v>
      </c>
      <c r="P32" s="167"/>
      <c r="Q32" s="167">
        <f>SUM(Q33:Q39)</f>
        <v>4.5</v>
      </c>
      <c r="R32" s="168"/>
      <c r="S32" s="168"/>
      <c r="T32" s="169"/>
      <c r="U32" s="163"/>
      <c r="V32" s="163">
        <f>SUM(V33:V39)</f>
        <v>283.52999999999997</v>
      </c>
      <c r="W32" s="163"/>
      <c r="X32" s="163"/>
      <c r="Y32" s="163"/>
      <c r="AG32" t="s">
        <v>218</v>
      </c>
    </row>
    <row r="33" spans="1:60" outlineLevel="1" x14ac:dyDescent="0.2">
      <c r="A33" s="171">
        <v>11</v>
      </c>
      <c r="B33" s="172" t="s">
        <v>541</v>
      </c>
      <c r="C33" s="187" t="s">
        <v>542</v>
      </c>
      <c r="D33" s="173" t="s">
        <v>543</v>
      </c>
      <c r="E33" s="174">
        <v>4500</v>
      </c>
      <c r="F33" s="175"/>
      <c r="G33" s="176">
        <f>ROUND(E33*F33,2)</f>
        <v>0</v>
      </c>
      <c r="H33" s="175"/>
      <c r="I33" s="176">
        <f>ROUND(E33*H33,2)</f>
        <v>0</v>
      </c>
      <c r="J33" s="175"/>
      <c r="K33" s="176">
        <f>ROUND(E33*J33,2)</f>
        <v>0</v>
      </c>
      <c r="L33" s="176">
        <v>21</v>
      </c>
      <c r="M33" s="176">
        <f>G33*(1+L33/100)</f>
        <v>0</v>
      </c>
      <c r="N33" s="174">
        <v>5.0000000000000002E-5</v>
      </c>
      <c r="O33" s="174">
        <f>ROUND(E33*N33,2)</f>
        <v>0.23</v>
      </c>
      <c r="P33" s="174">
        <v>0</v>
      </c>
      <c r="Q33" s="174">
        <f>ROUND(E33*P33,2)</f>
        <v>0</v>
      </c>
      <c r="R33" s="176"/>
      <c r="S33" s="176" t="s">
        <v>236</v>
      </c>
      <c r="T33" s="177" t="s">
        <v>223</v>
      </c>
      <c r="U33" s="162">
        <v>3.4000000000000002E-2</v>
      </c>
      <c r="V33" s="162">
        <f>ROUND(E33*U33,2)</f>
        <v>153</v>
      </c>
      <c r="W33" s="162"/>
      <c r="X33" s="162" t="s">
        <v>224</v>
      </c>
      <c r="Y33" s="162" t="s">
        <v>225</v>
      </c>
      <c r="Z33" s="152"/>
      <c r="AA33" s="152"/>
      <c r="AB33" s="152"/>
      <c r="AC33" s="152"/>
      <c r="AD33" s="152"/>
      <c r="AE33" s="152"/>
      <c r="AF33" s="152"/>
      <c r="AG33" s="152" t="s">
        <v>226</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2" x14ac:dyDescent="0.2">
      <c r="A34" s="159"/>
      <c r="B34" s="160"/>
      <c r="C34" s="260" t="s">
        <v>544</v>
      </c>
      <c r="D34" s="261"/>
      <c r="E34" s="261"/>
      <c r="F34" s="261"/>
      <c r="G34" s="261"/>
      <c r="H34" s="162"/>
      <c r="I34" s="162"/>
      <c r="J34" s="162"/>
      <c r="K34" s="162"/>
      <c r="L34" s="162"/>
      <c r="M34" s="162"/>
      <c r="N34" s="161"/>
      <c r="O34" s="161"/>
      <c r="P34" s="161"/>
      <c r="Q34" s="161"/>
      <c r="R34" s="162"/>
      <c r="S34" s="162"/>
      <c r="T34" s="162"/>
      <c r="U34" s="162"/>
      <c r="V34" s="162"/>
      <c r="W34" s="162"/>
      <c r="X34" s="162"/>
      <c r="Y34" s="162"/>
      <c r="Z34" s="152"/>
      <c r="AA34" s="152"/>
      <c r="AB34" s="152"/>
      <c r="AC34" s="152"/>
      <c r="AD34" s="152"/>
      <c r="AE34" s="152"/>
      <c r="AF34" s="152"/>
      <c r="AG34" s="152" t="s">
        <v>278</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1" x14ac:dyDescent="0.2">
      <c r="A35" s="171">
        <v>12</v>
      </c>
      <c r="B35" s="172" t="s">
        <v>545</v>
      </c>
      <c r="C35" s="187" t="s">
        <v>546</v>
      </c>
      <c r="D35" s="173" t="s">
        <v>543</v>
      </c>
      <c r="E35" s="174">
        <v>4500</v>
      </c>
      <c r="F35" s="175"/>
      <c r="G35" s="176">
        <f>ROUND(E35*F35,2)</f>
        <v>0</v>
      </c>
      <c r="H35" s="175"/>
      <c r="I35" s="176">
        <f>ROUND(E35*H35,2)</f>
        <v>0</v>
      </c>
      <c r="J35" s="175"/>
      <c r="K35" s="176">
        <f>ROUND(E35*J35,2)</f>
        <v>0</v>
      </c>
      <c r="L35" s="176">
        <v>21</v>
      </c>
      <c r="M35" s="176">
        <f>G35*(1+L35/100)</f>
        <v>0</v>
      </c>
      <c r="N35" s="174">
        <v>5.0000000000000002E-5</v>
      </c>
      <c r="O35" s="174">
        <f>ROUND(E35*N35,2)</f>
        <v>0.23</v>
      </c>
      <c r="P35" s="174">
        <v>1E-3</v>
      </c>
      <c r="Q35" s="174">
        <f>ROUND(E35*P35,2)</f>
        <v>4.5</v>
      </c>
      <c r="R35" s="176"/>
      <c r="S35" s="176" t="s">
        <v>236</v>
      </c>
      <c r="T35" s="177" t="s">
        <v>223</v>
      </c>
      <c r="U35" s="162">
        <v>2.5999999999999999E-2</v>
      </c>
      <c r="V35" s="162">
        <f>ROUND(E35*U35,2)</f>
        <v>117</v>
      </c>
      <c r="W35" s="162"/>
      <c r="X35" s="162" t="s">
        <v>224</v>
      </c>
      <c r="Y35" s="162" t="s">
        <v>225</v>
      </c>
      <c r="Z35" s="152"/>
      <c r="AA35" s="152"/>
      <c r="AB35" s="152"/>
      <c r="AC35" s="152"/>
      <c r="AD35" s="152"/>
      <c r="AE35" s="152"/>
      <c r="AF35" s="152"/>
      <c r="AG35" s="152" t="s">
        <v>226</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2" x14ac:dyDescent="0.2">
      <c r="A36" s="159"/>
      <c r="B36" s="160"/>
      <c r="C36" s="260" t="s">
        <v>547</v>
      </c>
      <c r="D36" s="261"/>
      <c r="E36" s="261"/>
      <c r="F36" s="261"/>
      <c r="G36" s="261"/>
      <c r="H36" s="162"/>
      <c r="I36" s="162"/>
      <c r="J36" s="162"/>
      <c r="K36" s="162"/>
      <c r="L36" s="162"/>
      <c r="M36" s="162"/>
      <c r="N36" s="161"/>
      <c r="O36" s="161"/>
      <c r="P36" s="161"/>
      <c r="Q36" s="161"/>
      <c r="R36" s="162"/>
      <c r="S36" s="162"/>
      <c r="T36" s="162"/>
      <c r="U36" s="162"/>
      <c r="V36" s="162"/>
      <c r="W36" s="162"/>
      <c r="X36" s="162"/>
      <c r="Y36" s="162"/>
      <c r="Z36" s="152"/>
      <c r="AA36" s="152"/>
      <c r="AB36" s="152"/>
      <c r="AC36" s="152"/>
      <c r="AD36" s="152"/>
      <c r="AE36" s="152"/>
      <c r="AF36" s="152"/>
      <c r="AG36" s="152" t="s">
        <v>278</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78">
        <v>13</v>
      </c>
      <c r="B37" s="179" t="s">
        <v>548</v>
      </c>
      <c r="C37" s="186" t="s">
        <v>549</v>
      </c>
      <c r="D37" s="180" t="s">
        <v>335</v>
      </c>
      <c r="E37" s="181">
        <v>4.5</v>
      </c>
      <c r="F37" s="182"/>
      <c r="G37" s="183">
        <f>ROUND(E37*F37,2)</f>
        <v>0</v>
      </c>
      <c r="H37" s="182"/>
      <c r="I37" s="183">
        <f>ROUND(E37*H37,2)</f>
        <v>0</v>
      </c>
      <c r="J37" s="182"/>
      <c r="K37" s="183">
        <f>ROUND(E37*J37,2)</f>
        <v>0</v>
      </c>
      <c r="L37" s="183">
        <v>21</v>
      </c>
      <c r="M37" s="183">
        <f>G37*(1+L37/100)</f>
        <v>0</v>
      </c>
      <c r="N37" s="181">
        <v>0</v>
      </c>
      <c r="O37" s="181">
        <f>ROUND(E37*N37,2)</f>
        <v>0</v>
      </c>
      <c r="P37" s="181">
        <v>0</v>
      </c>
      <c r="Q37" s="181">
        <f>ROUND(E37*P37,2)</f>
        <v>0</v>
      </c>
      <c r="R37" s="183"/>
      <c r="S37" s="183" t="s">
        <v>236</v>
      </c>
      <c r="T37" s="184" t="s">
        <v>223</v>
      </c>
      <c r="U37" s="162">
        <v>3.0059999999999998</v>
      </c>
      <c r="V37" s="162">
        <f>ROUND(E37*U37,2)</f>
        <v>13.53</v>
      </c>
      <c r="W37" s="162"/>
      <c r="X37" s="162" t="s">
        <v>224</v>
      </c>
      <c r="Y37" s="162" t="s">
        <v>225</v>
      </c>
      <c r="Z37" s="152"/>
      <c r="AA37" s="152"/>
      <c r="AB37" s="152"/>
      <c r="AC37" s="152"/>
      <c r="AD37" s="152"/>
      <c r="AE37" s="152"/>
      <c r="AF37" s="152"/>
      <c r="AG37" s="152" t="s">
        <v>226</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
      <c r="A38" s="171">
        <v>14</v>
      </c>
      <c r="B38" s="172" t="s">
        <v>550</v>
      </c>
      <c r="C38" s="187" t="s">
        <v>551</v>
      </c>
      <c r="D38" s="173" t="s">
        <v>552</v>
      </c>
      <c r="E38" s="174">
        <v>10</v>
      </c>
      <c r="F38" s="175"/>
      <c r="G38" s="176">
        <f>ROUND(E38*F38,2)</f>
        <v>0</v>
      </c>
      <c r="H38" s="175"/>
      <c r="I38" s="176">
        <f>ROUND(E38*H38,2)</f>
        <v>0</v>
      </c>
      <c r="J38" s="175"/>
      <c r="K38" s="176">
        <f>ROUND(E38*J38,2)</f>
        <v>0</v>
      </c>
      <c r="L38" s="176">
        <v>21</v>
      </c>
      <c r="M38" s="176">
        <f>G38*(1+L38/100)</f>
        <v>0</v>
      </c>
      <c r="N38" s="174">
        <v>0</v>
      </c>
      <c r="O38" s="174">
        <f>ROUND(E38*N38,2)</f>
        <v>0</v>
      </c>
      <c r="P38" s="174">
        <v>0</v>
      </c>
      <c r="Q38" s="174">
        <f>ROUND(E38*P38,2)</f>
        <v>0</v>
      </c>
      <c r="R38" s="176" t="s">
        <v>553</v>
      </c>
      <c r="S38" s="176" t="s">
        <v>236</v>
      </c>
      <c r="T38" s="177" t="s">
        <v>223</v>
      </c>
      <c r="U38" s="162">
        <v>0</v>
      </c>
      <c r="V38" s="162">
        <f>ROUND(E38*U38,2)</f>
        <v>0</v>
      </c>
      <c r="W38" s="162"/>
      <c r="X38" s="162" t="s">
        <v>554</v>
      </c>
      <c r="Y38" s="162" t="s">
        <v>225</v>
      </c>
      <c r="Z38" s="152"/>
      <c r="AA38" s="152"/>
      <c r="AB38" s="152"/>
      <c r="AC38" s="152"/>
      <c r="AD38" s="152"/>
      <c r="AE38" s="152"/>
      <c r="AF38" s="152"/>
      <c r="AG38" s="152" t="s">
        <v>555</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2" x14ac:dyDescent="0.2">
      <c r="A39" s="159"/>
      <c r="B39" s="160"/>
      <c r="C39" s="260" t="s">
        <v>556</v>
      </c>
      <c r="D39" s="261"/>
      <c r="E39" s="261"/>
      <c r="F39" s="261"/>
      <c r="G39" s="261"/>
      <c r="H39" s="162"/>
      <c r="I39" s="162"/>
      <c r="J39" s="162"/>
      <c r="K39" s="162"/>
      <c r="L39" s="162"/>
      <c r="M39" s="162"/>
      <c r="N39" s="161"/>
      <c r="O39" s="161"/>
      <c r="P39" s="161"/>
      <c r="Q39" s="161"/>
      <c r="R39" s="162"/>
      <c r="S39" s="162"/>
      <c r="T39" s="162"/>
      <c r="U39" s="162"/>
      <c r="V39" s="162"/>
      <c r="W39" s="162"/>
      <c r="X39" s="162"/>
      <c r="Y39" s="162"/>
      <c r="Z39" s="152"/>
      <c r="AA39" s="152"/>
      <c r="AB39" s="152"/>
      <c r="AC39" s="152"/>
      <c r="AD39" s="152"/>
      <c r="AE39" s="152"/>
      <c r="AF39" s="152"/>
      <c r="AG39" s="152" t="s">
        <v>278</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x14ac:dyDescent="0.2">
      <c r="A40" s="164" t="s">
        <v>217</v>
      </c>
      <c r="B40" s="165" t="s">
        <v>172</v>
      </c>
      <c r="C40" s="185" t="s">
        <v>173</v>
      </c>
      <c r="D40" s="166"/>
      <c r="E40" s="167"/>
      <c r="F40" s="168"/>
      <c r="G40" s="168">
        <f>SUMIF(AG41:AG50,"&lt;&gt;NOR",G41:G50)</f>
        <v>0</v>
      </c>
      <c r="H40" s="168"/>
      <c r="I40" s="168">
        <f>SUM(I41:I50)</f>
        <v>0</v>
      </c>
      <c r="J40" s="168"/>
      <c r="K40" s="168">
        <f>SUM(K41:K50)</f>
        <v>0</v>
      </c>
      <c r="L40" s="168"/>
      <c r="M40" s="168">
        <f>SUM(M41:M50)</f>
        <v>0</v>
      </c>
      <c r="N40" s="167"/>
      <c r="O40" s="167">
        <f>SUM(O41:O50)</f>
        <v>0.18000000000000002</v>
      </c>
      <c r="P40" s="167"/>
      <c r="Q40" s="167">
        <f>SUM(Q41:Q50)</f>
        <v>0</v>
      </c>
      <c r="R40" s="168"/>
      <c r="S40" s="168"/>
      <c r="T40" s="169"/>
      <c r="U40" s="163"/>
      <c r="V40" s="163">
        <f>SUM(V41:V50)</f>
        <v>245.87</v>
      </c>
      <c r="W40" s="163"/>
      <c r="X40" s="163"/>
      <c r="Y40" s="163"/>
      <c r="AG40" t="s">
        <v>218</v>
      </c>
    </row>
    <row r="41" spans="1:60" outlineLevel="1" x14ac:dyDescent="0.2">
      <c r="A41" s="171">
        <v>15</v>
      </c>
      <c r="B41" s="172" t="s">
        <v>557</v>
      </c>
      <c r="C41" s="187" t="s">
        <v>558</v>
      </c>
      <c r="D41" s="173" t="s">
        <v>272</v>
      </c>
      <c r="E41" s="174">
        <v>484</v>
      </c>
      <c r="F41" s="175"/>
      <c r="G41" s="176">
        <f>ROUND(E41*F41,2)</f>
        <v>0</v>
      </c>
      <c r="H41" s="175"/>
      <c r="I41" s="176">
        <f>ROUND(E41*H41,2)</f>
        <v>0</v>
      </c>
      <c r="J41" s="175"/>
      <c r="K41" s="176">
        <f>ROUND(E41*J41,2)</f>
        <v>0</v>
      </c>
      <c r="L41" s="176">
        <v>21</v>
      </c>
      <c r="M41" s="176">
        <f>G41*(1+L41/100)</f>
        <v>0</v>
      </c>
      <c r="N41" s="174">
        <v>2.7999999999999998E-4</v>
      </c>
      <c r="O41" s="174">
        <f>ROUND(E41*N41,2)</f>
        <v>0.14000000000000001</v>
      </c>
      <c r="P41" s="174">
        <v>0</v>
      </c>
      <c r="Q41" s="174">
        <f>ROUND(E41*P41,2)</f>
        <v>0</v>
      </c>
      <c r="R41" s="176"/>
      <c r="S41" s="176" t="s">
        <v>236</v>
      </c>
      <c r="T41" s="177" t="s">
        <v>223</v>
      </c>
      <c r="U41" s="162">
        <v>0.307</v>
      </c>
      <c r="V41" s="162">
        <f>ROUND(E41*U41,2)</f>
        <v>148.59</v>
      </c>
      <c r="W41" s="162"/>
      <c r="X41" s="162" t="s">
        <v>224</v>
      </c>
      <c r="Y41" s="162" t="s">
        <v>225</v>
      </c>
      <c r="Z41" s="152"/>
      <c r="AA41" s="152"/>
      <c r="AB41" s="152"/>
      <c r="AC41" s="152"/>
      <c r="AD41" s="152"/>
      <c r="AE41" s="152"/>
      <c r="AF41" s="152"/>
      <c r="AG41" s="152" t="s">
        <v>226</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outlineLevel="2" x14ac:dyDescent="0.2">
      <c r="A42" s="159"/>
      <c r="B42" s="160"/>
      <c r="C42" s="260" t="s">
        <v>559</v>
      </c>
      <c r="D42" s="261"/>
      <c r="E42" s="261"/>
      <c r="F42" s="261"/>
      <c r="G42" s="261"/>
      <c r="H42" s="162"/>
      <c r="I42" s="162"/>
      <c r="J42" s="162"/>
      <c r="K42" s="162"/>
      <c r="L42" s="162"/>
      <c r="M42" s="162"/>
      <c r="N42" s="161"/>
      <c r="O42" s="161"/>
      <c r="P42" s="161"/>
      <c r="Q42" s="161"/>
      <c r="R42" s="162"/>
      <c r="S42" s="162"/>
      <c r="T42" s="162"/>
      <c r="U42" s="162"/>
      <c r="V42" s="162"/>
      <c r="W42" s="162"/>
      <c r="X42" s="162"/>
      <c r="Y42" s="162"/>
      <c r="Z42" s="152"/>
      <c r="AA42" s="152"/>
      <c r="AB42" s="152"/>
      <c r="AC42" s="152"/>
      <c r="AD42" s="152"/>
      <c r="AE42" s="152"/>
      <c r="AF42" s="152"/>
      <c r="AG42" s="152" t="s">
        <v>278</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2" x14ac:dyDescent="0.2">
      <c r="A43" s="159"/>
      <c r="B43" s="160"/>
      <c r="C43" s="194" t="s">
        <v>560</v>
      </c>
      <c r="D43" s="191"/>
      <c r="E43" s="192">
        <v>484</v>
      </c>
      <c r="F43" s="162"/>
      <c r="G43" s="162"/>
      <c r="H43" s="162"/>
      <c r="I43" s="162"/>
      <c r="J43" s="162"/>
      <c r="K43" s="162"/>
      <c r="L43" s="162"/>
      <c r="M43" s="162"/>
      <c r="N43" s="161"/>
      <c r="O43" s="161"/>
      <c r="P43" s="161"/>
      <c r="Q43" s="161"/>
      <c r="R43" s="162"/>
      <c r="S43" s="162"/>
      <c r="T43" s="162"/>
      <c r="U43" s="162"/>
      <c r="V43" s="162"/>
      <c r="W43" s="162"/>
      <c r="X43" s="162"/>
      <c r="Y43" s="162"/>
      <c r="Z43" s="152"/>
      <c r="AA43" s="152"/>
      <c r="AB43" s="152"/>
      <c r="AC43" s="152"/>
      <c r="AD43" s="152"/>
      <c r="AE43" s="152"/>
      <c r="AF43" s="152"/>
      <c r="AG43" s="152" t="s">
        <v>258</v>
      </c>
      <c r="AH43" s="152">
        <v>0</v>
      </c>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1" x14ac:dyDescent="0.2">
      <c r="A44" s="171">
        <v>16</v>
      </c>
      <c r="B44" s="172" t="s">
        <v>561</v>
      </c>
      <c r="C44" s="187" t="s">
        <v>562</v>
      </c>
      <c r="D44" s="173" t="s">
        <v>272</v>
      </c>
      <c r="E44" s="174">
        <v>484</v>
      </c>
      <c r="F44" s="175"/>
      <c r="G44" s="176">
        <f>ROUND(E44*F44,2)</f>
        <v>0</v>
      </c>
      <c r="H44" s="175"/>
      <c r="I44" s="176">
        <f>ROUND(E44*H44,2)</f>
        <v>0</v>
      </c>
      <c r="J44" s="175"/>
      <c r="K44" s="176">
        <f>ROUND(E44*J44,2)</f>
        <v>0</v>
      </c>
      <c r="L44" s="176">
        <v>21</v>
      </c>
      <c r="M44" s="176">
        <f>G44*(1+L44/100)</f>
        <v>0</v>
      </c>
      <c r="N44" s="174">
        <v>8.0000000000000007E-5</v>
      </c>
      <c r="O44" s="174">
        <f>ROUND(E44*N44,2)</f>
        <v>0.04</v>
      </c>
      <c r="P44" s="174">
        <v>0</v>
      </c>
      <c r="Q44" s="174">
        <f>ROUND(E44*P44,2)</f>
        <v>0</v>
      </c>
      <c r="R44" s="176"/>
      <c r="S44" s="176" t="s">
        <v>236</v>
      </c>
      <c r="T44" s="177" t="s">
        <v>223</v>
      </c>
      <c r="U44" s="162">
        <v>0.156</v>
      </c>
      <c r="V44" s="162">
        <f>ROUND(E44*U44,2)</f>
        <v>75.5</v>
      </c>
      <c r="W44" s="162"/>
      <c r="X44" s="162" t="s">
        <v>224</v>
      </c>
      <c r="Y44" s="162" t="s">
        <v>225</v>
      </c>
      <c r="Z44" s="152"/>
      <c r="AA44" s="152"/>
      <c r="AB44" s="152"/>
      <c r="AC44" s="152"/>
      <c r="AD44" s="152"/>
      <c r="AE44" s="152"/>
      <c r="AF44" s="152"/>
      <c r="AG44" s="152" t="s">
        <v>226</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2" x14ac:dyDescent="0.2">
      <c r="A45" s="159"/>
      <c r="B45" s="160"/>
      <c r="C45" s="194" t="s">
        <v>563</v>
      </c>
      <c r="D45" s="191"/>
      <c r="E45" s="192">
        <v>484</v>
      </c>
      <c r="F45" s="162"/>
      <c r="G45" s="162"/>
      <c r="H45" s="162"/>
      <c r="I45" s="162"/>
      <c r="J45" s="162"/>
      <c r="K45" s="162"/>
      <c r="L45" s="162"/>
      <c r="M45" s="162"/>
      <c r="N45" s="161"/>
      <c r="O45" s="161"/>
      <c r="P45" s="161"/>
      <c r="Q45" s="161"/>
      <c r="R45" s="162"/>
      <c r="S45" s="162"/>
      <c r="T45" s="162"/>
      <c r="U45" s="162"/>
      <c r="V45" s="162"/>
      <c r="W45" s="162"/>
      <c r="X45" s="162"/>
      <c r="Y45" s="162"/>
      <c r="Z45" s="152"/>
      <c r="AA45" s="152"/>
      <c r="AB45" s="152"/>
      <c r="AC45" s="152"/>
      <c r="AD45" s="152"/>
      <c r="AE45" s="152"/>
      <c r="AF45" s="152"/>
      <c r="AG45" s="152" t="s">
        <v>258</v>
      </c>
      <c r="AH45" s="152">
        <v>0</v>
      </c>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
      <c r="A46" s="171">
        <v>17</v>
      </c>
      <c r="B46" s="172" t="s">
        <v>564</v>
      </c>
      <c r="C46" s="187" t="s">
        <v>565</v>
      </c>
      <c r="D46" s="173" t="s">
        <v>272</v>
      </c>
      <c r="E46" s="174">
        <v>484</v>
      </c>
      <c r="F46" s="175"/>
      <c r="G46" s="176">
        <f>ROUND(E46*F46,2)</f>
        <v>0</v>
      </c>
      <c r="H46" s="175"/>
      <c r="I46" s="176">
        <f>ROUND(E46*H46,2)</f>
        <v>0</v>
      </c>
      <c r="J46" s="175"/>
      <c r="K46" s="176">
        <f>ROUND(E46*J46,2)</f>
        <v>0</v>
      </c>
      <c r="L46" s="176">
        <v>21</v>
      </c>
      <c r="M46" s="176">
        <f>G46*(1+L46/100)</f>
        <v>0</v>
      </c>
      <c r="N46" s="174">
        <v>1.0000000000000001E-5</v>
      </c>
      <c r="O46" s="174">
        <f>ROUND(E46*N46,2)</f>
        <v>0</v>
      </c>
      <c r="P46" s="174">
        <v>0</v>
      </c>
      <c r="Q46" s="174">
        <f>ROUND(E46*P46,2)</f>
        <v>0</v>
      </c>
      <c r="R46" s="176"/>
      <c r="S46" s="176" t="s">
        <v>236</v>
      </c>
      <c r="T46" s="177" t="s">
        <v>223</v>
      </c>
      <c r="U46" s="162">
        <v>4.4999999999999998E-2</v>
      </c>
      <c r="V46" s="162">
        <f>ROUND(E46*U46,2)</f>
        <v>21.78</v>
      </c>
      <c r="W46" s="162"/>
      <c r="X46" s="162" t="s">
        <v>224</v>
      </c>
      <c r="Y46" s="162" t="s">
        <v>225</v>
      </c>
      <c r="Z46" s="152"/>
      <c r="AA46" s="152"/>
      <c r="AB46" s="152"/>
      <c r="AC46" s="152"/>
      <c r="AD46" s="152"/>
      <c r="AE46" s="152"/>
      <c r="AF46" s="152"/>
      <c r="AG46" s="152" t="s">
        <v>226</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2" x14ac:dyDescent="0.2">
      <c r="A47" s="159"/>
      <c r="B47" s="160"/>
      <c r="C47" s="194" t="s">
        <v>566</v>
      </c>
      <c r="D47" s="191"/>
      <c r="E47" s="192">
        <v>156</v>
      </c>
      <c r="F47" s="162"/>
      <c r="G47" s="162"/>
      <c r="H47" s="162"/>
      <c r="I47" s="162"/>
      <c r="J47" s="162"/>
      <c r="K47" s="162"/>
      <c r="L47" s="162"/>
      <c r="M47" s="162"/>
      <c r="N47" s="161"/>
      <c r="O47" s="161"/>
      <c r="P47" s="161"/>
      <c r="Q47" s="161"/>
      <c r="R47" s="162"/>
      <c r="S47" s="162"/>
      <c r="T47" s="162"/>
      <c r="U47" s="162"/>
      <c r="V47" s="162"/>
      <c r="W47" s="162"/>
      <c r="X47" s="162"/>
      <c r="Y47" s="162"/>
      <c r="Z47" s="152"/>
      <c r="AA47" s="152"/>
      <c r="AB47" s="152"/>
      <c r="AC47" s="152"/>
      <c r="AD47" s="152"/>
      <c r="AE47" s="152"/>
      <c r="AF47" s="152"/>
      <c r="AG47" s="152" t="s">
        <v>258</v>
      </c>
      <c r="AH47" s="152">
        <v>0</v>
      </c>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3" x14ac:dyDescent="0.2">
      <c r="A48" s="159"/>
      <c r="B48" s="160"/>
      <c r="C48" s="194" t="s">
        <v>567</v>
      </c>
      <c r="D48" s="191"/>
      <c r="E48" s="192">
        <v>168</v>
      </c>
      <c r="F48" s="162"/>
      <c r="G48" s="162"/>
      <c r="H48" s="162"/>
      <c r="I48" s="162"/>
      <c r="J48" s="162"/>
      <c r="K48" s="162"/>
      <c r="L48" s="162"/>
      <c r="M48" s="162"/>
      <c r="N48" s="161"/>
      <c r="O48" s="161"/>
      <c r="P48" s="161"/>
      <c r="Q48" s="161"/>
      <c r="R48" s="162"/>
      <c r="S48" s="162"/>
      <c r="T48" s="162"/>
      <c r="U48" s="162"/>
      <c r="V48" s="162"/>
      <c r="W48" s="162"/>
      <c r="X48" s="162"/>
      <c r="Y48" s="162"/>
      <c r="Z48" s="152"/>
      <c r="AA48" s="152"/>
      <c r="AB48" s="152"/>
      <c r="AC48" s="152"/>
      <c r="AD48" s="152"/>
      <c r="AE48" s="152"/>
      <c r="AF48" s="152"/>
      <c r="AG48" s="152" t="s">
        <v>258</v>
      </c>
      <c r="AH48" s="152">
        <v>0</v>
      </c>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3" x14ac:dyDescent="0.2">
      <c r="A49" s="159"/>
      <c r="B49" s="160"/>
      <c r="C49" s="194" t="s">
        <v>568</v>
      </c>
      <c r="D49" s="191"/>
      <c r="E49" s="192">
        <v>80</v>
      </c>
      <c r="F49" s="162"/>
      <c r="G49" s="162"/>
      <c r="H49" s="162"/>
      <c r="I49" s="162"/>
      <c r="J49" s="162"/>
      <c r="K49" s="162"/>
      <c r="L49" s="162"/>
      <c r="M49" s="162"/>
      <c r="N49" s="161"/>
      <c r="O49" s="161"/>
      <c r="P49" s="161"/>
      <c r="Q49" s="161"/>
      <c r="R49" s="162"/>
      <c r="S49" s="162"/>
      <c r="T49" s="162"/>
      <c r="U49" s="162"/>
      <c r="V49" s="162"/>
      <c r="W49" s="162"/>
      <c r="X49" s="162"/>
      <c r="Y49" s="162"/>
      <c r="Z49" s="152"/>
      <c r="AA49" s="152"/>
      <c r="AB49" s="152"/>
      <c r="AC49" s="152"/>
      <c r="AD49" s="152"/>
      <c r="AE49" s="152"/>
      <c r="AF49" s="152"/>
      <c r="AG49" s="152" t="s">
        <v>258</v>
      </c>
      <c r="AH49" s="152">
        <v>0</v>
      </c>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outlineLevel="3" x14ac:dyDescent="0.2">
      <c r="A50" s="159"/>
      <c r="B50" s="160"/>
      <c r="C50" s="194" t="s">
        <v>569</v>
      </c>
      <c r="D50" s="191"/>
      <c r="E50" s="192">
        <v>80</v>
      </c>
      <c r="F50" s="162"/>
      <c r="G50" s="162"/>
      <c r="H50" s="162"/>
      <c r="I50" s="162"/>
      <c r="J50" s="162"/>
      <c r="K50" s="162"/>
      <c r="L50" s="162"/>
      <c r="M50" s="162"/>
      <c r="N50" s="161"/>
      <c r="O50" s="161"/>
      <c r="P50" s="161"/>
      <c r="Q50" s="161"/>
      <c r="R50" s="162"/>
      <c r="S50" s="162"/>
      <c r="T50" s="162"/>
      <c r="U50" s="162"/>
      <c r="V50" s="162"/>
      <c r="W50" s="162"/>
      <c r="X50" s="162"/>
      <c r="Y50" s="162"/>
      <c r="Z50" s="152"/>
      <c r="AA50" s="152"/>
      <c r="AB50" s="152"/>
      <c r="AC50" s="152"/>
      <c r="AD50" s="152"/>
      <c r="AE50" s="152"/>
      <c r="AF50" s="152"/>
      <c r="AG50" s="152" t="s">
        <v>258</v>
      </c>
      <c r="AH50" s="152">
        <v>0</v>
      </c>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x14ac:dyDescent="0.2">
      <c r="A51" s="164" t="s">
        <v>217</v>
      </c>
      <c r="B51" s="165" t="s">
        <v>174</v>
      </c>
      <c r="C51" s="185" t="s">
        <v>175</v>
      </c>
      <c r="D51" s="166"/>
      <c r="E51" s="167"/>
      <c r="F51" s="168"/>
      <c r="G51" s="168">
        <f>SUMIF(AG52:AG53,"&lt;&gt;NOR",G52:G53)</f>
        <v>0</v>
      </c>
      <c r="H51" s="168"/>
      <c r="I51" s="168">
        <f>SUM(I52:I53)</f>
        <v>0</v>
      </c>
      <c r="J51" s="168"/>
      <c r="K51" s="168">
        <f>SUM(K52:K53)</f>
        <v>0</v>
      </c>
      <c r="L51" s="168"/>
      <c r="M51" s="168">
        <f>SUM(M52:M53)</f>
        <v>0</v>
      </c>
      <c r="N51" s="167"/>
      <c r="O51" s="167">
        <f>SUM(O52:O53)</f>
        <v>0</v>
      </c>
      <c r="P51" s="167"/>
      <c r="Q51" s="167">
        <f>SUM(Q52:Q53)</f>
        <v>0</v>
      </c>
      <c r="R51" s="168"/>
      <c r="S51" s="168"/>
      <c r="T51" s="169"/>
      <c r="U51" s="163"/>
      <c r="V51" s="163">
        <f>SUM(V52:V53)</f>
        <v>0</v>
      </c>
      <c r="W51" s="163"/>
      <c r="X51" s="163"/>
      <c r="Y51" s="163"/>
      <c r="AG51" t="s">
        <v>218</v>
      </c>
    </row>
    <row r="52" spans="1:60" outlineLevel="1" x14ac:dyDescent="0.2">
      <c r="A52" s="178">
        <v>18</v>
      </c>
      <c r="B52" s="179" t="s">
        <v>280</v>
      </c>
      <c r="C52" s="186" t="s">
        <v>570</v>
      </c>
      <c r="D52" s="180" t="s">
        <v>221</v>
      </c>
      <c r="E52" s="181">
        <v>1</v>
      </c>
      <c r="F52" s="182"/>
      <c r="G52" s="183">
        <f>ROUND(E52*F52,2)</f>
        <v>0</v>
      </c>
      <c r="H52" s="182"/>
      <c r="I52" s="183">
        <f>ROUND(E52*H52,2)</f>
        <v>0</v>
      </c>
      <c r="J52" s="182"/>
      <c r="K52" s="183">
        <f>ROUND(E52*J52,2)</f>
        <v>0</v>
      </c>
      <c r="L52" s="183">
        <v>21</v>
      </c>
      <c r="M52" s="183">
        <f>G52*(1+L52/100)</f>
        <v>0</v>
      </c>
      <c r="N52" s="181">
        <v>0</v>
      </c>
      <c r="O52" s="181">
        <f>ROUND(E52*N52,2)</f>
        <v>0</v>
      </c>
      <c r="P52" s="181">
        <v>0</v>
      </c>
      <c r="Q52" s="181">
        <f>ROUND(E52*P52,2)</f>
        <v>0</v>
      </c>
      <c r="R52" s="183"/>
      <c r="S52" s="183" t="s">
        <v>222</v>
      </c>
      <c r="T52" s="184" t="s">
        <v>223</v>
      </c>
      <c r="U52" s="162">
        <v>0</v>
      </c>
      <c r="V52" s="162">
        <f>ROUND(E52*U52,2)</f>
        <v>0</v>
      </c>
      <c r="W52" s="162"/>
      <c r="X52" s="162" t="s">
        <v>224</v>
      </c>
      <c r="Y52" s="162" t="s">
        <v>225</v>
      </c>
      <c r="Z52" s="152"/>
      <c r="AA52" s="152"/>
      <c r="AB52" s="152"/>
      <c r="AC52" s="152"/>
      <c r="AD52" s="152"/>
      <c r="AE52" s="152"/>
      <c r="AF52" s="152"/>
      <c r="AG52" s="152" t="s">
        <v>226</v>
      </c>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outlineLevel="1" x14ac:dyDescent="0.2">
      <c r="A53" s="178">
        <v>19</v>
      </c>
      <c r="B53" s="179" t="s">
        <v>571</v>
      </c>
      <c r="C53" s="186" t="s">
        <v>572</v>
      </c>
      <c r="D53" s="180" t="s">
        <v>221</v>
      </c>
      <c r="E53" s="181">
        <v>1</v>
      </c>
      <c r="F53" s="182"/>
      <c r="G53" s="183">
        <f>ROUND(E53*F53,2)</f>
        <v>0</v>
      </c>
      <c r="H53" s="182"/>
      <c r="I53" s="183">
        <f>ROUND(E53*H53,2)</f>
        <v>0</v>
      </c>
      <c r="J53" s="182"/>
      <c r="K53" s="183">
        <f>ROUND(E53*J53,2)</f>
        <v>0</v>
      </c>
      <c r="L53" s="183">
        <v>21</v>
      </c>
      <c r="M53" s="183">
        <f>G53*(1+L53/100)</f>
        <v>0</v>
      </c>
      <c r="N53" s="181">
        <v>0</v>
      </c>
      <c r="O53" s="181">
        <f>ROUND(E53*N53,2)</f>
        <v>0</v>
      </c>
      <c r="P53" s="181">
        <v>0</v>
      </c>
      <c r="Q53" s="181">
        <f>ROUND(E53*P53,2)</f>
        <v>0</v>
      </c>
      <c r="R53" s="183"/>
      <c r="S53" s="183" t="s">
        <v>222</v>
      </c>
      <c r="T53" s="184" t="s">
        <v>223</v>
      </c>
      <c r="U53" s="162">
        <v>0</v>
      </c>
      <c r="V53" s="162">
        <f>ROUND(E53*U53,2)</f>
        <v>0</v>
      </c>
      <c r="W53" s="162"/>
      <c r="X53" s="162" t="s">
        <v>224</v>
      </c>
      <c r="Y53" s="162" t="s">
        <v>225</v>
      </c>
      <c r="Z53" s="152"/>
      <c r="AA53" s="152"/>
      <c r="AB53" s="152"/>
      <c r="AC53" s="152"/>
      <c r="AD53" s="152"/>
      <c r="AE53" s="152"/>
      <c r="AF53" s="152"/>
      <c r="AG53" s="152" t="s">
        <v>226</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x14ac:dyDescent="0.2">
      <c r="A54" s="164" t="s">
        <v>217</v>
      </c>
      <c r="B54" s="165" t="s">
        <v>150</v>
      </c>
      <c r="C54" s="185" t="s">
        <v>151</v>
      </c>
      <c r="D54" s="166"/>
      <c r="E54" s="167"/>
      <c r="F54" s="168"/>
      <c r="G54" s="168">
        <f>SUMIF(AG55:AG103,"&lt;&gt;NOR",G55:G103)</f>
        <v>0</v>
      </c>
      <c r="H54" s="168"/>
      <c r="I54" s="168">
        <f>SUM(I55:I103)</f>
        <v>0</v>
      </c>
      <c r="J54" s="168"/>
      <c r="K54" s="168">
        <f>SUM(K55:K103)</f>
        <v>0</v>
      </c>
      <c r="L54" s="168"/>
      <c r="M54" s="168">
        <f>SUM(M55:M103)</f>
        <v>0</v>
      </c>
      <c r="N54" s="167"/>
      <c r="O54" s="167">
        <f>SUM(O55:O103)</f>
        <v>0</v>
      </c>
      <c r="P54" s="167"/>
      <c r="Q54" s="167">
        <f>SUM(Q55:Q103)</f>
        <v>0</v>
      </c>
      <c r="R54" s="168"/>
      <c r="S54" s="168"/>
      <c r="T54" s="169"/>
      <c r="U54" s="163"/>
      <c r="V54" s="163">
        <f>SUM(V55:V103)</f>
        <v>0</v>
      </c>
      <c r="W54" s="163"/>
      <c r="X54" s="163"/>
      <c r="Y54" s="163"/>
      <c r="AG54" t="s">
        <v>218</v>
      </c>
    </row>
    <row r="55" spans="1:60" outlineLevel="1" x14ac:dyDescent="0.2">
      <c r="A55" s="171">
        <v>20</v>
      </c>
      <c r="B55" s="172" t="s">
        <v>573</v>
      </c>
      <c r="C55" s="187" t="s">
        <v>574</v>
      </c>
      <c r="D55" s="173" t="s">
        <v>284</v>
      </c>
      <c r="E55" s="174">
        <v>5</v>
      </c>
      <c r="F55" s="175"/>
      <c r="G55" s="176">
        <f>ROUND(E55*F55,2)</f>
        <v>0</v>
      </c>
      <c r="H55" s="175"/>
      <c r="I55" s="176">
        <f>ROUND(E55*H55,2)</f>
        <v>0</v>
      </c>
      <c r="J55" s="175"/>
      <c r="K55" s="176">
        <f>ROUND(E55*J55,2)</f>
        <v>0</v>
      </c>
      <c r="L55" s="176">
        <v>21</v>
      </c>
      <c r="M55" s="176">
        <f>G55*(1+L55/100)</f>
        <v>0</v>
      </c>
      <c r="N55" s="174">
        <v>0</v>
      </c>
      <c r="O55" s="174">
        <f>ROUND(E55*N55,2)</f>
        <v>0</v>
      </c>
      <c r="P55" s="174">
        <v>0</v>
      </c>
      <c r="Q55" s="174">
        <f>ROUND(E55*P55,2)</f>
        <v>0</v>
      </c>
      <c r="R55" s="176"/>
      <c r="S55" s="176" t="s">
        <v>222</v>
      </c>
      <c r="T55" s="177" t="s">
        <v>575</v>
      </c>
      <c r="U55" s="162">
        <v>0</v>
      </c>
      <c r="V55" s="162">
        <f>ROUND(E55*U55,2)</f>
        <v>0</v>
      </c>
      <c r="W55" s="162"/>
      <c r="X55" s="162" t="s">
        <v>224</v>
      </c>
      <c r="Y55" s="162" t="s">
        <v>225</v>
      </c>
      <c r="Z55" s="152"/>
      <c r="AA55" s="152"/>
      <c r="AB55" s="152"/>
      <c r="AC55" s="152"/>
      <c r="AD55" s="152"/>
      <c r="AE55" s="152"/>
      <c r="AF55" s="152"/>
      <c r="AG55" s="152" t="s">
        <v>226</v>
      </c>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outlineLevel="2" x14ac:dyDescent="0.2">
      <c r="A56" s="159"/>
      <c r="B56" s="160"/>
      <c r="C56" s="260" t="s">
        <v>576</v>
      </c>
      <c r="D56" s="261"/>
      <c r="E56" s="261"/>
      <c r="F56" s="261"/>
      <c r="G56" s="261"/>
      <c r="H56" s="162"/>
      <c r="I56" s="162"/>
      <c r="J56" s="162"/>
      <c r="K56" s="162"/>
      <c r="L56" s="162"/>
      <c r="M56" s="162"/>
      <c r="N56" s="161"/>
      <c r="O56" s="161"/>
      <c r="P56" s="161"/>
      <c r="Q56" s="161"/>
      <c r="R56" s="162"/>
      <c r="S56" s="162"/>
      <c r="T56" s="162"/>
      <c r="U56" s="162"/>
      <c r="V56" s="162"/>
      <c r="W56" s="162"/>
      <c r="X56" s="162"/>
      <c r="Y56" s="162"/>
      <c r="Z56" s="152"/>
      <c r="AA56" s="152"/>
      <c r="AB56" s="152"/>
      <c r="AC56" s="152"/>
      <c r="AD56" s="152"/>
      <c r="AE56" s="152"/>
      <c r="AF56" s="152"/>
      <c r="AG56" s="152" t="s">
        <v>278</v>
      </c>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3" x14ac:dyDescent="0.2">
      <c r="A57" s="159"/>
      <c r="B57" s="160"/>
      <c r="C57" s="258" t="s">
        <v>577</v>
      </c>
      <c r="D57" s="259"/>
      <c r="E57" s="259"/>
      <c r="F57" s="259"/>
      <c r="G57" s="259"/>
      <c r="H57" s="162"/>
      <c r="I57" s="162"/>
      <c r="J57" s="162"/>
      <c r="K57" s="162"/>
      <c r="L57" s="162"/>
      <c r="M57" s="162"/>
      <c r="N57" s="161"/>
      <c r="O57" s="161"/>
      <c r="P57" s="161"/>
      <c r="Q57" s="161"/>
      <c r="R57" s="162"/>
      <c r="S57" s="162"/>
      <c r="T57" s="162"/>
      <c r="U57" s="162"/>
      <c r="V57" s="162"/>
      <c r="W57" s="162"/>
      <c r="X57" s="162"/>
      <c r="Y57" s="162"/>
      <c r="Z57" s="152"/>
      <c r="AA57" s="152"/>
      <c r="AB57" s="152"/>
      <c r="AC57" s="152"/>
      <c r="AD57" s="152"/>
      <c r="AE57" s="152"/>
      <c r="AF57" s="152"/>
      <c r="AG57" s="152" t="s">
        <v>278</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outlineLevel="3" x14ac:dyDescent="0.2">
      <c r="A58" s="159"/>
      <c r="B58" s="160"/>
      <c r="C58" s="258" t="s">
        <v>578</v>
      </c>
      <c r="D58" s="259"/>
      <c r="E58" s="259"/>
      <c r="F58" s="259"/>
      <c r="G58" s="259"/>
      <c r="H58" s="162"/>
      <c r="I58" s="162"/>
      <c r="J58" s="162"/>
      <c r="K58" s="162"/>
      <c r="L58" s="162"/>
      <c r="M58" s="162"/>
      <c r="N58" s="161"/>
      <c r="O58" s="161"/>
      <c r="P58" s="161"/>
      <c r="Q58" s="161"/>
      <c r="R58" s="162"/>
      <c r="S58" s="162"/>
      <c r="T58" s="162"/>
      <c r="U58" s="162"/>
      <c r="V58" s="162"/>
      <c r="W58" s="162"/>
      <c r="X58" s="162"/>
      <c r="Y58" s="162"/>
      <c r="Z58" s="152"/>
      <c r="AA58" s="152"/>
      <c r="AB58" s="152"/>
      <c r="AC58" s="152"/>
      <c r="AD58" s="152"/>
      <c r="AE58" s="152"/>
      <c r="AF58" s="152"/>
      <c r="AG58" s="152" t="s">
        <v>278</v>
      </c>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outlineLevel="3" x14ac:dyDescent="0.2">
      <c r="A59" s="159"/>
      <c r="B59" s="160"/>
      <c r="C59" s="258" t="s">
        <v>579</v>
      </c>
      <c r="D59" s="259"/>
      <c r="E59" s="259"/>
      <c r="F59" s="259"/>
      <c r="G59" s="259"/>
      <c r="H59" s="162"/>
      <c r="I59" s="162"/>
      <c r="J59" s="162"/>
      <c r="K59" s="162"/>
      <c r="L59" s="162"/>
      <c r="M59" s="162"/>
      <c r="N59" s="161"/>
      <c r="O59" s="161"/>
      <c r="P59" s="161"/>
      <c r="Q59" s="161"/>
      <c r="R59" s="162"/>
      <c r="S59" s="162"/>
      <c r="T59" s="162"/>
      <c r="U59" s="162"/>
      <c r="V59" s="162"/>
      <c r="W59" s="162"/>
      <c r="X59" s="162"/>
      <c r="Y59" s="162"/>
      <c r="Z59" s="152"/>
      <c r="AA59" s="152"/>
      <c r="AB59" s="152"/>
      <c r="AC59" s="152"/>
      <c r="AD59" s="152"/>
      <c r="AE59" s="152"/>
      <c r="AF59" s="152"/>
      <c r="AG59" s="152" t="s">
        <v>278</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outlineLevel="3" x14ac:dyDescent="0.2">
      <c r="A60" s="159"/>
      <c r="B60" s="160"/>
      <c r="C60" s="258" t="s">
        <v>580</v>
      </c>
      <c r="D60" s="259"/>
      <c r="E60" s="259"/>
      <c r="F60" s="259"/>
      <c r="G60" s="259"/>
      <c r="H60" s="162"/>
      <c r="I60" s="162"/>
      <c r="J60" s="162"/>
      <c r="K60" s="162"/>
      <c r="L60" s="162"/>
      <c r="M60" s="162"/>
      <c r="N60" s="161"/>
      <c r="O60" s="161"/>
      <c r="P60" s="161"/>
      <c r="Q60" s="161"/>
      <c r="R60" s="162"/>
      <c r="S60" s="162"/>
      <c r="T60" s="162"/>
      <c r="U60" s="162"/>
      <c r="V60" s="162"/>
      <c r="W60" s="162"/>
      <c r="X60" s="162"/>
      <c r="Y60" s="162"/>
      <c r="Z60" s="152"/>
      <c r="AA60" s="152"/>
      <c r="AB60" s="152"/>
      <c r="AC60" s="152"/>
      <c r="AD60" s="152"/>
      <c r="AE60" s="152"/>
      <c r="AF60" s="152"/>
      <c r="AG60" s="152" t="s">
        <v>278</v>
      </c>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outlineLevel="3" x14ac:dyDescent="0.2">
      <c r="A61" s="159"/>
      <c r="B61" s="160"/>
      <c r="C61" s="258" t="s">
        <v>581</v>
      </c>
      <c r="D61" s="259"/>
      <c r="E61" s="259"/>
      <c r="F61" s="259"/>
      <c r="G61" s="259"/>
      <c r="H61" s="162"/>
      <c r="I61" s="162"/>
      <c r="J61" s="162"/>
      <c r="K61" s="162"/>
      <c r="L61" s="162"/>
      <c r="M61" s="162"/>
      <c r="N61" s="161"/>
      <c r="O61" s="161"/>
      <c r="P61" s="161"/>
      <c r="Q61" s="161"/>
      <c r="R61" s="162"/>
      <c r="S61" s="162"/>
      <c r="T61" s="162"/>
      <c r="U61" s="162"/>
      <c r="V61" s="162"/>
      <c r="W61" s="162"/>
      <c r="X61" s="162"/>
      <c r="Y61" s="162"/>
      <c r="Z61" s="152"/>
      <c r="AA61" s="152"/>
      <c r="AB61" s="152"/>
      <c r="AC61" s="152"/>
      <c r="AD61" s="152"/>
      <c r="AE61" s="152"/>
      <c r="AF61" s="152"/>
      <c r="AG61" s="152" t="s">
        <v>278</v>
      </c>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3" x14ac:dyDescent="0.2">
      <c r="A62" s="159"/>
      <c r="B62" s="160"/>
      <c r="C62" s="258" t="s">
        <v>582</v>
      </c>
      <c r="D62" s="259"/>
      <c r="E62" s="259"/>
      <c r="F62" s="259"/>
      <c r="G62" s="259"/>
      <c r="H62" s="162"/>
      <c r="I62" s="162"/>
      <c r="J62" s="162"/>
      <c r="K62" s="162"/>
      <c r="L62" s="162"/>
      <c r="M62" s="162"/>
      <c r="N62" s="161"/>
      <c r="O62" s="161"/>
      <c r="P62" s="161"/>
      <c r="Q62" s="161"/>
      <c r="R62" s="162"/>
      <c r="S62" s="162"/>
      <c r="T62" s="162"/>
      <c r="U62" s="162"/>
      <c r="V62" s="162"/>
      <c r="W62" s="162"/>
      <c r="X62" s="162"/>
      <c r="Y62" s="162"/>
      <c r="Z62" s="152"/>
      <c r="AA62" s="152"/>
      <c r="AB62" s="152"/>
      <c r="AC62" s="152"/>
      <c r="AD62" s="152"/>
      <c r="AE62" s="152"/>
      <c r="AF62" s="152"/>
      <c r="AG62" s="152" t="s">
        <v>278</v>
      </c>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outlineLevel="3" x14ac:dyDescent="0.2">
      <c r="A63" s="159"/>
      <c r="B63" s="160"/>
      <c r="C63" s="258" t="s">
        <v>583</v>
      </c>
      <c r="D63" s="259"/>
      <c r="E63" s="259"/>
      <c r="F63" s="259"/>
      <c r="G63" s="259"/>
      <c r="H63" s="162"/>
      <c r="I63" s="162"/>
      <c r="J63" s="162"/>
      <c r="K63" s="162"/>
      <c r="L63" s="162"/>
      <c r="M63" s="162"/>
      <c r="N63" s="161"/>
      <c r="O63" s="161"/>
      <c r="P63" s="161"/>
      <c r="Q63" s="161"/>
      <c r="R63" s="162"/>
      <c r="S63" s="162"/>
      <c r="T63" s="162"/>
      <c r="U63" s="162"/>
      <c r="V63" s="162"/>
      <c r="W63" s="162"/>
      <c r="X63" s="162"/>
      <c r="Y63" s="162"/>
      <c r="Z63" s="152"/>
      <c r="AA63" s="152"/>
      <c r="AB63" s="152"/>
      <c r="AC63" s="152"/>
      <c r="AD63" s="152"/>
      <c r="AE63" s="152"/>
      <c r="AF63" s="152"/>
      <c r="AG63" s="152" t="s">
        <v>278</v>
      </c>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3" x14ac:dyDescent="0.2">
      <c r="A64" s="159"/>
      <c r="B64" s="160"/>
      <c r="C64" s="258" t="s">
        <v>584</v>
      </c>
      <c r="D64" s="259"/>
      <c r="E64" s="259"/>
      <c r="F64" s="259"/>
      <c r="G64" s="259"/>
      <c r="H64" s="162"/>
      <c r="I64" s="162"/>
      <c r="J64" s="162"/>
      <c r="K64" s="162"/>
      <c r="L64" s="162"/>
      <c r="M64" s="162"/>
      <c r="N64" s="161"/>
      <c r="O64" s="161"/>
      <c r="P64" s="161"/>
      <c r="Q64" s="161"/>
      <c r="R64" s="162"/>
      <c r="S64" s="162"/>
      <c r="T64" s="162"/>
      <c r="U64" s="162"/>
      <c r="V64" s="162"/>
      <c r="W64" s="162"/>
      <c r="X64" s="162"/>
      <c r="Y64" s="162"/>
      <c r="Z64" s="152"/>
      <c r="AA64" s="152"/>
      <c r="AB64" s="152"/>
      <c r="AC64" s="152"/>
      <c r="AD64" s="152"/>
      <c r="AE64" s="152"/>
      <c r="AF64" s="152"/>
      <c r="AG64" s="152" t="s">
        <v>278</v>
      </c>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3" x14ac:dyDescent="0.2">
      <c r="A65" s="159"/>
      <c r="B65" s="160"/>
      <c r="C65" s="258" t="s">
        <v>585</v>
      </c>
      <c r="D65" s="259"/>
      <c r="E65" s="259"/>
      <c r="F65" s="259"/>
      <c r="G65" s="259"/>
      <c r="H65" s="162"/>
      <c r="I65" s="162"/>
      <c r="J65" s="162"/>
      <c r="K65" s="162"/>
      <c r="L65" s="162"/>
      <c r="M65" s="162"/>
      <c r="N65" s="161"/>
      <c r="O65" s="161"/>
      <c r="P65" s="161"/>
      <c r="Q65" s="161"/>
      <c r="R65" s="162"/>
      <c r="S65" s="162"/>
      <c r="T65" s="162"/>
      <c r="U65" s="162"/>
      <c r="V65" s="162"/>
      <c r="W65" s="162"/>
      <c r="X65" s="162"/>
      <c r="Y65" s="162"/>
      <c r="Z65" s="152"/>
      <c r="AA65" s="152"/>
      <c r="AB65" s="152"/>
      <c r="AC65" s="152"/>
      <c r="AD65" s="152"/>
      <c r="AE65" s="152"/>
      <c r="AF65" s="152"/>
      <c r="AG65" s="152" t="s">
        <v>278</v>
      </c>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3" x14ac:dyDescent="0.2">
      <c r="A66" s="159"/>
      <c r="B66" s="160"/>
      <c r="C66" s="258" t="s">
        <v>586</v>
      </c>
      <c r="D66" s="259"/>
      <c r="E66" s="259"/>
      <c r="F66" s="259"/>
      <c r="G66" s="259"/>
      <c r="H66" s="162"/>
      <c r="I66" s="162"/>
      <c r="J66" s="162"/>
      <c r="K66" s="162"/>
      <c r="L66" s="162"/>
      <c r="M66" s="162"/>
      <c r="N66" s="161"/>
      <c r="O66" s="161"/>
      <c r="P66" s="161"/>
      <c r="Q66" s="161"/>
      <c r="R66" s="162"/>
      <c r="S66" s="162"/>
      <c r="T66" s="162"/>
      <c r="U66" s="162"/>
      <c r="V66" s="162"/>
      <c r="W66" s="162"/>
      <c r="X66" s="162"/>
      <c r="Y66" s="162"/>
      <c r="Z66" s="152"/>
      <c r="AA66" s="152"/>
      <c r="AB66" s="152"/>
      <c r="AC66" s="152"/>
      <c r="AD66" s="152"/>
      <c r="AE66" s="152"/>
      <c r="AF66" s="152"/>
      <c r="AG66" s="152" t="s">
        <v>278</v>
      </c>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3" x14ac:dyDescent="0.2">
      <c r="A67" s="159"/>
      <c r="B67" s="160"/>
      <c r="C67" s="258" t="s">
        <v>587</v>
      </c>
      <c r="D67" s="259"/>
      <c r="E67" s="259"/>
      <c r="F67" s="259"/>
      <c r="G67" s="259"/>
      <c r="H67" s="162"/>
      <c r="I67" s="162"/>
      <c r="J67" s="162"/>
      <c r="K67" s="162"/>
      <c r="L67" s="162"/>
      <c r="M67" s="162"/>
      <c r="N67" s="161"/>
      <c r="O67" s="161"/>
      <c r="P67" s="161"/>
      <c r="Q67" s="161"/>
      <c r="R67" s="162"/>
      <c r="S67" s="162"/>
      <c r="T67" s="162"/>
      <c r="U67" s="162"/>
      <c r="V67" s="162"/>
      <c r="W67" s="162"/>
      <c r="X67" s="162"/>
      <c r="Y67" s="162"/>
      <c r="Z67" s="152"/>
      <c r="AA67" s="152"/>
      <c r="AB67" s="152"/>
      <c r="AC67" s="152"/>
      <c r="AD67" s="152"/>
      <c r="AE67" s="152"/>
      <c r="AF67" s="152"/>
      <c r="AG67" s="152" t="s">
        <v>278</v>
      </c>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outlineLevel="3" x14ac:dyDescent="0.2">
      <c r="A68" s="159"/>
      <c r="B68" s="160"/>
      <c r="C68" s="258" t="s">
        <v>588</v>
      </c>
      <c r="D68" s="259"/>
      <c r="E68" s="259"/>
      <c r="F68" s="259"/>
      <c r="G68" s="259"/>
      <c r="H68" s="162"/>
      <c r="I68" s="162"/>
      <c r="J68" s="162"/>
      <c r="K68" s="162"/>
      <c r="L68" s="162"/>
      <c r="M68" s="162"/>
      <c r="N68" s="161"/>
      <c r="O68" s="161"/>
      <c r="P68" s="161"/>
      <c r="Q68" s="161"/>
      <c r="R68" s="162"/>
      <c r="S68" s="162"/>
      <c r="T68" s="162"/>
      <c r="U68" s="162"/>
      <c r="V68" s="162"/>
      <c r="W68" s="162"/>
      <c r="X68" s="162"/>
      <c r="Y68" s="162"/>
      <c r="Z68" s="152"/>
      <c r="AA68" s="152"/>
      <c r="AB68" s="152"/>
      <c r="AC68" s="152"/>
      <c r="AD68" s="152"/>
      <c r="AE68" s="152"/>
      <c r="AF68" s="152"/>
      <c r="AG68" s="152" t="s">
        <v>278</v>
      </c>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3" x14ac:dyDescent="0.2">
      <c r="A69" s="159"/>
      <c r="B69" s="160"/>
      <c r="C69" s="258" t="s">
        <v>589</v>
      </c>
      <c r="D69" s="259"/>
      <c r="E69" s="259"/>
      <c r="F69" s="259"/>
      <c r="G69" s="259"/>
      <c r="H69" s="162"/>
      <c r="I69" s="162"/>
      <c r="J69" s="162"/>
      <c r="K69" s="162"/>
      <c r="L69" s="162"/>
      <c r="M69" s="162"/>
      <c r="N69" s="161"/>
      <c r="O69" s="161"/>
      <c r="P69" s="161"/>
      <c r="Q69" s="161"/>
      <c r="R69" s="162"/>
      <c r="S69" s="162"/>
      <c r="T69" s="162"/>
      <c r="U69" s="162"/>
      <c r="V69" s="162"/>
      <c r="W69" s="162"/>
      <c r="X69" s="162"/>
      <c r="Y69" s="162"/>
      <c r="Z69" s="152"/>
      <c r="AA69" s="152"/>
      <c r="AB69" s="152"/>
      <c r="AC69" s="152"/>
      <c r="AD69" s="152"/>
      <c r="AE69" s="152"/>
      <c r="AF69" s="152"/>
      <c r="AG69" s="152" t="s">
        <v>278</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outlineLevel="3" x14ac:dyDescent="0.2">
      <c r="A70" s="159"/>
      <c r="B70" s="160"/>
      <c r="C70" s="258" t="s">
        <v>590</v>
      </c>
      <c r="D70" s="259"/>
      <c r="E70" s="259"/>
      <c r="F70" s="259"/>
      <c r="G70" s="259"/>
      <c r="H70" s="162"/>
      <c r="I70" s="162"/>
      <c r="J70" s="162"/>
      <c r="K70" s="162"/>
      <c r="L70" s="162"/>
      <c r="M70" s="162"/>
      <c r="N70" s="161"/>
      <c r="O70" s="161"/>
      <c r="P70" s="161"/>
      <c r="Q70" s="161"/>
      <c r="R70" s="162"/>
      <c r="S70" s="162"/>
      <c r="T70" s="162"/>
      <c r="U70" s="162"/>
      <c r="V70" s="162"/>
      <c r="W70" s="162"/>
      <c r="X70" s="162"/>
      <c r="Y70" s="162"/>
      <c r="Z70" s="152"/>
      <c r="AA70" s="152"/>
      <c r="AB70" s="152"/>
      <c r="AC70" s="152"/>
      <c r="AD70" s="152"/>
      <c r="AE70" s="152"/>
      <c r="AF70" s="152"/>
      <c r="AG70" s="152" t="s">
        <v>278</v>
      </c>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outlineLevel="3" x14ac:dyDescent="0.2">
      <c r="A71" s="159"/>
      <c r="B71" s="160"/>
      <c r="C71" s="258" t="s">
        <v>591</v>
      </c>
      <c r="D71" s="259"/>
      <c r="E71" s="259"/>
      <c r="F71" s="259"/>
      <c r="G71" s="259"/>
      <c r="H71" s="162"/>
      <c r="I71" s="162"/>
      <c r="J71" s="162"/>
      <c r="K71" s="162"/>
      <c r="L71" s="162"/>
      <c r="M71" s="162"/>
      <c r="N71" s="161"/>
      <c r="O71" s="161"/>
      <c r="P71" s="161"/>
      <c r="Q71" s="161"/>
      <c r="R71" s="162"/>
      <c r="S71" s="162"/>
      <c r="T71" s="162"/>
      <c r="U71" s="162"/>
      <c r="V71" s="162"/>
      <c r="W71" s="162"/>
      <c r="X71" s="162"/>
      <c r="Y71" s="162"/>
      <c r="Z71" s="152"/>
      <c r="AA71" s="152"/>
      <c r="AB71" s="152"/>
      <c r="AC71" s="152"/>
      <c r="AD71" s="152"/>
      <c r="AE71" s="152"/>
      <c r="AF71" s="152"/>
      <c r="AG71" s="152" t="s">
        <v>278</v>
      </c>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outlineLevel="3" x14ac:dyDescent="0.2">
      <c r="A72" s="159"/>
      <c r="B72" s="160"/>
      <c r="C72" s="258" t="s">
        <v>592</v>
      </c>
      <c r="D72" s="259"/>
      <c r="E72" s="259"/>
      <c r="F72" s="259"/>
      <c r="G72" s="259"/>
      <c r="H72" s="162"/>
      <c r="I72" s="162"/>
      <c r="J72" s="162"/>
      <c r="K72" s="162"/>
      <c r="L72" s="162"/>
      <c r="M72" s="162"/>
      <c r="N72" s="161"/>
      <c r="O72" s="161"/>
      <c r="P72" s="161"/>
      <c r="Q72" s="161"/>
      <c r="R72" s="162"/>
      <c r="S72" s="162"/>
      <c r="T72" s="162"/>
      <c r="U72" s="162"/>
      <c r="V72" s="162"/>
      <c r="W72" s="162"/>
      <c r="X72" s="162"/>
      <c r="Y72" s="162"/>
      <c r="Z72" s="152"/>
      <c r="AA72" s="152"/>
      <c r="AB72" s="152"/>
      <c r="AC72" s="152"/>
      <c r="AD72" s="152"/>
      <c r="AE72" s="152"/>
      <c r="AF72" s="152"/>
      <c r="AG72" s="152" t="s">
        <v>278</v>
      </c>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outlineLevel="1" x14ac:dyDescent="0.2">
      <c r="A73" s="171">
        <v>21</v>
      </c>
      <c r="B73" s="172" t="s">
        <v>593</v>
      </c>
      <c r="C73" s="187" t="s">
        <v>594</v>
      </c>
      <c r="D73" s="173" t="s">
        <v>284</v>
      </c>
      <c r="E73" s="174">
        <v>6</v>
      </c>
      <c r="F73" s="175"/>
      <c r="G73" s="176">
        <f>ROUND(E73*F73,2)</f>
        <v>0</v>
      </c>
      <c r="H73" s="175"/>
      <c r="I73" s="176">
        <f>ROUND(E73*H73,2)</f>
        <v>0</v>
      </c>
      <c r="J73" s="175"/>
      <c r="K73" s="176">
        <f>ROUND(E73*J73,2)</f>
        <v>0</v>
      </c>
      <c r="L73" s="176">
        <v>21</v>
      </c>
      <c r="M73" s="176">
        <f>G73*(1+L73/100)</f>
        <v>0</v>
      </c>
      <c r="N73" s="174">
        <v>0</v>
      </c>
      <c r="O73" s="174">
        <f>ROUND(E73*N73,2)</f>
        <v>0</v>
      </c>
      <c r="P73" s="174">
        <v>0</v>
      </c>
      <c r="Q73" s="174">
        <f>ROUND(E73*P73,2)</f>
        <v>0</v>
      </c>
      <c r="R73" s="176"/>
      <c r="S73" s="176" t="s">
        <v>222</v>
      </c>
      <c r="T73" s="177" t="s">
        <v>575</v>
      </c>
      <c r="U73" s="162">
        <v>0</v>
      </c>
      <c r="V73" s="162">
        <f>ROUND(E73*U73,2)</f>
        <v>0</v>
      </c>
      <c r="W73" s="162"/>
      <c r="X73" s="162" t="s">
        <v>224</v>
      </c>
      <c r="Y73" s="162" t="s">
        <v>225</v>
      </c>
      <c r="Z73" s="152"/>
      <c r="AA73" s="152"/>
      <c r="AB73" s="152"/>
      <c r="AC73" s="152"/>
      <c r="AD73" s="152"/>
      <c r="AE73" s="152"/>
      <c r="AF73" s="152"/>
      <c r="AG73" s="152" t="s">
        <v>226</v>
      </c>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outlineLevel="2" x14ac:dyDescent="0.2">
      <c r="A74" s="159"/>
      <c r="B74" s="160"/>
      <c r="C74" s="260" t="s">
        <v>576</v>
      </c>
      <c r="D74" s="261"/>
      <c r="E74" s="261"/>
      <c r="F74" s="261"/>
      <c r="G74" s="261"/>
      <c r="H74" s="162"/>
      <c r="I74" s="162"/>
      <c r="J74" s="162"/>
      <c r="K74" s="162"/>
      <c r="L74" s="162"/>
      <c r="M74" s="162"/>
      <c r="N74" s="161"/>
      <c r="O74" s="161"/>
      <c r="P74" s="161"/>
      <c r="Q74" s="161"/>
      <c r="R74" s="162"/>
      <c r="S74" s="162"/>
      <c r="T74" s="162"/>
      <c r="U74" s="162"/>
      <c r="V74" s="162"/>
      <c r="W74" s="162"/>
      <c r="X74" s="162"/>
      <c r="Y74" s="162"/>
      <c r="Z74" s="152"/>
      <c r="AA74" s="152"/>
      <c r="AB74" s="152"/>
      <c r="AC74" s="152"/>
      <c r="AD74" s="152"/>
      <c r="AE74" s="152"/>
      <c r="AF74" s="152"/>
      <c r="AG74" s="152" t="s">
        <v>278</v>
      </c>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outlineLevel="3" x14ac:dyDescent="0.2">
      <c r="A75" s="159"/>
      <c r="B75" s="160"/>
      <c r="C75" s="258" t="s">
        <v>595</v>
      </c>
      <c r="D75" s="259"/>
      <c r="E75" s="259"/>
      <c r="F75" s="259"/>
      <c r="G75" s="259"/>
      <c r="H75" s="162"/>
      <c r="I75" s="162"/>
      <c r="J75" s="162"/>
      <c r="K75" s="162"/>
      <c r="L75" s="162"/>
      <c r="M75" s="162"/>
      <c r="N75" s="161"/>
      <c r="O75" s="161"/>
      <c r="P75" s="161"/>
      <c r="Q75" s="161"/>
      <c r="R75" s="162"/>
      <c r="S75" s="162"/>
      <c r="T75" s="162"/>
      <c r="U75" s="162"/>
      <c r="V75" s="162"/>
      <c r="W75" s="162"/>
      <c r="X75" s="162"/>
      <c r="Y75" s="162"/>
      <c r="Z75" s="152"/>
      <c r="AA75" s="152"/>
      <c r="AB75" s="152"/>
      <c r="AC75" s="152"/>
      <c r="AD75" s="152"/>
      <c r="AE75" s="152"/>
      <c r="AF75" s="152"/>
      <c r="AG75" s="152" t="s">
        <v>278</v>
      </c>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row>
    <row r="76" spans="1:60" outlineLevel="3" x14ac:dyDescent="0.2">
      <c r="A76" s="159"/>
      <c r="B76" s="160"/>
      <c r="C76" s="258" t="s">
        <v>596</v>
      </c>
      <c r="D76" s="259"/>
      <c r="E76" s="259"/>
      <c r="F76" s="259"/>
      <c r="G76" s="259"/>
      <c r="H76" s="162"/>
      <c r="I76" s="162"/>
      <c r="J76" s="162"/>
      <c r="K76" s="162"/>
      <c r="L76" s="162"/>
      <c r="M76" s="162"/>
      <c r="N76" s="161"/>
      <c r="O76" s="161"/>
      <c r="P76" s="161"/>
      <c r="Q76" s="161"/>
      <c r="R76" s="162"/>
      <c r="S76" s="162"/>
      <c r="T76" s="162"/>
      <c r="U76" s="162"/>
      <c r="V76" s="162"/>
      <c r="W76" s="162"/>
      <c r="X76" s="162"/>
      <c r="Y76" s="162"/>
      <c r="Z76" s="152"/>
      <c r="AA76" s="152"/>
      <c r="AB76" s="152"/>
      <c r="AC76" s="152"/>
      <c r="AD76" s="152"/>
      <c r="AE76" s="152"/>
      <c r="AF76" s="152"/>
      <c r="AG76" s="152" t="s">
        <v>278</v>
      </c>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outlineLevel="3" x14ac:dyDescent="0.2">
      <c r="A77" s="159"/>
      <c r="B77" s="160"/>
      <c r="C77" s="258" t="s">
        <v>579</v>
      </c>
      <c r="D77" s="259"/>
      <c r="E77" s="259"/>
      <c r="F77" s="259"/>
      <c r="G77" s="259"/>
      <c r="H77" s="162"/>
      <c r="I77" s="162"/>
      <c r="J77" s="162"/>
      <c r="K77" s="162"/>
      <c r="L77" s="162"/>
      <c r="M77" s="162"/>
      <c r="N77" s="161"/>
      <c r="O77" s="161"/>
      <c r="P77" s="161"/>
      <c r="Q77" s="161"/>
      <c r="R77" s="162"/>
      <c r="S77" s="162"/>
      <c r="T77" s="162"/>
      <c r="U77" s="162"/>
      <c r="V77" s="162"/>
      <c r="W77" s="162"/>
      <c r="X77" s="162"/>
      <c r="Y77" s="162"/>
      <c r="Z77" s="152"/>
      <c r="AA77" s="152"/>
      <c r="AB77" s="152"/>
      <c r="AC77" s="152"/>
      <c r="AD77" s="152"/>
      <c r="AE77" s="152"/>
      <c r="AF77" s="152"/>
      <c r="AG77" s="152" t="s">
        <v>278</v>
      </c>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row>
    <row r="78" spans="1:60" outlineLevel="3" x14ac:dyDescent="0.2">
      <c r="A78" s="159"/>
      <c r="B78" s="160"/>
      <c r="C78" s="258" t="s">
        <v>597</v>
      </c>
      <c r="D78" s="259"/>
      <c r="E78" s="259"/>
      <c r="F78" s="259"/>
      <c r="G78" s="259"/>
      <c r="H78" s="162"/>
      <c r="I78" s="162"/>
      <c r="J78" s="162"/>
      <c r="K78" s="162"/>
      <c r="L78" s="162"/>
      <c r="M78" s="162"/>
      <c r="N78" s="161"/>
      <c r="O78" s="161"/>
      <c r="P78" s="161"/>
      <c r="Q78" s="161"/>
      <c r="R78" s="162"/>
      <c r="S78" s="162"/>
      <c r="T78" s="162"/>
      <c r="U78" s="162"/>
      <c r="V78" s="162"/>
      <c r="W78" s="162"/>
      <c r="X78" s="162"/>
      <c r="Y78" s="162"/>
      <c r="Z78" s="152"/>
      <c r="AA78" s="152"/>
      <c r="AB78" s="152"/>
      <c r="AC78" s="152"/>
      <c r="AD78" s="152"/>
      <c r="AE78" s="152"/>
      <c r="AF78" s="152"/>
      <c r="AG78" s="152" t="s">
        <v>278</v>
      </c>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outlineLevel="3" x14ac:dyDescent="0.2">
      <c r="A79" s="159"/>
      <c r="B79" s="160"/>
      <c r="C79" s="258" t="s">
        <v>581</v>
      </c>
      <c r="D79" s="259"/>
      <c r="E79" s="259"/>
      <c r="F79" s="259"/>
      <c r="G79" s="259"/>
      <c r="H79" s="162"/>
      <c r="I79" s="162"/>
      <c r="J79" s="162"/>
      <c r="K79" s="162"/>
      <c r="L79" s="162"/>
      <c r="M79" s="162"/>
      <c r="N79" s="161"/>
      <c r="O79" s="161"/>
      <c r="P79" s="161"/>
      <c r="Q79" s="161"/>
      <c r="R79" s="162"/>
      <c r="S79" s="162"/>
      <c r="T79" s="162"/>
      <c r="U79" s="162"/>
      <c r="V79" s="162"/>
      <c r="W79" s="162"/>
      <c r="X79" s="162"/>
      <c r="Y79" s="162"/>
      <c r="Z79" s="152"/>
      <c r="AA79" s="152"/>
      <c r="AB79" s="152"/>
      <c r="AC79" s="152"/>
      <c r="AD79" s="152"/>
      <c r="AE79" s="152"/>
      <c r="AF79" s="152"/>
      <c r="AG79" s="152" t="s">
        <v>278</v>
      </c>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row>
    <row r="80" spans="1:60" outlineLevel="3" x14ac:dyDescent="0.2">
      <c r="A80" s="159"/>
      <c r="B80" s="160"/>
      <c r="C80" s="258" t="s">
        <v>582</v>
      </c>
      <c r="D80" s="259"/>
      <c r="E80" s="259"/>
      <c r="F80" s="259"/>
      <c r="G80" s="259"/>
      <c r="H80" s="162"/>
      <c r="I80" s="162"/>
      <c r="J80" s="162"/>
      <c r="K80" s="162"/>
      <c r="L80" s="162"/>
      <c r="M80" s="162"/>
      <c r="N80" s="161"/>
      <c r="O80" s="161"/>
      <c r="P80" s="161"/>
      <c r="Q80" s="161"/>
      <c r="R80" s="162"/>
      <c r="S80" s="162"/>
      <c r="T80" s="162"/>
      <c r="U80" s="162"/>
      <c r="V80" s="162"/>
      <c r="W80" s="162"/>
      <c r="X80" s="162"/>
      <c r="Y80" s="162"/>
      <c r="Z80" s="152"/>
      <c r="AA80" s="152"/>
      <c r="AB80" s="152"/>
      <c r="AC80" s="152"/>
      <c r="AD80" s="152"/>
      <c r="AE80" s="152"/>
      <c r="AF80" s="152"/>
      <c r="AG80" s="152" t="s">
        <v>278</v>
      </c>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outlineLevel="3" x14ac:dyDescent="0.2">
      <c r="A81" s="159"/>
      <c r="B81" s="160"/>
      <c r="C81" s="258" t="s">
        <v>583</v>
      </c>
      <c r="D81" s="259"/>
      <c r="E81" s="259"/>
      <c r="F81" s="259"/>
      <c r="G81" s="259"/>
      <c r="H81" s="162"/>
      <c r="I81" s="162"/>
      <c r="J81" s="162"/>
      <c r="K81" s="162"/>
      <c r="L81" s="162"/>
      <c r="M81" s="162"/>
      <c r="N81" s="161"/>
      <c r="O81" s="161"/>
      <c r="P81" s="161"/>
      <c r="Q81" s="161"/>
      <c r="R81" s="162"/>
      <c r="S81" s="162"/>
      <c r="T81" s="162"/>
      <c r="U81" s="162"/>
      <c r="V81" s="162"/>
      <c r="W81" s="162"/>
      <c r="X81" s="162"/>
      <c r="Y81" s="162"/>
      <c r="Z81" s="152"/>
      <c r="AA81" s="152"/>
      <c r="AB81" s="152"/>
      <c r="AC81" s="152"/>
      <c r="AD81" s="152"/>
      <c r="AE81" s="152"/>
      <c r="AF81" s="152"/>
      <c r="AG81" s="152" t="s">
        <v>278</v>
      </c>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3" x14ac:dyDescent="0.2">
      <c r="A82" s="159"/>
      <c r="B82" s="160"/>
      <c r="C82" s="258" t="s">
        <v>598</v>
      </c>
      <c r="D82" s="259"/>
      <c r="E82" s="259"/>
      <c r="F82" s="259"/>
      <c r="G82" s="259"/>
      <c r="H82" s="162"/>
      <c r="I82" s="162"/>
      <c r="J82" s="162"/>
      <c r="K82" s="162"/>
      <c r="L82" s="162"/>
      <c r="M82" s="162"/>
      <c r="N82" s="161"/>
      <c r="O82" s="161"/>
      <c r="P82" s="161"/>
      <c r="Q82" s="161"/>
      <c r="R82" s="162"/>
      <c r="S82" s="162"/>
      <c r="T82" s="162"/>
      <c r="U82" s="162"/>
      <c r="V82" s="162"/>
      <c r="W82" s="162"/>
      <c r="X82" s="162"/>
      <c r="Y82" s="162"/>
      <c r="Z82" s="152"/>
      <c r="AA82" s="152"/>
      <c r="AB82" s="152"/>
      <c r="AC82" s="152"/>
      <c r="AD82" s="152"/>
      <c r="AE82" s="152"/>
      <c r="AF82" s="152"/>
      <c r="AG82" s="152" t="s">
        <v>278</v>
      </c>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outlineLevel="3" x14ac:dyDescent="0.2">
      <c r="A83" s="159"/>
      <c r="B83" s="160"/>
      <c r="C83" s="258" t="s">
        <v>585</v>
      </c>
      <c r="D83" s="259"/>
      <c r="E83" s="259"/>
      <c r="F83" s="259"/>
      <c r="G83" s="259"/>
      <c r="H83" s="162"/>
      <c r="I83" s="162"/>
      <c r="J83" s="162"/>
      <c r="K83" s="162"/>
      <c r="L83" s="162"/>
      <c r="M83" s="162"/>
      <c r="N83" s="161"/>
      <c r="O83" s="161"/>
      <c r="P83" s="161"/>
      <c r="Q83" s="161"/>
      <c r="R83" s="162"/>
      <c r="S83" s="162"/>
      <c r="T83" s="162"/>
      <c r="U83" s="162"/>
      <c r="V83" s="162"/>
      <c r="W83" s="162"/>
      <c r="X83" s="162"/>
      <c r="Y83" s="162"/>
      <c r="Z83" s="152"/>
      <c r="AA83" s="152"/>
      <c r="AB83" s="152"/>
      <c r="AC83" s="152"/>
      <c r="AD83" s="152"/>
      <c r="AE83" s="152"/>
      <c r="AF83" s="152"/>
      <c r="AG83" s="152" t="s">
        <v>278</v>
      </c>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outlineLevel="3" x14ac:dyDescent="0.2">
      <c r="A84" s="159"/>
      <c r="B84" s="160"/>
      <c r="C84" s="258" t="s">
        <v>588</v>
      </c>
      <c r="D84" s="259"/>
      <c r="E84" s="259"/>
      <c r="F84" s="259"/>
      <c r="G84" s="259"/>
      <c r="H84" s="162"/>
      <c r="I84" s="162"/>
      <c r="J84" s="162"/>
      <c r="K84" s="162"/>
      <c r="L84" s="162"/>
      <c r="M84" s="162"/>
      <c r="N84" s="161"/>
      <c r="O84" s="161"/>
      <c r="P84" s="161"/>
      <c r="Q84" s="161"/>
      <c r="R84" s="162"/>
      <c r="S84" s="162"/>
      <c r="T84" s="162"/>
      <c r="U84" s="162"/>
      <c r="V84" s="162"/>
      <c r="W84" s="162"/>
      <c r="X84" s="162"/>
      <c r="Y84" s="162"/>
      <c r="Z84" s="152"/>
      <c r="AA84" s="152"/>
      <c r="AB84" s="152"/>
      <c r="AC84" s="152"/>
      <c r="AD84" s="152"/>
      <c r="AE84" s="152"/>
      <c r="AF84" s="152"/>
      <c r="AG84" s="152" t="s">
        <v>278</v>
      </c>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outlineLevel="3" x14ac:dyDescent="0.2">
      <c r="A85" s="159"/>
      <c r="B85" s="160"/>
      <c r="C85" s="258" t="s">
        <v>589</v>
      </c>
      <c r="D85" s="259"/>
      <c r="E85" s="259"/>
      <c r="F85" s="259"/>
      <c r="G85" s="259"/>
      <c r="H85" s="162"/>
      <c r="I85" s="162"/>
      <c r="J85" s="162"/>
      <c r="K85" s="162"/>
      <c r="L85" s="162"/>
      <c r="M85" s="162"/>
      <c r="N85" s="161"/>
      <c r="O85" s="161"/>
      <c r="P85" s="161"/>
      <c r="Q85" s="161"/>
      <c r="R85" s="162"/>
      <c r="S85" s="162"/>
      <c r="T85" s="162"/>
      <c r="U85" s="162"/>
      <c r="V85" s="162"/>
      <c r="W85" s="162"/>
      <c r="X85" s="162"/>
      <c r="Y85" s="162"/>
      <c r="Z85" s="152"/>
      <c r="AA85" s="152"/>
      <c r="AB85" s="152"/>
      <c r="AC85" s="152"/>
      <c r="AD85" s="152"/>
      <c r="AE85" s="152"/>
      <c r="AF85" s="152"/>
      <c r="AG85" s="152" t="s">
        <v>278</v>
      </c>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outlineLevel="3" x14ac:dyDescent="0.2">
      <c r="A86" s="159"/>
      <c r="B86" s="160"/>
      <c r="C86" s="258" t="s">
        <v>599</v>
      </c>
      <c r="D86" s="259"/>
      <c r="E86" s="259"/>
      <c r="F86" s="259"/>
      <c r="G86" s="259"/>
      <c r="H86" s="162"/>
      <c r="I86" s="162"/>
      <c r="J86" s="162"/>
      <c r="K86" s="162"/>
      <c r="L86" s="162"/>
      <c r="M86" s="162"/>
      <c r="N86" s="161"/>
      <c r="O86" s="161"/>
      <c r="P86" s="161"/>
      <c r="Q86" s="161"/>
      <c r="R86" s="162"/>
      <c r="S86" s="162"/>
      <c r="T86" s="162"/>
      <c r="U86" s="162"/>
      <c r="V86" s="162"/>
      <c r="W86" s="162"/>
      <c r="X86" s="162"/>
      <c r="Y86" s="162"/>
      <c r="Z86" s="152"/>
      <c r="AA86" s="152"/>
      <c r="AB86" s="152"/>
      <c r="AC86" s="152"/>
      <c r="AD86" s="152"/>
      <c r="AE86" s="152"/>
      <c r="AF86" s="152"/>
      <c r="AG86" s="152" t="s">
        <v>278</v>
      </c>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outlineLevel="3" x14ac:dyDescent="0.2">
      <c r="A87" s="159"/>
      <c r="B87" s="160"/>
      <c r="C87" s="258" t="s">
        <v>592</v>
      </c>
      <c r="D87" s="259"/>
      <c r="E87" s="259"/>
      <c r="F87" s="259"/>
      <c r="G87" s="259"/>
      <c r="H87" s="162"/>
      <c r="I87" s="162"/>
      <c r="J87" s="162"/>
      <c r="K87" s="162"/>
      <c r="L87" s="162"/>
      <c r="M87" s="162"/>
      <c r="N87" s="161"/>
      <c r="O87" s="161"/>
      <c r="P87" s="161"/>
      <c r="Q87" s="161"/>
      <c r="R87" s="162"/>
      <c r="S87" s="162"/>
      <c r="T87" s="162"/>
      <c r="U87" s="162"/>
      <c r="V87" s="162"/>
      <c r="W87" s="162"/>
      <c r="X87" s="162"/>
      <c r="Y87" s="162"/>
      <c r="Z87" s="152"/>
      <c r="AA87" s="152"/>
      <c r="AB87" s="152"/>
      <c r="AC87" s="152"/>
      <c r="AD87" s="152"/>
      <c r="AE87" s="152"/>
      <c r="AF87" s="152"/>
      <c r="AG87" s="152" t="s">
        <v>278</v>
      </c>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row>
    <row r="88" spans="1:60" outlineLevel="1" x14ac:dyDescent="0.2">
      <c r="A88" s="171">
        <v>22</v>
      </c>
      <c r="B88" s="172" t="s">
        <v>600</v>
      </c>
      <c r="C88" s="187" t="s">
        <v>601</v>
      </c>
      <c r="D88" s="173" t="s">
        <v>284</v>
      </c>
      <c r="E88" s="174">
        <v>6</v>
      </c>
      <c r="F88" s="175"/>
      <c r="G88" s="176">
        <f>ROUND(E88*F88,2)</f>
        <v>0</v>
      </c>
      <c r="H88" s="175"/>
      <c r="I88" s="176">
        <f>ROUND(E88*H88,2)</f>
        <v>0</v>
      </c>
      <c r="J88" s="175"/>
      <c r="K88" s="176">
        <f>ROUND(E88*J88,2)</f>
        <v>0</v>
      </c>
      <c r="L88" s="176">
        <v>21</v>
      </c>
      <c r="M88" s="176">
        <f>G88*(1+L88/100)</f>
        <v>0</v>
      </c>
      <c r="N88" s="174">
        <v>0</v>
      </c>
      <c r="O88" s="174">
        <f>ROUND(E88*N88,2)</f>
        <v>0</v>
      </c>
      <c r="P88" s="174">
        <v>0</v>
      </c>
      <c r="Q88" s="174">
        <f>ROUND(E88*P88,2)</f>
        <v>0</v>
      </c>
      <c r="R88" s="176"/>
      <c r="S88" s="176" t="s">
        <v>222</v>
      </c>
      <c r="T88" s="177" t="s">
        <v>575</v>
      </c>
      <c r="U88" s="162">
        <v>0</v>
      </c>
      <c r="V88" s="162">
        <f>ROUND(E88*U88,2)</f>
        <v>0</v>
      </c>
      <c r="W88" s="162"/>
      <c r="X88" s="162" t="s">
        <v>224</v>
      </c>
      <c r="Y88" s="162" t="s">
        <v>225</v>
      </c>
      <c r="Z88" s="152"/>
      <c r="AA88" s="152"/>
      <c r="AB88" s="152"/>
      <c r="AC88" s="152"/>
      <c r="AD88" s="152"/>
      <c r="AE88" s="152"/>
      <c r="AF88" s="152"/>
      <c r="AG88" s="152" t="s">
        <v>226</v>
      </c>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outlineLevel="2" x14ac:dyDescent="0.2">
      <c r="A89" s="159"/>
      <c r="B89" s="160"/>
      <c r="C89" s="260" t="s">
        <v>576</v>
      </c>
      <c r="D89" s="261"/>
      <c r="E89" s="261"/>
      <c r="F89" s="261"/>
      <c r="G89" s="261"/>
      <c r="H89" s="162"/>
      <c r="I89" s="162"/>
      <c r="J89" s="162"/>
      <c r="K89" s="162"/>
      <c r="L89" s="162"/>
      <c r="M89" s="162"/>
      <c r="N89" s="161"/>
      <c r="O89" s="161"/>
      <c r="P89" s="161"/>
      <c r="Q89" s="161"/>
      <c r="R89" s="162"/>
      <c r="S89" s="162"/>
      <c r="T89" s="162"/>
      <c r="U89" s="162"/>
      <c r="V89" s="162"/>
      <c r="W89" s="162"/>
      <c r="X89" s="162"/>
      <c r="Y89" s="162"/>
      <c r="Z89" s="152"/>
      <c r="AA89" s="152"/>
      <c r="AB89" s="152"/>
      <c r="AC89" s="152"/>
      <c r="AD89" s="152"/>
      <c r="AE89" s="152"/>
      <c r="AF89" s="152"/>
      <c r="AG89" s="152" t="s">
        <v>278</v>
      </c>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outlineLevel="3" x14ac:dyDescent="0.2">
      <c r="A90" s="159"/>
      <c r="B90" s="160"/>
      <c r="C90" s="258" t="s">
        <v>602</v>
      </c>
      <c r="D90" s="259"/>
      <c r="E90" s="259"/>
      <c r="F90" s="259"/>
      <c r="G90" s="259"/>
      <c r="H90" s="162"/>
      <c r="I90" s="162"/>
      <c r="J90" s="162"/>
      <c r="K90" s="162"/>
      <c r="L90" s="162"/>
      <c r="M90" s="162"/>
      <c r="N90" s="161"/>
      <c r="O90" s="161"/>
      <c r="P90" s="161"/>
      <c r="Q90" s="161"/>
      <c r="R90" s="162"/>
      <c r="S90" s="162"/>
      <c r="T90" s="162"/>
      <c r="U90" s="162"/>
      <c r="V90" s="162"/>
      <c r="W90" s="162"/>
      <c r="X90" s="162"/>
      <c r="Y90" s="162"/>
      <c r="Z90" s="152"/>
      <c r="AA90" s="152"/>
      <c r="AB90" s="152"/>
      <c r="AC90" s="152"/>
      <c r="AD90" s="152"/>
      <c r="AE90" s="152"/>
      <c r="AF90" s="152"/>
      <c r="AG90" s="152" t="s">
        <v>278</v>
      </c>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outlineLevel="3" x14ac:dyDescent="0.2">
      <c r="A91" s="159"/>
      <c r="B91" s="160"/>
      <c r="C91" s="258" t="s">
        <v>595</v>
      </c>
      <c r="D91" s="259"/>
      <c r="E91" s="259"/>
      <c r="F91" s="259"/>
      <c r="G91" s="259"/>
      <c r="H91" s="162"/>
      <c r="I91" s="162"/>
      <c r="J91" s="162"/>
      <c r="K91" s="162"/>
      <c r="L91" s="162"/>
      <c r="M91" s="162"/>
      <c r="N91" s="161"/>
      <c r="O91" s="161"/>
      <c r="P91" s="161"/>
      <c r="Q91" s="161"/>
      <c r="R91" s="162"/>
      <c r="S91" s="162"/>
      <c r="T91" s="162"/>
      <c r="U91" s="162"/>
      <c r="V91" s="162"/>
      <c r="W91" s="162"/>
      <c r="X91" s="162"/>
      <c r="Y91" s="162"/>
      <c r="Z91" s="152"/>
      <c r="AA91" s="152"/>
      <c r="AB91" s="152"/>
      <c r="AC91" s="152"/>
      <c r="AD91" s="152"/>
      <c r="AE91" s="152"/>
      <c r="AF91" s="152"/>
      <c r="AG91" s="152" t="s">
        <v>278</v>
      </c>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3" x14ac:dyDescent="0.2">
      <c r="A92" s="159"/>
      <c r="B92" s="160"/>
      <c r="C92" s="258" t="s">
        <v>596</v>
      </c>
      <c r="D92" s="259"/>
      <c r="E92" s="259"/>
      <c r="F92" s="259"/>
      <c r="G92" s="259"/>
      <c r="H92" s="162"/>
      <c r="I92" s="162"/>
      <c r="J92" s="162"/>
      <c r="K92" s="162"/>
      <c r="L92" s="162"/>
      <c r="M92" s="162"/>
      <c r="N92" s="161"/>
      <c r="O92" s="161"/>
      <c r="P92" s="161"/>
      <c r="Q92" s="161"/>
      <c r="R92" s="162"/>
      <c r="S92" s="162"/>
      <c r="T92" s="162"/>
      <c r="U92" s="162"/>
      <c r="V92" s="162"/>
      <c r="W92" s="162"/>
      <c r="X92" s="162"/>
      <c r="Y92" s="162"/>
      <c r="Z92" s="152"/>
      <c r="AA92" s="152"/>
      <c r="AB92" s="152"/>
      <c r="AC92" s="152"/>
      <c r="AD92" s="152"/>
      <c r="AE92" s="152"/>
      <c r="AF92" s="152"/>
      <c r="AG92" s="152" t="s">
        <v>278</v>
      </c>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outlineLevel="3" x14ac:dyDescent="0.2">
      <c r="A93" s="159"/>
      <c r="B93" s="160"/>
      <c r="C93" s="258" t="s">
        <v>579</v>
      </c>
      <c r="D93" s="259"/>
      <c r="E93" s="259"/>
      <c r="F93" s="259"/>
      <c r="G93" s="259"/>
      <c r="H93" s="162"/>
      <c r="I93" s="162"/>
      <c r="J93" s="162"/>
      <c r="K93" s="162"/>
      <c r="L93" s="162"/>
      <c r="M93" s="162"/>
      <c r="N93" s="161"/>
      <c r="O93" s="161"/>
      <c r="P93" s="161"/>
      <c r="Q93" s="161"/>
      <c r="R93" s="162"/>
      <c r="S93" s="162"/>
      <c r="T93" s="162"/>
      <c r="U93" s="162"/>
      <c r="V93" s="162"/>
      <c r="W93" s="162"/>
      <c r="X93" s="162"/>
      <c r="Y93" s="162"/>
      <c r="Z93" s="152"/>
      <c r="AA93" s="152"/>
      <c r="AB93" s="152"/>
      <c r="AC93" s="152"/>
      <c r="AD93" s="152"/>
      <c r="AE93" s="152"/>
      <c r="AF93" s="152"/>
      <c r="AG93" s="152" t="s">
        <v>278</v>
      </c>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row>
    <row r="94" spans="1:60" outlineLevel="3" x14ac:dyDescent="0.2">
      <c r="A94" s="159"/>
      <c r="B94" s="160"/>
      <c r="C94" s="258" t="s">
        <v>597</v>
      </c>
      <c r="D94" s="259"/>
      <c r="E94" s="259"/>
      <c r="F94" s="259"/>
      <c r="G94" s="259"/>
      <c r="H94" s="162"/>
      <c r="I94" s="162"/>
      <c r="J94" s="162"/>
      <c r="K94" s="162"/>
      <c r="L94" s="162"/>
      <c r="M94" s="162"/>
      <c r="N94" s="161"/>
      <c r="O94" s="161"/>
      <c r="P94" s="161"/>
      <c r="Q94" s="161"/>
      <c r="R94" s="162"/>
      <c r="S94" s="162"/>
      <c r="T94" s="162"/>
      <c r="U94" s="162"/>
      <c r="V94" s="162"/>
      <c r="W94" s="162"/>
      <c r="X94" s="162"/>
      <c r="Y94" s="162"/>
      <c r="Z94" s="152"/>
      <c r="AA94" s="152"/>
      <c r="AB94" s="152"/>
      <c r="AC94" s="152"/>
      <c r="AD94" s="152"/>
      <c r="AE94" s="152"/>
      <c r="AF94" s="152"/>
      <c r="AG94" s="152" t="s">
        <v>278</v>
      </c>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outlineLevel="3" x14ac:dyDescent="0.2">
      <c r="A95" s="159"/>
      <c r="B95" s="160"/>
      <c r="C95" s="258" t="s">
        <v>581</v>
      </c>
      <c r="D95" s="259"/>
      <c r="E95" s="259"/>
      <c r="F95" s="259"/>
      <c r="G95" s="259"/>
      <c r="H95" s="162"/>
      <c r="I95" s="162"/>
      <c r="J95" s="162"/>
      <c r="K95" s="162"/>
      <c r="L95" s="162"/>
      <c r="M95" s="162"/>
      <c r="N95" s="161"/>
      <c r="O95" s="161"/>
      <c r="P95" s="161"/>
      <c r="Q95" s="161"/>
      <c r="R95" s="162"/>
      <c r="S95" s="162"/>
      <c r="T95" s="162"/>
      <c r="U95" s="162"/>
      <c r="V95" s="162"/>
      <c r="W95" s="162"/>
      <c r="X95" s="162"/>
      <c r="Y95" s="162"/>
      <c r="Z95" s="152"/>
      <c r="AA95" s="152"/>
      <c r="AB95" s="152"/>
      <c r="AC95" s="152"/>
      <c r="AD95" s="152"/>
      <c r="AE95" s="152"/>
      <c r="AF95" s="152"/>
      <c r="AG95" s="152" t="s">
        <v>278</v>
      </c>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outlineLevel="3" x14ac:dyDescent="0.2">
      <c r="A96" s="159"/>
      <c r="B96" s="160"/>
      <c r="C96" s="258" t="s">
        <v>582</v>
      </c>
      <c r="D96" s="259"/>
      <c r="E96" s="259"/>
      <c r="F96" s="259"/>
      <c r="G96" s="259"/>
      <c r="H96" s="162"/>
      <c r="I96" s="162"/>
      <c r="J96" s="162"/>
      <c r="K96" s="162"/>
      <c r="L96" s="162"/>
      <c r="M96" s="162"/>
      <c r="N96" s="161"/>
      <c r="O96" s="161"/>
      <c r="P96" s="161"/>
      <c r="Q96" s="161"/>
      <c r="R96" s="162"/>
      <c r="S96" s="162"/>
      <c r="T96" s="162"/>
      <c r="U96" s="162"/>
      <c r="V96" s="162"/>
      <c r="W96" s="162"/>
      <c r="X96" s="162"/>
      <c r="Y96" s="162"/>
      <c r="Z96" s="152"/>
      <c r="AA96" s="152"/>
      <c r="AB96" s="152"/>
      <c r="AC96" s="152"/>
      <c r="AD96" s="152"/>
      <c r="AE96" s="152"/>
      <c r="AF96" s="152"/>
      <c r="AG96" s="152" t="s">
        <v>278</v>
      </c>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outlineLevel="3" x14ac:dyDescent="0.2">
      <c r="A97" s="159"/>
      <c r="B97" s="160"/>
      <c r="C97" s="258" t="s">
        <v>583</v>
      </c>
      <c r="D97" s="259"/>
      <c r="E97" s="259"/>
      <c r="F97" s="259"/>
      <c r="G97" s="259"/>
      <c r="H97" s="162"/>
      <c r="I97" s="162"/>
      <c r="J97" s="162"/>
      <c r="K97" s="162"/>
      <c r="L97" s="162"/>
      <c r="M97" s="162"/>
      <c r="N97" s="161"/>
      <c r="O97" s="161"/>
      <c r="P97" s="161"/>
      <c r="Q97" s="161"/>
      <c r="R97" s="162"/>
      <c r="S97" s="162"/>
      <c r="T97" s="162"/>
      <c r="U97" s="162"/>
      <c r="V97" s="162"/>
      <c r="W97" s="162"/>
      <c r="X97" s="162"/>
      <c r="Y97" s="162"/>
      <c r="Z97" s="152"/>
      <c r="AA97" s="152"/>
      <c r="AB97" s="152"/>
      <c r="AC97" s="152"/>
      <c r="AD97" s="152"/>
      <c r="AE97" s="152"/>
      <c r="AF97" s="152"/>
      <c r="AG97" s="152" t="s">
        <v>278</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outlineLevel="3" x14ac:dyDescent="0.2">
      <c r="A98" s="159"/>
      <c r="B98" s="160"/>
      <c r="C98" s="258" t="s">
        <v>598</v>
      </c>
      <c r="D98" s="259"/>
      <c r="E98" s="259"/>
      <c r="F98" s="259"/>
      <c r="G98" s="259"/>
      <c r="H98" s="162"/>
      <c r="I98" s="162"/>
      <c r="J98" s="162"/>
      <c r="K98" s="162"/>
      <c r="L98" s="162"/>
      <c r="M98" s="162"/>
      <c r="N98" s="161"/>
      <c r="O98" s="161"/>
      <c r="P98" s="161"/>
      <c r="Q98" s="161"/>
      <c r="R98" s="162"/>
      <c r="S98" s="162"/>
      <c r="T98" s="162"/>
      <c r="U98" s="162"/>
      <c r="V98" s="162"/>
      <c r="W98" s="162"/>
      <c r="X98" s="162"/>
      <c r="Y98" s="162"/>
      <c r="Z98" s="152"/>
      <c r="AA98" s="152"/>
      <c r="AB98" s="152"/>
      <c r="AC98" s="152"/>
      <c r="AD98" s="152"/>
      <c r="AE98" s="152"/>
      <c r="AF98" s="152"/>
      <c r="AG98" s="152" t="s">
        <v>278</v>
      </c>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row>
    <row r="99" spans="1:60" outlineLevel="3" x14ac:dyDescent="0.2">
      <c r="A99" s="159"/>
      <c r="B99" s="160"/>
      <c r="C99" s="258" t="s">
        <v>585</v>
      </c>
      <c r="D99" s="259"/>
      <c r="E99" s="259"/>
      <c r="F99" s="259"/>
      <c r="G99" s="259"/>
      <c r="H99" s="162"/>
      <c r="I99" s="162"/>
      <c r="J99" s="162"/>
      <c r="K99" s="162"/>
      <c r="L99" s="162"/>
      <c r="M99" s="162"/>
      <c r="N99" s="161"/>
      <c r="O99" s="161"/>
      <c r="P99" s="161"/>
      <c r="Q99" s="161"/>
      <c r="R99" s="162"/>
      <c r="S99" s="162"/>
      <c r="T99" s="162"/>
      <c r="U99" s="162"/>
      <c r="V99" s="162"/>
      <c r="W99" s="162"/>
      <c r="X99" s="162"/>
      <c r="Y99" s="162"/>
      <c r="Z99" s="152"/>
      <c r="AA99" s="152"/>
      <c r="AB99" s="152"/>
      <c r="AC99" s="152"/>
      <c r="AD99" s="152"/>
      <c r="AE99" s="152"/>
      <c r="AF99" s="152"/>
      <c r="AG99" s="152" t="s">
        <v>278</v>
      </c>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outlineLevel="3" x14ac:dyDescent="0.2">
      <c r="A100" s="159"/>
      <c r="B100" s="160"/>
      <c r="C100" s="258" t="s">
        <v>588</v>
      </c>
      <c r="D100" s="259"/>
      <c r="E100" s="259"/>
      <c r="F100" s="259"/>
      <c r="G100" s="259"/>
      <c r="H100" s="162"/>
      <c r="I100" s="162"/>
      <c r="J100" s="162"/>
      <c r="K100" s="162"/>
      <c r="L100" s="162"/>
      <c r="M100" s="162"/>
      <c r="N100" s="161"/>
      <c r="O100" s="161"/>
      <c r="P100" s="161"/>
      <c r="Q100" s="161"/>
      <c r="R100" s="162"/>
      <c r="S100" s="162"/>
      <c r="T100" s="162"/>
      <c r="U100" s="162"/>
      <c r="V100" s="162"/>
      <c r="W100" s="162"/>
      <c r="X100" s="162"/>
      <c r="Y100" s="162"/>
      <c r="Z100" s="152"/>
      <c r="AA100" s="152"/>
      <c r="AB100" s="152"/>
      <c r="AC100" s="152"/>
      <c r="AD100" s="152"/>
      <c r="AE100" s="152"/>
      <c r="AF100" s="152"/>
      <c r="AG100" s="152" t="s">
        <v>278</v>
      </c>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row>
    <row r="101" spans="1:60" outlineLevel="3" x14ac:dyDescent="0.2">
      <c r="A101" s="159"/>
      <c r="B101" s="160"/>
      <c r="C101" s="258" t="s">
        <v>589</v>
      </c>
      <c r="D101" s="259"/>
      <c r="E101" s="259"/>
      <c r="F101" s="259"/>
      <c r="G101" s="259"/>
      <c r="H101" s="162"/>
      <c r="I101" s="162"/>
      <c r="J101" s="162"/>
      <c r="K101" s="162"/>
      <c r="L101" s="162"/>
      <c r="M101" s="162"/>
      <c r="N101" s="161"/>
      <c r="O101" s="161"/>
      <c r="P101" s="161"/>
      <c r="Q101" s="161"/>
      <c r="R101" s="162"/>
      <c r="S101" s="162"/>
      <c r="T101" s="162"/>
      <c r="U101" s="162"/>
      <c r="V101" s="162"/>
      <c r="W101" s="162"/>
      <c r="X101" s="162"/>
      <c r="Y101" s="162"/>
      <c r="Z101" s="152"/>
      <c r="AA101" s="152"/>
      <c r="AB101" s="152"/>
      <c r="AC101" s="152"/>
      <c r="AD101" s="152"/>
      <c r="AE101" s="152"/>
      <c r="AF101" s="152"/>
      <c r="AG101" s="152" t="s">
        <v>278</v>
      </c>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row>
    <row r="102" spans="1:60" outlineLevel="3" x14ac:dyDescent="0.2">
      <c r="A102" s="159"/>
      <c r="B102" s="160"/>
      <c r="C102" s="258" t="s">
        <v>599</v>
      </c>
      <c r="D102" s="259"/>
      <c r="E102" s="259"/>
      <c r="F102" s="259"/>
      <c r="G102" s="259"/>
      <c r="H102" s="162"/>
      <c r="I102" s="162"/>
      <c r="J102" s="162"/>
      <c r="K102" s="162"/>
      <c r="L102" s="162"/>
      <c r="M102" s="162"/>
      <c r="N102" s="161"/>
      <c r="O102" s="161"/>
      <c r="P102" s="161"/>
      <c r="Q102" s="161"/>
      <c r="R102" s="162"/>
      <c r="S102" s="162"/>
      <c r="T102" s="162"/>
      <c r="U102" s="162"/>
      <c r="V102" s="162"/>
      <c r="W102" s="162"/>
      <c r="X102" s="162"/>
      <c r="Y102" s="162"/>
      <c r="Z102" s="152"/>
      <c r="AA102" s="152"/>
      <c r="AB102" s="152"/>
      <c r="AC102" s="152"/>
      <c r="AD102" s="152"/>
      <c r="AE102" s="152"/>
      <c r="AF102" s="152"/>
      <c r="AG102" s="152" t="s">
        <v>278</v>
      </c>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row>
    <row r="103" spans="1:60" outlineLevel="3" x14ac:dyDescent="0.2">
      <c r="A103" s="159"/>
      <c r="B103" s="160"/>
      <c r="C103" s="258" t="s">
        <v>592</v>
      </c>
      <c r="D103" s="259"/>
      <c r="E103" s="259"/>
      <c r="F103" s="259"/>
      <c r="G103" s="259"/>
      <c r="H103" s="162"/>
      <c r="I103" s="162"/>
      <c r="J103" s="162"/>
      <c r="K103" s="162"/>
      <c r="L103" s="162"/>
      <c r="M103" s="162"/>
      <c r="N103" s="161"/>
      <c r="O103" s="161"/>
      <c r="P103" s="161"/>
      <c r="Q103" s="161"/>
      <c r="R103" s="162"/>
      <c r="S103" s="162"/>
      <c r="T103" s="162"/>
      <c r="U103" s="162"/>
      <c r="V103" s="162"/>
      <c r="W103" s="162"/>
      <c r="X103" s="162"/>
      <c r="Y103" s="162"/>
      <c r="Z103" s="152"/>
      <c r="AA103" s="152"/>
      <c r="AB103" s="152"/>
      <c r="AC103" s="152"/>
      <c r="AD103" s="152"/>
      <c r="AE103" s="152"/>
      <c r="AF103" s="152"/>
      <c r="AG103" s="152" t="s">
        <v>278</v>
      </c>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row>
    <row r="104" spans="1:60" x14ac:dyDescent="0.2">
      <c r="A104" s="3"/>
      <c r="B104" s="4"/>
      <c r="C104" s="188"/>
      <c r="D104" s="6"/>
      <c r="E104" s="3"/>
      <c r="F104" s="3"/>
      <c r="G104" s="3"/>
      <c r="H104" s="3"/>
      <c r="I104" s="3"/>
      <c r="J104" s="3"/>
      <c r="K104" s="3"/>
      <c r="L104" s="3"/>
      <c r="M104" s="3"/>
      <c r="N104" s="3"/>
      <c r="O104" s="3"/>
      <c r="P104" s="3"/>
      <c r="Q104" s="3"/>
      <c r="R104" s="3"/>
      <c r="S104" s="3"/>
      <c r="T104" s="3"/>
      <c r="U104" s="3"/>
      <c r="V104" s="3"/>
      <c r="W104" s="3"/>
      <c r="X104" s="3"/>
      <c r="Y104" s="3"/>
      <c r="AE104">
        <v>12</v>
      </c>
      <c r="AF104">
        <v>21</v>
      </c>
      <c r="AG104" t="s">
        <v>203</v>
      </c>
    </row>
    <row r="105" spans="1:60" x14ac:dyDescent="0.2">
      <c r="A105" s="155"/>
      <c r="B105" s="156" t="s">
        <v>29</v>
      </c>
      <c r="C105" s="189"/>
      <c r="D105" s="157"/>
      <c r="E105" s="158"/>
      <c r="F105" s="158"/>
      <c r="G105" s="170">
        <f>G8+G17+G23+G26+G30+G32+G40+G51+G54</f>
        <v>0</v>
      </c>
      <c r="H105" s="3"/>
      <c r="I105" s="3"/>
      <c r="J105" s="3"/>
      <c r="K105" s="3"/>
      <c r="L105" s="3"/>
      <c r="M105" s="3"/>
      <c r="N105" s="3"/>
      <c r="O105" s="3"/>
      <c r="P105" s="3"/>
      <c r="Q105" s="3"/>
      <c r="R105" s="3"/>
      <c r="S105" s="3"/>
      <c r="T105" s="3"/>
      <c r="U105" s="3"/>
      <c r="V105" s="3"/>
      <c r="W105" s="3"/>
      <c r="X105" s="3"/>
      <c r="Y105" s="3"/>
      <c r="AE105">
        <f>SUMIF(L7:L103,AE104,G7:G103)</f>
        <v>0</v>
      </c>
      <c r="AF105">
        <f>SUMIF(L7:L103,AF104,G7:G103)</f>
        <v>0</v>
      </c>
      <c r="AG105" t="s">
        <v>249</v>
      </c>
    </row>
    <row r="106" spans="1:60" x14ac:dyDescent="0.2">
      <c r="C106" s="190"/>
      <c r="D106" s="10"/>
      <c r="AG106" t="s">
        <v>250</v>
      </c>
    </row>
    <row r="107" spans="1:60" x14ac:dyDescent="0.2">
      <c r="D107" s="10"/>
    </row>
    <row r="108" spans="1:60" x14ac:dyDescent="0.2">
      <c r="D108" s="10"/>
    </row>
    <row r="109" spans="1:60" x14ac:dyDescent="0.2">
      <c r="D109" s="10"/>
    </row>
    <row r="110" spans="1:60" x14ac:dyDescent="0.2">
      <c r="D110" s="10"/>
    </row>
    <row r="111" spans="1:60" x14ac:dyDescent="0.2">
      <c r="D111" s="10"/>
    </row>
    <row r="112" spans="1:60"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R5eOQvAeGNqEA7RFmnbfjA7RKx/3sLFHDJ+bUdZAKdVyluJmuL+8ZwQQJoEkvITmMF3zElXHZHvk8hh0VrQ2Rg==" saltValue="gEINrDShddsJ4H8wdtOKNA==" spinCount="100000" sheet="1" formatRows="0"/>
  <mergeCells count="55">
    <mergeCell ref="C58:G58"/>
    <mergeCell ref="A1:G1"/>
    <mergeCell ref="C2:G2"/>
    <mergeCell ref="C3:G3"/>
    <mergeCell ref="C4:G4"/>
    <mergeCell ref="C21:G21"/>
    <mergeCell ref="C34:G34"/>
    <mergeCell ref="C36:G36"/>
    <mergeCell ref="C39:G39"/>
    <mergeCell ref="C42:G42"/>
    <mergeCell ref="C56:G56"/>
    <mergeCell ref="C57:G57"/>
    <mergeCell ref="C70:G70"/>
    <mergeCell ref="C59:G59"/>
    <mergeCell ref="C60:G60"/>
    <mergeCell ref="C61:G61"/>
    <mergeCell ref="C62:G62"/>
    <mergeCell ref="C63:G63"/>
    <mergeCell ref="C64:G64"/>
    <mergeCell ref="C65:G65"/>
    <mergeCell ref="C66:G66"/>
    <mergeCell ref="C67:G67"/>
    <mergeCell ref="C68:G68"/>
    <mergeCell ref="C69:G69"/>
    <mergeCell ref="C83:G83"/>
    <mergeCell ref="C71:G71"/>
    <mergeCell ref="C72:G72"/>
    <mergeCell ref="C74:G74"/>
    <mergeCell ref="C75:G75"/>
    <mergeCell ref="C76:G76"/>
    <mergeCell ref="C77:G77"/>
    <mergeCell ref="C78:G78"/>
    <mergeCell ref="C79:G79"/>
    <mergeCell ref="C80:G80"/>
    <mergeCell ref="C81:G81"/>
    <mergeCell ref="C82:G82"/>
    <mergeCell ref="C96:G96"/>
    <mergeCell ref="C84:G84"/>
    <mergeCell ref="C85:G85"/>
    <mergeCell ref="C86:G86"/>
    <mergeCell ref="C87:G87"/>
    <mergeCell ref="C89:G89"/>
    <mergeCell ref="C90:G90"/>
    <mergeCell ref="C91:G91"/>
    <mergeCell ref="C92:G92"/>
    <mergeCell ref="C93:G93"/>
    <mergeCell ref="C94:G94"/>
    <mergeCell ref="C95:G95"/>
    <mergeCell ref="C103:G103"/>
    <mergeCell ref="C97:G97"/>
    <mergeCell ref="C98:G98"/>
    <mergeCell ref="C99:G99"/>
    <mergeCell ref="C100:G100"/>
    <mergeCell ref="C101:G101"/>
    <mergeCell ref="C102:G102"/>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72</v>
      </c>
      <c r="C3" s="252" t="s">
        <v>73</v>
      </c>
      <c r="D3" s="253"/>
      <c r="E3" s="253"/>
      <c r="F3" s="253"/>
      <c r="G3" s="254"/>
      <c r="AC3" s="125" t="s">
        <v>192</v>
      </c>
      <c r="AG3" t="s">
        <v>193</v>
      </c>
    </row>
    <row r="4" spans="1:60" ht="24.95" customHeight="1" x14ac:dyDescent="0.2">
      <c r="A4" s="145" t="s">
        <v>9</v>
      </c>
      <c r="B4" s="146" t="s">
        <v>74</v>
      </c>
      <c r="C4" s="255" t="s">
        <v>75</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SUMIF(AG9:AG26,"&lt;&gt;NOR",G9:G26)</f>
        <v>0</v>
      </c>
      <c r="H8" s="168"/>
      <c r="I8" s="168">
        <f>SUM(I9:I26)</f>
        <v>0</v>
      </c>
      <c r="J8" s="168"/>
      <c r="K8" s="168">
        <f>SUM(K9:K26)</f>
        <v>0</v>
      </c>
      <c r="L8" s="168"/>
      <c r="M8" s="168">
        <f>SUM(M9:M26)</f>
        <v>0</v>
      </c>
      <c r="N8" s="167"/>
      <c r="O8" s="167">
        <f>SUM(O9:O26)</f>
        <v>0</v>
      </c>
      <c r="P8" s="167"/>
      <c r="Q8" s="167">
        <f>SUM(Q9:Q26)</f>
        <v>0</v>
      </c>
      <c r="R8" s="168"/>
      <c r="S8" s="168"/>
      <c r="T8" s="169"/>
      <c r="U8" s="163"/>
      <c r="V8" s="163">
        <f>SUM(V9:V26)</f>
        <v>1325.7300000000002</v>
      </c>
      <c r="W8" s="163"/>
      <c r="X8" s="163"/>
      <c r="Y8" s="163"/>
      <c r="AG8" t="s">
        <v>218</v>
      </c>
    </row>
    <row r="9" spans="1:60" outlineLevel="1" x14ac:dyDescent="0.2">
      <c r="A9" s="171">
        <v>1</v>
      </c>
      <c r="B9" s="172" t="s">
        <v>603</v>
      </c>
      <c r="C9" s="187" t="s">
        <v>604</v>
      </c>
      <c r="D9" s="173" t="s">
        <v>253</v>
      </c>
      <c r="E9" s="174">
        <v>2290</v>
      </c>
      <c r="F9" s="175"/>
      <c r="G9" s="176">
        <f>ROUND(E9*F9,2)</f>
        <v>0</v>
      </c>
      <c r="H9" s="175"/>
      <c r="I9" s="176">
        <f>ROUND(E9*H9,2)</f>
        <v>0</v>
      </c>
      <c r="J9" s="175"/>
      <c r="K9" s="176">
        <f>ROUND(E9*J9,2)</f>
        <v>0</v>
      </c>
      <c r="L9" s="176">
        <v>21</v>
      </c>
      <c r="M9" s="176">
        <f>G9*(1+L9/100)</f>
        <v>0</v>
      </c>
      <c r="N9" s="174">
        <v>0</v>
      </c>
      <c r="O9" s="174">
        <f>ROUND(E9*N9,2)</f>
        <v>0</v>
      </c>
      <c r="P9" s="174">
        <v>0</v>
      </c>
      <c r="Q9" s="174">
        <f>ROUND(E9*P9,2)</f>
        <v>0</v>
      </c>
      <c r="R9" s="176"/>
      <c r="S9" s="176" t="s">
        <v>236</v>
      </c>
      <c r="T9" s="177" t="s">
        <v>223</v>
      </c>
      <c r="U9" s="162">
        <v>9.7000000000000003E-2</v>
      </c>
      <c r="V9" s="162">
        <f>ROUND(E9*U9,2)</f>
        <v>222.13</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194" t="s">
        <v>605</v>
      </c>
      <c r="D10" s="191"/>
      <c r="E10" s="192">
        <v>2290</v>
      </c>
      <c r="F10" s="162"/>
      <c r="G10" s="162"/>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258</v>
      </c>
      <c r="AH10" s="152">
        <v>0</v>
      </c>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1">
        <v>2</v>
      </c>
      <c r="B11" s="172" t="s">
        <v>606</v>
      </c>
      <c r="C11" s="187" t="s">
        <v>607</v>
      </c>
      <c r="D11" s="173" t="s">
        <v>253</v>
      </c>
      <c r="E11" s="174">
        <v>4542.5</v>
      </c>
      <c r="F11" s="175"/>
      <c r="G11" s="176">
        <f>ROUND(E11*F11,2)</f>
        <v>0</v>
      </c>
      <c r="H11" s="175"/>
      <c r="I11" s="176">
        <f>ROUND(E11*H11,2)</f>
        <v>0</v>
      </c>
      <c r="J11" s="175"/>
      <c r="K11" s="176">
        <f>ROUND(E11*J11,2)</f>
        <v>0</v>
      </c>
      <c r="L11" s="176">
        <v>21</v>
      </c>
      <c r="M11" s="176">
        <f>G11*(1+L11/100)</f>
        <v>0</v>
      </c>
      <c r="N11" s="174">
        <v>0</v>
      </c>
      <c r="O11" s="174">
        <f>ROUND(E11*N11,2)</f>
        <v>0</v>
      </c>
      <c r="P11" s="174">
        <v>0</v>
      </c>
      <c r="Q11" s="174">
        <f>ROUND(E11*P11,2)</f>
        <v>0</v>
      </c>
      <c r="R11" s="176"/>
      <c r="S11" s="176" t="s">
        <v>236</v>
      </c>
      <c r="T11" s="177" t="s">
        <v>223</v>
      </c>
      <c r="U11" s="162">
        <v>0.11700000000000001</v>
      </c>
      <c r="V11" s="162">
        <f>ROUND(E11*U11,2)</f>
        <v>531.47</v>
      </c>
      <c r="W11" s="162"/>
      <c r="X11" s="162" t="s">
        <v>224</v>
      </c>
      <c r="Y11" s="162" t="s">
        <v>225</v>
      </c>
      <c r="Z11" s="152"/>
      <c r="AA11" s="152"/>
      <c r="AB11" s="152"/>
      <c r="AC11" s="152"/>
      <c r="AD11" s="152"/>
      <c r="AE11" s="152"/>
      <c r="AF11" s="152"/>
      <c r="AG11" s="152" t="s">
        <v>226</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2" x14ac:dyDescent="0.2">
      <c r="A12" s="159"/>
      <c r="B12" s="160"/>
      <c r="C12" s="194" t="s">
        <v>608</v>
      </c>
      <c r="D12" s="191"/>
      <c r="E12" s="192">
        <v>4542.5</v>
      </c>
      <c r="F12" s="162"/>
      <c r="G12" s="162"/>
      <c r="H12" s="162"/>
      <c r="I12" s="162"/>
      <c r="J12" s="162"/>
      <c r="K12" s="162"/>
      <c r="L12" s="162"/>
      <c r="M12" s="162"/>
      <c r="N12" s="161"/>
      <c r="O12" s="161"/>
      <c r="P12" s="161"/>
      <c r="Q12" s="161"/>
      <c r="R12" s="162"/>
      <c r="S12" s="162"/>
      <c r="T12" s="162"/>
      <c r="U12" s="162"/>
      <c r="V12" s="162"/>
      <c r="W12" s="162"/>
      <c r="X12" s="162"/>
      <c r="Y12" s="162"/>
      <c r="Z12" s="152"/>
      <c r="AA12" s="152"/>
      <c r="AB12" s="152"/>
      <c r="AC12" s="152"/>
      <c r="AD12" s="152"/>
      <c r="AE12" s="152"/>
      <c r="AF12" s="152"/>
      <c r="AG12" s="152" t="s">
        <v>258</v>
      </c>
      <c r="AH12" s="152">
        <v>0</v>
      </c>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1">
        <v>3</v>
      </c>
      <c r="B13" s="172" t="s">
        <v>609</v>
      </c>
      <c r="C13" s="187" t="s">
        <v>610</v>
      </c>
      <c r="D13" s="173" t="s">
        <v>253</v>
      </c>
      <c r="E13" s="174">
        <v>16.8</v>
      </c>
      <c r="F13" s="175"/>
      <c r="G13" s="176">
        <f>ROUND(E13*F13,2)</f>
        <v>0</v>
      </c>
      <c r="H13" s="175"/>
      <c r="I13" s="176">
        <f>ROUND(E13*H13,2)</f>
        <v>0</v>
      </c>
      <c r="J13" s="175"/>
      <c r="K13" s="176">
        <f>ROUND(E13*J13,2)</f>
        <v>0</v>
      </c>
      <c r="L13" s="176">
        <v>21</v>
      </c>
      <c r="M13" s="176">
        <f>G13*(1+L13/100)</f>
        <v>0</v>
      </c>
      <c r="N13" s="174">
        <v>0</v>
      </c>
      <c r="O13" s="174">
        <f>ROUND(E13*N13,2)</f>
        <v>0</v>
      </c>
      <c r="P13" s="174">
        <v>0</v>
      </c>
      <c r="Q13" s="174">
        <f>ROUND(E13*P13,2)</f>
        <v>0</v>
      </c>
      <c r="R13" s="176"/>
      <c r="S13" s="176" t="s">
        <v>236</v>
      </c>
      <c r="T13" s="177" t="s">
        <v>223</v>
      </c>
      <c r="U13" s="162">
        <v>0.22</v>
      </c>
      <c r="V13" s="162">
        <f>ROUND(E13*U13,2)</f>
        <v>3.7</v>
      </c>
      <c r="W13" s="162"/>
      <c r="X13" s="162" t="s">
        <v>224</v>
      </c>
      <c r="Y13" s="162" t="s">
        <v>225</v>
      </c>
      <c r="Z13" s="152"/>
      <c r="AA13" s="152"/>
      <c r="AB13" s="152"/>
      <c r="AC13" s="152"/>
      <c r="AD13" s="152"/>
      <c r="AE13" s="152"/>
      <c r="AF13" s="152"/>
      <c r="AG13" s="152" t="s">
        <v>226</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2" x14ac:dyDescent="0.2">
      <c r="A14" s="159"/>
      <c r="B14" s="160"/>
      <c r="C14" s="194" t="s">
        <v>611</v>
      </c>
      <c r="D14" s="191"/>
      <c r="E14" s="192">
        <v>16.8</v>
      </c>
      <c r="F14" s="162"/>
      <c r="G14" s="162"/>
      <c r="H14" s="162"/>
      <c r="I14" s="162"/>
      <c r="J14" s="162"/>
      <c r="K14" s="162"/>
      <c r="L14" s="162"/>
      <c r="M14" s="162"/>
      <c r="N14" s="161"/>
      <c r="O14" s="161"/>
      <c r="P14" s="161"/>
      <c r="Q14" s="161"/>
      <c r="R14" s="162"/>
      <c r="S14" s="162"/>
      <c r="T14" s="162"/>
      <c r="U14" s="162"/>
      <c r="V14" s="162"/>
      <c r="W14" s="162"/>
      <c r="X14" s="162"/>
      <c r="Y14" s="162"/>
      <c r="Z14" s="152"/>
      <c r="AA14" s="152"/>
      <c r="AB14" s="152"/>
      <c r="AC14" s="152"/>
      <c r="AD14" s="152"/>
      <c r="AE14" s="152"/>
      <c r="AF14" s="152"/>
      <c r="AG14" s="152" t="s">
        <v>258</v>
      </c>
      <c r="AH14" s="152">
        <v>0</v>
      </c>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71">
        <v>4</v>
      </c>
      <c r="B15" s="172" t="s">
        <v>612</v>
      </c>
      <c r="C15" s="187" t="s">
        <v>613</v>
      </c>
      <c r="D15" s="173" t="s">
        <v>253</v>
      </c>
      <c r="E15" s="174">
        <v>16.8</v>
      </c>
      <c r="F15" s="175"/>
      <c r="G15" s="176">
        <f>ROUND(E15*F15,2)</f>
        <v>0</v>
      </c>
      <c r="H15" s="175"/>
      <c r="I15" s="176">
        <f>ROUND(E15*H15,2)</f>
        <v>0</v>
      </c>
      <c r="J15" s="175"/>
      <c r="K15" s="176">
        <f>ROUND(E15*J15,2)</f>
        <v>0</v>
      </c>
      <c r="L15" s="176">
        <v>21</v>
      </c>
      <c r="M15" s="176">
        <f>G15*(1+L15/100)</f>
        <v>0</v>
      </c>
      <c r="N15" s="174">
        <v>0</v>
      </c>
      <c r="O15" s="174">
        <f>ROUND(E15*N15,2)</f>
        <v>0</v>
      </c>
      <c r="P15" s="174">
        <v>0</v>
      </c>
      <c r="Q15" s="174">
        <f>ROUND(E15*P15,2)</f>
        <v>0</v>
      </c>
      <c r="R15" s="176"/>
      <c r="S15" s="176" t="s">
        <v>236</v>
      </c>
      <c r="T15" s="177" t="s">
        <v>223</v>
      </c>
      <c r="U15" s="162">
        <v>0.34499999999999997</v>
      </c>
      <c r="V15" s="162">
        <f>ROUND(E15*U15,2)</f>
        <v>5.8</v>
      </c>
      <c r="W15" s="162"/>
      <c r="X15" s="162" t="s">
        <v>224</v>
      </c>
      <c r="Y15" s="162" t="s">
        <v>225</v>
      </c>
      <c r="Z15" s="152"/>
      <c r="AA15" s="152"/>
      <c r="AB15" s="152"/>
      <c r="AC15" s="152"/>
      <c r="AD15" s="152"/>
      <c r="AE15" s="152"/>
      <c r="AF15" s="152"/>
      <c r="AG15" s="152" t="s">
        <v>226</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2" x14ac:dyDescent="0.2">
      <c r="A16" s="159"/>
      <c r="B16" s="160"/>
      <c r="C16" s="194" t="s">
        <v>614</v>
      </c>
      <c r="D16" s="191"/>
      <c r="E16" s="192">
        <v>16.8</v>
      </c>
      <c r="F16" s="162"/>
      <c r="G16" s="162"/>
      <c r="H16" s="162"/>
      <c r="I16" s="162"/>
      <c r="J16" s="162"/>
      <c r="K16" s="162"/>
      <c r="L16" s="162"/>
      <c r="M16" s="162"/>
      <c r="N16" s="161"/>
      <c r="O16" s="161"/>
      <c r="P16" s="161"/>
      <c r="Q16" s="161"/>
      <c r="R16" s="162"/>
      <c r="S16" s="162"/>
      <c r="T16" s="162"/>
      <c r="U16" s="162"/>
      <c r="V16" s="162"/>
      <c r="W16" s="162"/>
      <c r="X16" s="162"/>
      <c r="Y16" s="162"/>
      <c r="Z16" s="152"/>
      <c r="AA16" s="152"/>
      <c r="AB16" s="152"/>
      <c r="AC16" s="152"/>
      <c r="AD16" s="152"/>
      <c r="AE16" s="152"/>
      <c r="AF16" s="152"/>
      <c r="AG16" s="152" t="s">
        <v>258</v>
      </c>
      <c r="AH16" s="152">
        <v>0</v>
      </c>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1" x14ac:dyDescent="0.2">
      <c r="A17" s="171">
        <v>5</v>
      </c>
      <c r="B17" s="172" t="s">
        <v>321</v>
      </c>
      <c r="C17" s="187" t="s">
        <v>322</v>
      </c>
      <c r="D17" s="173" t="s">
        <v>253</v>
      </c>
      <c r="E17" s="174">
        <v>6849.3</v>
      </c>
      <c r="F17" s="175"/>
      <c r="G17" s="176">
        <f>ROUND(E17*F17,2)</f>
        <v>0</v>
      </c>
      <c r="H17" s="175"/>
      <c r="I17" s="176">
        <f>ROUND(E17*H17,2)</f>
        <v>0</v>
      </c>
      <c r="J17" s="175"/>
      <c r="K17" s="176">
        <f>ROUND(E17*J17,2)</f>
        <v>0</v>
      </c>
      <c r="L17" s="176">
        <v>21</v>
      </c>
      <c r="M17" s="176">
        <f>G17*(1+L17/100)</f>
        <v>0</v>
      </c>
      <c r="N17" s="174">
        <v>0</v>
      </c>
      <c r="O17" s="174">
        <f>ROUND(E17*N17,2)</f>
        <v>0</v>
      </c>
      <c r="P17" s="174">
        <v>0</v>
      </c>
      <c r="Q17" s="174">
        <f>ROUND(E17*P17,2)</f>
        <v>0</v>
      </c>
      <c r="R17" s="176"/>
      <c r="S17" s="176" t="s">
        <v>236</v>
      </c>
      <c r="T17" s="177" t="s">
        <v>223</v>
      </c>
      <c r="U17" s="162">
        <v>1.0999999999999999E-2</v>
      </c>
      <c r="V17" s="162">
        <f>ROUND(E17*U17,2)</f>
        <v>75.34</v>
      </c>
      <c r="W17" s="162"/>
      <c r="X17" s="162" t="s">
        <v>224</v>
      </c>
      <c r="Y17" s="162" t="s">
        <v>225</v>
      </c>
      <c r="Z17" s="152"/>
      <c r="AA17" s="152"/>
      <c r="AB17" s="152"/>
      <c r="AC17" s="152"/>
      <c r="AD17" s="152"/>
      <c r="AE17" s="152"/>
      <c r="AF17" s="152"/>
      <c r="AG17" s="152" t="s">
        <v>226</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2" x14ac:dyDescent="0.2">
      <c r="A18" s="159"/>
      <c r="B18" s="160"/>
      <c r="C18" s="194" t="s">
        <v>615</v>
      </c>
      <c r="D18" s="191"/>
      <c r="E18" s="192">
        <v>6849.3</v>
      </c>
      <c r="F18" s="162"/>
      <c r="G18" s="162"/>
      <c r="H18" s="162"/>
      <c r="I18" s="162"/>
      <c r="J18" s="162"/>
      <c r="K18" s="162"/>
      <c r="L18" s="162"/>
      <c r="M18" s="162"/>
      <c r="N18" s="161"/>
      <c r="O18" s="161"/>
      <c r="P18" s="161"/>
      <c r="Q18" s="161"/>
      <c r="R18" s="162"/>
      <c r="S18" s="162"/>
      <c r="T18" s="162"/>
      <c r="U18" s="162"/>
      <c r="V18" s="162"/>
      <c r="W18" s="162"/>
      <c r="X18" s="162"/>
      <c r="Y18" s="162"/>
      <c r="Z18" s="152"/>
      <c r="AA18" s="152"/>
      <c r="AB18" s="152"/>
      <c r="AC18" s="152"/>
      <c r="AD18" s="152"/>
      <c r="AE18" s="152"/>
      <c r="AF18" s="152"/>
      <c r="AG18" s="152" t="s">
        <v>258</v>
      </c>
      <c r="AH18" s="152">
        <v>0</v>
      </c>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71">
        <v>6</v>
      </c>
      <c r="B19" s="172" t="s">
        <v>616</v>
      </c>
      <c r="C19" s="187" t="s">
        <v>617</v>
      </c>
      <c r="D19" s="173" t="s">
        <v>253</v>
      </c>
      <c r="E19" s="174">
        <v>6849.3</v>
      </c>
      <c r="F19" s="175"/>
      <c r="G19" s="176">
        <f>ROUND(E19*F19,2)</f>
        <v>0</v>
      </c>
      <c r="H19" s="175"/>
      <c r="I19" s="176">
        <f>ROUND(E19*H19,2)</f>
        <v>0</v>
      </c>
      <c r="J19" s="175"/>
      <c r="K19" s="176">
        <f>ROUND(E19*J19,2)</f>
        <v>0</v>
      </c>
      <c r="L19" s="176">
        <v>21</v>
      </c>
      <c r="M19" s="176">
        <f>G19*(1+L19/100)</f>
        <v>0</v>
      </c>
      <c r="N19" s="174">
        <v>0</v>
      </c>
      <c r="O19" s="174">
        <f>ROUND(E19*N19,2)</f>
        <v>0</v>
      </c>
      <c r="P19" s="174">
        <v>0</v>
      </c>
      <c r="Q19" s="174">
        <f>ROUND(E19*P19,2)</f>
        <v>0</v>
      </c>
      <c r="R19" s="176"/>
      <c r="S19" s="176" t="s">
        <v>236</v>
      </c>
      <c r="T19" s="177" t="s">
        <v>223</v>
      </c>
      <c r="U19" s="162">
        <v>5.2999999999999999E-2</v>
      </c>
      <c r="V19" s="162">
        <f>ROUND(E19*U19,2)</f>
        <v>363.01</v>
      </c>
      <c r="W19" s="162"/>
      <c r="X19" s="162" t="s">
        <v>224</v>
      </c>
      <c r="Y19" s="162" t="s">
        <v>225</v>
      </c>
      <c r="Z19" s="152"/>
      <c r="AA19" s="152"/>
      <c r="AB19" s="152"/>
      <c r="AC19" s="152"/>
      <c r="AD19" s="152"/>
      <c r="AE19" s="152"/>
      <c r="AF19" s="152"/>
      <c r="AG19" s="152" t="s">
        <v>226</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2" x14ac:dyDescent="0.2">
      <c r="A20" s="159"/>
      <c r="B20" s="160"/>
      <c r="C20" s="194" t="s">
        <v>618</v>
      </c>
      <c r="D20" s="191"/>
      <c r="E20" s="192">
        <v>6849.3</v>
      </c>
      <c r="F20" s="162"/>
      <c r="G20" s="162"/>
      <c r="H20" s="162"/>
      <c r="I20" s="162"/>
      <c r="J20" s="162"/>
      <c r="K20" s="162"/>
      <c r="L20" s="162"/>
      <c r="M20" s="162"/>
      <c r="N20" s="161"/>
      <c r="O20" s="161"/>
      <c r="P20" s="161"/>
      <c r="Q20" s="161"/>
      <c r="R20" s="162"/>
      <c r="S20" s="162"/>
      <c r="T20" s="162"/>
      <c r="U20" s="162"/>
      <c r="V20" s="162"/>
      <c r="W20" s="162"/>
      <c r="X20" s="162"/>
      <c r="Y20" s="162"/>
      <c r="Z20" s="152"/>
      <c r="AA20" s="152"/>
      <c r="AB20" s="152"/>
      <c r="AC20" s="152"/>
      <c r="AD20" s="152"/>
      <c r="AE20" s="152"/>
      <c r="AF20" s="152"/>
      <c r="AG20" s="152" t="s">
        <v>258</v>
      </c>
      <c r="AH20" s="152">
        <v>0</v>
      </c>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
      <c r="A21" s="171">
        <v>7</v>
      </c>
      <c r="B21" s="172" t="s">
        <v>619</v>
      </c>
      <c r="C21" s="187" t="s">
        <v>620</v>
      </c>
      <c r="D21" s="173" t="s">
        <v>253</v>
      </c>
      <c r="E21" s="174">
        <v>6849.3</v>
      </c>
      <c r="F21" s="175"/>
      <c r="G21" s="176">
        <f>ROUND(E21*F21,2)</f>
        <v>0</v>
      </c>
      <c r="H21" s="175"/>
      <c r="I21" s="176">
        <f>ROUND(E21*H21,2)</f>
        <v>0</v>
      </c>
      <c r="J21" s="175"/>
      <c r="K21" s="176">
        <f>ROUND(E21*J21,2)</f>
        <v>0</v>
      </c>
      <c r="L21" s="176">
        <v>21</v>
      </c>
      <c r="M21" s="176">
        <f>G21*(1+L21/100)</f>
        <v>0</v>
      </c>
      <c r="N21" s="174">
        <v>0</v>
      </c>
      <c r="O21" s="174">
        <f>ROUND(E21*N21,2)</f>
        <v>0</v>
      </c>
      <c r="P21" s="174">
        <v>0</v>
      </c>
      <c r="Q21" s="174">
        <f>ROUND(E21*P21,2)</f>
        <v>0</v>
      </c>
      <c r="R21" s="176"/>
      <c r="S21" s="176" t="s">
        <v>236</v>
      </c>
      <c r="T21" s="177" t="s">
        <v>223</v>
      </c>
      <c r="U21" s="162">
        <v>8.9999999999999993E-3</v>
      </c>
      <c r="V21" s="162">
        <f>ROUND(E21*U21,2)</f>
        <v>61.64</v>
      </c>
      <c r="W21" s="162"/>
      <c r="X21" s="162" t="s">
        <v>224</v>
      </c>
      <c r="Y21" s="162" t="s">
        <v>225</v>
      </c>
      <c r="Z21" s="152"/>
      <c r="AA21" s="152"/>
      <c r="AB21" s="152"/>
      <c r="AC21" s="152"/>
      <c r="AD21" s="152"/>
      <c r="AE21" s="152"/>
      <c r="AF21" s="152"/>
      <c r="AG21" s="152" t="s">
        <v>226</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2" x14ac:dyDescent="0.2">
      <c r="A22" s="159"/>
      <c r="B22" s="160"/>
      <c r="C22" s="194" t="s">
        <v>621</v>
      </c>
      <c r="D22" s="191"/>
      <c r="E22" s="192">
        <v>2290</v>
      </c>
      <c r="F22" s="162"/>
      <c r="G22" s="162"/>
      <c r="H22" s="162"/>
      <c r="I22" s="162"/>
      <c r="J22" s="162"/>
      <c r="K22" s="162"/>
      <c r="L22" s="162"/>
      <c r="M22" s="162"/>
      <c r="N22" s="161"/>
      <c r="O22" s="161"/>
      <c r="P22" s="161"/>
      <c r="Q22" s="161"/>
      <c r="R22" s="162"/>
      <c r="S22" s="162"/>
      <c r="T22" s="162"/>
      <c r="U22" s="162"/>
      <c r="V22" s="162"/>
      <c r="W22" s="162"/>
      <c r="X22" s="162"/>
      <c r="Y22" s="162"/>
      <c r="Z22" s="152"/>
      <c r="AA22" s="152"/>
      <c r="AB22" s="152"/>
      <c r="AC22" s="152"/>
      <c r="AD22" s="152"/>
      <c r="AE22" s="152"/>
      <c r="AF22" s="152"/>
      <c r="AG22" s="152" t="s">
        <v>258</v>
      </c>
      <c r="AH22" s="152">
        <v>0</v>
      </c>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3" x14ac:dyDescent="0.2">
      <c r="A23" s="159"/>
      <c r="B23" s="160"/>
      <c r="C23" s="194" t="s">
        <v>622</v>
      </c>
      <c r="D23" s="191"/>
      <c r="E23" s="192">
        <v>4542.5</v>
      </c>
      <c r="F23" s="162"/>
      <c r="G23" s="162"/>
      <c r="H23" s="162"/>
      <c r="I23" s="162"/>
      <c r="J23" s="162"/>
      <c r="K23" s="162"/>
      <c r="L23" s="162"/>
      <c r="M23" s="162"/>
      <c r="N23" s="161"/>
      <c r="O23" s="161"/>
      <c r="P23" s="161"/>
      <c r="Q23" s="161"/>
      <c r="R23" s="162"/>
      <c r="S23" s="162"/>
      <c r="T23" s="162"/>
      <c r="U23" s="162"/>
      <c r="V23" s="162"/>
      <c r="W23" s="162"/>
      <c r="X23" s="162"/>
      <c r="Y23" s="162"/>
      <c r="Z23" s="152"/>
      <c r="AA23" s="152"/>
      <c r="AB23" s="152"/>
      <c r="AC23" s="152"/>
      <c r="AD23" s="152"/>
      <c r="AE23" s="152"/>
      <c r="AF23" s="152"/>
      <c r="AG23" s="152" t="s">
        <v>258</v>
      </c>
      <c r="AH23" s="152">
        <v>0</v>
      </c>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3" x14ac:dyDescent="0.2">
      <c r="A24" s="159"/>
      <c r="B24" s="160"/>
      <c r="C24" s="194" t="s">
        <v>614</v>
      </c>
      <c r="D24" s="191"/>
      <c r="E24" s="192">
        <v>16.8</v>
      </c>
      <c r="F24" s="162"/>
      <c r="G24" s="162"/>
      <c r="H24" s="162"/>
      <c r="I24" s="162"/>
      <c r="J24" s="162"/>
      <c r="K24" s="162"/>
      <c r="L24" s="162"/>
      <c r="M24" s="162"/>
      <c r="N24" s="161"/>
      <c r="O24" s="161"/>
      <c r="P24" s="161"/>
      <c r="Q24" s="161"/>
      <c r="R24" s="162"/>
      <c r="S24" s="162"/>
      <c r="T24" s="162"/>
      <c r="U24" s="162"/>
      <c r="V24" s="162"/>
      <c r="W24" s="162"/>
      <c r="X24" s="162"/>
      <c r="Y24" s="162"/>
      <c r="Z24" s="152"/>
      <c r="AA24" s="152"/>
      <c r="AB24" s="152"/>
      <c r="AC24" s="152"/>
      <c r="AD24" s="152"/>
      <c r="AE24" s="152"/>
      <c r="AF24" s="152"/>
      <c r="AG24" s="152" t="s">
        <v>258</v>
      </c>
      <c r="AH24" s="152">
        <v>0</v>
      </c>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71">
        <v>8</v>
      </c>
      <c r="B25" s="172" t="s">
        <v>623</v>
      </c>
      <c r="C25" s="187" t="s">
        <v>624</v>
      </c>
      <c r="D25" s="173" t="s">
        <v>272</v>
      </c>
      <c r="E25" s="174">
        <v>3480</v>
      </c>
      <c r="F25" s="175"/>
      <c r="G25" s="176">
        <f>ROUND(E25*F25,2)</f>
        <v>0</v>
      </c>
      <c r="H25" s="175"/>
      <c r="I25" s="176">
        <f>ROUND(E25*H25,2)</f>
        <v>0</v>
      </c>
      <c r="J25" s="175"/>
      <c r="K25" s="176">
        <f>ROUND(E25*J25,2)</f>
        <v>0</v>
      </c>
      <c r="L25" s="176">
        <v>21</v>
      </c>
      <c r="M25" s="176">
        <f>G25*(1+L25/100)</f>
        <v>0</v>
      </c>
      <c r="N25" s="174">
        <v>0</v>
      </c>
      <c r="O25" s="174">
        <f>ROUND(E25*N25,2)</f>
        <v>0</v>
      </c>
      <c r="P25" s="174">
        <v>0</v>
      </c>
      <c r="Q25" s="174">
        <f>ROUND(E25*P25,2)</f>
        <v>0</v>
      </c>
      <c r="R25" s="176"/>
      <c r="S25" s="176" t="s">
        <v>236</v>
      </c>
      <c r="T25" s="177" t="s">
        <v>223</v>
      </c>
      <c r="U25" s="162">
        <v>1.7999999999999999E-2</v>
      </c>
      <c r="V25" s="162">
        <f>ROUND(E25*U25,2)</f>
        <v>62.64</v>
      </c>
      <c r="W25" s="162"/>
      <c r="X25" s="162" t="s">
        <v>224</v>
      </c>
      <c r="Y25" s="162" t="s">
        <v>225</v>
      </c>
      <c r="Z25" s="152"/>
      <c r="AA25" s="152"/>
      <c r="AB25" s="152"/>
      <c r="AC25" s="152"/>
      <c r="AD25" s="152"/>
      <c r="AE25" s="152"/>
      <c r="AF25" s="152"/>
      <c r="AG25" s="152" t="s">
        <v>226</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2" x14ac:dyDescent="0.2">
      <c r="A26" s="159"/>
      <c r="B26" s="160"/>
      <c r="C26" s="194" t="s">
        <v>625</v>
      </c>
      <c r="D26" s="191"/>
      <c r="E26" s="192">
        <v>3480</v>
      </c>
      <c r="F26" s="162"/>
      <c r="G26" s="162"/>
      <c r="H26" s="162"/>
      <c r="I26" s="162"/>
      <c r="J26" s="162"/>
      <c r="K26" s="162"/>
      <c r="L26" s="162"/>
      <c r="M26" s="162"/>
      <c r="N26" s="161"/>
      <c r="O26" s="161"/>
      <c r="P26" s="161"/>
      <c r="Q26" s="161"/>
      <c r="R26" s="162"/>
      <c r="S26" s="162"/>
      <c r="T26" s="162"/>
      <c r="U26" s="162"/>
      <c r="V26" s="162"/>
      <c r="W26" s="162"/>
      <c r="X26" s="162"/>
      <c r="Y26" s="162"/>
      <c r="Z26" s="152"/>
      <c r="AA26" s="152"/>
      <c r="AB26" s="152"/>
      <c r="AC26" s="152"/>
      <c r="AD26" s="152"/>
      <c r="AE26" s="152"/>
      <c r="AF26" s="152"/>
      <c r="AG26" s="152" t="s">
        <v>258</v>
      </c>
      <c r="AH26" s="152">
        <v>0</v>
      </c>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x14ac:dyDescent="0.2">
      <c r="A27" s="164" t="s">
        <v>217</v>
      </c>
      <c r="B27" s="165" t="s">
        <v>140</v>
      </c>
      <c r="C27" s="185" t="s">
        <v>141</v>
      </c>
      <c r="D27" s="166"/>
      <c r="E27" s="167"/>
      <c r="F27" s="168"/>
      <c r="G27" s="168">
        <f>SUMIF(AG28:AG33,"&lt;&gt;NOR",G28:G33)</f>
        <v>0</v>
      </c>
      <c r="H27" s="168"/>
      <c r="I27" s="168">
        <f>SUM(I28:I33)</f>
        <v>0</v>
      </c>
      <c r="J27" s="168"/>
      <c r="K27" s="168">
        <f>SUM(K28:K33)</f>
        <v>0</v>
      </c>
      <c r="L27" s="168"/>
      <c r="M27" s="168">
        <f>SUM(M28:M33)</f>
        <v>0</v>
      </c>
      <c r="N27" s="167"/>
      <c r="O27" s="167">
        <f>SUM(O28:O33)</f>
        <v>48.19</v>
      </c>
      <c r="P27" s="167"/>
      <c r="Q27" s="167">
        <f>SUM(Q28:Q33)</f>
        <v>0</v>
      </c>
      <c r="R27" s="168"/>
      <c r="S27" s="168"/>
      <c r="T27" s="169"/>
      <c r="U27" s="163"/>
      <c r="V27" s="163">
        <f>SUM(V28:V33)</f>
        <v>194.17000000000002</v>
      </c>
      <c r="W27" s="163"/>
      <c r="X27" s="163"/>
      <c r="Y27" s="163"/>
      <c r="AG27" t="s">
        <v>218</v>
      </c>
    </row>
    <row r="28" spans="1:60" outlineLevel="1" x14ac:dyDescent="0.2">
      <c r="A28" s="171">
        <v>9</v>
      </c>
      <c r="B28" s="172" t="s">
        <v>530</v>
      </c>
      <c r="C28" s="187" t="s">
        <v>531</v>
      </c>
      <c r="D28" s="173" t="s">
        <v>253</v>
      </c>
      <c r="E28" s="174">
        <v>18.48</v>
      </c>
      <c r="F28" s="175"/>
      <c r="G28" s="176">
        <f>ROUND(E28*F28,2)</f>
        <v>0</v>
      </c>
      <c r="H28" s="175"/>
      <c r="I28" s="176">
        <f>ROUND(E28*H28,2)</f>
        <v>0</v>
      </c>
      <c r="J28" s="175"/>
      <c r="K28" s="176">
        <f>ROUND(E28*J28,2)</f>
        <v>0</v>
      </c>
      <c r="L28" s="176">
        <v>21</v>
      </c>
      <c r="M28" s="176">
        <f>G28*(1+L28/100)</f>
        <v>0</v>
      </c>
      <c r="N28" s="174">
        <v>2.5249999999999999</v>
      </c>
      <c r="O28" s="174">
        <f>ROUND(E28*N28,2)</f>
        <v>46.66</v>
      </c>
      <c r="P28" s="174">
        <v>0</v>
      </c>
      <c r="Q28" s="174">
        <f>ROUND(E28*P28,2)</f>
        <v>0</v>
      </c>
      <c r="R28" s="176"/>
      <c r="S28" s="176" t="s">
        <v>236</v>
      </c>
      <c r="T28" s="177" t="s">
        <v>223</v>
      </c>
      <c r="U28" s="162">
        <v>0.47699999999999998</v>
      </c>
      <c r="V28" s="162">
        <f>ROUND(E28*U28,2)</f>
        <v>8.81</v>
      </c>
      <c r="W28" s="162"/>
      <c r="X28" s="162" t="s">
        <v>224</v>
      </c>
      <c r="Y28" s="162" t="s">
        <v>225</v>
      </c>
      <c r="Z28" s="152"/>
      <c r="AA28" s="152"/>
      <c r="AB28" s="152"/>
      <c r="AC28" s="152"/>
      <c r="AD28" s="152"/>
      <c r="AE28" s="152"/>
      <c r="AF28" s="152"/>
      <c r="AG28" s="152" t="s">
        <v>226</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2" x14ac:dyDescent="0.2">
      <c r="A29" s="159"/>
      <c r="B29" s="160"/>
      <c r="C29" s="260" t="s">
        <v>532</v>
      </c>
      <c r="D29" s="261"/>
      <c r="E29" s="261"/>
      <c r="F29" s="261"/>
      <c r="G29" s="261"/>
      <c r="H29" s="162"/>
      <c r="I29" s="162"/>
      <c r="J29" s="162"/>
      <c r="K29" s="162"/>
      <c r="L29" s="162"/>
      <c r="M29" s="162"/>
      <c r="N29" s="161"/>
      <c r="O29" s="161"/>
      <c r="P29" s="161"/>
      <c r="Q29" s="161"/>
      <c r="R29" s="162"/>
      <c r="S29" s="162"/>
      <c r="T29" s="162"/>
      <c r="U29" s="162"/>
      <c r="V29" s="162"/>
      <c r="W29" s="162"/>
      <c r="X29" s="162"/>
      <c r="Y29" s="162"/>
      <c r="Z29" s="152"/>
      <c r="AA29" s="152"/>
      <c r="AB29" s="152"/>
      <c r="AC29" s="152"/>
      <c r="AD29" s="152"/>
      <c r="AE29" s="152"/>
      <c r="AF29" s="152"/>
      <c r="AG29" s="152" t="s">
        <v>278</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2" x14ac:dyDescent="0.2">
      <c r="A30" s="159"/>
      <c r="B30" s="160"/>
      <c r="C30" s="194" t="s">
        <v>626</v>
      </c>
      <c r="D30" s="191"/>
      <c r="E30" s="192">
        <v>18.48</v>
      </c>
      <c r="F30" s="162"/>
      <c r="G30" s="162"/>
      <c r="H30" s="162"/>
      <c r="I30" s="162"/>
      <c r="J30" s="162"/>
      <c r="K30" s="162"/>
      <c r="L30" s="162"/>
      <c r="M30" s="162"/>
      <c r="N30" s="161"/>
      <c r="O30" s="161"/>
      <c r="P30" s="161"/>
      <c r="Q30" s="161"/>
      <c r="R30" s="162"/>
      <c r="S30" s="162"/>
      <c r="T30" s="162"/>
      <c r="U30" s="162"/>
      <c r="V30" s="162"/>
      <c r="W30" s="162"/>
      <c r="X30" s="162"/>
      <c r="Y30" s="162"/>
      <c r="Z30" s="152"/>
      <c r="AA30" s="152"/>
      <c r="AB30" s="152"/>
      <c r="AC30" s="152"/>
      <c r="AD30" s="152"/>
      <c r="AE30" s="152"/>
      <c r="AF30" s="152"/>
      <c r="AG30" s="152" t="s">
        <v>258</v>
      </c>
      <c r="AH30" s="152">
        <v>0</v>
      </c>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78">
        <v>10</v>
      </c>
      <c r="B31" s="179" t="s">
        <v>627</v>
      </c>
      <c r="C31" s="186" t="s">
        <v>628</v>
      </c>
      <c r="D31" s="180" t="s">
        <v>272</v>
      </c>
      <c r="E31" s="181">
        <v>3252</v>
      </c>
      <c r="F31" s="182"/>
      <c r="G31" s="183">
        <f>ROUND(E31*F31,2)</f>
        <v>0</v>
      </c>
      <c r="H31" s="182"/>
      <c r="I31" s="183">
        <f>ROUND(E31*H31,2)</f>
        <v>0</v>
      </c>
      <c r="J31" s="182"/>
      <c r="K31" s="183">
        <f>ROUND(E31*J31,2)</f>
        <v>0</v>
      </c>
      <c r="L31" s="183">
        <v>21</v>
      </c>
      <c r="M31" s="183">
        <f>G31*(1+L31/100)</f>
        <v>0</v>
      </c>
      <c r="N31" s="181">
        <v>3.0000000000000001E-5</v>
      </c>
      <c r="O31" s="181">
        <f>ROUND(E31*N31,2)</f>
        <v>0.1</v>
      </c>
      <c r="P31" s="181">
        <v>0</v>
      </c>
      <c r="Q31" s="181">
        <f>ROUND(E31*P31,2)</f>
        <v>0</v>
      </c>
      <c r="R31" s="183"/>
      <c r="S31" s="183" t="s">
        <v>236</v>
      </c>
      <c r="T31" s="184" t="s">
        <v>223</v>
      </c>
      <c r="U31" s="162">
        <v>5.7000000000000002E-2</v>
      </c>
      <c r="V31" s="162">
        <f>ROUND(E31*U31,2)</f>
        <v>185.36</v>
      </c>
      <c r="W31" s="162"/>
      <c r="X31" s="162" t="s">
        <v>224</v>
      </c>
      <c r="Y31" s="162" t="s">
        <v>225</v>
      </c>
      <c r="Z31" s="152"/>
      <c r="AA31" s="152"/>
      <c r="AB31" s="152"/>
      <c r="AC31" s="152"/>
      <c r="AD31" s="152"/>
      <c r="AE31" s="152"/>
      <c r="AF31" s="152"/>
      <c r="AG31" s="152" t="s">
        <v>226</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71">
        <v>11</v>
      </c>
      <c r="B32" s="172" t="s">
        <v>629</v>
      </c>
      <c r="C32" s="187" t="s">
        <v>630</v>
      </c>
      <c r="D32" s="173" t="s">
        <v>272</v>
      </c>
      <c r="E32" s="174">
        <v>3577.2</v>
      </c>
      <c r="F32" s="175"/>
      <c r="G32" s="176">
        <f>ROUND(E32*F32,2)</f>
        <v>0</v>
      </c>
      <c r="H32" s="175"/>
      <c r="I32" s="176">
        <f>ROUND(E32*H32,2)</f>
        <v>0</v>
      </c>
      <c r="J32" s="175"/>
      <c r="K32" s="176">
        <f>ROUND(E32*J32,2)</f>
        <v>0</v>
      </c>
      <c r="L32" s="176">
        <v>21</v>
      </c>
      <c r="M32" s="176">
        <f>G32*(1+L32/100)</f>
        <v>0</v>
      </c>
      <c r="N32" s="174">
        <v>4.0000000000000002E-4</v>
      </c>
      <c r="O32" s="174">
        <f>ROUND(E32*N32,2)</f>
        <v>1.43</v>
      </c>
      <c r="P32" s="174">
        <v>0</v>
      </c>
      <c r="Q32" s="174">
        <f>ROUND(E32*P32,2)</f>
        <v>0</v>
      </c>
      <c r="R32" s="176" t="s">
        <v>302</v>
      </c>
      <c r="S32" s="176" t="s">
        <v>236</v>
      </c>
      <c r="T32" s="177" t="s">
        <v>223</v>
      </c>
      <c r="U32" s="162">
        <v>0</v>
      </c>
      <c r="V32" s="162">
        <f>ROUND(E32*U32,2)</f>
        <v>0</v>
      </c>
      <c r="W32" s="162"/>
      <c r="X32" s="162" t="s">
        <v>285</v>
      </c>
      <c r="Y32" s="162" t="s">
        <v>225</v>
      </c>
      <c r="Z32" s="152"/>
      <c r="AA32" s="152"/>
      <c r="AB32" s="152"/>
      <c r="AC32" s="152"/>
      <c r="AD32" s="152"/>
      <c r="AE32" s="152"/>
      <c r="AF32" s="152"/>
      <c r="AG32" s="152" t="s">
        <v>286</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2" x14ac:dyDescent="0.2">
      <c r="A33" s="159"/>
      <c r="B33" s="160"/>
      <c r="C33" s="194" t="s">
        <v>631</v>
      </c>
      <c r="D33" s="191"/>
      <c r="E33" s="192">
        <v>3577.2</v>
      </c>
      <c r="F33" s="162"/>
      <c r="G33" s="162"/>
      <c r="H33" s="162"/>
      <c r="I33" s="162"/>
      <c r="J33" s="162"/>
      <c r="K33" s="162"/>
      <c r="L33" s="162"/>
      <c r="M33" s="162"/>
      <c r="N33" s="161"/>
      <c r="O33" s="161"/>
      <c r="P33" s="161"/>
      <c r="Q33" s="161"/>
      <c r="R33" s="162"/>
      <c r="S33" s="162"/>
      <c r="T33" s="162"/>
      <c r="U33" s="162"/>
      <c r="V33" s="162"/>
      <c r="W33" s="162"/>
      <c r="X33" s="162"/>
      <c r="Y33" s="162"/>
      <c r="Z33" s="152"/>
      <c r="AA33" s="152"/>
      <c r="AB33" s="152"/>
      <c r="AC33" s="152"/>
      <c r="AD33" s="152"/>
      <c r="AE33" s="152"/>
      <c r="AF33" s="152"/>
      <c r="AG33" s="152" t="s">
        <v>258</v>
      </c>
      <c r="AH33" s="152">
        <v>0</v>
      </c>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x14ac:dyDescent="0.2">
      <c r="A34" s="164" t="s">
        <v>217</v>
      </c>
      <c r="B34" s="165" t="s">
        <v>142</v>
      </c>
      <c r="C34" s="185" t="s">
        <v>143</v>
      </c>
      <c r="D34" s="166"/>
      <c r="E34" s="167"/>
      <c r="F34" s="168"/>
      <c r="G34" s="168">
        <f>SUMIF(AG35:AG40,"&lt;&gt;NOR",G35:G40)</f>
        <v>0</v>
      </c>
      <c r="H34" s="168"/>
      <c r="I34" s="168">
        <f>SUM(I35:I40)</f>
        <v>0</v>
      </c>
      <c r="J34" s="168"/>
      <c r="K34" s="168">
        <f>SUM(K35:K40)</f>
        <v>0</v>
      </c>
      <c r="L34" s="168"/>
      <c r="M34" s="168">
        <f>SUM(M35:M40)</f>
        <v>0</v>
      </c>
      <c r="N34" s="167"/>
      <c r="O34" s="167">
        <f>SUM(O35:O40)</f>
        <v>14.55</v>
      </c>
      <c r="P34" s="167"/>
      <c r="Q34" s="167">
        <f>SUM(Q35:Q40)</f>
        <v>0</v>
      </c>
      <c r="R34" s="168"/>
      <c r="S34" s="168"/>
      <c r="T34" s="169"/>
      <c r="U34" s="163"/>
      <c r="V34" s="163">
        <f>SUM(V35:V40)</f>
        <v>32.799999999999997</v>
      </c>
      <c r="W34" s="163"/>
      <c r="X34" s="163"/>
      <c r="Y34" s="163"/>
      <c r="AG34" t="s">
        <v>218</v>
      </c>
    </row>
    <row r="35" spans="1:60" outlineLevel="1" x14ac:dyDescent="0.2">
      <c r="A35" s="171">
        <v>12</v>
      </c>
      <c r="B35" s="172" t="s">
        <v>632</v>
      </c>
      <c r="C35" s="187" t="s">
        <v>633</v>
      </c>
      <c r="D35" s="173" t="s">
        <v>272</v>
      </c>
      <c r="E35" s="174">
        <v>26.25</v>
      </c>
      <c r="F35" s="175"/>
      <c r="G35" s="176">
        <f>ROUND(E35*F35,2)</f>
        <v>0</v>
      </c>
      <c r="H35" s="175"/>
      <c r="I35" s="176">
        <f>ROUND(E35*H35,2)</f>
        <v>0</v>
      </c>
      <c r="J35" s="175"/>
      <c r="K35" s="176">
        <f>ROUND(E35*J35,2)</f>
        <v>0</v>
      </c>
      <c r="L35" s="176">
        <v>21</v>
      </c>
      <c r="M35" s="176">
        <f>G35*(1+L35/100)</f>
        <v>0</v>
      </c>
      <c r="N35" s="174">
        <v>0.50065000000000004</v>
      </c>
      <c r="O35" s="174">
        <f>ROUND(E35*N35,2)</f>
        <v>13.14</v>
      </c>
      <c r="P35" s="174">
        <v>0</v>
      </c>
      <c r="Q35" s="174">
        <f>ROUND(E35*P35,2)</f>
        <v>0</v>
      </c>
      <c r="R35" s="176"/>
      <c r="S35" s="176" t="s">
        <v>236</v>
      </c>
      <c r="T35" s="177" t="s">
        <v>223</v>
      </c>
      <c r="U35" s="162">
        <v>0.69799999999999995</v>
      </c>
      <c r="V35" s="162">
        <f>ROUND(E35*U35,2)</f>
        <v>18.32</v>
      </c>
      <c r="W35" s="162"/>
      <c r="X35" s="162" t="s">
        <v>224</v>
      </c>
      <c r="Y35" s="162" t="s">
        <v>225</v>
      </c>
      <c r="Z35" s="152"/>
      <c r="AA35" s="152"/>
      <c r="AB35" s="152"/>
      <c r="AC35" s="152"/>
      <c r="AD35" s="152"/>
      <c r="AE35" s="152"/>
      <c r="AF35" s="152"/>
      <c r="AG35" s="152" t="s">
        <v>226</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2" x14ac:dyDescent="0.2">
      <c r="A36" s="159"/>
      <c r="B36" s="160"/>
      <c r="C36" s="194" t="s">
        <v>634</v>
      </c>
      <c r="D36" s="191"/>
      <c r="E36" s="192">
        <v>26.25</v>
      </c>
      <c r="F36" s="162"/>
      <c r="G36" s="162"/>
      <c r="H36" s="162"/>
      <c r="I36" s="162"/>
      <c r="J36" s="162"/>
      <c r="K36" s="162"/>
      <c r="L36" s="162"/>
      <c r="M36" s="162"/>
      <c r="N36" s="161"/>
      <c r="O36" s="161"/>
      <c r="P36" s="161"/>
      <c r="Q36" s="161"/>
      <c r="R36" s="162"/>
      <c r="S36" s="162"/>
      <c r="T36" s="162"/>
      <c r="U36" s="162"/>
      <c r="V36" s="162"/>
      <c r="W36" s="162"/>
      <c r="X36" s="162"/>
      <c r="Y36" s="162"/>
      <c r="Z36" s="152"/>
      <c r="AA36" s="152"/>
      <c r="AB36" s="152"/>
      <c r="AC36" s="152"/>
      <c r="AD36" s="152"/>
      <c r="AE36" s="152"/>
      <c r="AF36" s="152"/>
      <c r="AG36" s="152" t="s">
        <v>258</v>
      </c>
      <c r="AH36" s="152">
        <v>0</v>
      </c>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71">
        <v>13</v>
      </c>
      <c r="B37" s="172" t="s">
        <v>635</v>
      </c>
      <c r="C37" s="187" t="s">
        <v>636</v>
      </c>
      <c r="D37" s="173" t="s">
        <v>335</v>
      </c>
      <c r="E37" s="174">
        <v>0.1575</v>
      </c>
      <c r="F37" s="175"/>
      <c r="G37" s="176">
        <f>ROUND(E37*F37,2)</f>
        <v>0</v>
      </c>
      <c r="H37" s="175"/>
      <c r="I37" s="176">
        <f>ROUND(E37*H37,2)</f>
        <v>0</v>
      </c>
      <c r="J37" s="175"/>
      <c r="K37" s="176">
        <f>ROUND(E37*J37,2)</f>
        <v>0</v>
      </c>
      <c r="L37" s="176">
        <v>21</v>
      </c>
      <c r="M37" s="176">
        <f>G37*(1+L37/100)</f>
        <v>0</v>
      </c>
      <c r="N37" s="174">
        <v>1.0202899999999999</v>
      </c>
      <c r="O37" s="174">
        <f>ROUND(E37*N37,2)</f>
        <v>0.16</v>
      </c>
      <c r="P37" s="174">
        <v>0</v>
      </c>
      <c r="Q37" s="174">
        <f>ROUND(E37*P37,2)</f>
        <v>0</v>
      </c>
      <c r="R37" s="176"/>
      <c r="S37" s="176" t="s">
        <v>236</v>
      </c>
      <c r="T37" s="177" t="s">
        <v>223</v>
      </c>
      <c r="U37" s="162">
        <v>25.271000000000001</v>
      </c>
      <c r="V37" s="162">
        <f>ROUND(E37*U37,2)</f>
        <v>3.98</v>
      </c>
      <c r="W37" s="162"/>
      <c r="X37" s="162" t="s">
        <v>224</v>
      </c>
      <c r="Y37" s="162" t="s">
        <v>225</v>
      </c>
      <c r="Z37" s="152"/>
      <c r="AA37" s="152"/>
      <c r="AB37" s="152"/>
      <c r="AC37" s="152"/>
      <c r="AD37" s="152"/>
      <c r="AE37" s="152"/>
      <c r="AF37" s="152"/>
      <c r="AG37" s="152" t="s">
        <v>226</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2" x14ac:dyDescent="0.2">
      <c r="A38" s="159"/>
      <c r="B38" s="160"/>
      <c r="C38" s="260" t="s">
        <v>637</v>
      </c>
      <c r="D38" s="261"/>
      <c r="E38" s="261"/>
      <c r="F38" s="261"/>
      <c r="G38" s="261"/>
      <c r="H38" s="162"/>
      <c r="I38" s="162"/>
      <c r="J38" s="162"/>
      <c r="K38" s="162"/>
      <c r="L38" s="162"/>
      <c r="M38" s="162"/>
      <c r="N38" s="161"/>
      <c r="O38" s="161"/>
      <c r="P38" s="161"/>
      <c r="Q38" s="161"/>
      <c r="R38" s="162"/>
      <c r="S38" s="162"/>
      <c r="T38" s="162"/>
      <c r="U38" s="162"/>
      <c r="V38" s="162"/>
      <c r="W38" s="162"/>
      <c r="X38" s="162"/>
      <c r="Y38" s="162"/>
      <c r="Z38" s="152"/>
      <c r="AA38" s="152"/>
      <c r="AB38" s="152"/>
      <c r="AC38" s="152"/>
      <c r="AD38" s="152"/>
      <c r="AE38" s="152"/>
      <c r="AF38" s="152"/>
      <c r="AG38" s="152" t="s">
        <v>278</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2" x14ac:dyDescent="0.2">
      <c r="A39" s="159"/>
      <c r="B39" s="160"/>
      <c r="C39" s="194" t="s">
        <v>638</v>
      </c>
      <c r="D39" s="191"/>
      <c r="E39" s="192">
        <v>0.16</v>
      </c>
      <c r="F39" s="162"/>
      <c r="G39" s="162"/>
      <c r="H39" s="162"/>
      <c r="I39" s="162"/>
      <c r="J39" s="162"/>
      <c r="K39" s="162"/>
      <c r="L39" s="162"/>
      <c r="M39" s="162"/>
      <c r="N39" s="161"/>
      <c r="O39" s="161"/>
      <c r="P39" s="161"/>
      <c r="Q39" s="161"/>
      <c r="R39" s="162"/>
      <c r="S39" s="162"/>
      <c r="T39" s="162"/>
      <c r="U39" s="162"/>
      <c r="V39" s="162"/>
      <c r="W39" s="162"/>
      <c r="X39" s="162"/>
      <c r="Y39" s="162"/>
      <c r="Z39" s="152"/>
      <c r="AA39" s="152"/>
      <c r="AB39" s="152"/>
      <c r="AC39" s="152"/>
      <c r="AD39" s="152"/>
      <c r="AE39" s="152"/>
      <c r="AF39" s="152"/>
      <c r="AG39" s="152" t="s">
        <v>258</v>
      </c>
      <c r="AH39" s="152">
        <v>0</v>
      </c>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
      <c r="A40" s="178">
        <v>14</v>
      </c>
      <c r="B40" s="179" t="s">
        <v>639</v>
      </c>
      <c r="C40" s="186" t="s">
        <v>640</v>
      </c>
      <c r="D40" s="180" t="s">
        <v>299</v>
      </c>
      <c r="E40" s="181">
        <v>35</v>
      </c>
      <c r="F40" s="182"/>
      <c r="G40" s="183">
        <f>ROUND(E40*F40,2)</f>
        <v>0</v>
      </c>
      <c r="H40" s="182"/>
      <c r="I40" s="183">
        <f>ROUND(E40*H40,2)</f>
        <v>0</v>
      </c>
      <c r="J40" s="182"/>
      <c r="K40" s="183">
        <f>ROUND(E40*J40,2)</f>
        <v>0</v>
      </c>
      <c r="L40" s="183">
        <v>21</v>
      </c>
      <c r="M40" s="183">
        <f>G40*(1+L40/100)</f>
        <v>0</v>
      </c>
      <c r="N40" s="181">
        <v>3.5580000000000001E-2</v>
      </c>
      <c r="O40" s="181">
        <f>ROUND(E40*N40,2)</f>
        <v>1.25</v>
      </c>
      <c r="P40" s="181">
        <v>0</v>
      </c>
      <c r="Q40" s="181">
        <f>ROUND(E40*P40,2)</f>
        <v>0</v>
      </c>
      <c r="R40" s="183"/>
      <c r="S40" s="183" t="s">
        <v>236</v>
      </c>
      <c r="T40" s="184" t="s">
        <v>223</v>
      </c>
      <c r="U40" s="162">
        <v>0.3</v>
      </c>
      <c r="V40" s="162">
        <f>ROUND(E40*U40,2)</f>
        <v>10.5</v>
      </c>
      <c r="W40" s="162"/>
      <c r="X40" s="162" t="s">
        <v>224</v>
      </c>
      <c r="Y40" s="162" t="s">
        <v>225</v>
      </c>
      <c r="Z40" s="152"/>
      <c r="AA40" s="152"/>
      <c r="AB40" s="152"/>
      <c r="AC40" s="152"/>
      <c r="AD40" s="152"/>
      <c r="AE40" s="152"/>
      <c r="AF40" s="152"/>
      <c r="AG40" s="152" t="s">
        <v>226</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x14ac:dyDescent="0.2">
      <c r="A41" s="164" t="s">
        <v>217</v>
      </c>
      <c r="B41" s="165" t="s">
        <v>146</v>
      </c>
      <c r="C41" s="185" t="s">
        <v>147</v>
      </c>
      <c r="D41" s="166"/>
      <c r="E41" s="167"/>
      <c r="F41" s="168"/>
      <c r="G41" s="168">
        <f>SUMIF(AG42:AG58,"&lt;&gt;NOR",G42:G58)</f>
        <v>0</v>
      </c>
      <c r="H41" s="168"/>
      <c r="I41" s="168">
        <f>SUM(I42:I58)</f>
        <v>0</v>
      </c>
      <c r="J41" s="168"/>
      <c r="K41" s="168">
        <f>SUM(K42:K58)</f>
        <v>0</v>
      </c>
      <c r="L41" s="168"/>
      <c r="M41" s="168">
        <f>SUM(M42:M58)</f>
        <v>0</v>
      </c>
      <c r="N41" s="167"/>
      <c r="O41" s="167">
        <f>SUM(O42:O58)</f>
        <v>5022.9199999999992</v>
      </c>
      <c r="P41" s="167"/>
      <c r="Q41" s="167">
        <f>SUM(Q42:Q58)</f>
        <v>0</v>
      </c>
      <c r="R41" s="168"/>
      <c r="S41" s="168"/>
      <c r="T41" s="169"/>
      <c r="U41" s="163"/>
      <c r="V41" s="163">
        <f>SUM(V42:V58)</f>
        <v>853.82</v>
      </c>
      <c r="W41" s="163"/>
      <c r="X41" s="163"/>
      <c r="Y41" s="163"/>
      <c r="AG41" t="s">
        <v>218</v>
      </c>
    </row>
    <row r="42" spans="1:60" outlineLevel="1" x14ac:dyDescent="0.2">
      <c r="A42" s="171">
        <v>15</v>
      </c>
      <c r="B42" s="172" t="s">
        <v>641</v>
      </c>
      <c r="C42" s="187" t="s">
        <v>642</v>
      </c>
      <c r="D42" s="173" t="s">
        <v>272</v>
      </c>
      <c r="E42" s="174">
        <v>3480</v>
      </c>
      <c r="F42" s="175"/>
      <c r="G42" s="176">
        <f>ROUND(E42*F42,2)</f>
        <v>0</v>
      </c>
      <c r="H42" s="175"/>
      <c r="I42" s="176">
        <f>ROUND(E42*H42,2)</f>
        <v>0</v>
      </c>
      <c r="J42" s="175"/>
      <c r="K42" s="176">
        <f>ROUND(E42*J42,2)</f>
        <v>0</v>
      </c>
      <c r="L42" s="176">
        <v>21</v>
      </c>
      <c r="M42" s="176">
        <f>G42*(1+L42/100)</f>
        <v>0</v>
      </c>
      <c r="N42" s="174">
        <v>1.77E-2</v>
      </c>
      <c r="O42" s="174">
        <f>ROUND(E42*N42,2)</f>
        <v>61.6</v>
      </c>
      <c r="P42" s="174">
        <v>0</v>
      </c>
      <c r="Q42" s="174">
        <f>ROUND(E42*P42,2)</f>
        <v>0</v>
      </c>
      <c r="R42" s="176"/>
      <c r="S42" s="176" t="s">
        <v>236</v>
      </c>
      <c r="T42" s="177" t="s">
        <v>223</v>
      </c>
      <c r="U42" s="162">
        <v>2.6200000000000001E-2</v>
      </c>
      <c r="V42" s="162">
        <f>ROUND(E42*U42,2)</f>
        <v>91.18</v>
      </c>
      <c r="W42" s="162"/>
      <c r="X42" s="162" t="s">
        <v>224</v>
      </c>
      <c r="Y42" s="162" t="s">
        <v>225</v>
      </c>
      <c r="Z42" s="152"/>
      <c r="AA42" s="152"/>
      <c r="AB42" s="152"/>
      <c r="AC42" s="152"/>
      <c r="AD42" s="152"/>
      <c r="AE42" s="152"/>
      <c r="AF42" s="152"/>
      <c r="AG42" s="152" t="s">
        <v>226</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2" x14ac:dyDescent="0.2">
      <c r="A43" s="159"/>
      <c r="B43" s="160"/>
      <c r="C43" s="194" t="s">
        <v>625</v>
      </c>
      <c r="D43" s="191"/>
      <c r="E43" s="192">
        <v>3480</v>
      </c>
      <c r="F43" s="162"/>
      <c r="G43" s="162"/>
      <c r="H43" s="162"/>
      <c r="I43" s="162"/>
      <c r="J43" s="162"/>
      <c r="K43" s="162"/>
      <c r="L43" s="162"/>
      <c r="M43" s="162"/>
      <c r="N43" s="161"/>
      <c r="O43" s="161"/>
      <c r="P43" s="161"/>
      <c r="Q43" s="161"/>
      <c r="R43" s="162"/>
      <c r="S43" s="162"/>
      <c r="T43" s="162"/>
      <c r="U43" s="162"/>
      <c r="V43" s="162"/>
      <c r="W43" s="162"/>
      <c r="X43" s="162"/>
      <c r="Y43" s="162"/>
      <c r="Z43" s="152"/>
      <c r="AA43" s="152"/>
      <c r="AB43" s="152"/>
      <c r="AC43" s="152"/>
      <c r="AD43" s="152"/>
      <c r="AE43" s="152"/>
      <c r="AF43" s="152"/>
      <c r="AG43" s="152" t="s">
        <v>258</v>
      </c>
      <c r="AH43" s="152">
        <v>0</v>
      </c>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1" x14ac:dyDescent="0.2">
      <c r="A44" s="178">
        <v>16</v>
      </c>
      <c r="B44" s="179" t="s">
        <v>643</v>
      </c>
      <c r="C44" s="186" t="s">
        <v>644</v>
      </c>
      <c r="D44" s="180" t="s">
        <v>272</v>
      </c>
      <c r="E44" s="181">
        <v>1780</v>
      </c>
      <c r="F44" s="182"/>
      <c r="G44" s="183">
        <f t="shared" ref="G44:G50" si="0">ROUND(E44*F44,2)</f>
        <v>0</v>
      </c>
      <c r="H44" s="182"/>
      <c r="I44" s="183">
        <f t="shared" ref="I44:I50" si="1">ROUND(E44*H44,2)</f>
        <v>0</v>
      </c>
      <c r="J44" s="182"/>
      <c r="K44" s="183">
        <f t="shared" ref="K44:K50" si="2">ROUND(E44*J44,2)</f>
        <v>0</v>
      </c>
      <c r="L44" s="183">
        <v>21</v>
      </c>
      <c r="M44" s="183">
        <f t="shared" ref="M44:M50" si="3">G44*(1+L44/100)</f>
        <v>0</v>
      </c>
      <c r="N44" s="181">
        <v>0.441</v>
      </c>
      <c r="O44" s="181">
        <f t="shared" ref="O44:O50" si="4">ROUND(E44*N44,2)</f>
        <v>784.98</v>
      </c>
      <c r="P44" s="181">
        <v>0</v>
      </c>
      <c r="Q44" s="181">
        <f t="shared" ref="Q44:Q50" si="5">ROUND(E44*P44,2)</f>
        <v>0</v>
      </c>
      <c r="R44" s="183"/>
      <c r="S44" s="183" t="s">
        <v>236</v>
      </c>
      <c r="T44" s="184" t="s">
        <v>223</v>
      </c>
      <c r="U44" s="162">
        <v>2.9000000000000001E-2</v>
      </c>
      <c r="V44" s="162">
        <f t="shared" ref="V44:V50" si="6">ROUND(E44*U44,2)</f>
        <v>51.62</v>
      </c>
      <c r="W44" s="162"/>
      <c r="X44" s="162" t="s">
        <v>224</v>
      </c>
      <c r="Y44" s="162" t="s">
        <v>225</v>
      </c>
      <c r="Z44" s="152"/>
      <c r="AA44" s="152"/>
      <c r="AB44" s="152"/>
      <c r="AC44" s="152"/>
      <c r="AD44" s="152"/>
      <c r="AE44" s="152"/>
      <c r="AF44" s="152"/>
      <c r="AG44" s="152" t="s">
        <v>226</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1" x14ac:dyDescent="0.2">
      <c r="A45" s="178">
        <v>17</v>
      </c>
      <c r="B45" s="179" t="s">
        <v>645</v>
      </c>
      <c r="C45" s="186" t="s">
        <v>646</v>
      </c>
      <c r="D45" s="180" t="s">
        <v>272</v>
      </c>
      <c r="E45" s="181">
        <v>1780</v>
      </c>
      <c r="F45" s="182"/>
      <c r="G45" s="183">
        <f t="shared" si="0"/>
        <v>0</v>
      </c>
      <c r="H45" s="182"/>
      <c r="I45" s="183">
        <f t="shared" si="1"/>
        <v>0</v>
      </c>
      <c r="J45" s="182"/>
      <c r="K45" s="183">
        <f t="shared" si="2"/>
        <v>0</v>
      </c>
      <c r="L45" s="183">
        <v>21</v>
      </c>
      <c r="M45" s="183">
        <f t="shared" si="3"/>
        <v>0</v>
      </c>
      <c r="N45" s="181">
        <v>0.441</v>
      </c>
      <c r="O45" s="181">
        <f t="shared" si="4"/>
        <v>784.98</v>
      </c>
      <c r="P45" s="181">
        <v>0</v>
      </c>
      <c r="Q45" s="181">
        <f t="shared" si="5"/>
        <v>0</v>
      </c>
      <c r="R45" s="183"/>
      <c r="S45" s="183" t="s">
        <v>236</v>
      </c>
      <c r="T45" s="184" t="s">
        <v>223</v>
      </c>
      <c r="U45" s="162">
        <v>2.9000000000000001E-2</v>
      </c>
      <c r="V45" s="162">
        <f t="shared" si="6"/>
        <v>51.62</v>
      </c>
      <c r="W45" s="162"/>
      <c r="X45" s="162" t="s">
        <v>224</v>
      </c>
      <c r="Y45" s="162" t="s">
        <v>225</v>
      </c>
      <c r="Z45" s="152"/>
      <c r="AA45" s="152"/>
      <c r="AB45" s="152"/>
      <c r="AC45" s="152"/>
      <c r="AD45" s="152"/>
      <c r="AE45" s="152"/>
      <c r="AF45" s="152"/>
      <c r="AG45" s="152" t="s">
        <v>226</v>
      </c>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
      <c r="A46" s="178">
        <v>18</v>
      </c>
      <c r="B46" s="179" t="s">
        <v>647</v>
      </c>
      <c r="C46" s="186" t="s">
        <v>648</v>
      </c>
      <c r="D46" s="180" t="s">
        <v>272</v>
      </c>
      <c r="E46" s="181">
        <v>1700</v>
      </c>
      <c r="F46" s="182"/>
      <c r="G46" s="183">
        <f t="shared" si="0"/>
        <v>0</v>
      </c>
      <c r="H46" s="182"/>
      <c r="I46" s="183">
        <f t="shared" si="1"/>
        <v>0</v>
      </c>
      <c r="J46" s="182"/>
      <c r="K46" s="183">
        <f t="shared" si="2"/>
        <v>0</v>
      </c>
      <c r="L46" s="183">
        <v>21</v>
      </c>
      <c r="M46" s="183">
        <f t="shared" si="3"/>
        <v>0</v>
      </c>
      <c r="N46" s="181">
        <v>0.55125000000000002</v>
      </c>
      <c r="O46" s="181">
        <f t="shared" si="4"/>
        <v>937.13</v>
      </c>
      <c r="P46" s="181">
        <v>0</v>
      </c>
      <c r="Q46" s="181">
        <f t="shared" si="5"/>
        <v>0</v>
      </c>
      <c r="R46" s="183"/>
      <c r="S46" s="183" t="s">
        <v>236</v>
      </c>
      <c r="T46" s="184" t="s">
        <v>223</v>
      </c>
      <c r="U46" s="162">
        <v>2.7E-2</v>
      </c>
      <c r="V46" s="162">
        <f t="shared" si="6"/>
        <v>45.9</v>
      </c>
      <c r="W46" s="162"/>
      <c r="X46" s="162" t="s">
        <v>224</v>
      </c>
      <c r="Y46" s="162" t="s">
        <v>225</v>
      </c>
      <c r="Z46" s="152"/>
      <c r="AA46" s="152"/>
      <c r="AB46" s="152"/>
      <c r="AC46" s="152"/>
      <c r="AD46" s="152"/>
      <c r="AE46" s="152"/>
      <c r="AF46" s="152"/>
      <c r="AG46" s="152" t="s">
        <v>226</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1" x14ac:dyDescent="0.2">
      <c r="A47" s="178">
        <v>19</v>
      </c>
      <c r="B47" s="179" t="s">
        <v>649</v>
      </c>
      <c r="C47" s="186" t="s">
        <v>650</v>
      </c>
      <c r="D47" s="180" t="s">
        <v>272</v>
      </c>
      <c r="E47" s="181">
        <v>1780</v>
      </c>
      <c r="F47" s="182"/>
      <c r="G47" s="183">
        <f t="shared" si="0"/>
        <v>0</v>
      </c>
      <c r="H47" s="182"/>
      <c r="I47" s="183">
        <f t="shared" si="1"/>
        <v>0</v>
      </c>
      <c r="J47" s="182"/>
      <c r="K47" s="183">
        <f t="shared" si="2"/>
        <v>0</v>
      </c>
      <c r="L47" s="183">
        <v>21</v>
      </c>
      <c r="M47" s="183">
        <f t="shared" si="3"/>
        <v>0</v>
      </c>
      <c r="N47" s="181">
        <v>0.15826000000000001</v>
      </c>
      <c r="O47" s="181">
        <f t="shared" si="4"/>
        <v>281.7</v>
      </c>
      <c r="P47" s="181">
        <v>0</v>
      </c>
      <c r="Q47" s="181">
        <f t="shared" si="5"/>
        <v>0</v>
      </c>
      <c r="R47" s="183"/>
      <c r="S47" s="183" t="s">
        <v>236</v>
      </c>
      <c r="T47" s="184" t="s">
        <v>223</v>
      </c>
      <c r="U47" s="162">
        <v>5.6000000000000001E-2</v>
      </c>
      <c r="V47" s="162">
        <f t="shared" si="6"/>
        <v>99.68</v>
      </c>
      <c r="W47" s="162"/>
      <c r="X47" s="162" t="s">
        <v>224</v>
      </c>
      <c r="Y47" s="162" t="s">
        <v>225</v>
      </c>
      <c r="Z47" s="152"/>
      <c r="AA47" s="152"/>
      <c r="AB47" s="152"/>
      <c r="AC47" s="152"/>
      <c r="AD47" s="152"/>
      <c r="AE47" s="152"/>
      <c r="AF47" s="152"/>
      <c r="AG47" s="152" t="s">
        <v>226</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
      <c r="A48" s="178">
        <v>20</v>
      </c>
      <c r="B48" s="179" t="s">
        <v>651</v>
      </c>
      <c r="C48" s="186" t="s">
        <v>652</v>
      </c>
      <c r="D48" s="180" t="s">
        <v>272</v>
      </c>
      <c r="E48" s="181">
        <v>1700</v>
      </c>
      <c r="F48" s="182"/>
      <c r="G48" s="183">
        <f t="shared" si="0"/>
        <v>0</v>
      </c>
      <c r="H48" s="182"/>
      <c r="I48" s="183">
        <f t="shared" si="1"/>
        <v>0</v>
      </c>
      <c r="J48" s="182"/>
      <c r="K48" s="183">
        <f t="shared" si="2"/>
        <v>0</v>
      </c>
      <c r="L48" s="183">
        <v>21</v>
      </c>
      <c r="M48" s="183">
        <f t="shared" si="3"/>
        <v>0</v>
      </c>
      <c r="N48" s="181">
        <v>0.45268000000000003</v>
      </c>
      <c r="O48" s="181">
        <f t="shared" si="4"/>
        <v>769.56</v>
      </c>
      <c r="P48" s="181">
        <v>0</v>
      </c>
      <c r="Q48" s="181">
        <f t="shared" si="5"/>
        <v>0</v>
      </c>
      <c r="R48" s="183"/>
      <c r="S48" s="183" t="s">
        <v>236</v>
      </c>
      <c r="T48" s="184" t="s">
        <v>223</v>
      </c>
      <c r="U48" s="162">
        <v>2.5999999999999999E-2</v>
      </c>
      <c r="V48" s="162">
        <f t="shared" si="6"/>
        <v>44.2</v>
      </c>
      <c r="W48" s="162"/>
      <c r="X48" s="162" t="s">
        <v>224</v>
      </c>
      <c r="Y48" s="162" t="s">
        <v>225</v>
      </c>
      <c r="Z48" s="152"/>
      <c r="AA48" s="152"/>
      <c r="AB48" s="152"/>
      <c r="AC48" s="152"/>
      <c r="AD48" s="152"/>
      <c r="AE48" s="152"/>
      <c r="AF48" s="152"/>
      <c r="AG48" s="152" t="s">
        <v>226</v>
      </c>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1" x14ac:dyDescent="0.2">
      <c r="A49" s="178">
        <v>21</v>
      </c>
      <c r="B49" s="179" t="s">
        <v>653</v>
      </c>
      <c r="C49" s="186" t="s">
        <v>654</v>
      </c>
      <c r="D49" s="180" t="s">
        <v>272</v>
      </c>
      <c r="E49" s="181">
        <v>1780</v>
      </c>
      <c r="F49" s="182"/>
      <c r="G49" s="183">
        <f t="shared" si="0"/>
        <v>0</v>
      </c>
      <c r="H49" s="182"/>
      <c r="I49" s="183">
        <f t="shared" si="1"/>
        <v>0</v>
      </c>
      <c r="J49" s="182"/>
      <c r="K49" s="183">
        <f t="shared" si="2"/>
        <v>0</v>
      </c>
      <c r="L49" s="183">
        <v>21</v>
      </c>
      <c r="M49" s="183">
        <f t="shared" si="3"/>
        <v>0</v>
      </c>
      <c r="N49" s="181">
        <v>1.01E-3</v>
      </c>
      <c r="O49" s="181">
        <f t="shared" si="4"/>
        <v>1.8</v>
      </c>
      <c r="P49" s="181">
        <v>0</v>
      </c>
      <c r="Q49" s="181">
        <f t="shared" si="5"/>
        <v>0</v>
      </c>
      <c r="R49" s="183"/>
      <c r="S49" s="183" t="s">
        <v>236</v>
      </c>
      <c r="T49" s="184" t="s">
        <v>223</v>
      </c>
      <c r="U49" s="162">
        <v>4.0000000000000001E-3</v>
      </c>
      <c r="V49" s="162">
        <f t="shared" si="6"/>
        <v>7.12</v>
      </c>
      <c r="W49" s="162"/>
      <c r="X49" s="162" t="s">
        <v>224</v>
      </c>
      <c r="Y49" s="162" t="s">
        <v>225</v>
      </c>
      <c r="Z49" s="152"/>
      <c r="AA49" s="152"/>
      <c r="AB49" s="152"/>
      <c r="AC49" s="152"/>
      <c r="AD49" s="152"/>
      <c r="AE49" s="152"/>
      <c r="AF49" s="152"/>
      <c r="AG49" s="152" t="s">
        <v>226</v>
      </c>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outlineLevel="1" x14ac:dyDescent="0.2">
      <c r="A50" s="171">
        <v>22</v>
      </c>
      <c r="B50" s="172" t="s">
        <v>655</v>
      </c>
      <c r="C50" s="187" t="s">
        <v>656</v>
      </c>
      <c r="D50" s="173" t="s">
        <v>272</v>
      </c>
      <c r="E50" s="174">
        <v>3560</v>
      </c>
      <c r="F50" s="175"/>
      <c r="G50" s="176">
        <f t="shared" si="0"/>
        <v>0</v>
      </c>
      <c r="H50" s="175"/>
      <c r="I50" s="176">
        <f t="shared" si="1"/>
        <v>0</v>
      </c>
      <c r="J50" s="175"/>
      <c r="K50" s="176">
        <f t="shared" si="2"/>
        <v>0</v>
      </c>
      <c r="L50" s="176">
        <v>21</v>
      </c>
      <c r="M50" s="176">
        <f t="shared" si="3"/>
        <v>0</v>
      </c>
      <c r="N50" s="174">
        <v>2.9999999999999997E-4</v>
      </c>
      <c r="O50" s="174">
        <f t="shared" si="4"/>
        <v>1.07</v>
      </c>
      <c r="P50" s="174">
        <v>0</v>
      </c>
      <c r="Q50" s="174">
        <f t="shared" si="5"/>
        <v>0</v>
      </c>
      <c r="R50" s="176"/>
      <c r="S50" s="176" t="s">
        <v>236</v>
      </c>
      <c r="T50" s="177" t="s">
        <v>223</v>
      </c>
      <c r="U50" s="162">
        <v>2E-3</v>
      </c>
      <c r="V50" s="162">
        <f t="shared" si="6"/>
        <v>7.12</v>
      </c>
      <c r="W50" s="162"/>
      <c r="X50" s="162" t="s">
        <v>224</v>
      </c>
      <c r="Y50" s="162" t="s">
        <v>225</v>
      </c>
      <c r="Z50" s="152"/>
      <c r="AA50" s="152"/>
      <c r="AB50" s="152"/>
      <c r="AC50" s="152"/>
      <c r="AD50" s="152"/>
      <c r="AE50" s="152"/>
      <c r="AF50" s="152"/>
      <c r="AG50" s="152" t="s">
        <v>226</v>
      </c>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outlineLevel="2" x14ac:dyDescent="0.2">
      <c r="A51" s="159"/>
      <c r="B51" s="160"/>
      <c r="C51" s="194" t="s">
        <v>657</v>
      </c>
      <c r="D51" s="191"/>
      <c r="E51" s="192">
        <v>3560</v>
      </c>
      <c r="F51" s="162"/>
      <c r="G51" s="162"/>
      <c r="H51" s="162"/>
      <c r="I51" s="162"/>
      <c r="J51" s="162"/>
      <c r="K51" s="162"/>
      <c r="L51" s="162"/>
      <c r="M51" s="162"/>
      <c r="N51" s="161"/>
      <c r="O51" s="161"/>
      <c r="P51" s="161"/>
      <c r="Q51" s="161"/>
      <c r="R51" s="162"/>
      <c r="S51" s="162"/>
      <c r="T51" s="162"/>
      <c r="U51" s="162"/>
      <c r="V51" s="162"/>
      <c r="W51" s="162"/>
      <c r="X51" s="162"/>
      <c r="Y51" s="162"/>
      <c r="Z51" s="152"/>
      <c r="AA51" s="152"/>
      <c r="AB51" s="152"/>
      <c r="AC51" s="152"/>
      <c r="AD51" s="152"/>
      <c r="AE51" s="152"/>
      <c r="AF51" s="152"/>
      <c r="AG51" s="152" t="s">
        <v>258</v>
      </c>
      <c r="AH51" s="152">
        <v>0</v>
      </c>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1" x14ac:dyDescent="0.2">
      <c r="A52" s="178">
        <v>23</v>
      </c>
      <c r="B52" s="179" t="s">
        <v>658</v>
      </c>
      <c r="C52" s="186" t="s">
        <v>659</v>
      </c>
      <c r="D52" s="180" t="s">
        <v>272</v>
      </c>
      <c r="E52" s="181">
        <v>1780</v>
      </c>
      <c r="F52" s="182"/>
      <c r="G52" s="183">
        <f>ROUND(E52*F52,2)</f>
        <v>0</v>
      </c>
      <c r="H52" s="182"/>
      <c r="I52" s="183">
        <f>ROUND(E52*H52,2)</f>
        <v>0</v>
      </c>
      <c r="J52" s="182"/>
      <c r="K52" s="183">
        <f>ROUND(E52*J52,2)</f>
        <v>0</v>
      </c>
      <c r="L52" s="183">
        <v>21</v>
      </c>
      <c r="M52" s="183">
        <f>G52*(1+L52/100)</f>
        <v>0</v>
      </c>
      <c r="N52" s="181">
        <v>0.10373</v>
      </c>
      <c r="O52" s="181">
        <f>ROUND(E52*N52,2)</f>
        <v>184.64</v>
      </c>
      <c r="P52" s="181">
        <v>0</v>
      </c>
      <c r="Q52" s="181">
        <f>ROUND(E52*P52,2)</f>
        <v>0</v>
      </c>
      <c r="R52" s="183"/>
      <c r="S52" s="183" t="s">
        <v>236</v>
      </c>
      <c r="T52" s="184" t="s">
        <v>223</v>
      </c>
      <c r="U52" s="162">
        <v>6.4000000000000001E-2</v>
      </c>
      <c r="V52" s="162">
        <f>ROUND(E52*U52,2)</f>
        <v>113.92</v>
      </c>
      <c r="W52" s="162"/>
      <c r="X52" s="162" t="s">
        <v>224</v>
      </c>
      <c r="Y52" s="162" t="s">
        <v>225</v>
      </c>
      <c r="Z52" s="152"/>
      <c r="AA52" s="152"/>
      <c r="AB52" s="152"/>
      <c r="AC52" s="152"/>
      <c r="AD52" s="152"/>
      <c r="AE52" s="152"/>
      <c r="AF52" s="152"/>
      <c r="AG52" s="152" t="s">
        <v>226</v>
      </c>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outlineLevel="1" x14ac:dyDescent="0.2">
      <c r="A53" s="178">
        <v>24</v>
      </c>
      <c r="B53" s="179" t="s">
        <v>660</v>
      </c>
      <c r="C53" s="186" t="s">
        <v>661</v>
      </c>
      <c r="D53" s="180" t="s">
        <v>272</v>
      </c>
      <c r="E53" s="181">
        <v>1780</v>
      </c>
      <c r="F53" s="182"/>
      <c r="G53" s="183">
        <f>ROUND(E53*F53,2)</f>
        <v>0</v>
      </c>
      <c r="H53" s="182"/>
      <c r="I53" s="183">
        <f>ROUND(E53*H53,2)</f>
        <v>0</v>
      </c>
      <c r="J53" s="182"/>
      <c r="K53" s="183">
        <f>ROUND(E53*J53,2)</f>
        <v>0</v>
      </c>
      <c r="L53" s="183">
        <v>21</v>
      </c>
      <c r="M53" s="183">
        <f>G53*(1+L53/100)</f>
        <v>0</v>
      </c>
      <c r="N53" s="181">
        <v>0.15559000000000001</v>
      </c>
      <c r="O53" s="181">
        <f>ROUND(E53*N53,2)</f>
        <v>276.95</v>
      </c>
      <c r="P53" s="181">
        <v>0</v>
      </c>
      <c r="Q53" s="181">
        <f>ROUND(E53*P53,2)</f>
        <v>0</v>
      </c>
      <c r="R53" s="183"/>
      <c r="S53" s="183" t="s">
        <v>236</v>
      </c>
      <c r="T53" s="184" t="s">
        <v>223</v>
      </c>
      <c r="U53" s="162">
        <v>8.2000000000000003E-2</v>
      </c>
      <c r="V53" s="162">
        <f>ROUND(E53*U53,2)</f>
        <v>145.96</v>
      </c>
      <c r="W53" s="162"/>
      <c r="X53" s="162" t="s">
        <v>224</v>
      </c>
      <c r="Y53" s="162" t="s">
        <v>225</v>
      </c>
      <c r="Z53" s="152"/>
      <c r="AA53" s="152"/>
      <c r="AB53" s="152"/>
      <c r="AC53" s="152"/>
      <c r="AD53" s="152"/>
      <c r="AE53" s="152"/>
      <c r="AF53" s="152"/>
      <c r="AG53" s="152" t="s">
        <v>226</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outlineLevel="1" x14ac:dyDescent="0.2">
      <c r="A54" s="178">
        <v>25</v>
      </c>
      <c r="B54" s="179" t="s">
        <v>662</v>
      </c>
      <c r="C54" s="186" t="s">
        <v>663</v>
      </c>
      <c r="D54" s="180" t="s">
        <v>272</v>
      </c>
      <c r="E54" s="181">
        <v>1700</v>
      </c>
      <c r="F54" s="182"/>
      <c r="G54" s="183">
        <f>ROUND(E54*F54,2)</f>
        <v>0</v>
      </c>
      <c r="H54" s="182"/>
      <c r="I54" s="183">
        <f>ROUND(E54*H54,2)</f>
        <v>0</v>
      </c>
      <c r="J54" s="182"/>
      <c r="K54" s="183">
        <f>ROUND(E54*J54,2)</f>
        <v>0</v>
      </c>
      <c r="L54" s="183">
        <v>21</v>
      </c>
      <c r="M54" s="183">
        <f>G54*(1+L54/100)</f>
        <v>0</v>
      </c>
      <c r="N54" s="181">
        <v>0.51815</v>
      </c>
      <c r="O54" s="181">
        <f>ROUND(E54*N54,2)</f>
        <v>880.86</v>
      </c>
      <c r="P54" s="181">
        <v>0</v>
      </c>
      <c r="Q54" s="181">
        <f>ROUND(E54*P54,2)</f>
        <v>0</v>
      </c>
      <c r="R54" s="183"/>
      <c r="S54" s="183" t="s">
        <v>236</v>
      </c>
      <c r="T54" s="184" t="s">
        <v>223</v>
      </c>
      <c r="U54" s="162">
        <v>0.02</v>
      </c>
      <c r="V54" s="162">
        <f>ROUND(E54*U54,2)</f>
        <v>34</v>
      </c>
      <c r="W54" s="162"/>
      <c r="X54" s="162" t="s">
        <v>224</v>
      </c>
      <c r="Y54" s="162" t="s">
        <v>225</v>
      </c>
      <c r="Z54" s="152"/>
      <c r="AA54" s="152"/>
      <c r="AB54" s="152"/>
      <c r="AC54" s="152"/>
      <c r="AD54" s="152"/>
      <c r="AE54" s="152"/>
      <c r="AF54" s="152"/>
      <c r="AG54" s="152" t="s">
        <v>226</v>
      </c>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ht="22.5" outlineLevel="1" x14ac:dyDescent="0.2">
      <c r="A55" s="171">
        <v>26</v>
      </c>
      <c r="B55" s="172" t="s">
        <v>664</v>
      </c>
      <c r="C55" s="187" t="s">
        <v>665</v>
      </c>
      <c r="D55" s="173" t="s">
        <v>272</v>
      </c>
      <c r="E55" s="174">
        <v>1700</v>
      </c>
      <c r="F55" s="175"/>
      <c r="G55" s="176">
        <f>ROUND(E55*F55,2)</f>
        <v>0</v>
      </c>
      <c r="H55" s="175"/>
      <c r="I55" s="176">
        <f>ROUND(E55*H55,2)</f>
        <v>0</v>
      </c>
      <c r="J55" s="175"/>
      <c r="K55" s="176">
        <f>ROUND(E55*J55,2)</f>
        <v>0</v>
      </c>
      <c r="L55" s="176">
        <v>21</v>
      </c>
      <c r="M55" s="176">
        <f>G55*(1+L55/100)</f>
        <v>0</v>
      </c>
      <c r="N55" s="174">
        <v>0</v>
      </c>
      <c r="O55" s="174">
        <f>ROUND(E55*N55,2)</f>
        <v>0</v>
      </c>
      <c r="P55" s="174">
        <v>0</v>
      </c>
      <c r="Q55" s="174">
        <f>ROUND(E55*P55,2)</f>
        <v>0</v>
      </c>
      <c r="R55" s="176"/>
      <c r="S55" s="176" t="s">
        <v>236</v>
      </c>
      <c r="T55" s="177" t="s">
        <v>223</v>
      </c>
      <c r="U55" s="162">
        <v>9.5000000000000001E-2</v>
      </c>
      <c r="V55" s="162">
        <f>ROUND(E55*U55,2)</f>
        <v>161.5</v>
      </c>
      <c r="W55" s="162"/>
      <c r="X55" s="162" t="s">
        <v>224</v>
      </c>
      <c r="Y55" s="162" t="s">
        <v>225</v>
      </c>
      <c r="Z55" s="152"/>
      <c r="AA55" s="152"/>
      <c r="AB55" s="152"/>
      <c r="AC55" s="152"/>
      <c r="AD55" s="152"/>
      <c r="AE55" s="152"/>
      <c r="AF55" s="152"/>
      <c r="AG55" s="152" t="s">
        <v>226</v>
      </c>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outlineLevel="2" x14ac:dyDescent="0.2">
      <c r="A56" s="159"/>
      <c r="B56" s="160"/>
      <c r="C56" s="194" t="s">
        <v>666</v>
      </c>
      <c r="D56" s="191"/>
      <c r="E56" s="192">
        <v>1700</v>
      </c>
      <c r="F56" s="162"/>
      <c r="G56" s="162"/>
      <c r="H56" s="162"/>
      <c r="I56" s="162"/>
      <c r="J56" s="162"/>
      <c r="K56" s="162"/>
      <c r="L56" s="162"/>
      <c r="M56" s="162"/>
      <c r="N56" s="161"/>
      <c r="O56" s="161"/>
      <c r="P56" s="161"/>
      <c r="Q56" s="161"/>
      <c r="R56" s="162"/>
      <c r="S56" s="162"/>
      <c r="T56" s="162"/>
      <c r="U56" s="162"/>
      <c r="V56" s="162"/>
      <c r="W56" s="162"/>
      <c r="X56" s="162"/>
      <c r="Y56" s="162"/>
      <c r="Z56" s="152"/>
      <c r="AA56" s="152"/>
      <c r="AB56" s="152"/>
      <c r="AC56" s="152"/>
      <c r="AD56" s="152"/>
      <c r="AE56" s="152"/>
      <c r="AF56" s="152"/>
      <c r="AG56" s="152" t="s">
        <v>258</v>
      </c>
      <c r="AH56" s="152">
        <v>0</v>
      </c>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1" x14ac:dyDescent="0.2">
      <c r="A57" s="171">
        <v>27</v>
      </c>
      <c r="B57" s="172" t="s">
        <v>667</v>
      </c>
      <c r="C57" s="187" t="s">
        <v>668</v>
      </c>
      <c r="D57" s="173" t="s">
        <v>543</v>
      </c>
      <c r="E57" s="174">
        <v>57648.9</v>
      </c>
      <c r="F57" s="175"/>
      <c r="G57" s="176">
        <f>ROUND(E57*F57,2)</f>
        <v>0</v>
      </c>
      <c r="H57" s="175"/>
      <c r="I57" s="176">
        <f>ROUND(E57*H57,2)</f>
        <v>0</v>
      </c>
      <c r="J57" s="175"/>
      <c r="K57" s="176">
        <f>ROUND(E57*J57,2)</f>
        <v>0</v>
      </c>
      <c r="L57" s="176">
        <v>21</v>
      </c>
      <c r="M57" s="176">
        <f>G57*(1+L57/100)</f>
        <v>0</v>
      </c>
      <c r="N57" s="174">
        <v>1E-3</v>
      </c>
      <c r="O57" s="174">
        <f>ROUND(E57*N57,2)</f>
        <v>57.65</v>
      </c>
      <c r="P57" s="174">
        <v>0</v>
      </c>
      <c r="Q57" s="174">
        <f>ROUND(E57*P57,2)</f>
        <v>0</v>
      </c>
      <c r="R57" s="176"/>
      <c r="S57" s="176" t="s">
        <v>222</v>
      </c>
      <c r="T57" s="177" t="s">
        <v>223</v>
      </c>
      <c r="U57" s="162">
        <v>0</v>
      </c>
      <c r="V57" s="162">
        <f>ROUND(E57*U57,2)</f>
        <v>0</v>
      </c>
      <c r="W57" s="162"/>
      <c r="X57" s="162" t="s">
        <v>285</v>
      </c>
      <c r="Y57" s="162" t="s">
        <v>225</v>
      </c>
      <c r="Z57" s="152"/>
      <c r="AA57" s="152"/>
      <c r="AB57" s="152"/>
      <c r="AC57" s="152"/>
      <c r="AD57" s="152"/>
      <c r="AE57" s="152"/>
      <c r="AF57" s="152"/>
      <c r="AG57" s="152" t="s">
        <v>286</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outlineLevel="2" x14ac:dyDescent="0.2">
      <c r="A58" s="159"/>
      <c r="B58" s="160"/>
      <c r="C58" s="194" t="s">
        <v>669</v>
      </c>
      <c r="D58" s="191"/>
      <c r="E58" s="192">
        <v>57648.9</v>
      </c>
      <c r="F58" s="162"/>
      <c r="G58" s="162"/>
      <c r="H58" s="162"/>
      <c r="I58" s="162"/>
      <c r="J58" s="162"/>
      <c r="K58" s="162"/>
      <c r="L58" s="162"/>
      <c r="M58" s="162"/>
      <c r="N58" s="161"/>
      <c r="O58" s="161"/>
      <c r="P58" s="161"/>
      <c r="Q58" s="161"/>
      <c r="R58" s="162"/>
      <c r="S58" s="162"/>
      <c r="T58" s="162"/>
      <c r="U58" s="162"/>
      <c r="V58" s="162"/>
      <c r="W58" s="162"/>
      <c r="X58" s="162"/>
      <c r="Y58" s="162"/>
      <c r="Z58" s="152"/>
      <c r="AA58" s="152"/>
      <c r="AB58" s="152"/>
      <c r="AC58" s="152"/>
      <c r="AD58" s="152"/>
      <c r="AE58" s="152"/>
      <c r="AF58" s="152"/>
      <c r="AG58" s="152" t="s">
        <v>258</v>
      </c>
      <c r="AH58" s="152">
        <v>0</v>
      </c>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x14ac:dyDescent="0.2">
      <c r="A59" s="164" t="s">
        <v>217</v>
      </c>
      <c r="B59" s="165" t="s">
        <v>158</v>
      </c>
      <c r="C59" s="185" t="s">
        <v>159</v>
      </c>
      <c r="D59" s="166"/>
      <c r="E59" s="167"/>
      <c r="F59" s="168"/>
      <c r="G59" s="168">
        <f>SUMIF(AG60:AG67,"&lt;&gt;NOR",G60:G67)</f>
        <v>0</v>
      </c>
      <c r="H59" s="168"/>
      <c r="I59" s="168">
        <f>SUM(I60:I67)</f>
        <v>0</v>
      </c>
      <c r="J59" s="168"/>
      <c r="K59" s="168">
        <f>SUM(K60:K67)</f>
        <v>0</v>
      </c>
      <c r="L59" s="168"/>
      <c r="M59" s="168">
        <f>SUM(M60:M67)</f>
        <v>0</v>
      </c>
      <c r="N59" s="167"/>
      <c r="O59" s="167">
        <f>SUM(O60:O67)</f>
        <v>0</v>
      </c>
      <c r="P59" s="167"/>
      <c r="Q59" s="167">
        <f>SUM(Q60:Q67)</f>
        <v>0</v>
      </c>
      <c r="R59" s="168"/>
      <c r="S59" s="168"/>
      <c r="T59" s="169"/>
      <c r="U59" s="163"/>
      <c r="V59" s="163">
        <f>SUM(V60:V67)</f>
        <v>134.82</v>
      </c>
      <c r="W59" s="163"/>
      <c r="X59" s="163"/>
      <c r="Y59" s="163"/>
      <c r="AG59" t="s">
        <v>218</v>
      </c>
    </row>
    <row r="60" spans="1:60" outlineLevel="1" x14ac:dyDescent="0.2">
      <c r="A60" s="171">
        <v>28</v>
      </c>
      <c r="B60" s="172" t="s">
        <v>404</v>
      </c>
      <c r="C60" s="187" t="s">
        <v>405</v>
      </c>
      <c r="D60" s="173" t="s">
        <v>335</v>
      </c>
      <c r="E60" s="174">
        <v>62.738500000000002</v>
      </c>
      <c r="F60" s="175"/>
      <c r="G60" s="176">
        <f>ROUND(E60*F60,2)</f>
        <v>0</v>
      </c>
      <c r="H60" s="175"/>
      <c r="I60" s="176">
        <f>ROUND(E60*H60,2)</f>
        <v>0</v>
      </c>
      <c r="J60" s="175"/>
      <c r="K60" s="176">
        <f>ROUND(E60*J60,2)</f>
        <v>0</v>
      </c>
      <c r="L60" s="176">
        <v>21</v>
      </c>
      <c r="M60" s="176">
        <f>G60*(1+L60/100)</f>
        <v>0</v>
      </c>
      <c r="N60" s="174">
        <v>0</v>
      </c>
      <c r="O60" s="174">
        <f>ROUND(E60*N60,2)</f>
        <v>0</v>
      </c>
      <c r="P60" s="174">
        <v>0</v>
      </c>
      <c r="Q60" s="174">
        <f>ROUND(E60*P60,2)</f>
        <v>0</v>
      </c>
      <c r="R60" s="176"/>
      <c r="S60" s="176" t="s">
        <v>236</v>
      </c>
      <c r="T60" s="177" t="s">
        <v>223</v>
      </c>
      <c r="U60" s="162">
        <v>0.85199999999999998</v>
      </c>
      <c r="V60" s="162">
        <f>ROUND(E60*U60,2)</f>
        <v>53.45</v>
      </c>
      <c r="W60" s="162"/>
      <c r="X60" s="162" t="s">
        <v>224</v>
      </c>
      <c r="Y60" s="162" t="s">
        <v>225</v>
      </c>
      <c r="Z60" s="152"/>
      <c r="AA60" s="152"/>
      <c r="AB60" s="152"/>
      <c r="AC60" s="152"/>
      <c r="AD60" s="152"/>
      <c r="AE60" s="152"/>
      <c r="AF60" s="152"/>
      <c r="AG60" s="152" t="s">
        <v>226</v>
      </c>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outlineLevel="2" x14ac:dyDescent="0.2">
      <c r="A61" s="159"/>
      <c r="B61" s="160"/>
      <c r="C61" s="194" t="s">
        <v>670</v>
      </c>
      <c r="D61" s="191"/>
      <c r="E61" s="192">
        <v>46.66</v>
      </c>
      <c r="F61" s="162"/>
      <c r="G61" s="162"/>
      <c r="H61" s="162"/>
      <c r="I61" s="162"/>
      <c r="J61" s="162"/>
      <c r="K61" s="162"/>
      <c r="L61" s="162"/>
      <c r="M61" s="162"/>
      <c r="N61" s="161"/>
      <c r="O61" s="161"/>
      <c r="P61" s="161"/>
      <c r="Q61" s="161"/>
      <c r="R61" s="162"/>
      <c r="S61" s="162"/>
      <c r="T61" s="162"/>
      <c r="U61" s="162"/>
      <c r="V61" s="162"/>
      <c r="W61" s="162"/>
      <c r="X61" s="162"/>
      <c r="Y61" s="162"/>
      <c r="Z61" s="152"/>
      <c r="AA61" s="152"/>
      <c r="AB61" s="152"/>
      <c r="AC61" s="152"/>
      <c r="AD61" s="152"/>
      <c r="AE61" s="152"/>
      <c r="AF61" s="152"/>
      <c r="AG61" s="152" t="s">
        <v>258</v>
      </c>
      <c r="AH61" s="152">
        <v>0</v>
      </c>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3" x14ac:dyDescent="0.2">
      <c r="A62" s="159"/>
      <c r="B62" s="160"/>
      <c r="C62" s="194" t="s">
        <v>671</v>
      </c>
      <c r="D62" s="191"/>
      <c r="E62" s="192">
        <v>0.1</v>
      </c>
      <c r="F62" s="162"/>
      <c r="G62" s="162"/>
      <c r="H62" s="162"/>
      <c r="I62" s="162"/>
      <c r="J62" s="162"/>
      <c r="K62" s="162"/>
      <c r="L62" s="162"/>
      <c r="M62" s="162"/>
      <c r="N62" s="161"/>
      <c r="O62" s="161"/>
      <c r="P62" s="161"/>
      <c r="Q62" s="161"/>
      <c r="R62" s="162"/>
      <c r="S62" s="162"/>
      <c r="T62" s="162"/>
      <c r="U62" s="162"/>
      <c r="V62" s="162"/>
      <c r="W62" s="162"/>
      <c r="X62" s="162"/>
      <c r="Y62" s="162"/>
      <c r="Z62" s="152"/>
      <c r="AA62" s="152"/>
      <c r="AB62" s="152"/>
      <c r="AC62" s="152"/>
      <c r="AD62" s="152"/>
      <c r="AE62" s="152"/>
      <c r="AF62" s="152"/>
      <c r="AG62" s="152" t="s">
        <v>258</v>
      </c>
      <c r="AH62" s="152">
        <v>0</v>
      </c>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outlineLevel="3" x14ac:dyDescent="0.2">
      <c r="A63" s="159"/>
      <c r="B63" s="160"/>
      <c r="C63" s="194" t="s">
        <v>672</v>
      </c>
      <c r="D63" s="191"/>
      <c r="E63" s="192">
        <v>1.43</v>
      </c>
      <c r="F63" s="162"/>
      <c r="G63" s="162"/>
      <c r="H63" s="162"/>
      <c r="I63" s="162"/>
      <c r="J63" s="162"/>
      <c r="K63" s="162"/>
      <c r="L63" s="162"/>
      <c r="M63" s="162"/>
      <c r="N63" s="161"/>
      <c r="O63" s="161"/>
      <c r="P63" s="161"/>
      <c r="Q63" s="161"/>
      <c r="R63" s="162"/>
      <c r="S63" s="162"/>
      <c r="T63" s="162"/>
      <c r="U63" s="162"/>
      <c r="V63" s="162"/>
      <c r="W63" s="162"/>
      <c r="X63" s="162"/>
      <c r="Y63" s="162"/>
      <c r="Z63" s="152"/>
      <c r="AA63" s="152"/>
      <c r="AB63" s="152"/>
      <c r="AC63" s="152"/>
      <c r="AD63" s="152"/>
      <c r="AE63" s="152"/>
      <c r="AF63" s="152"/>
      <c r="AG63" s="152" t="s">
        <v>258</v>
      </c>
      <c r="AH63" s="152">
        <v>0</v>
      </c>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3" x14ac:dyDescent="0.2">
      <c r="A64" s="159"/>
      <c r="B64" s="160"/>
      <c r="C64" s="194" t="s">
        <v>673</v>
      </c>
      <c r="D64" s="191"/>
      <c r="E64" s="192">
        <v>13.14</v>
      </c>
      <c r="F64" s="162"/>
      <c r="G64" s="162"/>
      <c r="H64" s="162"/>
      <c r="I64" s="162"/>
      <c r="J64" s="162"/>
      <c r="K64" s="162"/>
      <c r="L64" s="162"/>
      <c r="M64" s="162"/>
      <c r="N64" s="161"/>
      <c r="O64" s="161"/>
      <c r="P64" s="161"/>
      <c r="Q64" s="161"/>
      <c r="R64" s="162"/>
      <c r="S64" s="162"/>
      <c r="T64" s="162"/>
      <c r="U64" s="162"/>
      <c r="V64" s="162"/>
      <c r="W64" s="162"/>
      <c r="X64" s="162"/>
      <c r="Y64" s="162"/>
      <c r="Z64" s="152"/>
      <c r="AA64" s="152"/>
      <c r="AB64" s="152"/>
      <c r="AC64" s="152"/>
      <c r="AD64" s="152"/>
      <c r="AE64" s="152"/>
      <c r="AF64" s="152"/>
      <c r="AG64" s="152" t="s">
        <v>258</v>
      </c>
      <c r="AH64" s="152">
        <v>0</v>
      </c>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3" x14ac:dyDescent="0.2">
      <c r="A65" s="159"/>
      <c r="B65" s="160"/>
      <c r="C65" s="194" t="s">
        <v>674</v>
      </c>
      <c r="D65" s="191"/>
      <c r="E65" s="192">
        <v>0.16</v>
      </c>
      <c r="F65" s="162"/>
      <c r="G65" s="162"/>
      <c r="H65" s="162"/>
      <c r="I65" s="162"/>
      <c r="J65" s="162"/>
      <c r="K65" s="162"/>
      <c r="L65" s="162"/>
      <c r="M65" s="162"/>
      <c r="N65" s="161"/>
      <c r="O65" s="161"/>
      <c r="P65" s="161"/>
      <c r="Q65" s="161"/>
      <c r="R65" s="162"/>
      <c r="S65" s="162"/>
      <c r="T65" s="162"/>
      <c r="U65" s="162"/>
      <c r="V65" s="162"/>
      <c r="W65" s="162"/>
      <c r="X65" s="162"/>
      <c r="Y65" s="162"/>
      <c r="Z65" s="152"/>
      <c r="AA65" s="152"/>
      <c r="AB65" s="152"/>
      <c r="AC65" s="152"/>
      <c r="AD65" s="152"/>
      <c r="AE65" s="152"/>
      <c r="AF65" s="152"/>
      <c r="AG65" s="152" t="s">
        <v>258</v>
      </c>
      <c r="AH65" s="152">
        <v>0</v>
      </c>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3" x14ac:dyDescent="0.2">
      <c r="A66" s="159"/>
      <c r="B66" s="160"/>
      <c r="C66" s="194" t="s">
        <v>675</v>
      </c>
      <c r="D66" s="191"/>
      <c r="E66" s="192">
        <v>1.25</v>
      </c>
      <c r="F66" s="162"/>
      <c r="G66" s="162"/>
      <c r="H66" s="162"/>
      <c r="I66" s="162"/>
      <c r="J66" s="162"/>
      <c r="K66" s="162"/>
      <c r="L66" s="162"/>
      <c r="M66" s="162"/>
      <c r="N66" s="161"/>
      <c r="O66" s="161"/>
      <c r="P66" s="161"/>
      <c r="Q66" s="161"/>
      <c r="R66" s="162"/>
      <c r="S66" s="162"/>
      <c r="T66" s="162"/>
      <c r="U66" s="162"/>
      <c r="V66" s="162"/>
      <c r="W66" s="162"/>
      <c r="X66" s="162"/>
      <c r="Y66" s="162"/>
      <c r="Z66" s="152"/>
      <c r="AA66" s="152"/>
      <c r="AB66" s="152"/>
      <c r="AC66" s="152"/>
      <c r="AD66" s="152"/>
      <c r="AE66" s="152"/>
      <c r="AF66" s="152"/>
      <c r="AG66" s="152" t="s">
        <v>258</v>
      </c>
      <c r="AH66" s="152">
        <v>0</v>
      </c>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1" x14ac:dyDescent="0.2">
      <c r="A67" s="178">
        <v>29</v>
      </c>
      <c r="B67" s="179" t="s">
        <v>676</v>
      </c>
      <c r="C67" s="186" t="s">
        <v>677</v>
      </c>
      <c r="D67" s="180" t="s">
        <v>335</v>
      </c>
      <c r="E67" s="181">
        <v>5085.6376</v>
      </c>
      <c r="F67" s="182"/>
      <c r="G67" s="183">
        <f>ROUND(E67*F67,2)</f>
        <v>0</v>
      </c>
      <c r="H67" s="182"/>
      <c r="I67" s="183">
        <f>ROUND(E67*H67,2)</f>
        <v>0</v>
      </c>
      <c r="J67" s="182"/>
      <c r="K67" s="183">
        <f>ROUND(E67*J67,2)</f>
        <v>0</v>
      </c>
      <c r="L67" s="183">
        <v>21</v>
      </c>
      <c r="M67" s="183">
        <f>G67*(1+L67/100)</f>
        <v>0</v>
      </c>
      <c r="N67" s="181">
        <v>0</v>
      </c>
      <c r="O67" s="181">
        <f>ROUND(E67*N67,2)</f>
        <v>0</v>
      </c>
      <c r="P67" s="181">
        <v>0</v>
      </c>
      <c r="Q67" s="181">
        <f>ROUND(E67*P67,2)</f>
        <v>0</v>
      </c>
      <c r="R67" s="183"/>
      <c r="S67" s="183" t="s">
        <v>236</v>
      </c>
      <c r="T67" s="184" t="s">
        <v>223</v>
      </c>
      <c r="U67" s="162">
        <v>1.6E-2</v>
      </c>
      <c r="V67" s="162">
        <f>ROUND(E67*U67,2)</f>
        <v>81.37</v>
      </c>
      <c r="W67" s="162"/>
      <c r="X67" s="162" t="s">
        <v>224</v>
      </c>
      <c r="Y67" s="162" t="s">
        <v>225</v>
      </c>
      <c r="Z67" s="152"/>
      <c r="AA67" s="152"/>
      <c r="AB67" s="152"/>
      <c r="AC67" s="152"/>
      <c r="AD67" s="152"/>
      <c r="AE67" s="152"/>
      <c r="AF67" s="152"/>
      <c r="AG67" s="152" t="s">
        <v>314</v>
      </c>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x14ac:dyDescent="0.2">
      <c r="A68" s="164" t="s">
        <v>217</v>
      </c>
      <c r="B68" s="165" t="s">
        <v>162</v>
      </c>
      <c r="C68" s="185" t="s">
        <v>163</v>
      </c>
      <c r="D68" s="166"/>
      <c r="E68" s="167"/>
      <c r="F68" s="168"/>
      <c r="G68" s="168">
        <f>SUMIF(AG69:AG71,"&lt;&gt;NOR",G69:G71)</f>
        <v>0</v>
      </c>
      <c r="H68" s="168"/>
      <c r="I68" s="168">
        <f>SUM(I69:I71)</f>
        <v>0</v>
      </c>
      <c r="J68" s="168"/>
      <c r="K68" s="168">
        <f>SUM(K69:K71)</f>
        <v>0</v>
      </c>
      <c r="L68" s="168"/>
      <c r="M68" s="168">
        <f>SUM(M69:M71)</f>
        <v>0</v>
      </c>
      <c r="N68" s="167"/>
      <c r="O68" s="167">
        <f>SUM(O69:O71)</f>
        <v>0</v>
      </c>
      <c r="P68" s="167"/>
      <c r="Q68" s="167">
        <f>SUM(Q69:Q71)</f>
        <v>0</v>
      </c>
      <c r="R68" s="168"/>
      <c r="S68" s="168"/>
      <c r="T68" s="169"/>
      <c r="U68" s="163"/>
      <c r="V68" s="163">
        <f>SUM(V69:V71)</f>
        <v>8.93</v>
      </c>
      <c r="W68" s="163"/>
      <c r="X68" s="163"/>
      <c r="Y68" s="163"/>
      <c r="AG68" t="s">
        <v>218</v>
      </c>
    </row>
    <row r="69" spans="1:60" outlineLevel="1" x14ac:dyDescent="0.2">
      <c r="A69" s="171">
        <v>30</v>
      </c>
      <c r="B69" s="172" t="s">
        <v>678</v>
      </c>
      <c r="C69" s="187" t="s">
        <v>679</v>
      </c>
      <c r="D69" s="173" t="s">
        <v>272</v>
      </c>
      <c r="E69" s="174">
        <v>26.25</v>
      </c>
      <c r="F69" s="175"/>
      <c r="G69" s="176">
        <f>ROUND(E69*F69,2)</f>
        <v>0</v>
      </c>
      <c r="H69" s="175"/>
      <c r="I69" s="176">
        <f>ROUND(E69*H69,2)</f>
        <v>0</v>
      </c>
      <c r="J69" s="175"/>
      <c r="K69" s="176">
        <f>ROUND(E69*J69,2)</f>
        <v>0</v>
      </c>
      <c r="L69" s="176">
        <v>21</v>
      </c>
      <c r="M69" s="176">
        <f>G69*(1+L69/100)</f>
        <v>0</v>
      </c>
      <c r="N69" s="174">
        <v>8.0000000000000007E-5</v>
      </c>
      <c r="O69" s="174">
        <f>ROUND(E69*N69,2)</f>
        <v>0</v>
      </c>
      <c r="P69" s="174">
        <v>0</v>
      </c>
      <c r="Q69" s="174">
        <f>ROUND(E69*P69,2)</f>
        <v>0</v>
      </c>
      <c r="R69" s="176"/>
      <c r="S69" s="176" t="s">
        <v>236</v>
      </c>
      <c r="T69" s="177" t="s">
        <v>223</v>
      </c>
      <c r="U69" s="162">
        <v>0.34</v>
      </c>
      <c r="V69" s="162">
        <f>ROUND(E69*U69,2)</f>
        <v>8.93</v>
      </c>
      <c r="W69" s="162"/>
      <c r="X69" s="162" t="s">
        <v>224</v>
      </c>
      <c r="Y69" s="162" t="s">
        <v>225</v>
      </c>
      <c r="Z69" s="152"/>
      <c r="AA69" s="152"/>
      <c r="AB69" s="152"/>
      <c r="AC69" s="152"/>
      <c r="AD69" s="152"/>
      <c r="AE69" s="152"/>
      <c r="AF69" s="152"/>
      <c r="AG69" s="152" t="s">
        <v>226</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outlineLevel="2" x14ac:dyDescent="0.2">
      <c r="A70" s="159"/>
      <c r="B70" s="160"/>
      <c r="C70" s="194" t="s">
        <v>680</v>
      </c>
      <c r="D70" s="191"/>
      <c r="E70" s="192">
        <v>26.25</v>
      </c>
      <c r="F70" s="162"/>
      <c r="G70" s="162"/>
      <c r="H70" s="162"/>
      <c r="I70" s="162"/>
      <c r="J70" s="162"/>
      <c r="K70" s="162"/>
      <c r="L70" s="162"/>
      <c r="M70" s="162"/>
      <c r="N70" s="161"/>
      <c r="O70" s="161"/>
      <c r="P70" s="161"/>
      <c r="Q70" s="161"/>
      <c r="R70" s="162"/>
      <c r="S70" s="162"/>
      <c r="T70" s="162"/>
      <c r="U70" s="162"/>
      <c r="V70" s="162"/>
      <c r="W70" s="162"/>
      <c r="X70" s="162"/>
      <c r="Y70" s="162"/>
      <c r="Z70" s="152"/>
      <c r="AA70" s="152"/>
      <c r="AB70" s="152"/>
      <c r="AC70" s="152"/>
      <c r="AD70" s="152"/>
      <c r="AE70" s="152"/>
      <c r="AF70" s="152"/>
      <c r="AG70" s="152" t="s">
        <v>258</v>
      </c>
      <c r="AH70" s="152">
        <v>0</v>
      </c>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outlineLevel="1" x14ac:dyDescent="0.2">
      <c r="A71" s="171">
        <v>31</v>
      </c>
      <c r="B71" s="172" t="s">
        <v>681</v>
      </c>
      <c r="C71" s="187" t="s">
        <v>682</v>
      </c>
      <c r="D71" s="173" t="s">
        <v>335</v>
      </c>
      <c r="E71" s="174">
        <v>2.0999999999999999E-3</v>
      </c>
      <c r="F71" s="175"/>
      <c r="G71" s="176">
        <f>ROUND(E71*F71,2)</f>
        <v>0</v>
      </c>
      <c r="H71" s="175"/>
      <c r="I71" s="176">
        <f>ROUND(E71*H71,2)</f>
        <v>0</v>
      </c>
      <c r="J71" s="175"/>
      <c r="K71" s="176">
        <f>ROUND(E71*J71,2)</f>
        <v>0</v>
      </c>
      <c r="L71" s="176">
        <v>21</v>
      </c>
      <c r="M71" s="176">
        <f>G71*(1+L71/100)</f>
        <v>0</v>
      </c>
      <c r="N71" s="174">
        <v>0</v>
      </c>
      <c r="O71" s="174">
        <f>ROUND(E71*N71,2)</f>
        <v>0</v>
      </c>
      <c r="P71" s="174">
        <v>0</v>
      </c>
      <c r="Q71" s="174">
        <f>ROUND(E71*P71,2)</f>
        <v>0</v>
      </c>
      <c r="R71" s="176"/>
      <c r="S71" s="176" t="s">
        <v>236</v>
      </c>
      <c r="T71" s="177" t="s">
        <v>223</v>
      </c>
      <c r="U71" s="162">
        <v>1.5669999999999999</v>
      </c>
      <c r="V71" s="162">
        <f>ROUND(E71*U71,2)</f>
        <v>0</v>
      </c>
      <c r="W71" s="162"/>
      <c r="X71" s="162" t="s">
        <v>224</v>
      </c>
      <c r="Y71" s="162" t="s">
        <v>225</v>
      </c>
      <c r="Z71" s="152"/>
      <c r="AA71" s="152"/>
      <c r="AB71" s="152"/>
      <c r="AC71" s="152"/>
      <c r="AD71" s="152"/>
      <c r="AE71" s="152"/>
      <c r="AF71" s="152"/>
      <c r="AG71" s="152" t="s">
        <v>368</v>
      </c>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x14ac:dyDescent="0.2">
      <c r="A72" s="3"/>
      <c r="B72" s="4"/>
      <c r="C72" s="188"/>
      <c r="D72" s="6"/>
      <c r="E72" s="3"/>
      <c r="F72" s="3"/>
      <c r="G72" s="3"/>
      <c r="H72" s="3"/>
      <c r="I72" s="3"/>
      <c r="J72" s="3"/>
      <c r="K72" s="3"/>
      <c r="L72" s="3"/>
      <c r="M72" s="3"/>
      <c r="N72" s="3"/>
      <c r="O72" s="3"/>
      <c r="P72" s="3"/>
      <c r="Q72" s="3"/>
      <c r="R72" s="3"/>
      <c r="S72" s="3"/>
      <c r="T72" s="3"/>
      <c r="U72" s="3"/>
      <c r="V72" s="3"/>
      <c r="W72" s="3"/>
      <c r="X72" s="3"/>
      <c r="Y72" s="3"/>
      <c r="AE72">
        <v>12</v>
      </c>
      <c r="AF72">
        <v>21</v>
      </c>
      <c r="AG72" t="s">
        <v>203</v>
      </c>
    </row>
    <row r="73" spans="1:60" x14ac:dyDescent="0.2">
      <c r="A73" s="155"/>
      <c r="B73" s="156" t="s">
        <v>29</v>
      </c>
      <c r="C73" s="189"/>
      <c r="D73" s="157"/>
      <c r="E73" s="158"/>
      <c r="F73" s="158"/>
      <c r="G73" s="170">
        <f>G8+G27+G34+G41+G59+G68</f>
        <v>0</v>
      </c>
      <c r="H73" s="3"/>
      <c r="I73" s="3"/>
      <c r="J73" s="3"/>
      <c r="K73" s="3"/>
      <c r="L73" s="3"/>
      <c r="M73" s="3"/>
      <c r="N73" s="3"/>
      <c r="O73" s="3"/>
      <c r="P73" s="3"/>
      <c r="Q73" s="3"/>
      <c r="R73" s="3"/>
      <c r="S73" s="3"/>
      <c r="T73" s="3"/>
      <c r="U73" s="3"/>
      <c r="V73" s="3"/>
      <c r="W73" s="3"/>
      <c r="X73" s="3"/>
      <c r="Y73" s="3"/>
      <c r="AE73">
        <f>SUMIF(L7:L71,AE72,G7:G71)</f>
        <v>0</v>
      </c>
      <c r="AF73">
        <f>SUMIF(L7:L71,AF72,G7:G71)</f>
        <v>0</v>
      </c>
      <c r="AG73" t="s">
        <v>249</v>
      </c>
    </row>
    <row r="74" spans="1:60" x14ac:dyDescent="0.2">
      <c r="C74" s="190"/>
      <c r="D74" s="10"/>
      <c r="AG74" t="s">
        <v>250</v>
      </c>
    </row>
    <row r="75" spans="1:60" x14ac:dyDescent="0.2">
      <c r="D75" s="10"/>
    </row>
    <row r="76" spans="1:60" x14ac:dyDescent="0.2">
      <c r="D76" s="10"/>
    </row>
    <row r="77" spans="1:60" x14ac:dyDescent="0.2">
      <c r="D77" s="10"/>
    </row>
    <row r="78" spans="1:60" x14ac:dyDescent="0.2">
      <c r="D78" s="10"/>
    </row>
    <row r="79" spans="1:60" x14ac:dyDescent="0.2">
      <c r="D79" s="10"/>
    </row>
    <row r="80" spans="1:60"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lmoYfbZ119M35HESubNOPiD+Vk1HCCizrJ6G+Nyr762Cxw8QBg2l3Hi6NZjwR3jl4Fvfh07tryIeZYAJsB/T/Q==" saltValue="sWxoDSAXKu2rw2X51ryzeA==" spinCount="100000" sheet="1" formatRows="0"/>
  <mergeCells count="6">
    <mergeCell ref="C38:G38"/>
    <mergeCell ref="A1:G1"/>
    <mergeCell ref="C2:G2"/>
    <mergeCell ref="C3:G3"/>
    <mergeCell ref="C4:G4"/>
    <mergeCell ref="C29:G29"/>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72</v>
      </c>
      <c r="C3" s="252" t="s">
        <v>73</v>
      </c>
      <c r="D3" s="253"/>
      <c r="E3" s="253"/>
      <c r="F3" s="253"/>
      <c r="G3" s="254"/>
      <c r="AC3" s="125" t="s">
        <v>192</v>
      </c>
      <c r="AG3" t="s">
        <v>193</v>
      </c>
    </row>
    <row r="4" spans="1:60" ht="24.95" customHeight="1" x14ac:dyDescent="0.2">
      <c r="A4" s="145" t="s">
        <v>9</v>
      </c>
      <c r="B4" s="146" t="s">
        <v>76</v>
      </c>
      <c r="C4" s="255" t="s">
        <v>77</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SUMIF(AG9:AG48,"&lt;&gt;NOR",G9:G48)</f>
        <v>0</v>
      </c>
      <c r="H8" s="168"/>
      <c r="I8" s="168">
        <f>SUM(I9:I48)</f>
        <v>0</v>
      </c>
      <c r="J8" s="168"/>
      <c r="K8" s="168">
        <f>SUM(K9:K48)</f>
        <v>0</v>
      </c>
      <c r="L8" s="168"/>
      <c r="M8" s="168">
        <f>SUM(M9:M48)</f>
        <v>0</v>
      </c>
      <c r="N8" s="167"/>
      <c r="O8" s="167">
        <f>SUM(O9:O48)</f>
        <v>0</v>
      </c>
      <c r="P8" s="167"/>
      <c r="Q8" s="167">
        <f>SUM(Q9:Q48)</f>
        <v>178.54000000000002</v>
      </c>
      <c r="R8" s="168"/>
      <c r="S8" s="168"/>
      <c r="T8" s="169"/>
      <c r="U8" s="163"/>
      <c r="V8" s="163">
        <f>SUM(V9:V48)</f>
        <v>225.72000000000003</v>
      </c>
      <c r="W8" s="163"/>
      <c r="X8" s="163"/>
      <c r="Y8" s="163"/>
      <c r="AG8" t="s">
        <v>218</v>
      </c>
    </row>
    <row r="9" spans="1:60" outlineLevel="1" x14ac:dyDescent="0.2">
      <c r="A9" s="171">
        <v>1</v>
      </c>
      <c r="B9" s="172" t="s">
        <v>683</v>
      </c>
      <c r="C9" s="187" t="s">
        <v>684</v>
      </c>
      <c r="D9" s="173" t="s">
        <v>272</v>
      </c>
      <c r="E9" s="174">
        <v>324.60000000000002</v>
      </c>
      <c r="F9" s="175"/>
      <c r="G9" s="176">
        <f>ROUND(E9*F9,2)</f>
        <v>0</v>
      </c>
      <c r="H9" s="175"/>
      <c r="I9" s="176">
        <f>ROUND(E9*H9,2)</f>
        <v>0</v>
      </c>
      <c r="J9" s="175"/>
      <c r="K9" s="176">
        <f>ROUND(E9*J9,2)</f>
        <v>0</v>
      </c>
      <c r="L9" s="176">
        <v>21</v>
      </c>
      <c r="M9" s="176">
        <f>G9*(1+L9/100)</f>
        <v>0</v>
      </c>
      <c r="N9" s="174">
        <v>0</v>
      </c>
      <c r="O9" s="174">
        <f>ROUND(E9*N9,2)</f>
        <v>0</v>
      </c>
      <c r="P9" s="174">
        <v>0.22</v>
      </c>
      <c r="Q9" s="174">
        <f>ROUND(E9*P9,2)</f>
        <v>71.41</v>
      </c>
      <c r="R9" s="176"/>
      <c r="S9" s="176" t="s">
        <v>236</v>
      </c>
      <c r="T9" s="177" t="s">
        <v>223</v>
      </c>
      <c r="U9" s="162">
        <v>3.3000000000000002E-2</v>
      </c>
      <c r="V9" s="162">
        <f>ROUND(E9*U9,2)</f>
        <v>10.71</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260" t="s">
        <v>685</v>
      </c>
      <c r="D10" s="261"/>
      <c r="E10" s="261"/>
      <c r="F10" s="261"/>
      <c r="G10" s="261"/>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278</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2" x14ac:dyDescent="0.2">
      <c r="A11" s="159"/>
      <c r="B11" s="160"/>
      <c r="C11" s="194" t="s">
        <v>686</v>
      </c>
      <c r="D11" s="191"/>
      <c r="E11" s="192">
        <v>264.60000000000002</v>
      </c>
      <c r="F11" s="162"/>
      <c r="G11" s="162"/>
      <c r="H11" s="162"/>
      <c r="I11" s="162"/>
      <c r="J11" s="162"/>
      <c r="K11" s="162"/>
      <c r="L11" s="162"/>
      <c r="M11" s="162"/>
      <c r="N11" s="161"/>
      <c r="O11" s="161"/>
      <c r="P11" s="161"/>
      <c r="Q11" s="161"/>
      <c r="R11" s="162"/>
      <c r="S11" s="162"/>
      <c r="T11" s="162"/>
      <c r="U11" s="162"/>
      <c r="V11" s="162"/>
      <c r="W11" s="162"/>
      <c r="X11" s="162"/>
      <c r="Y11" s="162"/>
      <c r="Z11" s="152"/>
      <c r="AA11" s="152"/>
      <c r="AB11" s="152"/>
      <c r="AC11" s="152"/>
      <c r="AD11" s="152"/>
      <c r="AE11" s="152"/>
      <c r="AF11" s="152"/>
      <c r="AG11" s="152" t="s">
        <v>258</v>
      </c>
      <c r="AH11" s="152">
        <v>0</v>
      </c>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3" x14ac:dyDescent="0.2">
      <c r="A12" s="159"/>
      <c r="B12" s="160"/>
      <c r="C12" s="194" t="s">
        <v>687</v>
      </c>
      <c r="D12" s="191"/>
      <c r="E12" s="192">
        <v>60</v>
      </c>
      <c r="F12" s="162"/>
      <c r="G12" s="162"/>
      <c r="H12" s="162"/>
      <c r="I12" s="162"/>
      <c r="J12" s="162"/>
      <c r="K12" s="162"/>
      <c r="L12" s="162"/>
      <c r="M12" s="162"/>
      <c r="N12" s="161"/>
      <c r="O12" s="161"/>
      <c r="P12" s="161"/>
      <c r="Q12" s="161"/>
      <c r="R12" s="162"/>
      <c r="S12" s="162"/>
      <c r="T12" s="162"/>
      <c r="U12" s="162"/>
      <c r="V12" s="162"/>
      <c r="W12" s="162"/>
      <c r="X12" s="162"/>
      <c r="Y12" s="162"/>
      <c r="Z12" s="152"/>
      <c r="AA12" s="152"/>
      <c r="AB12" s="152"/>
      <c r="AC12" s="152"/>
      <c r="AD12" s="152"/>
      <c r="AE12" s="152"/>
      <c r="AF12" s="152"/>
      <c r="AG12" s="152" t="s">
        <v>258</v>
      </c>
      <c r="AH12" s="152">
        <v>0</v>
      </c>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8">
        <v>2</v>
      </c>
      <c r="B13" s="179" t="s">
        <v>688</v>
      </c>
      <c r="C13" s="186" t="s">
        <v>689</v>
      </c>
      <c r="D13" s="180" t="s">
        <v>272</v>
      </c>
      <c r="E13" s="181">
        <v>60</v>
      </c>
      <c r="F13" s="182"/>
      <c r="G13" s="183">
        <f>ROUND(E13*F13,2)</f>
        <v>0</v>
      </c>
      <c r="H13" s="182"/>
      <c r="I13" s="183">
        <f>ROUND(E13*H13,2)</f>
        <v>0</v>
      </c>
      <c r="J13" s="182"/>
      <c r="K13" s="183">
        <f>ROUND(E13*J13,2)</f>
        <v>0</v>
      </c>
      <c r="L13" s="183">
        <v>21</v>
      </c>
      <c r="M13" s="183">
        <f>G13*(1+L13/100)</f>
        <v>0</v>
      </c>
      <c r="N13" s="181">
        <v>0</v>
      </c>
      <c r="O13" s="181">
        <f>ROUND(E13*N13,2)</f>
        <v>0</v>
      </c>
      <c r="P13" s="181">
        <v>0.22</v>
      </c>
      <c r="Q13" s="181">
        <f>ROUND(E13*P13,2)</f>
        <v>13.2</v>
      </c>
      <c r="R13" s="183"/>
      <c r="S13" s="183" t="s">
        <v>236</v>
      </c>
      <c r="T13" s="184" t="s">
        <v>223</v>
      </c>
      <c r="U13" s="162">
        <v>0.375</v>
      </c>
      <c r="V13" s="162">
        <f>ROUND(E13*U13,2)</f>
        <v>22.5</v>
      </c>
      <c r="W13" s="162"/>
      <c r="X13" s="162" t="s">
        <v>224</v>
      </c>
      <c r="Y13" s="162" t="s">
        <v>225</v>
      </c>
      <c r="Z13" s="152"/>
      <c r="AA13" s="152"/>
      <c r="AB13" s="152"/>
      <c r="AC13" s="152"/>
      <c r="AD13" s="152"/>
      <c r="AE13" s="152"/>
      <c r="AF13" s="152"/>
      <c r="AG13" s="152" t="s">
        <v>226</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71">
        <v>3</v>
      </c>
      <c r="B14" s="172" t="s">
        <v>690</v>
      </c>
      <c r="C14" s="187" t="s">
        <v>691</v>
      </c>
      <c r="D14" s="173" t="s">
        <v>272</v>
      </c>
      <c r="E14" s="174">
        <v>264.60000000000002</v>
      </c>
      <c r="F14" s="175"/>
      <c r="G14" s="176">
        <f>ROUND(E14*F14,2)</f>
        <v>0</v>
      </c>
      <c r="H14" s="175"/>
      <c r="I14" s="176">
        <f>ROUND(E14*H14,2)</f>
        <v>0</v>
      </c>
      <c r="J14" s="175"/>
      <c r="K14" s="176">
        <f>ROUND(E14*J14,2)</f>
        <v>0</v>
      </c>
      <c r="L14" s="176">
        <v>21</v>
      </c>
      <c r="M14" s="176">
        <f>G14*(1+L14/100)</f>
        <v>0</v>
      </c>
      <c r="N14" s="174">
        <v>0</v>
      </c>
      <c r="O14" s="174">
        <f>ROUND(E14*N14,2)</f>
        <v>0</v>
      </c>
      <c r="P14" s="174">
        <v>0.35499999999999998</v>
      </c>
      <c r="Q14" s="174">
        <f>ROUND(E14*P14,2)</f>
        <v>93.93</v>
      </c>
      <c r="R14" s="176"/>
      <c r="S14" s="176" t="s">
        <v>236</v>
      </c>
      <c r="T14" s="177" t="s">
        <v>223</v>
      </c>
      <c r="U14" s="162">
        <v>6.2E-2</v>
      </c>
      <c r="V14" s="162">
        <f>ROUND(E14*U14,2)</f>
        <v>16.41</v>
      </c>
      <c r="W14" s="162"/>
      <c r="X14" s="162" t="s">
        <v>224</v>
      </c>
      <c r="Y14" s="162" t="s">
        <v>225</v>
      </c>
      <c r="Z14" s="152"/>
      <c r="AA14" s="152"/>
      <c r="AB14" s="152"/>
      <c r="AC14" s="152"/>
      <c r="AD14" s="152"/>
      <c r="AE14" s="152"/>
      <c r="AF14" s="152"/>
      <c r="AG14" s="152" t="s">
        <v>226</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2" x14ac:dyDescent="0.2">
      <c r="A15" s="159"/>
      <c r="B15" s="160"/>
      <c r="C15" s="194" t="s">
        <v>686</v>
      </c>
      <c r="D15" s="191"/>
      <c r="E15" s="192">
        <v>264.60000000000002</v>
      </c>
      <c r="F15" s="162"/>
      <c r="G15" s="162"/>
      <c r="H15" s="162"/>
      <c r="I15" s="162"/>
      <c r="J15" s="162"/>
      <c r="K15" s="162"/>
      <c r="L15" s="162"/>
      <c r="M15" s="162"/>
      <c r="N15" s="161"/>
      <c r="O15" s="161"/>
      <c r="P15" s="161"/>
      <c r="Q15" s="161"/>
      <c r="R15" s="162"/>
      <c r="S15" s="162"/>
      <c r="T15" s="162"/>
      <c r="U15" s="162"/>
      <c r="V15" s="162"/>
      <c r="W15" s="162"/>
      <c r="X15" s="162"/>
      <c r="Y15" s="162"/>
      <c r="Z15" s="152"/>
      <c r="AA15" s="152"/>
      <c r="AB15" s="152"/>
      <c r="AC15" s="152"/>
      <c r="AD15" s="152"/>
      <c r="AE15" s="152"/>
      <c r="AF15" s="152"/>
      <c r="AG15" s="152" t="s">
        <v>258</v>
      </c>
      <c r="AH15" s="152">
        <v>0</v>
      </c>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71">
        <v>4</v>
      </c>
      <c r="B16" s="172" t="s">
        <v>603</v>
      </c>
      <c r="C16" s="187" t="s">
        <v>604</v>
      </c>
      <c r="D16" s="173" t="s">
        <v>253</v>
      </c>
      <c r="E16" s="174">
        <v>122.37</v>
      </c>
      <c r="F16" s="175"/>
      <c r="G16" s="176">
        <f>ROUND(E16*F16,2)</f>
        <v>0</v>
      </c>
      <c r="H16" s="175"/>
      <c r="I16" s="176">
        <f>ROUND(E16*H16,2)</f>
        <v>0</v>
      </c>
      <c r="J16" s="175"/>
      <c r="K16" s="176">
        <f>ROUND(E16*J16,2)</f>
        <v>0</v>
      </c>
      <c r="L16" s="176">
        <v>21</v>
      </c>
      <c r="M16" s="176">
        <f>G16*(1+L16/100)</f>
        <v>0</v>
      </c>
      <c r="N16" s="174">
        <v>0</v>
      </c>
      <c r="O16" s="174">
        <f>ROUND(E16*N16,2)</f>
        <v>0</v>
      </c>
      <c r="P16" s="174">
        <v>0</v>
      </c>
      <c r="Q16" s="174">
        <f>ROUND(E16*P16,2)</f>
        <v>0</v>
      </c>
      <c r="R16" s="176"/>
      <c r="S16" s="176" t="s">
        <v>236</v>
      </c>
      <c r="T16" s="177" t="s">
        <v>223</v>
      </c>
      <c r="U16" s="162">
        <v>9.7000000000000003E-2</v>
      </c>
      <c r="V16" s="162">
        <f>ROUND(E16*U16,2)</f>
        <v>11.87</v>
      </c>
      <c r="W16" s="162"/>
      <c r="X16" s="162" t="s">
        <v>224</v>
      </c>
      <c r="Y16" s="162" t="s">
        <v>225</v>
      </c>
      <c r="Z16" s="152"/>
      <c r="AA16" s="152"/>
      <c r="AB16" s="152"/>
      <c r="AC16" s="152"/>
      <c r="AD16" s="152"/>
      <c r="AE16" s="152"/>
      <c r="AF16" s="152"/>
      <c r="AG16" s="152" t="s">
        <v>226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2" x14ac:dyDescent="0.2">
      <c r="A17" s="159"/>
      <c r="B17" s="160"/>
      <c r="C17" s="194" t="s">
        <v>692</v>
      </c>
      <c r="D17" s="191"/>
      <c r="E17" s="192">
        <v>43.47</v>
      </c>
      <c r="F17" s="162"/>
      <c r="G17" s="162"/>
      <c r="H17" s="162"/>
      <c r="I17" s="162"/>
      <c r="J17" s="162"/>
      <c r="K17" s="162"/>
      <c r="L17" s="162"/>
      <c r="M17" s="162"/>
      <c r="N17" s="161"/>
      <c r="O17" s="161"/>
      <c r="P17" s="161"/>
      <c r="Q17" s="161"/>
      <c r="R17" s="162"/>
      <c r="S17" s="162"/>
      <c r="T17" s="162"/>
      <c r="U17" s="162"/>
      <c r="V17" s="162"/>
      <c r="W17" s="162"/>
      <c r="X17" s="162"/>
      <c r="Y17" s="162"/>
      <c r="Z17" s="152"/>
      <c r="AA17" s="152"/>
      <c r="AB17" s="152"/>
      <c r="AC17" s="152"/>
      <c r="AD17" s="152"/>
      <c r="AE17" s="152"/>
      <c r="AF17" s="152"/>
      <c r="AG17" s="152" t="s">
        <v>258</v>
      </c>
      <c r="AH17" s="152">
        <v>0</v>
      </c>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3" x14ac:dyDescent="0.2">
      <c r="A18" s="159"/>
      <c r="B18" s="160"/>
      <c r="C18" s="194" t="s">
        <v>693</v>
      </c>
      <c r="D18" s="191"/>
      <c r="E18" s="192">
        <v>78.900000000000006</v>
      </c>
      <c r="F18" s="162"/>
      <c r="G18" s="162"/>
      <c r="H18" s="162"/>
      <c r="I18" s="162"/>
      <c r="J18" s="162"/>
      <c r="K18" s="162"/>
      <c r="L18" s="162"/>
      <c r="M18" s="162"/>
      <c r="N18" s="161"/>
      <c r="O18" s="161"/>
      <c r="P18" s="161"/>
      <c r="Q18" s="161"/>
      <c r="R18" s="162"/>
      <c r="S18" s="162"/>
      <c r="T18" s="162"/>
      <c r="U18" s="162"/>
      <c r="V18" s="162"/>
      <c r="W18" s="162"/>
      <c r="X18" s="162"/>
      <c r="Y18" s="162"/>
      <c r="Z18" s="152"/>
      <c r="AA18" s="152"/>
      <c r="AB18" s="152"/>
      <c r="AC18" s="152"/>
      <c r="AD18" s="152"/>
      <c r="AE18" s="152"/>
      <c r="AF18" s="152"/>
      <c r="AG18" s="152" t="s">
        <v>258</v>
      </c>
      <c r="AH18" s="152">
        <v>0</v>
      </c>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71">
        <v>5</v>
      </c>
      <c r="B19" s="172" t="s">
        <v>694</v>
      </c>
      <c r="C19" s="187" t="s">
        <v>695</v>
      </c>
      <c r="D19" s="173" t="s">
        <v>253</v>
      </c>
      <c r="E19" s="174">
        <v>215.58500000000001</v>
      </c>
      <c r="F19" s="175"/>
      <c r="G19" s="176">
        <f>ROUND(E19*F19,2)</f>
        <v>0</v>
      </c>
      <c r="H19" s="175"/>
      <c r="I19" s="176">
        <f>ROUND(E19*H19,2)</f>
        <v>0</v>
      </c>
      <c r="J19" s="175"/>
      <c r="K19" s="176">
        <f>ROUND(E19*J19,2)</f>
        <v>0</v>
      </c>
      <c r="L19" s="176">
        <v>21</v>
      </c>
      <c r="M19" s="176">
        <f>G19*(1+L19/100)</f>
        <v>0</v>
      </c>
      <c r="N19" s="174">
        <v>0</v>
      </c>
      <c r="O19" s="174">
        <f>ROUND(E19*N19,2)</f>
        <v>0</v>
      </c>
      <c r="P19" s="174">
        <v>0</v>
      </c>
      <c r="Q19" s="174">
        <f>ROUND(E19*P19,2)</f>
        <v>0</v>
      </c>
      <c r="R19" s="176"/>
      <c r="S19" s="176" t="s">
        <v>236</v>
      </c>
      <c r="T19" s="177" t="s">
        <v>223</v>
      </c>
      <c r="U19" s="162">
        <v>0.187</v>
      </c>
      <c r="V19" s="162">
        <f>ROUND(E19*U19,2)</f>
        <v>40.31</v>
      </c>
      <c r="W19" s="162"/>
      <c r="X19" s="162" t="s">
        <v>224</v>
      </c>
      <c r="Y19" s="162" t="s">
        <v>225</v>
      </c>
      <c r="Z19" s="152"/>
      <c r="AA19" s="152"/>
      <c r="AB19" s="152"/>
      <c r="AC19" s="152"/>
      <c r="AD19" s="152"/>
      <c r="AE19" s="152"/>
      <c r="AF19" s="152"/>
      <c r="AG19" s="152" t="s">
        <v>226</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2" x14ac:dyDescent="0.2">
      <c r="A20" s="159"/>
      <c r="B20" s="160"/>
      <c r="C20" s="194" t="s">
        <v>696</v>
      </c>
      <c r="D20" s="191"/>
      <c r="E20" s="192">
        <v>92.61</v>
      </c>
      <c r="F20" s="162"/>
      <c r="G20" s="162"/>
      <c r="H20" s="162"/>
      <c r="I20" s="162"/>
      <c r="J20" s="162"/>
      <c r="K20" s="162"/>
      <c r="L20" s="162"/>
      <c r="M20" s="162"/>
      <c r="N20" s="161"/>
      <c r="O20" s="161"/>
      <c r="P20" s="161"/>
      <c r="Q20" s="161"/>
      <c r="R20" s="162"/>
      <c r="S20" s="162"/>
      <c r="T20" s="162"/>
      <c r="U20" s="162"/>
      <c r="V20" s="162"/>
      <c r="W20" s="162"/>
      <c r="X20" s="162"/>
      <c r="Y20" s="162"/>
      <c r="Z20" s="152"/>
      <c r="AA20" s="152"/>
      <c r="AB20" s="152"/>
      <c r="AC20" s="152"/>
      <c r="AD20" s="152"/>
      <c r="AE20" s="152"/>
      <c r="AF20" s="152"/>
      <c r="AG20" s="152" t="s">
        <v>258</v>
      </c>
      <c r="AH20" s="152">
        <v>0</v>
      </c>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3" x14ac:dyDescent="0.2">
      <c r="A21" s="159"/>
      <c r="B21" s="160"/>
      <c r="C21" s="194" t="s">
        <v>697</v>
      </c>
      <c r="D21" s="191"/>
      <c r="E21" s="192">
        <v>36.229999999999997</v>
      </c>
      <c r="F21" s="162"/>
      <c r="G21" s="162"/>
      <c r="H21" s="162"/>
      <c r="I21" s="162"/>
      <c r="J21" s="162"/>
      <c r="K21" s="162"/>
      <c r="L21" s="162"/>
      <c r="M21" s="162"/>
      <c r="N21" s="161"/>
      <c r="O21" s="161"/>
      <c r="P21" s="161"/>
      <c r="Q21" s="161"/>
      <c r="R21" s="162"/>
      <c r="S21" s="162"/>
      <c r="T21" s="162"/>
      <c r="U21" s="162"/>
      <c r="V21" s="162"/>
      <c r="W21" s="162"/>
      <c r="X21" s="162"/>
      <c r="Y21" s="162"/>
      <c r="Z21" s="152"/>
      <c r="AA21" s="152"/>
      <c r="AB21" s="152"/>
      <c r="AC21" s="152"/>
      <c r="AD21" s="152"/>
      <c r="AE21" s="152"/>
      <c r="AF21" s="152"/>
      <c r="AG21" s="152" t="s">
        <v>258</v>
      </c>
      <c r="AH21" s="152">
        <v>0</v>
      </c>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3" x14ac:dyDescent="0.2">
      <c r="A22" s="159"/>
      <c r="B22" s="160"/>
      <c r="C22" s="194" t="s">
        <v>698</v>
      </c>
      <c r="D22" s="191"/>
      <c r="E22" s="192">
        <v>65.75</v>
      </c>
      <c r="F22" s="162"/>
      <c r="G22" s="162"/>
      <c r="H22" s="162"/>
      <c r="I22" s="162"/>
      <c r="J22" s="162"/>
      <c r="K22" s="162"/>
      <c r="L22" s="162"/>
      <c r="M22" s="162"/>
      <c r="N22" s="161"/>
      <c r="O22" s="161"/>
      <c r="P22" s="161"/>
      <c r="Q22" s="161"/>
      <c r="R22" s="162"/>
      <c r="S22" s="162"/>
      <c r="T22" s="162"/>
      <c r="U22" s="162"/>
      <c r="V22" s="162"/>
      <c r="W22" s="162"/>
      <c r="X22" s="162"/>
      <c r="Y22" s="162"/>
      <c r="Z22" s="152"/>
      <c r="AA22" s="152"/>
      <c r="AB22" s="152"/>
      <c r="AC22" s="152"/>
      <c r="AD22" s="152"/>
      <c r="AE22" s="152"/>
      <c r="AF22" s="152"/>
      <c r="AG22" s="152" t="s">
        <v>258</v>
      </c>
      <c r="AH22" s="152">
        <v>0</v>
      </c>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3" x14ac:dyDescent="0.2">
      <c r="A23" s="159"/>
      <c r="B23" s="160"/>
      <c r="C23" s="194" t="s">
        <v>699</v>
      </c>
      <c r="D23" s="191"/>
      <c r="E23" s="192">
        <v>21</v>
      </c>
      <c r="F23" s="162"/>
      <c r="G23" s="162"/>
      <c r="H23" s="162"/>
      <c r="I23" s="162"/>
      <c r="J23" s="162"/>
      <c r="K23" s="162"/>
      <c r="L23" s="162"/>
      <c r="M23" s="162"/>
      <c r="N23" s="161"/>
      <c r="O23" s="161"/>
      <c r="P23" s="161"/>
      <c r="Q23" s="161"/>
      <c r="R23" s="162"/>
      <c r="S23" s="162"/>
      <c r="T23" s="162"/>
      <c r="U23" s="162"/>
      <c r="V23" s="162"/>
      <c r="W23" s="162"/>
      <c r="X23" s="162"/>
      <c r="Y23" s="162"/>
      <c r="Z23" s="152"/>
      <c r="AA23" s="152"/>
      <c r="AB23" s="152"/>
      <c r="AC23" s="152"/>
      <c r="AD23" s="152"/>
      <c r="AE23" s="152"/>
      <c r="AF23" s="152"/>
      <c r="AG23" s="152" t="s">
        <v>258</v>
      </c>
      <c r="AH23" s="152">
        <v>0</v>
      </c>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
      <c r="A24" s="171">
        <v>6</v>
      </c>
      <c r="B24" s="172" t="s">
        <v>259</v>
      </c>
      <c r="C24" s="187" t="s">
        <v>700</v>
      </c>
      <c r="D24" s="173" t="s">
        <v>253</v>
      </c>
      <c r="E24" s="174">
        <v>16.440000000000001</v>
      </c>
      <c r="F24" s="175"/>
      <c r="G24" s="176">
        <f>ROUND(E24*F24,2)</f>
        <v>0</v>
      </c>
      <c r="H24" s="175"/>
      <c r="I24" s="176">
        <f>ROUND(E24*H24,2)</f>
        <v>0</v>
      </c>
      <c r="J24" s="175"/>
      <c r="K24" s="176">
        <f>ROUND(E24*J24,2)</f>
        <v>0</v>
      </c>
      <c r="L24" s="176">
        <v>21</v>
      </c>
      <c r="M24" s="176">
        <f>G24*(1+L24/100)</f>
        <v>0</v>
      </c>
      <c r="N24" s="174">
        <v>0</v>
      </c>
      <c r="O24" s="174">
        <f>ROUND(E24*N24,2)</f>
        <v>0</v>
      </c>
      <c r="P24" s="174">
        <v>0</v>
      </c>
      <c r="Q24" s="174">
        <f>ROUND(E24*P24,2)</f>
        <v>0</v>
      </c>
      <c r="R24" s="176"/>
      <c r="S24" s="176" t="s">
        <v>236</v>
      </c>
      <c r="T24" s="177" t="s">
        <v>223</v>
      </c>
      <c r="U24" s="162">
        <v>3.5329999999999999</v>
      </c>
      <c r="V24" s="162">
        <f>ROUND(E24*U24,2)</f>
        <v>58.08</v>
      </c>
      <c r="W24" s="162"/>
      <c r="X24" s="162" t="s">
        <v>224</v>
      </c>
      <c r="Y24" s="162" t="s">
        <v>225</v>
      </c>
      <c r="Z24" s="152"/>
      <c r="AA24" s="152"/>
      <c r="AB24" s="152"/>
      <c r="AC24" s="152"/>
      <c r="AD24" s="152"/>
      <c r="AE24" s="152"/>
      <c r="AF24" s="152"/>
      <c r="AG24" s="152" t="s">
        <v>226</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2" x14ac:dyDescent="0.2">
      <c r="A25" s="159"/>
      <c r="B25" s="160"/>
      <c r="C25" s="194" t="s">
        <v>701</v>
      </c>
      <c r="D25" s="191"/>
      <c r="E25" s="192">
        <v>2.88</v>
      </c>
      <c r="F25" s="162"/>
      <c r="G25" s="162"/>
      <c r="H25" s="162"/>
      <c r="I25" s="162"/>
      <c r="J25" s="162"/>
      <c r="K25" s="162"/>
      <c r="L25" s="162"/>
      <c r="M25" s="162"/>
      <c r="N25" s="161"/>
      <c r="O25" s="161"/>
      <c r="P25" s="161"/>
      <c r="Q25" s="161"/>
      <c r="R25" s="162"/>
      <c r="S25" s="162"/>
      <c r="T25" s="162"/>
      <c r="U25" s="162"/>
      <c r="V25" s="162"/>
      <c r="W25" s="162"/>
      <c r="X25" s="162"/>
      <c r="Y25" s="162"/>
      <c r="Z25" s="152"/>
      <c r="AA25" s="152"/>
      <c r="AB25" s="152"/>
      <c r="AC25" s="152"/>
      <c r="AD25" s="152"/>
      <c r="AE25" s="152"/>
      <c r="AF25" s="152"/>
      <c r="AG25" s="152" t="s">
        <v>258</v>
      </c>
      <c r="AH25" s="152">
        <v>0</v>
      </c>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3" x14ac:dyDescent="0.2">
      <c r="A26" s="159"/>
      <c r="B26" s="160"/>
      <c r="C26" s="194" t="s">
        <v>702</v>
      </c>
      <c r="D26" s="191"/>
      <c r="E26" s="192">
        <v>2.16</v>
      </c>
      <c r="F26" s="162"/>
      <c r="G26" s="162"/>
      <c r="H26" s="162"/>
      <c r="I26" s="162"/>
      <c r="J26" s="162"/>
      <c r="K26" s="162"/>
      <c r="L26" s="162"/>
      <c r="M26" s="162"/>
      <c r="N26" s="161"/>
      <c r="O26" s="161"/>
      <c r="P26" s="161"/>
      <c r="Q26" s="161"/>
      <c r="R26" s="162"/>
      <c r="S26" s="162"/>
      <c r="T26" s="162"/>
      <c r="U26" s="162"/>
      <c r="V26" s="162"/>
      <c r="W26" s="162"/>
      <c r="X26" s="162"/>
      <c r="Y26" s="162"/>
      <c r="Z26" s="152"/>
      <c r="AA26" s="152"/>
      <c r="AB26" s="152"/>
      <c r="AC26" s="152"/>
      <c r="AD26" s="152"/>
      <c r="AE26" s="152"/>
      <c r="AF26" s="152"/>
      <c r="AG26" s="152" t="s">
        <v>258</v>
      </c>
      <c r="AH26" s="152">
        <v>0</v>
      </c>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3" x14ac:dyDescent="0.2">
      <c r="A27" s="159"/>
      <c r="B27" s="160"/>
      <c r="C27" s="194" t="s">
        <v>703</v>
      </c>
      <c r="D27" s="191"/>
      <c r="E27" s="192">
        <v>2.16</v>
      </c>
      <c r="F27" s="162"/>
      <c r="G27" s="162"/>
      <c r="H27" s="162"/>
      <c r="I27" s="162"/>
      <c r="J27" s="162"/>
      <c r="K27" s="162"/>
      <c r="L27" s="162"/>
      <c r="M27" s="162"/>
      <c r="N27" s="161"/>
      <c r="O27" s="161"/>
      <c r="P27" s="161"/>
      <c r="Q27" s="161"/>
      <c r="R27" s="162"/>
      <c r="S27" s="162"/>
      <c r="T27" s="162"/>
      <c r="U27" s="162"/>
      <c r="V27" s="162"/>
      <c r="W27" s="162"/>
      <c r="X27" s="162"/>
      <c r="Y27" s="162"/>
      <c r="Z27" s="152"/>
      <c r="AA27" s="152"/>
      <c r="AB27" s="152"/>
      <c r="AC27" s="152"/>
      <c r="AD27" s="152"/>
      <c r="AE27" s="152"/>
      <c r="AF27" s="152"/>
      <c r="AG27" s="152" t="s">
        <v>258</v>
      </c>
      <c r="AH27" s="152">
        <v>0</v>
      </c>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3" x14ac:dyDescent="0.2">
      <c r="A28" s="159"/>
      <c r="B28" s="160"/>
      <c r="C28" s="194" t="s">
        <v>704</v>
      </c>
      <c r="D28" s="191"/>
      <c r="E28" s="192">
        <v>6.72</v>
      </c>
      <c r="F28" s="162"/>
      <c r="G28" s="162"/>
      <c r="H28" s="162"/>
      <c r="I28" s="162"/>
      <c r="J28" s="162"/>
      <c r="K28" s="162"/>
      <c r="L28" s="162"/>
      <c r="M28" s="162"/>
      <c r="N28" s="161"/>
      <c r="O28" s="161"/>
      <c r="P28" s="161"/>
      <c r="Q28" s="161"/>
      <c r="R28" s="162"/>
      <c r="S28" s="162"/>
      <c r="T28" s="162"/>
      <c r="U28" s="162"/>
      <c r="V28" s="162"/>
      <c r="W28" s="162"/>
      <c r="X28" s="162"/>
      <c r="Y28" s="162"/>
      <c r="Z28" s="152"/>
      <c r="AA28" s="152"/>
      <c r="AB28" s="152"/>
      <c r="AC28" s="152"/>
      <c r="AD28" s="152"/>
      <c r="AE28" s="152"/>
      <c r="AF28" s="152"/>
      <c r="AG28" s="152" t="s">
        <v>258</v>
      </c>
      <c r="AH28" s="152">
        <v>0</v>
      </c>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3" x14ac:dyDescent="0.2">
      <c r="A29" s="159"/>
      <c r="B29" s="160"/>
      <c r="C29" s="194" t="s">
        <v>705</v>
      </c>
      <c r="D29" s="191"/>
      <c r="E29" s="192">
        <v>2.52</v>
      </c>
      <c r="F29" s="162"/>
      <c r="G29" s="162"/>
      <c r="H29" s="162"/>
      <c r="I29" s="162"/>
      <c r="J29" s="162"/>
      <c r="K29" s="162"/>
      <c r="L29" s="162"/>
      <c r="M29" s="162"/>
      <c r="N29" s="161"/>
      <c r="O29" s="161"/>
      <c r="P29" s="161"/>
      <c r="Q29" s="161"/>
      <c r="R29" s="162"/>
      <c r="S29" s="162"/>
      <c r="T29" s="162"/>
      <c r="U29" s="162"/>
      <c r="V29" s="162"/>
      <c r="W29" s="162"/>
      <c r="X29" s="162"/>
      <c r="Y29" s="162"/>
      <c r="Z29" s="152"/>
      <c r="AA29" s="152"/>
      <c r="AB29" s="152"/>
      <c r="AC29" s="152"/>
      <c r="AD29" s="152"/>
      <c r="AE29" s="152"/>
      <c r="AF29" s="152"/>
      <c r="AG29" s="152" t="s">
        <v>258</v>
      </c>
      <c r="AH29" s="152">
        <v>0</v>
      </c>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71">
        <v>7</v>
      </c>
      <c r="B30" s="172" t="s">
        <v>321</v>
      </c>
      <c r="C30" s="187" t="s">
        <v>322</v>
      </c>
      <c r="D30" s="173" t="s">
        <v>253</v>
      </c>
      <c r="E30" s="174">
        <v>325.82299999999998</v>
      </c>
      <c r="F30" s="175"/>
      <c r="G30" s="176">
        <f>ROUND(E30*F30,2)</f>
        <v>0</v>
      </c>
      <c r="H30" s="175"/>
      <c r="I30" s="176">
        <f>ROUND(E30*H30,2)</f>
        <v>0</v>
      </c>
      <c r="J30" s="175"/>
      <c r="K30" s="176">
        <f>ROUND(E30*J30,2)</f>
        <v>0</v>
      </c>
      <c r="L30" s="176">
        <v>21</v>
      </c>
      <c r="M30" s="176">
        <f>G30*(1+L30/100)</f>
        <v>0</v>
      </c>
      <c r="N30" s="174">
        <v>0</v>
      </c>
      <c r="O30" s="174">
        <f>ROUND(E30*N30,2)</f>
        <v>0</v>
      </c>
      <c r="P30" s="174">
        <v>0</v>
      </c>
      <c r="Q30" s="174">
        <f>ROUND(E30*P30,2)</f>
        <v>0</v>
      </c>
      <c r="R30" s="176"/>
      <c r="S30" s="176" t="s">
        <v>236</v>
      </c>
      <c r="T30" s="177" t="s">
        <v>223</v>
      </c>
      <c r="U30" s="162">
        <v>1.0999999999999999E-2</v>
      </c>
      <c r="V30" s="162">
        <f>ROUND(E30*U30,2)</f>
        <v>3.58</v>
      </c>
      <c r="W30" s="162"/>
      <c r="X30" s="162" t="s">
        <v>224</v>
      </c>
      <c r="Y30" s="162" t="s">
        <v>225</v>
      </c>
      <c r="Z30" s="152"/>
      <c r="AA30" s="152"/>
      <c r="AB30" s="152"/>
      <c r="AC30" s="152"/>
      <c r="AD30" s="152"/>
      <c r="AE30" s="152"/>
      <c r="AF30" s="152"/>
      <c r="AG30" s="152" t="s">
        <v>226</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2" x14ac:dyDescent="0.2">
      <c r="A31" s="159"/>
      <c r="B31" s="160"/>
      <c r="C31" s="194" t="s">
        <v>706</v>
      </c>
      <c r="D31" s="191"/>
      <c r="E31" s="192">
        <v>122.37</v>
      </c>
      <c r="F31" s="162"/>
      <c r="G31" s="162"/>
      <c r="H31" s="162"/>
      <c r="I31" s="162"/>
      <c r="J31" s="162"/>
      <c r="K31" s="162"/>
      <c r="L31" s="162"/>
      <c r="M31" s="162"/>
      <c r="N31" s="161"/>
      <c r="O31" s="161"/>
      <c r="P31" s="161"/>
      <c r="Q31" s="161"/>
      <c r="R31" s="162"/>
      <c r="S31" s="162"/>
      <c r="T31" s="162"/>
      <c r="U31" s="162"/>
      <c r="V31" s="162"/>
      <c r="W31" s="162"/>
      <c r="X31" s="162"/>
      <c r="Y31" s="162"/>
      <c r="Z31" s="152"/>
      <c r="AA31" s="152"/>
      <c r="AB31" s="152"/>
      <c r="AC31" s="152"/>
      <c r="AD31" s="152"/>
      <c r="AE31" s="152"/>
      <c r="AF31" s="152"/>
      <c r="AG31" s="152" t="s">
        <v>258</v>
      </c>
      <c r="AH31" s="152">
        <v>0</v>
      </c>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3" x14ac:dyDescent="0.2">
      <c r="A32" s="159"/>
      <c r="B32" s="160"/>
      <c r="C32" s="194" t="s">
        <v>707</v>
      </c>
      <c r="D32" s="191"/>
      <c r="E32" s="192">
        <v>215.59</v>
      </c>
      <c r="F32" s="162"/>
      <c r="G32" s="162"/>
      <c r="H32" s="162"/>
      <c r="I32" s="162"/>
      <c r="J32" s="162"/>
      <c r="K32" s="162"/>
      <c r="L32" s="162"/>
      <c r="M32" s="162"/>
      <c r="N32" s="161"/>
      <c r="O32" s="161"/>
      <c r="P32" s="161"/>
      <c r="Q32" s="161"/>
      <c r="R32" s="162"/>
      <c r="S32" s="162"/>
      <c r="T32" s="162"/>
      <c r="U32" s="162"/>
      <c r="V32" s="162"/>
      <c r="W32" s="162"/>
      <c r="X32" s="162"/>
      <c r="Y32" s="162"/>
      <c r="Z32" s="152"/>
      <c r="AA32" s="152"/>
      <c r="AB32" s="152"/>
      <c r="AC32" s="152"/>
      <c r="AD32" s="152"/>
      <c r="AE32" s="152"/>
      <c r="AF32" s="152"/>
      <c r="AG32" s="152" t="s">
        <v>258</v>
      </c>
      <c r="AH32" s="152">
        <v>0</v>
      </c>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3" x14ac:dyDescent="0.2">
      <c r="A33" s="159"/>
      <c r="B33" s="160"/>
      <c r="C33" s="194" t="s">
        <v>708</v>
      </c>
      <c r="D33" s="191"/>
      <c r="E33" s="192">
        <v>-12.13</v>
      </c>
      <c r="F33" s="162"/>
      <c r="G33" s="162"/>
      <c r="H33" s="162"/>
      <c r="I33" s="162"/>
      <c r="J33" s="162"/>
      <c r="K33" s="162"/>
      <c r="L33" s="162"/>
      <c r="M33" s="162"/>
      <c r="N33" s="161"/>
      <c r="O33" s="161"/>
      <c r="P33" s="161"/>
      <c r="Q33" s="161"/>
      <c r="R33" s="162"/>
      <c r="S33" s="162"/>
      <c r="T33" s="162"/>
      <c r="U33" s="162"/>
      <c r="V33" s="162"/>
      <c r="W33" s="162"/>
      <c r="X33" s="162"/>
      <c r="Y33" s="162"/>
      <c r="Z33" s="152"/>
      <c r="AA33" s="152"/>
      <c r="AB33" s="152"/>
      <c r="AC33" s="152"/>
      <c r="AD33" s="152"/>
      <c r="AE33" s="152"/>
      <c r="AF33" s="152"/>
      <c r="AG33" s="152" t="s">
        <v>258</v>
      </c>
      <c r="AH33" s="152">
        <v>0</v>
      </c>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71">
        <v>8</v>
      </c>
      <c r="B34" s="172" t="s">
        <v>616</v>
      </c>
      <c r="C34" s="187" t="s">
        <v>617</v>
      </c>
      <c r="D34" s="173" t="s">
        <v>253</v>
      </c>
      <c r="E34" s="174">
        <v>325.82299999999998</v>
      </c>
      <c r="F34" s="175"/>
      <c r="G34" s="176">
        <f>ROUND(E34*F34,2)</f>
        <v>0</v>
      </c>
      <c r="H34" s="175"/>
      <c r="I34" s="176">
        <f>ROUND(E34*H34,2)</f>
        <v>0</v>
      </c>
      <c r="J34" s="175"/>
      <c r="K34" s="176">
        <f>ROUND(E34*J34,2)</f>
        <v>0</v>
      </c>
      <c r="L34" s="176">
        <v>21</v>
      </c>
      <c r="M34" s="176">
        <f>G34*(1+L34/100)</f>
        <v>0</v>
      </c>
      <c r="N34" s="174">
        <v>0</v>
      </c>
      <c r="O34" s="174">
        <f>ROUND(E34*N34,2)</f>
        <v>0</v>
      </c>
      <c r="P34" s="174">
        <v>0</v>
      </c>
      <c r="Q34" s="174">
        <f>ROUND(E34*P34,2)</f>
        <v>0</v>
      </c>
      <c r="R34" s="176"/>
      <c r="S34" s="176" t="s">
        <v>236</v>
      </c>
      <c r="T34" s="177" t="s">
        <v>223</v>
      </c>
      <c r="U34" s="162">
        <v>5.2999999999999999E-2</v>
      </c>
      <c r="V34" s="162">
        <f>ROUND(E34*U34,2)</f>
        <v>17.27</v>
      </c>
      <c r="W34" s="162"/>
      <c r="X34" s="162" t="s">
        <v>224</v>
      </c>
      <c r="Y34" s="162" t="s">
        <v>225</v>
      </c>
      <c r="Z34" s="152"/>
      <c r="AA34" s="152"/>
      <c r="AB34" s="152"/>
      <c r="AC34" s="152"/>
      <c r="AD34" s="152"/>
      <c r="AE34" s="152"/>
      <c r="AF34" s="152"/>
      <c r="AG34" s="152" t="s">
        <v>226</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2" x14ac:dyDescent="0.2">
      <c r="A35" s="159"/>
      <c r="B35" s="160"/>
      <c r="C35" s="194" t="s">
        <v>706</v>
      </c>
      <c r="D35" s="191"/>
      <c r="E35" s="192">
        <v>122.37</v>
      </c>
      <c r="F35" s="162"/>
      <c r="G35" s="162"/>
      <c r="H35" s="162"/>
      <c r="I35" s="162"/>
      <c r="J35" s="162"/>
      <c r="K35" s="162"/>
      <c r="L35" s="162"/>
      <c r="M35" s="162"/>
      <c r="N35" s="161"/>
      <c r="O35" s="161"/>
      <c r="P35" s="161"/>
      <c r="Q35" s="161"/>
      <c r="R35" s="162"/>
      <c r="S35" s="162"/>
      <c r="T35" s="162"/>
      <c r="U35" s="162"/>
      <c r="V35" s="162"/>
      <c r="W35" s="162"/>
      <c r="X35" s="162"/>
      <c r="Y35" s="162"/>
      <c r="Z35" s="152"/>
      <c r="AA35" s="152"/>
      <c r="AB35" s="152"/>
      <c r="AC35" s="152"/>
      <c r="AD35" s="152"/>
      <c r="AE35" s="152"/>
      <c r="AF35" s="152"/>
      <c r="AG35" s="152" t="s">
        <v>258</v>
      </c>
      <c r="AH35" s="152">
        <v>0</v>
      </c>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3" x14ac:dyDescent="0.2">
      <c r="A36" s="159"/>
      <c r="B36" s="160"/>
      <c r="C36" s="194" t="s">
        <v>707</v>
      </c>
      <c r="D36" s="191"/>
      <c r="E36" s="192">
        <v>215.59</v>
      </c>
      <c r="F36" s="162"/>
      <c r="G36" s="162"/>
      <c r="H36" s="162"/>
      <c r="I36" s="162"/>
      <c r="J36" s="162"/>
      <c r="K36" s="162"/>
      <c r="L36" s="162"/>
      <c r="M36" s="162"/>
      <c r="N36" s="161"/>
      <c r="O36" s="161"/>
      <c r="P36" s="161"/>
      <c r="Q36" s="161"/>
      <c r="R36" s="162"/>
      <c r="S36" s="162"/>
      <c r="T36" s="162"/>
      <c r="U36" s="162"/>
      <c r="V36" s="162"/>
      <c r="W36" s="162"/>
      <c r="X36" s="162"/>
      <c r="Y36" s="162"/>
      <c r="Z36" s="152"/>
      <c r="AA36" s="152"/>
      <c r="AB36" s="152"/>
      <c r="AC36" s="152"/>
      <c r="AD36" s="152"/>
      <c r="AE36" s="152"/>
      <c r="AF36" s="152"/>
      <c r="AG36" s="152" t="s">
        <v>258</v>
      </c>
      <c r="AH36" s="152">
        <v>0</v>
      </c>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3" x14ac:dyDescent="0.2">
      <c r="A37" s="159"/>
      <c r="B37" s="160"/>
      <c r="C37" s="194" t="s">
        <v>708</v>
      </c>
      <c r="D37" s="191"/>
      <c r="E37" s="192">
        <v>-12.13</v>
      </c>
      <c r="F37" s="162"/>
      <c r="G37" s="162"/>
      <c r="H37" s="162"/>
      <c r="I37" s="162"/>
      <c r="J37" s="162"/>
      <c r="K37" s="162"/>
      <c r="L37" s="162"/>
      <c r="M37" s="162"/>
      <c r="N37" s="161"/>
      <c r="O37" s="161"/>
      <c r="P37" s="161"/>
      <c r="Q37" s="161"/>
      <c r="R37" s="162"/>
      <c r="S37" s="162"/>
      <c r="T37" s="162"/>
      <c r="U37" s="162"/>
      <c r="V37" s="162"/>
      <c r="W37" s="162"/>
      <c r="X37" s="162"/>
      <c r="Y37" s="162"/>
      <c r="Z37" s="152"/>
      <c r="AA37" s="152"/>
      <c r="AB37" s="152"/>
      <c r="AC37" s="152"/>
      <c r="AD37" s="152"/>
      <c r="AE37" s="152"/>
      <c r="AF37" s="152"/>
      <c r="AG37" s="152" t="s">
        <v>258</v>
      </c>
      <c r="AH37" s="152">
        <v>0</v>
      </c>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
      <c r="A38" s="171">
        <v>9</v>
      </c>
      <c r="B38" s="172" t="s">
        <v>619</v>
      </c>
      <c r="C38" s="187" t="s">
        <v>620</v>
      </c>
      <c r="D38" s="173" t="s">
        <v>253</v>
      </c>
      <c r="E38" s="174">
        <v>325.82299999999998</v>
      </c>
      <c r="F38" s="175"/>
      <c r="G38" s="176">
        <f>ROUND(E38*F38,2)</f>
        <v>0</v>
      </c>
      <c r="H38" s="175"/>
      <c r="I38" s="176">
        <f>ROUND(E38*H38,2)</f>
        <v>0</v>
      </c>
      <c r="J38" s="175"/>
      <c r="K38" s="176">
        <f>ROUND(E38*J38,2)</f>
        <v>0</v>
      </c>
      <c r="L38" s="176">
        <v>21</v>
      </c>
      <c r="M38" s="176">
        <f>G38*(1+L38/100)</f>
        <v>0</v>
      </c>
      <c r="N38" s="174">
        <v>0</v>
      </c>
      <c r="O38" s="174">
        <f>ROUND(E38*N38,2)</f>
        <v>0</v>
      </c>
      <c r="P38" s="174">
        <v>0</v>
      </c>
      <c r="Q38" s="174">
        <f>ROUND(E38*P38,2)</f>
        <v>0</v>
      </c>
      <c r="R38" s="176"/>
      <c r="S38" s="176" t="s">
        <v>236</v>
      </c>
      <c r="T38" s="177" t="s">
        <v>223</v>
      </c>
      <c r="U38" s="162">
        <v>8.9999999999999993E-3</v>
      </c>
      <c r="V38" s="162">
        <f>ROUND(E38*U38,2)</f>
        <v>2.93</v>
      </c>
      <c r="W38" s="162"/>
      <c r="X38" s="162" t="s">
        <v>224</v>
      </c>
      <c r="Y38" s="162" t="s">
        <v>225</v>
      </c>
      <c r="Z38" s="152"/>
      <c r="AA38" s="152"/>
      <c r="AB38" s="152"/>
      <c r="AC38" s="152"/>
      <c r="AD38" s="152"/>
      <c r="AE38" s="152"/>
      <c r="AF38" s="152"/>
      <c r="AG38" s="152" t="s">
        <v>226</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2" x14ac:dyDescent="0.2">
      <c r="A39" s="159"/>
      <c r="B39" s="160"/>
      <c r="C39" s="194" t="s">
        <v>709</v>
      </c>
      <c r="D39" s="191"/>
      <c r="E39" s="192">
        <v>325.82</v>
      </c>
      <c r="F39" s="162"/>
      <c r="G39" s="162"/>
      <c r="H39" s="162"/>
      <c r="I39" s="162"/>
      <c r="J39" s="162"/>
      <c r="K39" s="162"/>
      <c r="L39" s="162"/>
      <c r="M39" s="162"/>
      <c r="N39" s="161"/>
      <c r="O39" s="161"/>
      <c r="P39" s="161"/>
      <c r="Q39" s="161"/>
      <c r="R39" s="162"/>
      <c r="S39" s="162"/>
      <c r="T39" s="162"/>
      <c r="U39" s="162"/>
      <c r="V39" s="162"/>
      <c r="W39" s="162"/>
      <c r="X39" s="162"/>
      <c r="Y39" s="162"/>
      <c r="Z39" s="152"/>
      <c r="AA39" s="152"/>
      <c r="AB39" s="152"/>
      <c r="AC39" s="152"/>
      <c r="AD39" s="152"/>
      <c r="AE39" s="152"/>
      <c r="AF39" s="152"/>
      <c r="AG39" s="152" t="s">
        <v>258</v>
      </c>
      <c r="AH39" s="152">
        <v>0</v>
      </c>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
      <c r="A40" s="171">
        <v>10</v>
      </c>
      <c r="B40" s="172" t="s">
        <v>326</v>
      </c>
      <c r="C40" s="187" t="s">
        <v>327</v>
      </c>
      <c r="D40" s="173" t="s">
        <v>253</v>
      </c>
      <c r="E40" s="174">
        <v>16.440000000000001</v>
      </c>
      <c r="F40" s="175"/>
      <c r="G40" s="176">
        <f>ROUND(E40*F40,2)</f>
        <v>0</v>
      </c>
      <c r="H40" s="175"/>
      <c r="I40" s="176">
        <f>ROUND(E40*H40,2)</f>
        <v>0</v>
      </c>
      <c r="J40" s="175"/>
      <c r="K40" s="176">
        <f>ROUND(E40*J40,2)</f>
        <v>0</v>
      </c>
      <c r="L40" s="176">
        <v>21</v>
      </c>
      <c r="M40" s="176">
        <f>G40*(1+L40/100)</f>
        <v>0</v>
      </c>
      <c r="N40" s="174">
        <v>0</v>
      </c>
      <c r="O40" s="174">
        <f>ROUND(E40*N40,2)</f>
        <v>0</v>
      </c>
      <c r="P40" s="174">
        <v>0</v>
      </c>
      <c r="Q40" s="174">
        <f>ROUND(E40*P40,2)</f>
        <v>0</v>
      </c>
      <c r="R40" s="176"/>
      <c r="S40" s="176" t="s">
        <v>236</v>
      </c>
      <c r="T40" s="177" t="s">
        <v>223</v>
      </c>
      <c r="U40" s="162">
        <v>0.20200000000000001</v>
      </c>
      <c r="V40" s="162">
        <f>ROUND(E40*U40,2)</f>
        <v>3.32</v>
      </c>
      <c r="W40" s="162"/>
      <c r="X40" s="162" t="s">
        <v>224</v>
      </c>
      <c r="Y40" s="162" t="s">
        <v>225</v>
      </c>
      <c r="Z40" s="152"/>
      <c r="AA40" s="152"/>
      <c r="AB40" s="152"/>
      <c r="AC40" s="152"/>
      <c r="AD40" s="152"/>
      <c r="AE40" s="152"/>
      <c r="AF40" s="152"/>
      <c r="AG40" s="152" t="s">
        <v>226</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outlineLevel="2" x14ac:dyDescent="0.2">
      <c r="A41" s="159"/>
      <c r="B41" s="160"/>
      <c r="C41" s="260" t="s">
        <v>328</v>
      </c>
      <c r="D41" s="261"/>
      <c r="E41" s="261"/>
      <c r="F41" s="261"/>
      <c r="G41" s="261"/>
      <c r="H41" s="162"/>
      <c r="I41" s="162"/>
      <c r="J41" s="162"/>
      <c r="K41" s="162"/>
      <c r="L41" s="162"/>
      <c r="M41" s="162"/>
      <c r="N41" s="161"/>
      <c r="O41" s="161"/>
      <c r="P41" s="161"/>
      <c r="Q41" s="161"/>
      <c r="R41" s="162"/>
      <c r="S41" s="162"/>
      <c r="T41" s="162"/>
      <c r="U41" s="162"/>
      <c r="V41" s="162"/>
      <c r="W41" s="162"/>
      <c r="X41" s="162"/>
      <c r="Y41" s="162"/>
      <c r="Z41" s="152"/>
      <c r="AA41" s="152"/>
      <c r="AB41" s="152"/>
      <c r="AC41" s="152"/>
      <c r="AD41" s="152"/>
      <c r="AE41" s="152"/>
      <c r="AF41" s="152"/>
      <c r="AG41" s="152" t="s">
        <v>278</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outlineLevel="2" x14ac:dyDescent="0.2">
      <c r="A42" s="159"/>
      <c r="B42" s="160"/>
      <c r="C42" s="194" t="s">
        <v>710</v>
      </c>
      <c r="D42" s="191"/>
      <c r="E42" s="192">
        <v>16.440000000000001</v>
      </c>
      <c r="F42" s="162"/>
      <c r="G42" s="162"/>
      <c r="H42" s="162"/>
      <c r="I42" s="162"/>
      <c r="J42" s="162"/>
      <c r="K42" s="162"/>
      <c r="L42" s="162"/>
      <c r="M42" s="162"/>
      <c r="N42" s="161"/>
      <c r="O42" s="161"/>
      <c r="P42" s="161"/>
      <c r="Q42" s="161"/>
      <c r="R42" s="162"/>
      <c r="S42" s="162"/>
      <c r="T42" s="162"/>
      <c r="U42" s="162"/>
      <c r="V42" s="162"/>
      <c r="W42" s="162"/>
      <c r="X42" s="162"/>
      <c r="Y42" s="162"/>
      <c r="Z42" s="152"/>
      <c r="AA42" s="152"/>
      <c r="AB42" s="152"/>
      <c r="AC42" s="152"/>
      <c r="AD42" s="152"/>
      <c r="AE42" s="152"/>
      <c r="AF42" s="152"/>
      <c r="AG42" s="152" t="s">
        <v>258</v>
      </c>
      <c r="AH42" s="152">
        <v>0</v>
      </c>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1" x14ac:dyDescent="0.2">
      <c r="A43" s="171">
        <v>11</v>
      </c>
      <c r="B43" s="172" t="s">
        <v>711</v>
      </c>
      <c r="C43" s="187" t="s">
        <v>712</v>
      </c>
      <c r="D43" s="173" t="s">
        <v>253</v>
      </c>
      <c r="E43" s="174">
        <v>12.132</v>
      </c>
      <c r="F43" s="175"/>
      <c r="G43" s="176">
        <f>ROUND(E43*F43,2)</f>
        <v>0</v>
      </c>
      <c r="H43" s="175"/>
      <c r="I43" s="176">
        <f>ROUND(E43*H43,2)</f>
        <v>0</v>
      </c>
      <c r="J43" s="175"/>
      <c r="K43" s="176">
        <f>ROUND(E43*J43,2)</f>
        <v>0</v>
      </c>
      <c r="L43" s="176">
        <v>21</v>
      </c>
      <c r="M43" s="176">
        <f>G43*(1+L43/100)</f>
        <v>0</v>
      </c>
      <c r="N43" s="174">
        <v>0</v>
      </c>
      <c r="O43" s="174">
        <f>ROUND(E43*N43,2)</f>
        <v>0</v>
      </c>
      <c r="P43" s="174">
        <v>0</v>
      </c>
      <c r="Q43" s="174">
        <f>ROUND(E43*P43,2)</f>
        <v>0</v>
      </c>
      <c r="R43" s="176"/>
      <c r="S43" s="176" t="s">
        <v>236</v>
      </c>
      <c r="T43" s="177" t="s">
        <v>223</v>
      </c>
      <c r="U43" s="162">
        <v>2.1949999999999998</v>
      </c>
      <c r="V43" s="162">
        <f>ROUND(E43*U43,2)</f>
        <v>26.63</v>
      </c>
      <c r="W43" s="162"/>
      <c r="X43" s="162" t="s">
        <v>224</v>
      </c>
      <c r="Y43" s="162" t="s">
        <v>225</v>
      </c>
      <c r="Z43" s="152"/>
      <c r="AA43" s="152"/>
      <c r="AB43" s="152"/>
      <c r="AC43" s="152"/>
      <c r="AD43" s="152"/>
      <c r="AE43" s="152"/>
      <c r="AF43" s="152"/>
      <c r="AG43" s="152" t="s">
        <v>226</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2" x14ac:dyDescent="0.2">
      <c r="A44" s="159"/>
      <c r="B44" s="160"/>
      <c r="C44" s="260" t="s">
        <v>713</v>
      </c>
      <c r="D44" s="261"/>
      <c r="E44" s="261"/>
      <c r="F44" s="261"/>
      <c r="G44" s="261"/>
      <c r="H44" s="162"/>
      <c r="I44" s="162"/>
      <c r="J44" s="162"/>
      <c r="K44" s="162"/>
      <c r="L44" s="162"/>
      <c r="M44" s="162"/>
      <c r="N44" s="161"/>
      <c r="O44" s="161"/>
      <c r="P44" s="161"/>
      <c r="Q44" s="161"/>
      <c r="R44" s="162"/>
      <c r="S44" s="162"/>
      <c r="T44" s="162"/>
      <c r="U44" s="162"/>
      <c r="V44" s="162"/>
      <c r="W44" s="162"/>
      <c r="X44" s="162"/>
      <c r="Y44" s="162"/>
      <c r="Z44" s="152"/>
      <c r="AA44" s="152"/>
      <c r="AB44" s="152"/>
      <c r="AC44" s="152"/>
      <c r="AD44" s="152"/>
      <c r="AE44" s="152"/>
      <c r="AF44" s="152"/>
      <c r="AG44" s="152" t="s">
        <v>278</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2" x14ac:dyDescent="0.2">
      <c r="A45" s="159"/>
      <c r="B45" s="160"/>
      <c r="C45" s="194" t="s">
        <v>714</v>
      </c>
      <c r="D45" s="191"/>
      <c r="E45" s="192">
        <v>12.13</v>
      </c>
      <c r="F45" s="162"/>
      <c r="G45" s="162"/>
      <c r="H45" s="162"/>
      <c r="I45" s="162"/>
      <c r="J45" s="162"/>
      <c r="K45" s="162"/>
      <c r="L45" s="162"/>
      <c r="M45" s="162"/>
      <c r="N45" s="161"/>
      <c r="O45" s="161"/>
      <c r="P45" s="161"/>
      <c r="Q45" s="161"/>
      <c r="R45" s="162"/>
      <c r="S45" s="162"/>
      <c r="T45" s="162"/>
      <c r="U45" s="162"/>
      <c r="V45" s="162"/>
      <c r="W45" s="162"/>
      <c r="X45" s="162"/>
      <c r="Y45" s="162"/>
      <c r="Z45" s="152"/>
      <c r="AA45" s="152"/>
      <c r="AB45" s="152"/>
      <c r="AC45" s="152"/>
      <c r="AD45" s="152"/>
      <c r="AE45" s="152"/>
      <c r="AF45" s="152"/>
      <c r="AG45" s="152" t="s">
        <v>258</v>
      </c>
      <c r="AH45" s="152">
        <v>0</v>
      </c>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
      <c r="A46" s="171">
        <v>12</v>
      </c>
      <c r="B46" s="172" t="s">
        <v>623</v>
      </c>
      <c r="C46" s="187" t="s">
        <v>624</v>
      </c>
      <c r="D46" s="173" t="s">
        <v>272</v>
      </c>
      <c r="E46" s="174">
        <v>672.5</v>
      </c>
      <c r="F46" s="175"/>
      <c r="G46" s="176">
        <f>ROUND(E46*F46,2)</f>
        <v>0</v>
      </c>
      <c r="H46" s="175"/>
      <c r="I46" s="176">
        <f>ROUND(E46*H46,2)</f>
        <v>0</v>
      </c>
      <c r="J46" s="175"/>
      <c r="K46" s="176">
        <f>ROUND(E46*J46,2)</f>
        <v>0</v>
      </c>
      <c r="L46" s="176">
        <v>21</v>
      </c>
      <c r="M46" s="176">
        <f>G46*(1+L46/100)</f>
        <v>0</v>
      </c>
      <c r="N46" s="174">
        <v>0</v>
      </c>
      <c r="O46" s="174">
        <f>ROUND(E46*N46,2)</f>
        <v>0</v>
      </c>
      <c r="P46" s="174">
        <v>0</v>
      </c>
      <c r="Q46" s="174">
        <f>ROUND(E46*P46,2)</f>
        <v>0</v>
      </c>
      <c r="R46" s="176"/>
      <c r="S46" s="176" t="s">
        <v>236</v>
      </c>
      <c r="T46" s="177" t="s">
        <v>223</v>
      </c>
      <c r="U46" s="162">
        <v>1.7999999999999999E-2</v>
      </c>
      <c r="V46" s="162">
        <f>ROUND(E46*U46,2)</f>
        <v>12.11</v>
      </c>
      <c r="W46" s="162"/>
      <c r="X46" s="162" t="s">
        <v>224</v>
      </c>
      <c r="Y46" s="162" t="s">
        <v>225</v>
      </c>
      <c r="Z46" s="152"/>
      <c r="AA46" s="152"/>
      <c r="AB46" s="152"/>
      <c r="AC46" s="152"/>
      <c r="AD46" s="152"/>
      <c r="AE46" s="152"/>
      <c r="AF46" s="152"/>
      <c r="AG46" s="152" t="s">
        <v>226</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2" x14ac:dyDescent="0.2">
      <c r="A47" s="159"/>
      <c r="B47" s="160"/>
      <c r="C47" s="194" t="s">
        <v>715</v>
      </c>
      <c r="D47" s="191"/>
      <c r="E47" s="192">
        <v>409.5</v>
      </c>
      <c r="F47" s="162"/>
      <c r="G47" s="162"/>
      <c r="H47" s="162"/>
      <c r="I47" s="162"/>
      <c r="J47" s="162"/>
      <c r="K47" s="162"/>
      <c r="L47" s="162"/>
      <c r="M47" s="162"/>
      <c r="N47" s="161"/>
      <c r="O47" s="161"/>
      <c r="P47" s="161"/>
      <c r="Q47" s="161"/>
      <c r="R47" s="162"/>
      <c r="S47" s="162"/>
      <c r="T47" s="162"/>
      <c r="U47" s="162"/>
      <c r="V47" s="162"/>
      <c r="W47" s="162"/>
      <c r="X47" s="162"/>
      <c r="Y47" s="162"/>
      <c r="Z47" s="152"/>
      <c r="AA47" s="152"/>
      <c r="AB47" s="152"/>
      <c r="AC47" s="152"/>
      <c r="AD47" s="152"/>
      <c r="AE47" s="152"/>
      <c r="AF47" s="152"/>
      <c r="AG47" s="152" t="s">
        <v>258</v>
      </c>
      <c r="AH47" s="152">
        <v>0</v>
      </c>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3" x14ac:dyDescent="0.2">
      <c r="A48" s="159"/>
      <c r="B48" s="160"/>
      <c r="C48" s="194" t="s">
        <v>716</v>
      </c>
      <c r="D48" s="191"/>
      <c r="E48" s="192">
        <v>263</v>
      </c>
      <c r="F48" s="162"/>
      <c r="G48" s="162"/>
      <c r="H48" s="162"/>
      <c r="I48" s="162"/>
      <c r="J48" s="162"/>
      <c r="K48" s="162"/>
      <c r="L48" s="162"/>
      <c r="M48" s="162"/>
      <c r="N48" s="161"/>
      <c r="O48" s="161"/>
      <c r="P48" s="161"/>
      <c r="Q48" s="161"/>
      <c r="R48" s="162"/>
      <c r="S48" s="162"/>
      <c r="T48" s="162"/>
      <c r="U48" s="162"/>
      <c r="V48" s="162"/>
      <c r="W48" s="162"/>
      <c r="X48" s="162"/>
      <c r="Y48" s="162"/>
      <c r="Z48" s="152"/>
      <c r="AA48" s="152"/>
      <c r="AB48" s="152"/>
      <c r="AC48" s="152"/>
      <c r="AD48" s="152"/>
      <c r="AE48" s="152"/>
      <c r="AF48" s="152"/>
      <c r="AG48" s="152" t="s">
        <v>258</v>
      </c>
      <c r="AH48" s="152">
        <v>0</v>
      </c>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x14ac:dyDescent="0.2">
      <c r="A49" s="164" t="s">
        <v>217</v>
      </c>
      <c r="B49" s="165" t="s">
        <v>140</v>
      </c>
      <c r="C49" s="185" t="s">
        <v>141</v>
      </c>
      <c r="D49" s="166"/>
      <c r="E49" s="167"/>
      <c r="F49" s="168"/>
      <c r="G49" s="168">
        <f>SUMIF(AG50:AG54,"&lt;&gt;NOR",G50:G54)</f>
        <v>0</v>
      </c>
      <c r="H49" s="168"/>
      <c r="I49" s="168">
        <f>SUM(I50:I54)</f>
        <v>0</v>
      </c>
      <c r="J49" s="168"/>
      <c r="K49" s="168">
        <f>SUM(K50:K54)</f>
        <v>0</v>
      </c>
      <c r="L49" s="168"/>
      <c r="M49" s="168">
        <f>SUM(M50:M54)</f>
        <v>0</v>
      </c>
      <c r="N49" s="167"/>
      <c r="O49" s="167">
        <f>SUM(O50:O54)</f>
        <v>2.0099999999999998</v>
      </c>
      <c r="P49" s="167"/>
      <c r="Q49" s="167">
        <f>SUM(Q50:Q54)</f>
        <v>0</v>
      </c>
      <c r="R49" s="168"/>
      <c r="S49" s="168"/>
      <c r="T49" s="169"/>
      <c r="U49" s="163"/>
      <c r="V49" s="163">
        <f>SUM(V50:V54)</f>
        <v>38.369999999999997</v>
      </c>
      <c r="W49" s="163"/>
      <c r="X49" s="163"/>
      <c r="Y49" s="163"/>
      <c r="AG49" t="s">
        <v>218</v>
      </c>
    </row>
    <row r="50" spans="1:60" outlineLevel="1" x14ac:dyDescent="0.2">
      <c r="A50" s="171">
        <v>13</v>
      </c>
      <c r="B50" s="172" t="s">
        <v>717</v>
      </c>
      <c r="C50" s="187" t="s">
        <v>718</v>
      </c>
      <c r="D50" s="173" t="s">
        <v>253</v>
      </c>
      <c r="E50" s="174">
        <v>0.67500000000000004</v>
      </c>
      <c r="F50" s="175"/>
      <c r="G50" s="176">
        <f>ROUND(E50*F50,2)</f>
        <v>0</v>
      </c>
      <c r="H50" s="175"/>
      <c r="I50" s="176">
        <f>ROUND(E50*H50,2)</f>
        <v>0</v>
      </c>
      <c r="J50" s="175"/>
      <c r="K50" s="176">
        <f>ROUND(E50*J50,2)</f>
        <v>0</v>
      </c>
      <c r="L50" s="176">
        <v>21</v>
      </c>
      <c r="M50" s="176">
        <f>G50*(1+L50/100)</f>
        <v>0</v>
      </c>
      <c r="N50" s="174">
        <v>2.5249999999999999</v>
      </c>
      <c r="O50" s="174">
        <f>ROUND(E50*N50,2)</f>
        <v>1.7</v>
      </c>
      <c r="P50" s="174">
        <v>0</v>
      </c>
      <c r="Q50" s="174">
        <f>ROUND(E50*P50,2)</f>
        <v>0</v>
      </c>
      <c r="R50" s="176"/>
      <c r="S50" s="176" t="s">
        <v>236</v>
      </c>
      <c r="T50" s="177" t="s">
        <v>223</v>
      </c>
      <c r="U50" s="162">
        <v>0.47699999999999998</v>
      </c>
      <c r="V50" s="162">
        <f>ROUND(E50*U50,2)</f>
        <v>0.32</v>
      </c>
      <c r="W50" s="162"/>
      <c r="X50" s="162" t="s">
        <v>224</v>
      </c>
      <c r="Y50" s="162" t="s">
        <v>225</v>
      </c>
      <c r="Z50" s="152"/>
      <c r="AA50" s="152"/>
      <c r="AB50" s="152"/>
      <c r="AC50" s="152"/>
      <c r="AD50" s="152"/>
      <c r="AE50" s="152"/>
      <c r="AF50" s="152"/>
      <c r="AG50" s="152" t="s">
        <v>226</v>
      </c>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outlineLevel="2" x14ac:dyDescent="0.2">
      <c r="A51" s="159"/>
      <c r="B51" s="160"/>
      <c r="C51" s="194" t="s">
        <v>719</v>
      </c>
      <c r="D51" s="191"/>
      <c r="E51" s="192">
        <v>0.68</v>
      </c>
      <c r="F51" s="162"/>
      <c r="G51" s="162"/>
      <c r="H51" s="162"/>
      <c r="I51" s="162"/>
      <c r="J51" s="162"/>
      <c r="K51" s="162"/>
      <c r="L51" s="162"/>
      <c r="M51" s="162"/>
      <c r="N51" s="161"/>
      <c r="O51" s="161"/>
      <c r="P51" s="161"/>
      <c r="Q51" s="161"/>
      <c r="R51" s="162"/>
      <c r="S51" s="162"/>
      <c r="T51" s="162"/>
      <c r="U51" s="162"/>
      <c r="V51" s="162"/>
      <c r="W51" s="162"/>
      <c r="X51" s="162"/>
      <c r="Y51" s="162"/>
      <c r="Z51" s="152"/>
      <c r="AA51" s="152"/>
      <c r="AB51" s="152"/>
      <c r="AC51" s="152"/>
      <c r="AD51" s="152"/>
      <c r="AE51" s="152"/>
      <c r="AF51" s="152"/>
      <c r="AG51" s="152" t="s">
        <v>258</v>
      </c>
      <c r="AH51" s="152">
        <v>0</v>
      </c>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1" x14ac:dyDescent="0.2">
      <c r="A52" s="178">
        <v>14</v>
      </c>
      <c r="B52" s="179" t="s">
        <v>627</v>
      </c>
      <c r="C52" s="186" t="s">
        <v>628</v>
      </c>
      <c r="D52" s="180" t="s">
        <v>272</v>
      </c>
      <c r="E52" s="181">
        <v>667.5</v>
      </c>
      <c r="F52" s="182"/>
      <c r="G52" s="183">
        <f>ROUND(E52*F52,2)</f>
        <v>0</v>
      </c>
      <c r="H52" s="182"/>
      <c r="I52" s="183">
        <f>ROUND(E52*H52,2)</f>
        <v>0</v>
      </c>
      <c r="J52" s="182"/>
      <c r="K52" s="183">
        <f>ROUND(E52*J52,2)</f>
        <v>0</v>
      </c>
      <c r="L52" s="183">
        <v>21</v>
      </c>
      <c r="M52" s="183">
        <f>G52*(1+L52/100)</f>
        <v>0</v>
      </c>
      <c r="N52" s="181">
        <v>3.0000000000000001E-5</v>
      </c>
      <c r="O52" s="181">
        <f>ROUND(E52*N52,2)</f>
        <v>0.02</v>
      </c>
      <c r="P52" s="181">
        <v>0</v>
      </c>
      <c r="Q52" s="181">
        <f>ROUND(E52*P52,2)</f>
        <v>0</v>
      </c>
      <c r="R52" s="183"/>
      <c r="S52" s="183" t="s">
        <v>236</v>
      </c>
      <c r="T52" s="184" t="s">
        <v>223</v>
      </c>
      <c r="U52" s="162">
        <v>5.7000000000000002E-2</v>
      </c>
      <c r="V52" s="162">
        <f>ROUND(E52*U52,2)</f>
        <v>38.049999999999997</v>
      </c>
      <c r="W52" s="162"/>
      <c r="X52" s="162" t="s">
        <v>224</v>
      </c>
      <c r="Y52" s="162" t="s">
        <v>225</v>
      </c>
      <c r="Z52" s="152"/>
      <c r="AA52" s="152"/>
      <c r="AB52" s="152"/>
      <c r="AC52" s="152"/>
      <c r="AD52" s="152"/>
      <c r="AE52" s="152"/>
      <c r="AF52" s="152"/>
      <c r="AG52" s="152" t="s">
        <v>226</v>
      </c>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outlineLevel="1" x14ac:dyDescent="0.2">
      <c r="A53" s="171">
        <v>15</v>
      </c>
      <c r="B53" s="172" t="s">
        <v>629</v>
      </c>
      <c r="C53" s="187" t="s">
        <v>630</v>
      </c>
      <c r="D53" s="173" t="s">
        <v>272</v>
      </c>
      <c r="E53" s="174">
        <v>734.25</v>
      </c>
      <c r="F53" s="175"/>
      <c r="G53" s="176">
        <f>ROUND(E53*F53,2)</f>
        <v>0</v>
      </c>
      <c r="H53" s="175"/>
      <c r="I53" s="176">
        <f>ROUND(E53*H53,2)</f>
        <v>0</v>
      </c>
      <c r="J53" s="175"/>
      <c r="K53" s="176">
        <f>ROUND(E53*J53,2)</f>
        <v>0</v>
      </c>
      <c r="L53" s="176">
        <v>21</v>
      </c>
      <c r="M53" s="176">
        <f>G53*(1+L53/100)</f>
        <v>0</v>
      </c>
      <c r="N53" s="174">
        <v>4.0000000000000002E-4</v>
      </c>
      <c r="O53" s="174">
        <f>ROUND(E53*N53,2)</f>
        <v>0.28999999999999998</v>
      </c>
      <c r="P53" s="174">
        <v>0</v>
      </c>
      <c r="Q53" s="174">
        <f>ROUND(E53*P53,2)</f>
        <v>0</v>
      </c>
      <c r="R53" s="176" t="s">
        <v>302</v>
      </c>
      <c r="S53" s="176" t="s">
        <v>236</v>
      </c>
      <c r="T53" s="177" t="s">
        <v>223</v>
      </c>
      <c r="U53" s="162">
        <v>0</v>
      </c>
      <c r="V53" s="162">
        <f>ROUND(E53*U53,2)</f>
        <v>0</v>
      </c>
      <c r="W53" s="162"/>
      <c r="X53" s="162" t="s">
        <v>285</v>
      </c>
      <c r="Y53" s="162" t="s">
        <v>225</v>
      </c>
      <c r="Z53" s="152"/>
      <c r="AA53" s="152"/>
      <c r="AB53" s="152"/>
      <c r="AC53" s="152"/>
      <c r="AD53" s="152"/>
      <c r="AE53" s="152"/>
      <c r="AF53" s="152"/>
      <c r="AG53" s="152" t="s">
        <v>286</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outlineLevel="2" x14ac:dyDescent="0.2">
      <c r="A54" s="159"/>
      <c r="B54" s="160"/>
      <c r="C54" s="194" t="s">
        <v>720</v>
      </c>
      <c r="D54" s="191"/>
      <c r="E54" s="192">
        <v>734.25</v>
      </c>
      <c r="F54" s="162"/>
      <c r="G54" s="162"/>
      <c r="H54" s="162"/>
      <c r="I54" s="162"/>
      <c r="J54" s="162"/>
      <c r="K54" s="162"/>
      <c r="L54" s="162"/>
      <c r="M54" s="162"/>
      <c r="N54" s="161"/>
      <c r="O54" s="161"/>
      <c r="P54" s="161"/>
      <c r="Q54" s="161"/>
      <c r="R54" s="162"/>
      <c r="S54" s="162"/>
      <c r="T54" s="162"/>
      <c r="U54" s="162"/>
      <c r="V54" s="162"/>
      <c r="W54" s="162"/>
      <c r="X54" s="162"/>
      <c r="Y54" s="162"/>
      <c r="Z54" s="152"/>
      <c r="AA54" s="152"/>
      <c r="AB54" s="152"/>
      <c r="AC54" s="152"/>
      <c r="AD54" s="152"/>
      <c r="AE54" s="152"/>
      <c r="AF54" s="152"/>
      <c r="AG54" s="152" t="s">
        <v>258</v>
      </c>
      <c r="AH54" s="152">
        <v>0</v>
      </c>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x14ac:dyDescent="0.2">
      <c r="A55" s="164" t="s">
        <v>217</v>
      </c>
      <c r="B55" s="165" t="s">
        <v>146</v>
      </c>
      <c r="C55" s="185" t="s">
        <v>147</v>
      </c>
      <c r="D55" s="166"/>
      <c r="E55" s="167"/>
      <c r="F55" s="168"/>
      <c r="G55" s="168">
        <f>SUMIF(AG56:AG84,"&lt;&gt;NOR",G56:G84)</f>
        <v>0</v>
      </c>
      <c r="H55" s="168"/>
      <c r="I55" s="168">
        <f>SUM(I56:I84)</f>
        <v>0</v>
      </c>
      <c r="J55" s="168"/>
      <c r="K55" s="168">
        <f>SUM(K56:K84)</f>
        <v>0</v>
      </c>
      <c r="L55" s="168"/>
      <c r="M55" s="168">
        <f>SUM(M56:M84)</f>
        <v>0</v>
      </c>
      <c r="N55" s="167"/>
      <c r="O55" s="167">
        <f>SUM(O56:O84)</f>
        <v>891.37999999999977</v>
      </c>
      <c r="P55" s="167"/>
      <c r="Q55" s="167">
        <f>SUM(Q56:Q84)</f>
        <v>0</v>
      </c>
      <c r="R55" s="168"/>
      <c r="S55" s="168"/>
      <c r="T55" s="169"/>
      <c r="U55" s="163"/>
      <c r="V55" s="163">
        <f>SUM(V56:V84)</f>
        <v>277.54000000000002</v>
      </c>
      <c r="W55" s="163"/>
      <c r="X55" s="163"/>
      <c r="Y55" s="163"/>
      <c r="AG55" t="s">
        <v>218</v>
      </c>
    </row>
    <row r="56" spans="1:60" outlineLevel="1" x14ac:dyDescent="0.2">
      <c r="A56" s="171">
        <v>16</v>
      </c>
      <c r="B56" s="172" t="s">
        <v>641</v>
      </c>
      <c r="C56" s="187" t="s">
        <v>642</v>
      </c>
      <c r="D56" s="173" t="s">
        <v>272</v>
      </c>
      <c r="E56" s="174">
        <v>667.5</v>
      </c>
      <c r="F56" s="175"/>
      <c r="G56" s="176">
        <f>ROUND(E56*F56,2)</f>
        <v>0</v>
      </c>
      <c r="H56" s="175"/>
      <c r="I56" s="176">
        <f>ROUND(E56*H56,2)</f>
        <v>0</v>
      </c>
      <c r="J56" s="175"/>
      <c r="K56" s="176">
        <f>ROUND(E56*J56,2)</f>
        <v>0</v>
      </c>
      <c r="L56" s="176">
        <v>21</v>
      </c>
      <c r="M56" s="176">
        <f>G56*(1+L56/100)</f>
        <v>0</v>
      </c>
      <c r="N56" s="174">
        <v>1.77E-2</v>
      </c>
      <c r="O56" s="174">
        <f>ROUND(E56*N56,2)</f>
        <v>11.81</v>
      </c>
      <c r="P56" s="174">
        <v>0</v>
      </c>
      <c r="Q56" s="174">
        <f>ROUND(E56*P56,2)</f>
        <v>0</v>
      </c>
      <c r="R56" s="176"/>
      <c r="S56" s="176" t="s">
        <v>236</v>
      </c>
      <c r="T56" s="177" t="s">
        <v>223</v>
      </c>
      <c r="U56" s="162">
        <v>2.6200000000000001E-2</v>
      </c>
      <c r="V56" s="162">
        <f>ROUND(E56*U56,2)</f>
        <v>17.489999999999998</v>
      </c>
      <c r="W56" s="162"/>
      <c r="X56" s="162" t="s">
        <v>224</v>
      </c>
      <c r="Y56" s="162" t="s">
        <v>225</v>
      </c>
      <c r="Z56" s="152"/>
      <c r="AA56" s="152"/>
      <c r="AB56" s="152"/>
      <c r="AC56" s="152"/>
      <c r="AD56" s="152"/>
      <c r="AE56" s="152"/>
      <c r="AF56" s="152"/>
      <c r="AG56" s="152" t="s">
        <v>226</v>
      </c>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2" x14ac:dyDescent="0.2">
      <c r="A57" s="159"/>
      <c r="B57" s="160"/>
      <c r="C57" s="194" t="s">
        <v>715</v>
      </c>
      <c r="D57" s="191"/>
      <c r="E57" s="192">
        <v>409.5</v>
      </c>
      <c r="F57" s="162"/>
      <c r="G57" s="162"/>
      <c r="H57" s="162"/>
      <c r="I57" s="162"/>
      <c r="J57" s="162"/>
      <c r="K57" s="162"/>
      <c r="L57" s="162"/>
      <c r="M57" s="162"/>
      <c r="N57" s="161"/>
      <c r="O57" s="161"/>
      <c r="P57" s="161"/>
      <c r="Q57" s="161"/>
      <c r="R57" s="162"/>
      <c r="S57" s="162"/>
      <c r="T57" s="162"/>
      <c r="U57" s="162"/>
      <c r="V57" s="162"/>
      <c r="W57" s="162"/>
      <c r="X57" s="162"/>
      <c r="Y57" s="162"/>
      <c r="Z57" s="152"/>
      <c r="AA57" s="152"/>
      <c r="AB57" s="152"/>
      <c r="AC57" s="152"/>
      <c r="AD57" s="152"/>
      <c r="AE57" s="152"/>
      <c r="AF57" s="152"/>
      <c r="AG57" s="152" t="s">
        <v>258</v>
      </c>
      <c r="AH57" s="152">
        <v>0</v>
      </c>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outlineLevel="3" x14ac:dyDescent="0.2">
      <c r="A58" s="159"/>
      <c r="B58" s="160"/>
      <c r="C58" s="194" t="s">
        <v>721</v>
      </c>
      <c r="D58" s="191"/>
      <c r="E58" s="192">
        <v>258</v>
      </c>
      <c r="F58" s="162"/>
      <c r="G58" s="162"/>
      <c r="H58" s="162"/>
      <c r="I58" s="162"/>
      <c r="J58" s="162"/>
      <c r="K58" s="162"/>
      <c r="L58" s="162"/>
      <c r="M58" s="162"/>
      <c r="N58" s="161"/>
      <c r="O58" s="161"/>
      <c r="P58" s="161"/>
      <c r="Q58" s="161"/>
      <c r="R58" s="162"/>
      <c r="S58" s="162"/>
      <c r="T58" s="162"/>
      <c r="U58" s="162"/>
      <c r="V58" s="162"/>
      <c r="W58" s="162"/>
      <c r="X58" s="162"/>
      <c r="Y58" s="162"/>
      <c r="Z58" s="152"/>
      <c r="AA58" s="152"/>
      <c r="AB58" s="152"/>
      <c r="AC58" s="152"/>
      <c r="AD58" s="152"/>
      <c r="AE58" s="152"/>
      <c r="AF58" s="152"/>
      <c r="AG58" s="152" t="s">
        <v>258</v>
      </c>
      <c r="AH58" s="152">
        <v>0</v>
      </c>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outlineLevel="1" x14ac:dyDescent="0.2">
      <c r="A59" s="171">
        <v>17</v>
      </c>
      <c r="B59" s="172" t="s">
        <v>722</v>
      </c>
      <c r="C59" s="187" t="s">
        <v>723</v>
      </c>
      <c r="D59" s="173" t="s">
        <v>272</v>
      </c>
      <c r="E59" s="174">
        <v>60</v>
      </c>
      <c r="F59" s="175"/>
      <c r="G59" s="176">
        <f>ROUND(E59*F59,2)</f>
        <v>0</v>
      </c>
      <c r="H59" s="175"/>
      <c r="I59" s="176">
        <f>ROUND(E59*H59,2)</f>
        <v>0</v>
      </c>
      <c r="J59" s="175"/>
      <c r="K59" s="176">
        <f>ROUND(E59*J59,2)</f>
        <v>0</v>
      </c>
      <c r="L59" s="176">
        <v>21</v>
      </c>
      <c r="M59" s="176">
        <f>G59*(1+L59/100)</f>
        <v>0</v>
      </c>
      <c r="N59" s="174">
        <v>0.215</v>
      </c>
      <c r="O59" s="174">
        <f>ROUND(E59*N59,2)</f>
        <v>12.9</v>
      </c>
      <c r="P59" s="174">
        <v>0</v>
      </c>
      <c r="Q59" s="174">
        <f>ROUND(E59*P59,2)</f>
        <v>0</v>
      </c>
      <c r="R59" s="176"/>
      <c r="S59" s="176" t="s">
        <v>236</v>
      </c>
      <c r="T59" s="177" t="s">
        <v>223</v>
      </c>
      <c r="U59" s="162">
        <v>2.5000000000000001E-2</v>
      </c>
      <c r="V59" s="162">
        <f>ROUND(E59*U59,2)</f>
        <v>1.5</v>
      </c>
      <c r="W59" s="162"/>
      <c r="X59" s="162" t="s">
        <v>224</v>
      </c>
      <c r="Y59" s="162" t="s">
        <v>225</v>
      </c>
      <c r="Z59" s="152"/>
      <c r="AA59" s="152"/>
      <c r="AB59" s="152"/>
      <c r="AC59" s="152"/>
      <c r="AD59" s="152"/>
      <c r="AE59" s="152"/>
      <c r="AF59" s="152"/>
      <c r="AG59" s="152" t="s">
        <v>226</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outlineLevel="2" x14ac:dyDescent="0.2">
      <c r="A60" s="159"/>
      <c r="B60" s="160"/>
      <c r="C60" s="260" t="s">
        <v>724</v>
      </c>
      <c r="D60" s="261"/>
      <c r="E60" s="261"/>
      <c r="F60" s="261"/>
      <c r="G60" s="261"/>
      <c r="H60" s="162"/>
      <c r="I60" s="162"/>
      <c r="J60" s="162"/>
      <c r="K60" s="162"/>
      <c r="L60" s="162"/>
      <c r="M60" s="162"/>
      <c r="N60" s="161"/>
      <c r="O60" s="161"/>
      <c r="P60" s="161"/>
      <c r="Q60" s="161"/>
      <c r="R60" s="162"/>
      <c r="S60" s="162"/>
      <c r="T60" s="162"/>
      <c r="U60" s="162"/>
      <c r="V60" s="162"/>
      <c r="W60" s="162"/>
      <c r="X60" s="162"/>
      <c r="Y60" s="162"/>
      <c r="Z60" s="152"/>
      <c r="AA60" s="152"/>
      <c r="AB60" s="152"/>
      <c r="AC60" s="152"/>
      <c r="AD60" s="152"/>
      <c r="AE60" s="152"/>
      <c r="AF60" s="152"/>
      <c r="AG60" s="152" t="s">
        <v>278</v>
      </c>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outlineLevel="1" x14ac:dyDescent="0.2">
      <c r="A61" s="171">
        <v>18</v>
      </c>
      <c r="B61" s="172" t="s">
        <v>643</v>
      </c>
      <c r="C61" s="187" t="s">
        <v>644</v>
      </c>
      <c r="D61" s="173" t="s">
        <v>272</v>
      </c>
      <c r="E61" s="174">
        <v>672.5</v>
      </c>
      <c r="F61" s="175"/>
      <c r="G61" s="176">
        <f>ROUND(E61*F61,2)</f>
        <v>0</v>
      </c>
      <c r="H61" s="175"/>
      <c r="I61" s="176">
        <f>ROUND(E61*H61,2)</f>
        <v>0</v>
      </c>
      <c r="J61" s="175"/>
      <c r="K61" s="176">
        <f>ROUND(E61*J61,2)</f>
        <v>0</v>
      </c>
      <c r="L61" s="176">
        <v>21</v>
      </c>
      <c r="M61" s="176">
        <f>G61*(1+L61/100)</f>
        <v>0</v>
      </c>
      <c r="N61" s="174">
        <v>0.441</v>
      </c>
      <c r="O61" s="174">
        <f>ROUND(E61*N61,2)</f>
        <v>296.57</v>
      </c>
      <c r="P61" s="174">
        <v>0</v>
      </c>
      <c r="Q61" s="174">
        <f>ROUND(E61*P61,2)</f>
        <v>0</v>
      </c>
      <c r="R61" s="176"/>
      <c r="S61" s="176" t="s">
        <v>236</v>
      </c>
      <c r="T61" s="177" t="s">
        <v>223</v>
      </c>
      <c r="U61" s="162">
        <v>2.9000000000000001E-2</v>
      </c>
      <c r="V61" s="162">
        <f>ROUND(E61*U61,2)</f>
        <v>19.5</v>
      </c>
      <c r="W61" s="162"/>
      <c r="X61" s="162" t="s">
        <v>224</v>
      </c>
      <c r="Y61" s="162" t="s">
        <v>225</v>
      </c>
      <c r="Z61" s="152"/>
      <c r="AA61" s="152"/>
      <c r="AB61" s="152"/>
      <c r="AC61" s="152"/>
      <c r="AD61" s="152"/>
      <c r="AE61" s="152"/>
      <c r="AF61" s="152"/>
      <c r="AG61" s="152" t="s">
        <v>226</v>
      </c>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2" x14ac:dyDescent="0.2">
      <c r="A62" s="159"/>
      <c r="B62" s="160"/>
      <c r="C62" s="194" t="s">
        <v>725</v>
      </c>
      <c r="D62" s="191"/>
      <c r="E62" s="192">
        <v>672.5</v>
      </c>
      <c r="F62" s="162"/>
      <c r="G62" s="162"/>
      <c r="H62" s="162"/>
      <c r="I62" s="162"/>
      <c r="J62" s="162"/>
      <c r="K62" s="162"/>
      <c r="L62" s="162"/>
      <c r="M62" s="162"/>
      <c r="N62" s="161"/>
      <c r="O62" s="161"/>
      <c r="P62" s="161"/>
      <c r="Q62" s="161"/>
      <c r="R62" s="162"/>
      <c r="S62" s="162"/>
      <c r="T62" s="162"/>
      <c r="U62" s="162"/>
      <c r="V62" s="162"/>
      <c r="W62" s="162"/>
      <c r="X62" s="162"/>
      <c r="Y62" s="162"/>
      <c r="Z62" s="152"/>
      <c r="AA62" s="152"/>
      <c r="AB62" s="152"/>
      <c r="AC62" s="152"/>
      <c r="AD62" s="152"/>
      <c r="AE62" s="152"/>
      <c r="AF62" s="152"/>
      <c r="AG62" s="152" t="s">
        <v>258</v>
      </c>
      <c r="AH62" s="152">
        <v>0</v>
      </c>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outlineLevel="1" x14ac:dyDescent="0.2">
      <c r="A63" s="171">
        <v>19</v>
      </c>
      <c r="B63" s="172" t="s">
        <v>645</v>
      </c>
      <c r="C63" s="187" t="s">
        <v>646</v>
      </c>
      <c r="D63" s="173" t="s">
        <v>272</v>
      </c>
      <c r="E63" s="174">
        <v>672.5</v>
      </c>
      <c r="F63" s="175"/>
      <c r="G63" s="176">
        <f>ROUND(E63*F63,2)</f>
        <v>0</v>
      </c>
      <c r="H63" s="175"/>
      <c r="I63" s="176">
        <f>ROUND(E63*H63,2)</f>
        <v>0</v>
      </c>
      <c r="J63" s="175"/>
      <c r="K63" s="176">
        <f>ROUND(E63*J63,2)</f>
        <v>0</v>
      </c>
      <c r="L63" s="176">
        <v>21</v>
      </c>
      <c r="M63" s="176">
        <f>G63*(1+L63/100)</f>
        <v>0</v>
      </c>
      <c r="N63" s="174">
        <v>0.441</v>
      </c>
      <c r="O63" s="174">
        <f>ROUND(E63*N63,2)</f>
        <v>296.57</v>
      </c>
      <c r="P63" s="174">
        <v>0</v>
      </c>
      <c r="Q63" s="174">
        <f>ROUND(E63*P63,2)</f>
        <v>0</v>
      </c>
      <c r="R63" s="176"/>
      <c r="S63" s="176" t="s">
        <v>236</v>
      </c>
      <c r="T63" s="177" t="s">
        <v>223</v>
      </c>
      <c r="U63" s="162">
        <v>2.9000000000000001E-2</v>
      </c>
      <c r="V63" s="162">
        <f>ROUND(E63*U63,2)</f>
        <v>19.5</v>
      </c>
      <c r="W63" s="162"/>
      <c r="X63" s="162" t="s">
        <v>224</v>
      </c>
      <c r="Y63" s="162" t="s">
        <v>225</v>
      </c>
      <c r="Z63" s="152"/>
      <c r="AA63" s="152"/>
      <c r="AB63" s="152"/>
      <c r="AC63" s="152"/>
      <c r="AD63" s="152"/>
      <c r="AE63" s="152"/>
      <c r="AF63" s="152"/>
      <c r="AG63" s="152" t="s">
        <v>226</v>
      </c>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2" x14ac:dyDescent="0.2">
      <c r="A64" s="159"/>
      <c r="B64" s="160"/>
      <c r="C64" s="194" t="s">
        <v>715</v>
      </c>
      <c r="D64" s="191"/>
      <c r="E64" s="192">
        <v>409.5</v>
      </c>
      <c r="F64" s="162"/>
      <c r="G64" s="162"/>
      <c r="H64" s="162"/>
      <c r="I64" s="162"/>
      <c r="J64" s="162"/>
      <c r="K64" s="162"/>
      <c r="L64" s="162"/>
      <c r="M64" s="162"/>
      <c r="N64" s="161"/>
      <c r="O64" s="161"/>
      <c r="P64" s="161"/>
      <c r="Q64" s="161"/>
      <c r="R64" s="162"/>
      <c r="S64" s="162"/>
      <c r="T64" s="162"/>
      <c r="U64" s="162"/>
      <c r="V64" s="162"/>
      <c r="W64" s="162"/>
      <c r="X64" s="162"/>
      <c r="Y64" s="162"/>
      <c r="Z64" s="152"/>
      <c r="AA64" s="152"/>
      <c r="AB64" s="152"/>
      <c r="AC64" s="152"/>
      <c r="AD64" s="152"/>
      <c r="AE64" s="152"/>
      <c r="AF64" s="152"/>
      <c r="AG64" s="152" t="s">
        <v>258</v>
      </c>
      <c r="AH64" s="152">
        <v>0</v>
      </c>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3" x14ac:dyDescent="0.2">
      <c r="A65" s="159"/>
      <c r="B65" s="160"/>
      <c r="C65" s="194" t="s">
        <v>716</v>
      </c>
      <c r="D65" s="191"/>
      <c r="E65" s="192">
        <v>263</v>
      </c>
      <c r="F65" s="162"/>
      <c r="G65" s="162"/>
      <c r="H65" s="162"/>
      <c r="I65" s="162"/>
      <c r="J65" s="162"/>
      <c r="K65" s="162"/>
      <c r="L65" s="162"/>
      <c r="M65" s="162"/>
      <c r="N65" s="161"/>
      <c r="O65" s="161"/>
      <c r="P65" s="161"/>
      <c r="Q65" s="161"/>
      <c r="R65" s="162"/>
      <c r="S65" s="162"/>
      <c r="T65" s="162"/>
      <c r="U65" s="162"/>
      <c r="V65" s="162"/>
      <c r="W65" s="162"/>
      <c r="X65" s="162"/>
      <c r="Y65" s="162"/>
      <c r="Z65" s="152"/>
      <c r="AA65" s="152"/>
      <c r="AB65" s="152"/>
      <c r="AC65" s="152"/>
      <c r="AD65" s="152"/>
      <c r="AE65" s="152"/>
      <c r="AF65" s="152"/>
      <c r="AG65" s="152" t="s">
        <v>258</v>
      </c>
      <c r="AH65" s="152">
        <v>0</v>
      </c>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1" x14ac:dyDescent="0.2">
      <c r="A66" s="171">
        <v>20</v>
      </c>
      <c r="B66" s="172" t="s">
        <v>649</v>
      </c>
      <c r="C66" s="187" t="s">
        <v>650</v>
      </c>
      <c r="D66" s="173" t="s">
        <v>272</v>
      </c>
      <c r="E66" s="174">
        <v>610.20000000000005</v>
      </c>
      <c r="F66" s="175"/>
      <c r="G66" s="176">
        <f>ROUND(E66*F66,2)</f>
        <v>0</v>
      </c>
      <c r="H66" s="175"/>
      <c r="I66" s="176">
        <f>ROUND(E66*H66,2)</f>
        <v>0</v>
      </c>
      <c r="J66" s="175"/>
      <c r="K66" s="176">
        <f>ROUND(E66*J66,2)</f>
        <v>0</v>
      </c>
      <c r="L66" s="176">
        <v>21</v>
      </c>
      <c r="M66" s="176">
        <f>G66*(1+L66/100)</f>
        <v>0</v>
      </c>
      <c r="N66" s="174">
        <v>0.15826000000000001</v>
      </c>
      <c r="O66" s="174">
        <f>ROUND(E66*N66,2)</f>
        <v>96.57</v>
      </c>
      <c r="P66" s="174">
        <v>0</v>
      </c>
      <c r="Q66" s="174">
        <f>ROUND(E66*P66,2)</f>
        <v>0</v>
      </c>
      <c r="R66" s="176"/>
      <c r="S66" s="176" t="s">
        <v>236</v>
      </c>
      <c r="T66" s="177" t="s">
        <v>223</v>
      </c>
      <c r="U66" s="162">
        <v>5.6000000000000001E-2</v>
      </c>
      <c r="V66" s="162">
        <f>ROUND(E66*U66,2)</f>
        <v>34.17</v>
      </c>
      <c r="W66" s="162"/>
      <c r="X66" s="162" t="s">
        <v>224</v>
      </c>
      <c r="Y66" s="162" t="s">
        <v>225</v>
      </c>
      <c r="Z66" s="152"/>
      <c r="AA66" s="152"/>
      <c r="AB66" s="152"/>
      <c r="AC66" s="152"/>
      <c r="AD66" s="152"/>
      <c r="AE66" s="152"/>
      <c r="AF66" s="152"/>
      <c r="AG66" s="152" t="s">
        <v>226</v>
      </c>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2" x14ac:dyDescent="0.2">
      <c r="A67" s="159"/>
      <c r="B67" s="160"/>
      <c r="C67" s="194" t="s">
        <v>726</v>
      </c>
      <c r="D67" s="191"/>
      <c r="E67" s="192">
        <v>378</v>
      </c>
      <c r="F67" s="162"/>
      <c r="G67" s="162"/>
      <c r="H67" s="162"/>
      <c r="I67" s="162"/>
      <c r="J67" s="162"/>
      <c r="K67" s="162"/>
      <c r="L67" s="162"/>
      <c r="M67" s="162"/>
      <c r="N67" s="161"/>
      <c r="O67" s="161"/>
      <c r="P67" s="161"/>
      <c r="Q67" s="161"/>
      <c r="R67" s="162"/>
      <c r="S67" s="162"/>
      <c r="T67" s="162"/>
      <c r="U67" s="162"/>
      <c r="V67" s="162"/>
      <c r="W67" s="162"/>
      <c r="X67" s="162"/>
      <c r="Y67" s="162"/>
      <c r="Z67" s="152"/>
      <c r="AA67" s="152"/>
      <c r="AB67" s="152"/>
      <c r="AC67" s="152"/>
      <c r="AD67" s="152"/>
      <c r="AE67" s="152"/>
      <c r="AF67" s="152"/>
      <c r="AG67" s="152" t="s">
        <v>258</v>
      </c>
      <c r="AH67" s="152">
        <v>0</v>
      </c>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outlineLevel="3" x14ac:dyDescent="0.2">
      <c r="A68" s="159"/>
      <c r="B68" s="160"/>
      <c r="C68" s="194" t="s">
        <v>727</v>
      </c>
      <c r="D68" s="191"/>
      <c r="E68" s="192">
        <v>232.2</v>
      </c>
      <c r="F68" s="162"/>
      <c r="G68" s="162"/>
      <c r="H68" s="162"/>
      <c r="I68" s="162"/>
      <c r="J68" s="162"/>
      <c r="K68" s="162"/>
      <c r="L68" s="162"/>
      <c r="M68" s="162"/>
      <c r="N68" s="161"/>
      <c r="O68" s="161"/>
      <c r="P68" s="161"/>
      <c r="Q68" s="161"/>
      <c r="R68" s="162"/>
      <c r="S68" s="162"/>
      <c r="T68" s="162"/>
      <c r="U68" s="162"/>
      <c r="V68" s="162"/>
      <c r="W68" s="162"/>
      <c r="X68" s="162"/>
      <c r="Y68" s="162"/>
      <c r="Z68" s="152"/>
      <c r="AA68" s="152"/>
      <c r="AB68" s="152"/>
      <c r="AC68" s="152"/>
      <c r="AD68" s="152"/>
      <c r="AE68" s="152"/>
      <c r="AF68" s="152"/>
      <c r="AG68" s="152" t="s">
        <v>258</v>
      </c>
      <c r="AH68" s="152">
        <v>0</v>
      </c>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
      <c r="A69" s="171">
        <v>21</v>
      </c>
      <c r="B69" s="172" t="s">
        <v>653</v>
      </c>
      <c r="C69" s="187" t="s">
        <v>654</v>
      </c>
      <c r="D69" s="173" t="s">
        <v>272</v>
      </c>
      <c r="E69" s="174">
        <v>672.5</v>
      </c>
      <c r="F69" s="175"/>
      <c r="G69" s="176">
        <f>ROUND(E69*F69,2)</f>
        <v>0</v>
      </c>
      <c r="H69" s="175"/>
      <c r="I69" s="176">
        <f>ROUND(E69*H69,2)</f>
        <v>0</v>
      </c>
      <c r="J69" s="175"/>
      <c r="K69" s="176">
        <f>ROUND(E69*J69,2)</f>
        <v>0</v>
      </c>
      <c r="L69" s="176">
        <v>21</v>
      </c>
      <c r="M69" s="176">
        <f>G69*(1+L69/100)</f>
        <v>0</v>
      </c>
      <c r="N69" s="174">
        <v>1.01E-3</v>
      </c>
      <c r="O69" s="174">
        <f>ROUND(E69*N69,2)</f>
        <v>0.68</v>
      </c>
      <c r="P69" s="174">
        <v>0</v>
      </c>
      <c r="Q69" s="174">
        <f>ROUND(E69*P69,2)</f>
        <v>0</v>
      </c>
      <c r="R69" s="176"/>
      <c r="S69" s="176" t="s">
        <v>236</v>
      </c>
      <c r="T69" s="177" t="s">
        <v>223</v>
      </c>
      <c r="U69" s="162">
        <v>4.0000000000000001E-3</v>
      </c>
      <c r="V69" s="162">
        <f>ROUND(E69*U69,2)</f>
        <v>2.69</v>
      </c>
      <c r="W69" s="162"/>
      <c r="X69" s="162" t="s">
        <v>224</v>
      </c>
      <c r="Y69" s="162" t="s">
        <v>225</v>
      </c>
      <c r="Z69" s="152"/>
      <c r="AA69" s="152"/>
      <c r="AB69" s="152"/>
      <c r="AC69" s="152"/>
      <c r="AD69" s="152"/>
      <c r="AE69" s="152"/>
      <c r="AF69" s="152"/>
      <c r="AG69" s="152" t="s">
        <v>226</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outlineLevel="2" x14ac:dyDescent="0.2">
      <c r="A70" s="159"/>
      <c r="B70" s="160"/>
      <c r="C70" s="194" t="s">
        <v>728</v>
      </c>
      <c r="D70" s="191"/>
      <c r="E70" s="192">
        <v>672.5</v>
      </c>
      <c r="F70" s="162"/>
      <c r="G70" s="162"/>
      <c r="H70" s="162"/>
      <c r="I70" s="162"/>
      <c r="J70" s="162"/>
      <c r="K70" s="162"/>
      <c r="L70" s="162"/>
      <c r="M70" s="162"/>
      <c r="N70" s="161"/>
      <c r="O70" s="161"/>
      <c r="P70" s="161"/>
      <c r="Q70" s="161"/>
      <c r="R70" s="162"/>
      <c r="S70" s="162"/>
      <c r="T70" s="162"/>
      <c r="U70" s="162"/>
      <c r="V70" s="162"/>
      <c r="W70" s="162"/>
      <c r="X70" s="162"/>
      <c r="Y70" s="162"/>
      <c r="Z70" s="152"/>
      <c r="AA70" s="152"/>
      <c r="AB70" s="152"/>
      <c r="AC70" s="152"/>
      <c r="AD70" s="152"/>
      <c r="AE70" s="152"/>
      <c r="AF70" s="152"/>
      <c r="AG70" s="152" t="s">
        <v>258</v>
      </c>
      <c r="AH70" s="152">
        <v>0</v>
      </c>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outlineLevel="1" x14ac:dyDescent="0.2">
      <c r="A71" s="171">
        <v>22</v>
      </c>
      <c r="B71" s="172" t="s">
        <v>655</v>
      </c>
      <c r="C71" s="187" t="s">
        <v>656</v>
      </c>
      <c r="D71" s="173" t="s">
        <v>272</v>
      </c>
      <c r="E71" s="174">
        <v>756</v>
      </c>
      <c r="F71" s="175"/>
      <c r="G71" s="176">
        <f>ROUND(E71*F71,2)</f>
        <v>0</v>
      </c>
      <c r="H71" s="175"/>
      <c r="I71" s="176">
        <f>ROUND(E71*H71,2)</f>
        <v>0</v>
      </c>
      <c r="J71" s="175"/>
      <c r="K71" s="176">
        <f>ROUND(E71*J71,2)</f>
        <v>0</v>
      </c>
      <c r="L71" s="176">
        <v>21</v>
      </c>
      <c r="M71" s="176">
        <f>G71*(1+L71/100)</f>
        <v>0</v>
      </c>
      <c r="N71" s="174">
        <v>2.9999999999999997E-4</v>
      </c>
      <c r="O71" s="174">
        <f>ROUND(E71*N71,2)</f>
        <v>0.23</v>
      </c>
      <c r="P71" s="174">
        <v>0</v>
      </c>
      <c r="Q71" s="174">
        <f>ROUND(E71*P71,2)</f>
        <v>0</v>
      </c>
      <c r="R71" s="176"/>
      <c r="S71" s="176" t="s">
        <v>236</v>
      </c>
      <c r="T71" s="177" t="s">
        <v>223</v>
      </c>
      <c r="U71" s="162">
        <v>2E-3</v>
      </c>
      <c r="V71" s="162">
        <f>ROUND(E71*U71,2)</f>
        <v>1.51</v>
      </c>
      <c r="W71" s="162"/>
      <c r="X71" s="162" t="s">
        <v>224</v>
      </c>
      <c r="Y71" s="162" t="s">
        <v>225</v>
      </c>
      <c r="Z71" s="152"/>
      <c r="AA71" s="152"/>
      <c r="AB71" s="152"/>
      <c r="AC71" s="152"/>
      <c r="AD71" s="152"/>
      <c r="AE71" s="152"/>
      <c r="AF71" s="152"/>
      <c r="AG71" s="152" t="s">
        <v>226</v>
      </c>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outlineLevel="2" x14ac:dyDescent="0.2">
      <c r="A72" s="159"/>
      <c r="B72" s="160"/>
      <c r="C72" s="194" t="s">
        <v>729</v>
      </c>
      <c r="D72" s="191"/>
      <c r="E72" s="192">
        <v>756</v>
      </c>
      <c r="F72" s="162"/>
      <c r="G72" s="162"/>
      <c r="H72" s="162"/>
      <c r="I72" s="162"/>
      <c r="J72" s="162"/>
      <c r="K72" s="162"/>
      <c r="L72" s="162"/>
      <c r="M72" s="162"/>
      <c r="N72" s="161"/>
      <c r="O72" s="161"/>
      <c r="P72" s="161"/>
      <c r="Q72" s="161"/>
      <c r="R72" s="162"/>
      <c r="S72" s="162"/>
      <c r="T72" s="162"/>
      <c r="U72" s="162"/>
      <c r="V72" s="162"/>
      <c r="W72" s="162"/>
      <c r="X72" s="162"/>
      <c r="Y72" s="162"/>
      <c r="Z72" s="152"/>
      <c r="AA72" s="152"/>
      <c r="AB72" s="152"/>
      <c r="AC72" s="152"/>
      <c r="AD72" s="152"/>
      <c r="AE72" s="152"/>
      <c r="AF72" s="152"/>
      <c r="AG72" s="152" t="s">
        <v>258</v>
      </c>
      <c r="AH72" s="152">
        <v>0</v>
      </c>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outlineLevel="1" x14ac:dyDescent="0.2">
      <c r="A73" s="171">
        <v>23</v>
      </c>
      <c r="B73" s="172" t="s">
        <v>658</v>
      </c>
      <c r="C73" s="187" t="s">
        <v>659</v>
      </c>
      <c r="D73" s="173" t="s">
        <v>272</v>
      </c>
      <c r="E73" s="174">
        <v>378</v>
      </c>
      <c r="F73" s="175"/>
      <c r="G73" s="176">
        <f>ROUND(E73*F73,2)</f>
        <v>0</v>
      </c>
      <c r="H73" s="175"/>
      <c r="I73" s="176">
        <f>ROUND(E73*H73,2)</f>
        <v>0</v>
      </c>
      <c r="J73" s="175"/>
      <c r="K73" s="176">
        <f>ROUND(E73*J73,2)</f>
        <v>0</v>
      </c>
      <c r="L73" s="176">
        <v>21</v>
      </c>
      <c r="M73" s="176">
        <f>G73*(1+L73/100)</f>
        <v>0</v>
      </c>
      <c r="N73" s="174">
        <v>0.10373</v>
      </c>
      <c r="O73" s="174">
        <f>ROUND(E73*N73,2)</f>
        <v>39.21</v>
      </c>
      <c r="P73" s="174">
        <v>0</v>
      </c>
      <c r="Q73" s="174">
        <f>ROUND(E73*P73,2)</f>
        <v>0</v>
      </c>
      <c r="R73" s="176"/>
      <c r="S73" s="176" t="s">
        <v>236</v>
      </c>
      <c r="T73" s="177" t="s">
        <v>223</v>
      </c>
      <c r="U73" s="162">
        <v>6.4000000000000001E-2</v>
      </c>
      <c r="V73" s="162">
        <f>ROUND(E73*U73,2)</f>
        <v>24.19</v>
      </c>
      <c r="W73" s="162"/>
      <c r="X73" s="162" t="s">
        <v>224</v>
      </c>
      <c r="Y73" s="162" t="s">
        <v>225</v>
      </c>
      <c r="Z73" s="152"/>
      <c r="AA73" s="152"/>
      <c r="AB73" s="152"/>
      <c r="AC73" s="152"/>
      <c r="AD73" s="152"/>
      <c r="AE73" s="152"/>
      <c r="AF73" s="152"/>
      <c r="AG73" s="152" t="s">
        <v>226</v>
      </c>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outlineLevel="2" x14ac:dyDescent="0.2">
      <c r="A74" s="159"/>
      <c r="B74" s="160"/>
      <c r="C74" s="194" t="s">
        <v>730</v>
      </c>
      <c r="D74" s="191"/>
      <c r="E74" s="192">
        <v>378</v>
      </c>
      <c r="F74" s="162"/>
      <c r="G74" s="162"/>
      <c r="H74" s="162"/>
      <c r="I74" s="162"/>
      <c r="J74" s="162"/>
      <c r="K74" s="162"/>
      <c r="L74" s="162"/>
      <c r="M74" s="162"/>
      <c r="N74" s="161"/>
      <c r="O74" s="161"/>
      <c r="P74" s="161"/>
      <c r="Q74" s="161"/>
      <c r="R74" s="162"/>
      <c r="S74" s="162"/>
      <c r="T74" s="162"/>
      <c r="U74" s="162"/>
      <c r="V74" s="162"/>
      <c r="W74" s="162"/>
      <c r="X74" s="162"/>
      <c r="Y74" s="162"/>
      <c r="Z74" s="152"/>
      <c r="AA74" s="152"/>
      <c r="AB74" s="152"/>
      <c r="AC74" s="152"/>
      <c r="AD74" s="152"/>
      <c r="AE74" s="152"/>
      <c r="AF74" s="152"/>
      <c r="AG74" s="152" t="s">
        <v>258</v>
      </c>
      <c r="AH74" s="152">
        <v>0</v>
      </c>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outlineLevel="1" x14ac:dyDescent="0.2">
      <c r="A75" s="171">
        <v>24</v>
      </c>
      <c r="B75" s="172" t="s">
        <v>660</v>
      </c>
      <c r="C75" s="187" t="s">
        <v>661</v>
      </c>
      <c r="D75" s="173" t="s">
        <v>272</v>
      </c>
      <c r="E75" s="174">
        <v>378</v>
      </c>
      <c r="F75" s="175"/>
      <c r="G75" s="176">
        <f>ROUND(E75*F75,2)</f>
        <v>0</v>
      </c>
      <c r="H75" s="175"/>
      <c r="I75" s="176">
        <f>ROUND(E75*H75,2)</f>
        <v>0</v>
      </c>
      <c r="J75" s="175"/>
      <c r="K75" s="176">
        <f>ROUND(E75*J75,2)</f>
        <v>0</v>
      </c>
      <c r="L75" s="176">
        <v>21</v>
      </c>
      <c r="M75" s="176">
        <f>G75*(1+L75/100)</f>
        <v>0</v>
      </c>
      <c r="N75" s="174">
        <v>0.15559000000000001</v>
      </c>
      <c r="O75" s="174">
        <f>ROUND(E75*N75,2)</f>
        <v>58.81</v>
      </c>
      <c r="P75" s="174">
        <v>0</v>
      </c>
      <c r="Q75" s="174">
        <f>ROUND(E75*P75,2)</f>
        <v>0</v>
      </c>
      <c r="R75" s="176"/>
      <c r="S75" s="176" t="s">
        <v>236</v>
      </c>
      <c r="T75" s="177" t="s">
        <v>223</v>
      </c>
      <c r="U75" s="162">
        <v>8.2000000000000003E-2</v>
      </c>
      <c r="V75" s="162">
        <f>ROUND(E75*U75,2)</f>
        <v>31</v>
      </c>
      <c r="W75" s="162"/>
      <c r="X75" s="162" t="s">
        <v>224</v>
      </c>
      <c r="Y75" s="162" t="s">
        <v>225</v>
      </c>
      <c r="Z75" s="152"/>
      <c r="AA75" s="152"/>
      <c r="AB75" s="152"/>
      <c r="AC75" s="152"/>
      <c r="AD75" s="152"/>
      <c r="AE75" s="152"/>
      <c r="AF75" s="152"/>
      <c r="AG75" s="152" t="s">
        <v>226</v>
      </c>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row>
    <row r="76" spans="1:60" outlineLevel="2" x14ac:dyDescent="0.2">
      <c r="A76" s="159"/>
      <c r="B76" s="160"/>
      <c r="C76" s="194" t="s">
        <v>726</v>
      </c>
      <c r="D76" s="191"/>
      <c r="E76" s="192">
        <v>378</v>
      </c>
      <c r="F76" s="162"/>
      <c r="G76" s="162"/>
      <c r="H76" s="162"/>
      <c r="I76" s="162"/>
      <c r="J76" s="162"/>
      <c r="K76" s="162"/>
      <c r="L76" s="162"/>
      <c r="M76" s="162"/>
      <c r="N76" s="161"/>
      <c r="O76" s="161"/>
      <c r="P76" s="161"/>
      <c r="Q76" s="161"/>
      <c r="R76" s="162"/>
      <c r="S76" s="162"/>
      <c r="T76" s="162"/>
      <c r="U76" s="162"/>
      <c r="V76" s="162"/>
      <c r="W76" s="162"/>
      <c r="X76" s="162"/>
      <c r="Y76" s="162"/>
      <c r="Z76" s="152"/>
      <c r="AA76" s="152"/>
      <c r="AB76" s="152"/>
      <c r="AC76" s="152"/>
      <c r="AD76" s="152"/>
      <c r="AE76" s="152"/>
      <c r="AF76" s="152"/>
      <c r="AG76" s="152" t="s">
        <v>258</v>
      </c>
      <c r="AH76" s="152">
        <v>0</v>
      </c>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outlineLevel="1" x14ac:dyDescent="0.2">
      <c r="A77" s="171">
        <v>25</v>
      </c>
      <c r="B77" s="172" t="s">
        <v>731</v>
      </c>
      <c r="C77" s="187" t="s">
        <v>732</v>
      </c>
      <c r="D77" s="173" t="s">
        <v>272</v>
      </c>
      <c r="E77" s="174">
        <v>60</v>
      </c>
      <c r="F77" s="175"/>
      <c r="G77" s="176">
        <f>ROUND(E77*F77,2)</f>
        <v>0</v>
      </c>
      <c r="H77" s="175"/>
      <c r="I77" s="176">
        <f>ROUND(E77*H77,2)</f>
        <v>0</v>
      </c>
      <c r="J77" s="175"/>
      <c r="K77" s="176">
        <f>ROUND(E77*J77,2)</f>
        <v>0</v>
      </c>
      <c r="L77" s="176">
        <v>21</v>
      </c>
      <c r="M77" s="176">
        <f>G77*(1+L77/100)</f>
        <v>0</v>
      </c>
      <c r="N77" s="174">
        <v>8.3500000000000005E-2</v>
      </c>
      <c r="O77" s="174">
        <f>ROUND(E77*N77,2)</f>
        <v>5.01</v>
      </c>
      <c r="P77" s="174">
        <v>0</v>
      </c>
      <c r="Q77" s="174">
        <f>ROUND(E77*P77,2)</f>
        <v>0</v>
      </c>
      <c r="R77" s="176"/>
      <c r="S77" s="176" t="s">
        <v>236</v>
      </c>
      <c r="T77" s="177" t="s">
        <v>223</v>
      </c>
      <c r="U77" s="162">
        <v>0.25</v>
      </c>
      <c r="V77" s="162">
        <f>ROUND(E77*U77,2)</f>
        <v>15</v>
      </c>
      <c r="W77" s="162"/>
      <c r="X77" s="162" t="s">
        <v>224</v>
      </c>
      <c r="Y77" s="162" t="s">
        <v>225</v>
      </c>
      <c r="Z77" s="152"/>
      <c r="AA77" s="152"/>
      <c r="AB77" s="152"/>
      <c r="AC77" s="152"/>
      <c r="AD77" s="152"/>
      <c r="AE77" s="152"/>
      <c r="AF77" s="152"/>
      <c r="AG77" s="152" t="s">
        <v>226</v>
      </c>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row>
    <row r="78" spans="1:60" outlineLevel="2" x14ac:dyDescent="0.2">
      <c r="A78" s="159"/>
      <c r="B78" s="160"/>
      <c r="C78" s="260" t="s">
        <v>733</v>
      </c>
      <c r="D78" s="261"/>
      <c r="E78" s="261"/>
      <c r="F78" s="261"/>
      <c r="G78" s="261"/>
      <c r="H78" s="162"/>
      <c r="I78" s="162"/>
      <c r="J78" s="162"/>
      <c r="K78" s="162"/>
      <c r="L78" s="162"/>
      <c r="M78" s="162"/>
      <c r="N78" s="161"/>
      <c r="O78" s="161"/>
      <c r="P78" s="161"/>
      <c r="Q78" s="161"/>
      <c r="R78" s="162"/>
      <c r="S78" s="162"/>
      <c r="T78" s="162"/>
      <c r="U78" s="162"/>
      <c r="V78" s="162"/>
      <c r="W78" s="162"/>
      <c r="X78" s="162"/>
      <c r="Y78" s="162"/>
      <c r="Z78" s="152"/>
      <c r="AA78" s="152"/>
      <c r="AB78" s="152"/>
      <c r="AC78" s="152"/>
      <c r="AD78" s="152"/>
      <c r="AE78" s="152"/>
      <c r="AF78" s="152"/>
      <c r="AG78" s="152" t="s">
        <v>278</v>
      </c>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outlineLevel="1" x14ac:dyDescent="0.2">
      <c r="A79" s="171">
        <v>26</v>
      </c>
      <c r="B79" s="172" t="s">
        <v>734</v>
      </c>
      <c r="C79" s="187" t="s">
        <v>735</v>
      </c>
      <c r="D79" s="173" t="s">
        <v>272</v>
      </c>
      <c r="E79" s="174">
        <v>232.2</v>
      </c>
      <c r="F79" s="175"/>
      <c r="G79" s="176">
        <f>ROUND(E79*F79,2)</f>
        <v>0</v>
      </c>
      <c r="H79" s="175"/>
      <c r="I79" s="176">
        <f>ROUND(E79*H79,2)</f>
        <v>0</v>
      </c>
      <c r="J79" s="175"/>
      <c r="K79" s="176">
        <f>ROUND(E79*J79,2)</f>
        <v>0</v>
      </c>
      <c r="L79" s="176">
        <v>21</v>
      </c>
      <c r="M79" s="176">
        <f>G79*(1+L79/100)</f>
        <v>0</v>
      </c>
      <c r="N79" s="174">
        <v>7.3899999999999993E-2</v>
      </c>
      <c r="O79" s="174">
        <f>ROUND(E79*N79,2)</f>
        <v>17.16</v>
      </c>
      <c r="P79" s="174">
        <v>0</v>
      </c>
      <c r="Q79" s="174">
        <f>ROUND(E79*P79,2)</f>
        <v>0</v>
      </c>
      <c r="R79" s="176"/>
      <c r="S79" s="176" t="s">
        <v>236</v>
      </c>
      <c r="T79" s="177" t="s">
        <v>223</v>
      </c>
      <c r="U79" s="162">
        <v>0.47799999999999998</v>
      </c>
      <c r="V79" s="162">
        <f>ROUND(E79*U79,2)</f>
        <v>110.99</v>
      </c>
      <c r="W79" s="162"/>
      <c r="X79" s="162" t="s">
        <v>224</v>
      </c>
      <c r="Y79" s="162" t="s">
        <v>225</v>
      </c>
      <c r="Z79" s="152"/>
      <c r="AA79" s="152"/>
      <c r="AB79" s="152"/>
      <c r="AC79" s="152"/>
      <c r="AD79" s="152"/>
      <c r="AE79" s="152"/>
      <c r="AF79" s="152"/>
      <c r="AG79" s="152" t="s">
        <v>226</v>
      </c>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row>
    <row r="80" spans="1:60" outlineLevel="2" x14ac:dyDescent="0.2">
      <c r="A80" s="159"/>
      <c r="B80" s="160"/>
      <c r="C80" s="194" t="s">
        <v>727</v>
      </c>
      <c r="D80" s="191"/>
      <c r="E80" s="192">
        <v>232.2</v>
      </c>
      <c r="F80" s="162"/>
      <c r="G80" s="162"/>
      <c r="H80" s="162"/>
      <c r="I80" s="162"/>
      <c r="J80" s="162"/>
      <c r="K80" s="162"/>
      <c r="L80" s="162"/>
      <c r="M80" s="162"/>
      <c r="N80" s="161"/>
      <c r="O80" s="161"/>
      <c r="P80" s="161"/>
      <c r="Q80" s="161"/>
      <c r="R80" s="162"/>
      <c r="S80" s="162"/>
      <c r="T80" s="162"/>
      <c r="U80" s="162"/>
      <c r="V80" s="162"/>
      <c r="W80" s="162"/>
      <c r="X80" s="162"/>
      <c r="Y80" s="162"/>
      <c r="Z80" s="152"/>
      <c r="AA80" s="152"/>
      <c r="AB80" s="152"/>
      <c r="AC80" s="152"/>
      <c r="AD80" s="152"/>
      <c r="AE80" s="152"/>
      <c r="AF80" s="152"/>
      <c r="AG80" s="152" t="s">
        <v>258</v>
      </c>
      <c r="AH80" s="152">
        <v>0</v>
      </c>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outlineLevel="1" x14ac:dyDescent="0.2">
      <c r="A81" s="171">
        <v>27</v>
      </c>
      <c r="B81" s="172" t="s">
        <v>667</v>
      </c>
      <c r="C81" s="187" t="s">
        <v>668</v>
      </c>
      <c r="D81" s="173" t="s">
        <v>543</v>
      </c>
      <c r="E81" s="174">
        <v>11814.75</v>
      </c>
      <c r="F81" s="175"/>
      <c r="G81" s="176">
        <f>ROUND(E81*F81,2)</f>
        <v>0</v>
      </c>
      <c r="H81" s="175"/>
      <c r="I81" s="176">
        <f>ROUND(E81*H81,2)</f>
        <v>0</v>
      </c>
      <c r="J81" s="175"/>
      <c r="K81" s="176">
        <f>ROUND(E81*J81,2)</f>
        <v>0</v>
      </c>
      <c r="L81" s="176">
        <v>21</v>
      </c>
      <c r="M81" s="176">
        <f>G81*(1+L81/100)</f>
        <v>0</v>
      </c>
      <c r="N81" s="174">
        <v>1E-3</v>
      </c>
      <c r="O81" s="174">
        <f>ROUND(E81*N81,2)</f>
        <v>11.81</v>
      </c>
      <c r="P81" s="174">
        <v>0</v>
      </c>
      <c r="Q81" s="174">
        <f>ROUND(E81*P81,2)</f>
        <v>0</v>
      </c>
      <c r="R81" s="176"/>
      <c r="S81" s="176" t="s">
        <v>222</v>
      </c>
      <c r="T81" s="177" t="s">
        <v>223</v>
      </c>
      <c r="U81" s="162">
        <v>0</v>
      </c>
      <c r="V81" s="162">
        <f>ROUND(E81*U81,2)</f>
        <v>0</v>
      </c>
      <c r="W81" s="162"/>
      <c r="X81" s="162" t="s">
        <v>285</v>
      </c>
      <c r="Y81" s="162" t="s">
        <v>225</v>
      </c>
      <c r="Z81" s="152"/>
      <c r="AA81" s="152"/>
      <c r="AB81" s="152"/>
      <c r="AC81" s="152"/>
      <c r="AD81" s="152"/>
      <c r="AE81" s="152"/>
      <c r="AF81" s="152"/>
      <c r="AG81" s="152" t="s">
        <v>286</v>
      </c>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2" x14ac:dyDescent="0.2">
      <c r="A82" s="159"/>
      <c r="B82" s="160"/>
      <c r="C82" s="194" t="s">
        <v>736</v>
      </c>
      <c r="D82" s="191"/>
      <c r="E82" s="192">
        <v>11814.75</v>
      </c>
      <c r="F82" s="162"/>
      <c r="G82" s="162"/>
      <c r="H82" s="162"/>
      <c r="I82" s="162"/>
      <c r="J82" s="162"/>
      <c r="K82" s="162"/>
      <c r="L82" s="162"/>
      <c r="M82" s="162"/>
      <c r="N82" s="161"/>
      <c r="O82" s="161"/>
      <c r="P82" s="161"/>
      <c r="Q82" s="161"/>
      <c r="R82" s="162"/>
      <c r="S82" s="162"/>
      <c r="T82" s="162"/>
      <c r="U82" s="162"/>
      <c r="V82" s="162"/>
      <c r="W82" s="162"/>
      <c r="X82" s="162"/>
      <c r="Y82" s="162"/>
      <c r="Z82" s="152"/>
      <c r="AA82" s="152"/>
      <c r="AB82" s="152"/>
      <c r="AC82" s="152"/>
      <c r="AD82" s="152"/>
      <c r="AE82" s="152"/>
      <c r="AF82" s="152"/>
      <c r="AG82" s="152" t="s">
        <v>258</v>
      </c>
      <c r="AH82" s="152">
        <v>0</v>
      </c>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outlineLevel="1" x14ac:dyDescent="0.2">
      <c r="A83" s="171">
        <v>28</v>
      </c>
      <c r="B83" s="172" t="s">
        <v>737</v>
      </c>
      <c r="C83" s="187" t="s">
        <v>738</v>
      </c>
      <c r="D83" s="173" t="s">
        <v>272</v>
      </c>
      <c r="E83" s="174">
        <v>255.42</v>
      </c>
      <c r="F83" s="175"/>
      <c r="G83" s="176">
        <f>ROUND(E83*F83,2)</f>
        <v>0</v>
      </c>
      <c r="H83" s="175"/>
      <c r="I83" s="176">
        <f>ROUND(E83*H83,2)</f>
        <v>0</v>
      </c>
      <c r="J83" s="175"/>
      <c r="K83" s="176">
        <f>ROUND(E83*J83,2)</f>
        <v>0</v>
      </c>
      <c r="L83" s="176">
        <v>21</v>
      </c>
      <c r="M83" s="176">
        <f>G83*(1+L83/100)</f>
        <v>0</v>
      </c>
      <c r="N83" s="174">
        <v>0.17244999999999999</v>
      </c>
      <c r="O83" s="174">
        <f>ROUND(E83*N83,2)</f>
        <v>44.05</v>
      </c>
      <c r="P83" s="174">
        <v>0</v>
      </c>
      <c r="Q83" s="174">
        <f>ROUND(E83*P83,2)</f>
        <v>0</v>
      </c>
      <c r="R83" s="176" t="s">
        <v>302</v>
      </c>
      <c r="S83" s="176" t="s">
        <v>236</v>
      </c>
      <c r="T83" s="177" t="s">
        <v>223</v>
      </c>
      <c r="U83" s="162">
        <v>0</v>
      </c>
      <c r="V83" s="162">
        <f>ROUND(E83*U83,2)</f>
        <v>0</v>
      </c>
      <c r="W83" s="162"/>
      <c r="X83" s="162" t="s">
        <v>285</v>
      </c>
      <c r="Y83" s="162" t="s">
        <v>225</v>
      </c>
      <c r="Z83" s="152"/>
      <c r="AA83" s="152"/>
      <c r="AB83" s="152"/>
      <c r="AC83" s="152"/>
      <c r="AD83" s="152"/>
      <c r="AE83" s="152"/>
      <c r="AF83" s="152"/>
      <c r="AG83" s="152" t="s">
        <v>286</v>
      </c>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outlineLevel="2" x14ac:dyDescent="0.2">
      <c r="A84" s="159"/>
      <c r="B84" s="160"/>
      <c r="C84" s="194" t="s">
        <v>739</v>
      </c>
      <c r="D84" s="191"/>
      <c r="E84" s="192">
        <v>255.42</v>
      </c>
      <c r="F84" s="162"/>
      <c r="G84" s="162"/>
      <c r="H84" s="162"/>
      <c r="I84" s="162"/>
      <c r="J84" s="162"/>
      <c r="K84" s="162"/>
      <c r="L84" s="162"/>
      <c r="M84" s="162"/>
      <c r="N84" s="161"/>
      <c r="O84" s="161"/>
      <c r="P84" s="161"/>
      <c r="Q84" s="161"/>
      <c r="R84" s="162"/>
      <c r="S84" s="162"/>
      <c r="T84" s="162"/>
      <c r="U84" s="162"/>
      <c r="V84" s="162"/>
      <c r="W84" s="162"/>
      <c r="X84" s="162"/>
      <c r="Y84" s="162"/>
      <c r="Z84" s="152"/>
      <c r="AA84" s="152"/>
      <c r="AB84" s="152"/>
      <c r="AC84" s="152"/>
      <c r="AD84" s="152"/>
      <c r="AE84" s="152"/>
      <c r="AF84" s="152"/>
      <c r="AG84" s="152" t="s">
        <v>258</v>
      </c>
      <c r="AH84" s="152">
        <v>0</v>
      </c>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x14ac:dyDescent="0.2">
      <c r="A85" s="164" t="s">
        <v>217</v>
      </c>
      <c r="B85" s="165" t="s">
        <v>152</v>
      </c>
      <c r="C85" s="185" t="s">
        <v>153</v>
      </c>
      <c r="D85" s="166"/>
      <c r="E85" s="167"/>
      <c r="F85" s="168"/>
      <c r="G85" s="168">
        <f>SUMIF(AG86:AG86,"&lt;&gt;NOR",G86:G86)</f>
        <v>0</v>
      </c>
      <c r="H85" s="168"/>
      <c r="I85" s="168">
        <f>SUM(I86:I86)</f>
        <v>0</v>
      </c>
      <c r="J85" s="168"/>
      <c r="K85" s="168">
        <f>SUM(K86:K86)</f>
        <v>0</v>
      </c>
      <c r="L85" s="168"/>
      <c r="M85" s="168">
        <f>SUM(M86:M86)</f>
        <v>0</v>
      </c>
      <c r="N85" s="167"/>
      <c r="O85" s="167">
        <f>SUM(O86:O86)</f>
        <v>0.43</v>
      </c>
      <c r="P85" s="167"/>
      <c r="Q85" s="167">
        <f>SUM(Q86:Q86)</f>
        <v>0</v>
      </c>
      <c r="R85" s="168"/>
      <c r="S85" s="168"/>
      <c r="T85" s="169"/>
      <c r="U85" s="163"/>
      <c r="V85" s="163">
        <f>SUM(V86:V86)</f>
        <v>3.82</v>
      </c>
      <c r="W85" s="163"/>
      <c r="X85" s="163"/>
      <c r="Y85" s="163"/>
      <c r="AG85" t="s">
        <v>218</v>
      </c>
    </row>
    <row r="86" spans="1:60" outlineLevel="1" x14ac:dyDescent="0.2">
      <c r="A86" s="178">
        <v>29</v>
      </c>
      <c r="B86" s="179" t="s">
        <v>740</v>
      </c>
      <c r="C86" s="186" t="s">
        <v>741</v>
      </c>
      <c r="D86" s="180" t="s">
        <v>341</v>
      </c>
      <c r="E86" s="181">
        <v>1</v>
      </c>
      <c r="F86" s="182"/>
      <c r="G86" s="183">
        <f>ROUND(E86*F86,2)</f>
        <v>0</v>
      </c>
      <c r="H86" s="182"/>
      <c r="I86" s="183">
        <f>ROUND(E86*H86,2)</f>
        <v>0</v>
      </c>
      <c r="J86" s="182"/>
      <c r="K86" s="183">
        <f>ROUND(E86*J86,2)</f>
        <v>0</v>
      </c>
      <c r="L86" s="183">
        <v>21</v>
      </c>
      <c r="M86" s="183">
        <f>G86*(1+L86/100)</f>
        <v>0</v>
      </c>
      <c r="N86" s="181">
        <v>0.43093999999999999</v>
      </c>
      <c r="O86" s="181">
        <f>ROUND(E86*N86,2)</f>
        <v>0.43</v>
      </c>
      <c r="P86" s="181">
        <v>0</v>
      </c>
      <c r="Q86" s="181">
        <f>ROUND(E86*P86,2)</f>
        <v>0</v>
      </c>
      <c r="R86" s="183"/>
      <c r="S86" s="183" t="s">
        <v>236</v>
      </c>
      <c r="T86" s="184" t="s">
        <v>223</v>
      </c>
      <c r="U86" s="162">
        <v>3.8170000000000002</v>
      </c>
      <c r="V86" s="162">
        <f>ROUND(E86*U86,2)</f>
        <v>3.82</v>
      </c>
      <c r="W86" s="162"/>
      <c r="X86" s="162" t="s">
        <v>224</v>
      </c>
      <c r="Y86" s="162" t="s">
        <v>225</v>
      </c>
      <c r="Z86" s="152"/>
      <c r="AA86" s="152"/>
      <c r="AB86" s="152"/>
      <c r="AC86" s="152"/>
      <c r="AD86" s="152"/>
      <c r="AE86" s="152"/>
      <c r="AF86" s="152"/>
      <c r="AG86" s="152" t="s">
        <v>226</v>
      </c>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x14ac:dyDescent="0.2">
      <c r="A87" s="164" t="s">
        <v>217</v>
      </c>
      <c r="B87" s="165" t="s">
        <v>154</v>
      </c>
      <c r="C87" s="185" t="s">
        <v>155</v>
      </c>
      <c r="D87" s="166"/>
      <c r="E87" s="167"/>
      <c r="F87" s="168"/>
      <c r="G87" s="168">
        <f>SUMIF(AG88:AG103,"&lt;&gt;NOR",G88:G103)</f>
        <v>0</v>
      </c>
      <c r="H87" s="168"/>
      <c r="I87" s="168">
        <f>SUM(I88:I103)</f>
        <v>0</v>
      </c>
      <c r="J87" s="168"/>
      <c r="K87" s="168">
        <f>SUM(K88:K103)</f>
        <v>0</v>
      </c>
      <c r="L87" s="168"/>
      <c r="M87" s="168">
        <f>SUM(M88:M103)</f>
        <v>0</v>
      </c>
      <c r="N87" s="167"/>
      <c r="O87" s="167">
        <f>SUM(O88:O103)</f>
        <v>48.139999999999993</v>
      </c>
      <c r="P87" s="167"/>
      <c r="Q87" s="167">
        <f>SUM(Q88:Q103)</f>
        <v>0</v>
      </c>
      <c r="R87" s="168"/>
      <c r="S87" s="168"/>
      <c r="T87" s="169"/>
      <c r="U87" s="163"/>
      <c r="V87" s="163">
        <f>SUM(V88:V103)</f>
        <v>311.53999999999996</v>
      </c>
      <c r="W87" s="163"/>
      <c r="X87" s="163"/>
      <c r="Y87" s="163"/>
      <c r="AG87" t="s">
        <v>218</v>
      </c>
    </row>
    <row r="88" spans="1:60" outlineLevel="1" x14ac:dyDescent="0.2">
      <c r="A88" s="178">
        <v>30</v>
      </c>
      <c r="B88" s="179" t="s">
        <v>742</v>
      </c>
      <c r="C88" s="186" t="s">
        <v>743</v>
      </c>
      <c r="D88" s="180" t="s">
        <v>341</v>
      </c>
      <c r="E88" s="181">
        <v>3</v>
      </c>
      <c r="F88" s="182"/>
      <c r="G88" s="183">
        <f>ROUND(E88*F88,2)</f>
        <v>0</v>
      </c>
      <c r="H88" s="182"/>
      <c r="I88" s="183">
        <f>ROUND(E88*H88,2)</f>
        <v>0</v>
      </c>
      <c r="J88" s="182"/>
      <c r="K88" s="183">
        <f>ROUND(E88*J88,2)</f>
        <v>0</v>
      </c>
      <c r="L88" s="183">
        <v>21</v>
      </c>
      <c r="M88" s="183">
        <f>G88*(1+L88/100)</f>
        <v>0</v>
      </c>
      <c r="N88" s="181">
        <v>0</v>
      </c>
      <c r="O88" s="181">
        <f>ROUND(E88*N88,2)</f>
        <v>0</v>
      </c>
      <c r="P88" s="181">
        <v>0</v>
      </c>
      <c r="Q88" s="181">
        <f>ROUND(E88*P88,2)</f>
        <v>0</v>
      </c>
      <c r="R88" s="183"/>
      <c r="S88" s="183" t="s">
        <v>236</v>
      </c>
      <c r="T88" s="184" t="s">
        <v>223</v>
      </c>
      <c r="U88" s="162">
        <v>0.2</v>
      </c>
      <c r="V88" s="162">
        <f>ROUND(E88*U88,2)</f>
        <v>0.6</v>
      </c>
      <c r="W88" s="162"/>
      <c r="X88" s="162" t="s">
        <v>224</v>
      </c>
      <c r="Y88" s="162" t="s">
        <v>225</v>
      </c>
      <c r="Z88" s="152"/>
      <c r="AA88" s="152"/>
      <c r="AB88" s="152"/>
      <c r="AC88" s="152"/>
      <c r="AD88" s="152"/>
      <c r="AE88" s="152"/>
      <c r="AF88" s="152"/>
      <c r="AG88" s="152" t="s">
        <v>226</v>
      </c>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outlineLevel="1" x14ac:dyDescent="0.2">
      <c r="A89" s="171">
        <v>31</v>
      </c>
      <c r="B89" s="172" t="s">
        <v>744</v>
      </c>
      <c r="C89" s="187" t="s">
        <v>745</v>
      </c>
      <c r="D89" s="173" t="s">
        <v>272</v>
      </c>
      <c r="E89" s="174">
        <v>13.5</v>
      </c>
      <c r="F89" s="175"/>
      <c r="G89" s="176">
        <f>ROUND(E89*F89,2)</f>
        <v>0</v>
      </c>
      <c r="H89" s="175"/>
      <c r="I89" s="176">
        <f>ROUND(E89*H89,2)</f>
        <v>0</v>
      </c>
      <c r="J89" s="175"/>
      <c r="K89" s="176">
        <f>ROUND(E89*J89,2)</f>
        <v>0</v>
      </c>
      <c r="L89" s="176">
        <v>21</v>
      </c>
      <c r="M89" s="176">
        <f>G89*(1+L89/100)</f>
        <v>0</v>
      </c>
      <c r="N89" s="174">
        <v>3.7000000000000002E-3</v>
      </c>
      <c r="O89" s="174">
        <f>ROUND(E89*N89,2)</f>
        <v>0.05</v>
      </c>
      <c r="P89" s="174">
        <v>0</v>
      </c>
      <c r="Q89" s="174">
        <f>ROUND(E89*P89,2)</f>
        <v>0</v>
      </c>
      <c r="R89" s="176"/>
      <c r="S89" s="176" t="s">
        <v>236</v>
      </c>
      <c r="T89" s="177" t="s">
        <v>223</v>
      </c>
      <c r="U89" s="162">
        <v>0.36099999999999999</v>
      </c>
      <c r="V89" s="162">
        <f>ROUND(E89*U89,2)</f>
        <v>4.87</v>
      </c>
      <c r="W89" s="162"/>
      <c r="X89" s="162" t="s">
        <v>224</v>
      </c>
      <c r="Y89" s="162" t="s">
        <v>225</v>
      </c>
      <c r="Z89" s="152"/>
      <c r="AA89" s="152"/>
      <c r="AB89" s="152"/>
      <c r="AC89" s="152"/>
      <c r="AD89" s="152"/>
      <c r="AE89" s="152"/>
      <c r="AF89" s="152"/>
      <c r="AG89" s="152" t="s">
        <v>226</v>
      </c>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outlineLevel="2" x14ac:dyDescent="0.2">
      <c r="A90" s="159"/>
      <c r="B90" s="160"/>
      <c r="C90" s="194" t="s">
        <v>746</v>
      </c>
      <c r="D90" s="191"/>
      <c r="E90" s="192">
        <v>13.5</v>
      </c>
      <c r="F90" s="162"/>
      <c r="G90" s="162"/>
      <c r="H90" s="162"/>
      <c r="I90" s="162"/>
      <c r="J90" s="162"/>
      <c r="K90" s="162"/>
      <c r="L90" s="162"/>
      <c r="M90" s="162"/>
      <c r="N90" s="161"/>
      <c r="O90" s="161"/>
      <c r="P90" s="161"/>
      <c r="Q90" s="161"/>
      <c r="R90" s="162"/>
      <c r="S90" s="162"/>
      <c r="T90" s="162"/>
      <c r="U90" s="162"/>
      <c r="V90" s="162"/>
      <c r="W90" s="162"/>
      <c r="X90" s="162"/>
      <c r="Y90" s="162"/>
      <c r="Z90" s="152"/>
      <c r="AA90" s="152"/>
      <c r="AB90" s="152"/>
      <c r="AC90" s="152"/>
      <c r="AD90" s="152"/>
      <c r="AE90" s="152"/>
      <c r="AF90" s="152"/>
      <c r="AG90" s="152" t="s">
        <v>258</v>
      </c>
      <c r="AH90" s="152">
        <v>0</v>
      </c>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ht="22.5" outlineLevel="1" x14ac:dyDescent="0.2">
      <c r="A91" s="171">
        <v>32</v>
      </c>
      <c r="B91" s="172" t="s">
        <v>747</v>
      </c>
      <c r="C91" s="187" t="s">
        <v>748</v>
      </c>
      <c r="D91" s="173" t="s">
        <v>299</v>
      </c>
      <c r="E91" s="174">
        <v>150.6</v>
      </c>
      <c r="F91" s="175"/>
      <c r="G91" s="176">
        <f>ROUND(E91*F91,2)</f>
        <v>0</v>
      </c>
      <c r="H91" s="175"/>
      <c r="I91" s="176">
        <f>ROUND(E91*H91,2)</f>
        <v>0</v>
      </c>
      <c r="J91" s="175"/>
      <c r="K91" s="176">
        <f>ROUND(E91*J91,2)</f>
        <v>0</v>
      </c>
      <c r="L91" s="176">
        <v>21</v>
      </c>
      <c r="M91" s="176">
        <f>G91*(1+L91/100)</f>
        <v>0</v>
      </c>
      <c r="N91" s="174">
        <v>0.22133</v>
      </c>
      <c r="O91" s="174">
        <f>ROUND(E91*N91,2)</f>
        <v>33.33</v>
      </c>
      <c r="P91" s="174">
        <v>0</v>
      </c>
      <c r="Q91" s="174">
        <f>ROUND(E91*P91,2)</f>
        <v>0</v>
      </c>
      <c r="R91" s="176"/>
      <c r="S91" s="176" t="s">
        <v>236</v>
      </c>
      <c r="T91" s="177" t="s">
        <v>223</v>
      </c>
      <c r="U91" s="162">
        <v>0.27200000000000002</v>
      </c>
      <c r="V91" s="162">
        <f>ROUND(E91*U91,2)</f>
        <v>40.96</v>
      </c>
      <c r="W91" s="162"/>
      <c r="X91" s="162" t="s">
        <v>224</v>
      </c>
      <c r="Y91" s="162" t="s">
        <v>225</v>
      </c>
      <c r="Z91" s="152"/>
      <c r="AA91" s="152"/>
      <c r="AB91" s="152"/>
      <c r="AC91" s="152"/>
      <c r="AD91" s="152"/>
      <c r="AE91" s="152"/>
      <c r="AF91" s="152"/>
      <c r="AG91" s="152" t="s">
        <v>226</v>
      </c>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2" x14ac:dyDescent="0.2">
      <c r="A92" s="159"/>
      <c r="B92" s="160"/>
      <c r="C92" s="194" t="s">
        <v>749</v>
      </c>
      <c r="D92" s="191"/>
      <c r="E92" s="192">
        <v>51.6</v>
      </c>
      <c r="F92" s="162"/>
      <c r="G92" s="162"/>
      <c r="H92" s="162"/>
      <c r="I92" s="162"/>
      <c r="J92" s="162"/>
      <c r="K92" s="162"/>
      <c r="L92" s="162"/>
      <c r="M92" s="162"/>
      <c r="N92" s="161"/>
      <c r="O92" s="161"/>
      <c r="P92" s="161"/>
      <c r="Q92" s="161"/>
      <c r="R92" s="162"/>
      <c r="S92" s="162"/>
      <c r="T92" s="162"/>
      <c r="U92" s="162"/>
      <c r="V92" s="162"/>
      <c r="W92" s="162"/>
      <c r="X92" s="162"/>
      <c r="Y92" s="162"/>
      <c r="Z92" s="152"/>
      <c r="AA92" s="152"/>
      <c r="AB92" s="152"/>
      <c r="AC92" s="152"/>
      <c r="AD92" s="152"/>
      <c r="AE92" s="152"/>
      <c r="AF92" s="152"/>
      <c r="AG92" s="152" t="s">
        <v>258</v>
      </c>
      <c r="AH92" s="152">
        <v>0</v>
      </c>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outlineLevel="3" x14ac:dyDescent="0.2">
      <c r="A93" s="159"/>
      <c r="B93" s="160"/>
      <c r="C93" s="194" t="s">
        <v>750</v>
      </c>
      <c r="D93" s="191"/>
      <c r="E93" s="192">
        <v>9</v>
      </c>
      <c r="F93" s="162"/>
      <c r="G93" s="162"/>
      <c r="H93" s="162"/>
      <c r="I93" s="162"/>
      <c r="J93" s="162"/>
      <c r="K93" s="162"/>
      <c r="L93" s="162"/>
      <c r="M93" s="162"/>
      <c r="N93" s="161"/>
      <c r="O93" s="161"/>
      <c r="P93" s="161"/>
      <c r="Q93" s="161"/>
      <c r="R93" s="162"/>
      <c r="S93" s="162"/>
      <c r="T93" s="162"/>
      <c r="U93" s="162"/>
      <c r="V93" s="162"/>
      <c r="W93" s="162"/>
      <c r="X93" s="162"/>
      <c r="Y93" s="162"/>
      <c r="Z93" s="152"/>
      <c r="AA93" s="152"/>
      <c r="AB93" s="152"/>
      <c r="AC93" s="152"/>
      <c r="AD93" s="152"/>
      <c r="AE93" s="152"/>
      <c r="AF93" s="152"/>
      <c r="AG93" s="152" t="s">
        <v>258</v>
      </c>
      <c r="AH93" s="152">
        <v>0</v>
      </c>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row>
    <row r="94" spans="1:60" outlineLevel="3" x14ac:dyDescent="0.2">
      <c r="A94" s="159"/>
      <c r="B94" s="160"/>
      <c r="C94" s="194" t="s">
        <v>751</v>
      </c>
      <c r="D94" s="191"/>
      <c r="E94" s="192">
        <v>63</v>
      </c>
      <c r="F94" s="162"/>
      <c r="G94" s="162"/>
      <c r="H94" s="162"/>
      <c r="I94" s="162"/>
      <c r="J94" s="162"/>
      <c r="K94" s="162"/>
      <c r="L94" s="162"/>
      <c r="M94" s="162"/>
      <c r="N94" s="161"/>
      <c r="O94" s="161"/>
      <c r="P94" s="161"/>
      <c r="Q94" s="161"/>
      <c r="R94" s="162"/>
      <c r="S94" s="162"/>
      <c r="T94" s="162"/>
      <c r="U94" s="162"/>
      <c r="V94" s="162"/>
      <c r="W94" s="162"/>
      <c r="X94" s="162"/>
      <c r="Y94" s="162"/>
      <c r="Z94" s="152"/>
      <c r="AA94" s="152"/>
      <c r="AB94" s="152"/>
      <c r="AC94" s="152"/>
      <c r="AD94" s="152"/>
      <c r="AE94" s="152"/>
      <c r="AF94" s="152"/>
      <c r="AG94" s="152" t="s">
        <v>258</v>
      </c>
      <c r="AH94" s="152">
        <v>0</v>
      </c>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outlineLevel="3" x14ac:dyDescent="0.2">
      <c r="A95" s="159"/>
      <c r="B95" s="160"/>
      <c r="C95" s="194" t="s">
        <v>752</v>
      </c>
      <c r="D95" s="191"/>
      <c r="E95" s="192">
        <v>27</v>
      </c>
      <c r="F95" s="162"/>
      <c r="G95" s="162"/>
      <c r="H95" s="162"/>
      <c r="I95" s="162"/>
      <c r="J95" s="162"/>
      <c r="K95" s="162"/>
      <c r="L95" s="162"/>
      <c r="M95" s="162"/>
      <c r="N95" s="161"/>
      <c r="O95" s="161"/>
      <c r="P95" s="161"/>
      <c r="Q95" s="161"/>
      <c r="R95" s="162"/>
      <c r="S95" s="162"/>
      <c r="T95" s="162"/>
      <c r="U95" s="162"/>
      <c r="V95" s="162"/>
      <c r="W95" s="162"/>
      <c r="X95" s="162"/>
      <c r="Y95" s="162"/>
      <c r="Z95" s="152"/>
      <c r="AA95" s="152"/>
      <c r="AB95" s="152"/>
      <c r="AC95" s="152"/>
      <c r="AD95" s="152"/>
      <c r="AE95" s="152"/>
      <c r="AF95" s="152"/>
      <c r="AG95" s="152" t="s">
        <v>258</v>
      </c>
      <c r="AH95" s="152">
        <v>0</v>
      </c>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ht="22.5" outlineLevel="1" x14ac:dyDescent="0.2">
      <c r="A96" s="178">
        <v>33</v>
      </c>
      <c r="B96" s="179" t="s">
        <v>753</v>
      </c>
      <c r="C96" s="186" t="s">
        <v>754</v>
      </c>
      <c r="D96" s="180" t="s">
        <v>299</v>
      </c>
      <c r="E96" s="181">
        <v>51.6</v>
      </c>
      <c r="F96" s="182"/>
      <c r="G96" s="183">
        <f t="shared" ref="G96:G103" si="0">ROUND(E96*F96,2)</f>
        <v>0</v>
      </c>
      <c r="H96" s="182"/>
      <c r="I96" s="183">
        <f t="shared" ref="I96:I103" si="1">ROUND(E96*H96,2)</f>
        <v>0</v>
      </c>
      <c r="J96" s="182"/>
      <c r="K96" s="183">
        <f t="shared" ref="K96:K103" si="2">ROUND(E96*J96,2)</f>
        <v>0</v>
      </c>
      <c r="L96" s="183">
        <v>21</v>
      </c>
      <c r="M96" s="183">
        <f t="shared" ref="M96:M103" si="3">G96*(1+L96/100)</f>
        <v>0</v>
      </c>
      <c r="N96" s="181">
        <v>0.21115999999999999</v>
      </c>
      <c r="O96" s="181">
        <f t="shared" ref="O96:O103" si="4">ROUND(E96*N96,2)</f>
        <v>10.9</v>
      </c>
      <c r="P96" s="181">
        <v>0</v>
      </c>
      <c r="Q96" s="181">
        <f t="shared" ref="Q96:Q103" si="5">ROUND(E96*P96,2)</f>
        <v>0</v>
      </c>
      <c r="R96" s="183"/>
      <c r="S96" s="183" t="s">
        <v>236</v>
      </c>
      <c r="T96" s="184" t="s">
        <v>223</v>
      </c>
      <c r="U96" s="162">
        <v>0.27200000000000002</v>
      </c>
      <c r="V96" s="162">
        <f t="shared" ref="V96:V103" si="6">ROUND(E96*U96,2)</f>
        <v>14.04</v>
      </c>
      <c r="W96" s="162"/>
      <c r="X96" s="162" t="s">
        <v>224</v>
      </c>
      <c r="Y96" s="162" t="s">
        <v>225</v>
      </c>
      <c r="Z96" s="152"/>
      <c r="AA96" s="152"/>
      <c r="AB96" s="152"/>
      <c r="AC96" s="152"/>
      <c r="AD96" s="152"/>
      <c r="AE96" s="152"/>
      <c r="AF96" s="152"/>
      <c r="AG96" s="152" t="s">
        <v>226</v>
      </c>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outlineLevel="1" x14ac:dyDescent="0.2">
      <c r="A97" s="178">
        <v>34</v>
      </c>
      <c r="B97" s="179" t="s">
        <v>755</v>
      </c>
      <c r="C97" s="186" t="s">
        <v>756</v>
      </c>
      <c r="D97" s="180" t="s">
        <v>299</v>
      </c>
      <c r="E97" s="181">
        <v>14</v>
      </c>
      <c r="F97" s="182"/>
      <c r="G97" s="183">
        <f t="shared" si="0"/>
        <v>0</v>
      </c>
      <c r="H97" s="182"/>
      <c r="I97" s="183">
        <f t="shared" si="1"/>
        <v>0</v>
      </c>
      <c r="J97" s="182"/>
      <c r="K97" s="183">
        <f t="shared" si="2"/>
        <v>0</v>
      </c>
      <c r="L97" s="183">
        <v>21</v>
      </c>
      <c r="M97" s="183">
        <f t="shared" si="3"/>
        <v>0</v>
      </c>
      <c r="N97" s="181">
        <v>4.3E-3</v>
      </c>
      <c r="O97" s="181">
        <f t="shared" si="4"/>
        <v>0.06</v>
      </c>
      <c r="P97" s="181">
        <v>0</v>
      </c>
      <c r="Q97" s="181">
        <f t="shared" si="5"/>
        <v>0</v>
      </c>
      <c r="R97" s="183"/>
      <c r="S97" s="183" t="s">
        <v>236</v>
      </c>
      <c r="T97" s="184" t="s">
        <v>223</v>
      </c>
      <c r="U97" s="162">
        <v>0.20799999999999999</v>
      </c>
      <c r="V97" s="162">
        <f t="shared" si="6"/>
        <v>2.91</v>
      </c>
      <c r="W97" s="162"/>
      <c r="X97" s="162" t="s">
        <v>224</v>
      </c>
      <c r="Y97" s="162" t="s">
        <v>225</v>
      </c>
      <c r="Z97" s="152"/>
      <c r="AA97" s="152"/>
      <c r="AB97" s="152"/>
      <c r="AC97" s="152"/>
      <c r="AD97" s="152"/>
      <c r="AE97" s="152"/>
      <c r="AF97" s="152"/>
      <c r="AG97" s="152" t="s">
        <v>226</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outlineLevel="1" x14ac:dyDescent="0.2">
      <c r="A98" s="178">
        <v>35</v>
      </c>
      <c r="B98" s="179" t="s">
        <v>755</v>
      </c>
      <c r="C98" s="186" t="s">
        <v>756</v>
      </c>
      <c r="D98" s="180" t="s">
        <v>299</v>
      </c>
      <c r="E98" s="181">
        <v>880</v>
      </c>
      <c r="F98" s="182"/>
      <c r="G98" s="183">
        <f t="shared" si="0"/>
        <v>0</v>
      </c>
      <c r="H98" s="182"/>
      <c r="I98" s="183">
        <f t="shared" si="1"/>
        <v>0</v>
      </c>
      <c r="J98" s="182"/>
      <c r="K98" s="183">
        <f t="shared" si="2"/>
        <v>0</v>
      </c>
      <c r="L98" s="183">
        <v>21</v>
      </c>
      <c r="M98" s="183">
        <f t="shared" si="3"/>
        <v>0</v>
      </c>
      <c r="N98" s="181">
        <v>4.3E-3</v>
      </c>
      <c r="O98" s="181">
        <f t="shared" si="4"/>
        <v>3.78</v>
      </c>
      <c r="P98" s="181">
        <v>0</v>
      </c>
      <c r="Q98" s="181">
        <f t="shared" si="5"/>
        <v>0</v>
      </c>
      <c r="R98" s="183"/>
      <c r="S98" s="183" t="s">
        <v>236</v>
      </c>
      <c r="T98" s="184" t="s">
        <v>223</v>
      </c>
      <c r="U98" s="162">
        <v>0.20799999999999999</v>
      </c>
      <c r="V98" s="162">
        <f t="shared" si="6"/>
        <v>183.04</v>
      </c>
      <c r="W98" s="162"/>
      <c r="X98" s="162" t="s">
        <v>224</v>
      </c>
      <c r="Y98" s="162" t="s">
        <v>225</v>
      </c>
      <c r="Z98" s="152"/>
      <c r="AA98" s="152"/>
      <c r="AB98" s="152"/>
      <c r="AC98" s="152"/>
      <c r="AD98" s="152"/>
      <c r="AE98" s="152"/>
      <c r="AF98" s="152"/>
      <c r="AG98" s="152" t="s">
        <v>226</v>
      </c>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row>
    <row r="99" spans="1:60" outlineLevel="1" x14ac:dyDescent="0.2">
      <c r="A99" s="178">
        <v>36</v>
      </c>
      <c r="B99" s="179" t="s">
        <v>757</v>
      </c>
      <c r="C99" s="186" t="s">
        <v>758</v>
      </c>
      <c r="D99" s="180" t="s">
        <v>299</v>
      </c>
      <c r="E99" s="181">
        <v>880</v>
      </c>
      <c r="F99" s="182"/>
      <c r="G99" s="183">
        <f t="shared" si="0"/>
        <v>0</v>
      </c>
      <c r="H99" s="182"/>
      <c r="I99" s="183">
        <f t="shared" si="1"/>
        <v>0</v>
      </c>
      <c r="J99" s="182"/>
      <c r="K99" s="183">
        <f t="shared" si="2"/>
        <v>0</v>
      </c>
      <c r="L99" s="183">
        <v>21</v>
      </c>
      <c r="M99" s="183">
        <f t="shared" si="3"/>
        <v>0</v>
      </c>
      <c r="N99" s="181">
        <v>0</v>
      </c>
      <c r="O99" s="181">
        <f t="shared" si="4"/>
        <v>0</v>
      </c>
      <c r="P99" s="181">
        <v>0</v>
      </c>
      <c r="Q99" s="181">
        <f t="shared" si="5"/>
        <v>0</v>
      </c>
      <c r="R99" s="183"/>
      <c r="S99" s="183" t="s">
        <v>236</v>
      </c>
      <c r="T99" s="184" t="s">
        <v>223</v>
      </c>
      <c r="U99" s="162">
        <v>7.3999999999999996E-2</v>
      </c>
      <c r="V99" s="162">
        <f t="shared" si="6"/>
        <v>65.12</v>
      </c>
      <c r="W99" s="162"/>
      <c r="X99" s="162" t="s">
        <v>224</v>
      </c>
      <c r="Y99" s="162" t="s">
        <v>225</v>
      </c>
      <c r="Z99" s="152"/>
      <c r="AA99" s="152"/>
      <c r="AB99" s="152"/>
      <c r="AC99" s="152"/>
      <c r="AD99" s="152"/>
      <c r="AE99" s="152"/>
      <c r="AF99" s="152"/>
      <c r="AG99" s="152" t="s">
        <v>226</v>
      </c>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outlineLevel="1" x14ac:dyDescent="0.2">
      <c r="A100" s="178">
        <v>37</v>
      </c>
      <c r="B100" s="179" t="s">
        <v>759</v>
      </c>
      <c r="C100" s="186" t="s">
        <v>760</v>
      </c>
      <c r="D100" s="180" t="s">
        <v>341</v>
      </c>
      <c r="E100" s="181">
        <v>3</v>
      </c>
      <c r="F100" s="182"/>
      <c r="G100" s="183">
        <f t="shared" si="0"/>
        <v>0</v>
      </c>
      <c r="H100" s="182"/>
      <c r="I100" s="183">
        <f t="shared" si="1"/>
        <v>0</v>
      </c>
      <c r="J100" s="182"/>
      <c r="K100" s="183">
        <f t="shared" si="2"/>
        <v>0</v>
      </c>
      <c r="L100" s="183">
        <v>21</v>
      </c>
      <c r="M100" s="183">
        <f t="shared" si="3"/>
        <v>0</v>
      </c>
      <c r="N100" s="181">
        <v>5.9000000000000003E-4</v>
      </c>
      <c r="O100" s="181">
        <f t="shared" si="4"/>
        <v>0</v>
      </c>
      <c r="P100" s="181">
        <v>0</v>
      </c>
      <c r="Q100" s="181">
        <f t="shared" si="5"/>
        <v>0</v>
      </c>
      <c r="R100" s="183" t="s">
        <v>302</v>
      </c>
      <c r="S100" s="183" t="s">
        <v>761</v>
      </c>
      <c r="T100" s="184" t="s">
        <v>223</v>
      </c>
      <c r="U100" s="162">
        <v>0</v>
      </c>
      <c r="V100" s="162">
        <f t="shared" si="6"/>
        <v>0</v>
      </c>
      <c r="W100" s="162"/>
      <c r="X100" s="162" t="s">
        <v>285</v>
      </c>
      <c r="Y100" s="162" t="s">
        <v>225</v>
      </c>
      <c r="Z100" s="152"/>
      <c r="AA100" s="152"/>
      <c r="AB100" s="152"/>
      <c r="AC100" s="152"/>
      <c r="AD100" s="152"/>
      <c r="AE100" s="152"/>
      <c r="AF100" s="152"/>
      <c r="AG100" s="152" t="s">
        <v>286</v>
      </c>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row>
    <row r="101" spans="1:60" outlineLevel="1" x14ac:dyDescent="0.2">
      <c r="A101" s="178">
        <v>38</v>
      </c>
      <c r="B101" s="179" t="s">
        <v>762</v>
      </c>
      <c r="C101" s="186" t="s">
        <v>763</v>
      </c>
      <c r="D101" s="180" t="s">
        <v>341</v>
      </c>
      <c r="E101" s="181">
        <v>2</v>
      </c>
      <c r="F101" s="182"/>
      <c r="G101" s="183">
        <f t="shared" si="0"/>
        <v>0</v>
      </c>
      <c r="H101" s="182"/>
      <c r="I101" s="183">
        <f t="shared" si="1"/>
        <v>0</v>
      </c>
      <c r="J101" s="182"/>
      <c r="K101" s="183">
        <f t="shared" si="2"/>
        <v>0</v>
      </c>
      <c r="L101" s="183">
        <v>21</v>
      </c>
      <c r="M101" s="183">
        <f t="shared" si="3"/>
        <v>0</v>
      </c>
      <c r="N101" s="181">
        <v>5.1000000000000004E-3</v>
      </c>
      <c r="O101" s="181">
        <f t="shared" si="4"/>
        <v>0.01</v>
      </c>
      <c r="P101" s="181">
        <v>0</v>
      </c>
      <c r="Q101" s="181">
        <f t="shared" si="5"/>
        <v>0</v>
      </c>
      <c r="R101" s="183" t="s">
        <v>302</v>
      </c>
      <c r="S101" s="183" t="s">
        <v>236</v>
      </c>
      <c r="T101" s="184" t="s">
        <v>223</v>
      </c>
      <c r="U101" s="162">
        <v>0</v>
      </c>
      <c r="V101" s="162">
        <f t="shared" si="6"/>
        <v>0</v>
      </c>
      <c r="W101" s="162"/>
      <c r="X101" s="162" t="s">
        <v>285</v>
      </c>
      <c r="Y101" s="162" t="s">
        <v>225</v>
      </c>
      <c r="Z101" s="152"/>
      <c r="AA101" s="152"/>
      <c r="AB101" s="152"/>
      <c r="AC101" s="152"/>
      <c r="AD101" s="152"/>
      <c r="AE101" s="152"/>
      <c r="AF101" s="152"/>
      <c r="AG101" s="152" t="s">
        <v>286</v>
      </c>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row>
    <row r="102" spans="1:60" outlineLevel="1" x14ac:dyDescent="0.2">
      <c r="A102" s="178">
        <v>39</v>
      </c>
      <c r="B102" s="179" t="s">
        <v>764</v>
      </c>
      <c r="C102" s="186" t="s">
        <v>765</v>
      </c>
      <c r="D102" s="180" t="s">
        <v>341</v>
      </c>
      <c r="E102" s="181">
        <v>1</v>
      </c>
      <c r="F102" s="182"/>
      <c r="G102" s="183">
        <f t="shared" si="0"/>
        <v>0</v>
      </c>
      <c r="H102" s="182"/>
      <c r="I102" s="183">
        <f t="shared" si="1"/>
        <v>0</v>
      </c>
      <c r="J102" s="182"/>
      <c r="K102" s="183">
        <f t="shared" si="2"/>
        <v>0</v>
      </c>
      <c r="L102" s="183">
        <v>21</v>
      </c>
      <c r="M102" s="183">
        <f t="shared" si="3"/>
        <v>0</v>
      </c>
      <c r="N102" s="181">
        <v>6.0000000000000001E-3</v>
      </c>
      <c r="O102" s="181">
        <f t="shared" si="4"/>
        <v>0.01</v>
      </c>
      <c r="P102" s="181">
        <v>0</v>
      </c>
      <c r="Q102" s="181">
        <f t="shared" si="5"/>
        <v>0</v>
      </c>
      <c r="R102" s="183" t="s">
        <v>302</v>
      </c>
      <c r="S102" s="183" t="s">
        <v>236</v>
      </c>
      <c r="T102" s="184" t="s">
        <v>223</v>
      </c>
      <c r="U102" s="162">
        <v>0</v>
      </c>
      <c r="V102" s="162">
        <f t="shared" si="6"/>
        <v>0</v>
      </c>
      <c r="W102" s="162"/>
      <c r="X102" s="162" t="s">
        <v>285</v>
      </c>
      <c r="Y102" s="162" t="s">
        <v>225</v>
      </c>
      <c r="Z102" s="152"/>
      <c r="AA102" s="152"/>
      <c r="AB102" s="152"/>
      <c r="AC102" s="152"/>
      <c r="AD102" s="152"/>
      <c r="AE102" s="152"/>
      <c r="AF102" s="152"/>
      <c r="AG102" s="152" t="s">
        <v>286</v>
      </c>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row>
    <row r="103" spans="1:60" outlineLevel="1" x14ac:dyDescent="0.2">
      <c r="A103" s="178">
        <v>40</v>
      </c>
      <c r="B103" s="179" t="s">
        <v>766</v>
      </c>
      <c r="C103" s="186" t="s">
        <v>767</v>
      </c>
      <c r="D103" s="180" t="s">
        <v>341</v>
      </c>
      <c r="E103" s="181">
        <v>3</v>
      </c>
      <c r="F103" s="182"/>
      <c r="G103" s="183">
        <f t="shared" si="0"/>
        <v>0</v>
      </c>
      <c r="H103" s="182"/>
      <c r="I103" s="183">
        <f t="shared" si="1"/>
        <v>0</v>
      </c>
      <c r="J103" s="182"/>
      <c r="K103" s="183">
        <f t="shared" si="2"/>
        <v>0</v>
      </c>
      <c r="L103" s="183">
        <v>21</v>
      </c>
      <c r="M103" s="183">
        <f t="shared" si="3"/>
        <v>0</v>
      </c>
      <c r="N103" s="181">
        <v>0</v>
      </c>
      <c r="O103" s="181">
        <f t="shared" si="4"/>
        <v>0</v>
      </c>
      <c r="P103" s="181">
        <v>0</v>
      </c>
      <c r="Q103" s="181">
        <f t="shared" si="5"/>
        <v>0</v>
      </c>
      <c r="R103" s="183" t="s">
        <v>302</v>
      </c>
      <c r="S103" s="183" t="s">
        <v>236</v>
      </c>
      <c r="T103" s="184" t="s">
        <v>223</v>
      </c>
      <c r="U103" s="162">
        <v>0</v>
      </c>
      <c r="V103" s="162">
        <f t="shared" si="6"/>
        <v>0</v>
      </c>
      <c r="W103" s="162"/>
      <c r="X103" s="162" t="s">
        <v>285</v>
      </c>
      <c r="Y103" s="162" t="s">
        <v>225</v>
      </c>
      <c r="Z103" s="152"/>
      <c r="AA103" s="152"/>
      <c r="AB103" s="152"/>
      <c r="AC103" s="152"/>
      <c r="AD103" s="152"/>
      <c r="AE103" s="152"/>
      <c r="AF103" s="152"/>
      <c r="AG103" s="152" t="s">
        <v>286</v>
      </c>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row>
    <row r="104" spans="1:60" x14ac:dyDescent="0.2">
      <c r="A104" s="164" t="s">
        <v>217</v>
      </c>
      <c r="B104" s="165" t="s">
        <v>158</v>
      </c>
      <c r="C104" s="185" t="s">
        <v>159</v>
      </c>
      <c r="D104" s="166"/>
      <c r="E104" s="167"/>
      <c r="F104" s="168"/>
      <c r="G104" s="168">
        <f>SUMIF(AG105:AG105,"&lt;&gt;NOR",G105:G105)</f>
        <v>0</v>
      </c>
      <c r="H104" s="168"/>
      <c r="I104" s="168">
        <f>SUM(I105:I105)</f>
        <v>0</v>
      </c>
      <c r="J104" s="168"/>
      <c r="K104" s="168">
        <f>SUM(K105:K105)</f>
        <v>0</v>
      </c>
      <c r="L104" s="168"/>
      <c r="M104" s="168">
        <f>SUM(M105:M105)</f>
        <v>0</v>
      </c>
      <c r="N104" s="167"/>
      <c r="O104" s="167">
        <f>SUM(O105:O105)</f>
        <v>0</v>
      </c>
      <c r="P104" s="167"/>
      <c r="Q104" s="167">
        <f>SUM(Q105:Q105)</f>
        <v>0</v>
      </c>
      <c r="R104" s="168"/>
      <c r="S104" s="168"/>
      <c r="T104" s="169"/>
      <c r="U104" s="163"/>
      <c r="V104" s="163">
        <f>SUM(V105:V105)</f>
        <v>15.07</v>
      </c>
      <c r="W104" s="163"/>
      <c r="X104" s="163"/>
      <c r="Y104" s="163"/>
      <c r="AG104" t="s">
        <v>218</v>
      </c>
    </row>
    <row r="105" spans="1:60" outlineLevel="1" x14ac:dyDescent="0.2">
      <c r="A105" s="178">
        <v>41</v>
      </c>
      <c r="B105" s="179" t="s">
        <v>676</v>
      </c>
      <c r="C105" s="186" t="s">
        <v>677</v>
      </c>
      <c r="D105" s="180" t="s">
        <v>335</v>
      </c>
      <c r="E105" s="181">
        <v>941.97981000000004</v>
      </c>
      <c r="F105" s="182"/>
      <c r="G105" s="183">
        <f>ROUND(E105*F105,2)</f>
        <v>0</v>
      </c>
      <c r="H105" s="182"/>
      <c r="I105" s="183">
        <f>ROUND(E105*H105,2)</f>
        <v>0</v>
      </c>
      <c r="J105" s="182"/>
      <c r="K105" s="183">
        <f>ROUND(E105*J105,2)</f>
        <v>0</v>
      </c>
      <c r="L105" s="183">
        <v>21</v>
      </c>
      <c r="M105" s="183">
        <f>G105*(1+L105/100)</f>
        <v>0</v>
      </c>
      <c r="N105" s="181">
        <v>0</v>
      </c>
      <c r="O105" s="181">
        <f>ROUND(E105*N105,2)</f>
        <v>0</v>
      </c>
      <c r="P105" s="181">
        <v>0</v>
      </c>
      <c r="Q105" s="181">
        <f>ROUND(E105*P105,2)</f>
        <v>0</v>
      </c>
      <c r="R105" s="183"/>
      <c r="S105" s="183" t="s">
        <v>236</v>
      </c>
      <c r="T105" s="184" t="s">
        <v>223</v>
      </c>
      <c r="U105" s="162">
        <v>1.6E-2</v>
      </c>
      <c r="V105" s="162">
        <f>ROUND(E105*U105,2)</f>
        <v>15.07</v>
      </c>
      <c r="W105" s="162"/>
      <c r="X105" s="162" t="s">
        <v>224</v>
      </c>
      <c r="Y105" s="162" t="s">
        <v>225</v>
      </c>
      <c r="Z105" s="152"/>
      <c r="AA105" s="152"/>
      <c r="AB105" s="152"/>
      <c r="AC105" s="152"/>
      <c r="AD105" s="152"/>
      <c r="AE105" s="152"/>
      <c r="AF105" s="152"/>
      <c r="AG105" s="152" t="s">
        <v>314</v>
      </c>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row>
    <row r="106" spans="1:60" x14ac:dyDescent="0.2">
      <c r="A106" s="164" t="s">
        <v>217</v>
      </c>
      <c r="B106" s="165" t="s">
        <v>180</v>
      </c>
      <c r="C106" s="185" t="s">
        <v>181</v>
      </c>
      <c r="D106" s="166"/>
      <c r="E106" s="167"/>
      <c r="F106" s="168"/>
      <c r="G106" s="168">
        <f>SUMIF(AG107:AG114,"&lt;&gt;NOR",G107:G114)</f>
        <v>0</v>
      </c>
      <c r="H106" s="168"/>
      <c r="I106" s="168">
        <f>SUM(I107:I114)</f>
        <v>0</v>
      </c>
      <c r="J106" s="168"/>
      <c r="K106" s="168">
        <f>SUM(K107:K114)</f>
        <v>0</v>
      </c>
      <c r="L106" s="168"/>
      <c r="M106" s="168">
        <f>SUM(M107:M114)</f>
        <v>0</v>
      </c>
      <c r="N106" s="167"/>
      <c r="O106" s="167">
        <f>SUM(O107:O114)</f>
        <v>0.05</v>
      </c>
      <c r="P106" s="167"/>
      <c r="Q106" s="167">
        <f>SUM(Q107:Q114)</f>
        <v>0</v>
      </c>
      <c r="R106" s="168"/>
      <c r="S106" s="168"/>
      <c r="T106" s="169"/>
      <c r="U106" s="163"/>
      <c r="V106" s="163">
        <f>SUM(V107:V114)</f>
        <v>4.38</v>
      </c>
      <c r="W106" s="163"/>
      <c r="X106" s="163"/>
      <c r="Y106" s="163"/>
      <c r="AG106" t="s">
        <v>218</v>
      </c>
    </row>
    <row r="107" spans="1:60" outlineLevel="1" x14ac:dyDescent="0.2">
      <c r="A107" s="171">
        <v>42</v>
      </c>
      <c r="B107" s="172" t="s">
        <v>768</v>
      </c>
      <c r="C107" s="187" t="s">
        <v>769</v>
      </c>
      <c r="D107" s="173" t="s">
        <v>299</v>
      </c>
      <c r="E107" s="174">
        <v>18</v>
      </c>
      <c r="F107" s="175"/>
      <c r="G107" s="176">
        <f>ROUND(E107*F107,2)</f>
        <v>0</v>
      </c>
      <c r="H107" s="175"/>
      <c r="I107" s="176">
        <f>ROUND(E107*H107,2)</f>
        <v>0</v>
      </c>
      <c r="J107" s="175"/>
      <c r="K107" s="176">
        <f>ROUND(E107*J107,2)</f>
        <v>0</v>
      </c>
      <c r="L107" s="176">
        <v>21</v>
      </c>
      <c r="M107" s="176">
        <f>G107*(1+L107/100)</f>
        <v>0</v>
      </c>
      <c r="N107" s="174">
        <v>0</v>
      </c>
      <c r="O107" s="174">
        <f>ROUND(E107*N107,2)</f>
        <v>0</v>
      </c>
      <c r="P107" s="174">
        <v>0</v>
      </c>
      <c r="Q107" s="174">
        <f>ROUND(E107*P107,2)</f>
        <v>0</v>
      </c>
      <c r="R107" s="176"/>
      <c r="S107" s="176" t="s">
        <v>236</v>
      </c>
      <c r="T107" s="177" t="s">
        <v>223</v>
      </c>
      <c r="U107" s="162">
        <v>0.15</v>
      </c>
      <c r="V107" s="162">
        <f>ROUND(E107*U107,2)</f>
        <v>2.7</v>
      </c>
      <c r="W107" s="162"/>
      <c r="X107" s="162" t="s">
        <v>224</v>
      </c>
      <c r="Y107" s="162" t="s">
        <v>225</v>
      </c>
      <c r="Z107" s="152"/>
      <c r="AA107" s="152"/>
      <c r="AB107" s="152"/>
      <c r="AC107" s="152"/>
      <c r="AD107" s="152"/>
      <c r="AE107" s="152"/>
      <c r="AF107" s="152"/>
      <c r="AG107" s="152" t="s">
        <v>226</v>
      </c>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row>
    <row r="108" spans="1:60" outlineLevel="2" x14ac:dyDescent="0.2">
      <c r="A108" s="159"/>
      <c r="B108" s="160"/>
      <c r="C108" s="194" t="s">
        <v>770</v>
      </c>
      <c r="D108" s="191"/>
      <c r="E108" s="192">
        <v>6</v>
      </c>
      <c r="F108" s="162"/>
      <c r="G108" s="162"/>
      <c r="H108" s="162"/>
      <c r="I108" s="162"/>
      <c r="J108" s="162"/>
      <c r="K108" s="162"/>
      <c r="L108" s="162"/>
      <c r="M108" s="162"/>
      <c r="N108" s="161"/>
      <c r="O108" s="161"/>
      <c r="P108" s="161"/>
      <c r="Q108" s="161"/>
      <c r="R108" s="162"/>
      <c r="S108" s="162"/>
      <c r="T108" s="162"/>
      <c r="U108" s="162"/>
      <c r="V108" s="162"/>
      <c r="W108" s="162"/>
      <c r="X108" s="162"/>
      <c r="Y108" s="162"/>
      <c r="Z108" s="152"/>
      <c r="AA108" s="152"/>
      <c r="AB108" s="152"/>
      <c r="AC108" s="152"/>
      <c r="AD108" s="152"/>
      <c r="AE108" s="152"/>
      <c r="AF108" s="152"/>
      <c r="AG108" s="152" t="s">
        <v>258</v>
      </c>
      <c r="AH108" s="152">
        <v>0</v>
      </c>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row>
    <row r="109" spans="1:60" outlineLevel="3" x14ac:dyDescent="0.2">
      <c r="A109" s="159"/>
      <c r="B109" s="160"/>
      <c r="C109" s="194" t="s">
        <v>771</v>
      </c>
      <c r="D109" s="191"/>
      <c r="E109" s="192">
        <v>6</v>
      </c>
      <c r="F109" s="162"/>
      <c r="G109" s="162"/>
      <c r="H109" s="162"/>
      <c r="I109" s="162"/>
      <c r="J109" s="162"/>
      <c r="K109" s="162"/>
      <c r="L109" s="162"/>
      <c r="M109" s="162"/>
      <c r="N109" s="161"/>
      <c r="O109" s="161"/>
      <c r="P109" s="161"/>
      <c r="Q109" s="161"/>
      <c r="R109" s="162"/>
      <c r="S109" s="162"/>
      <c r="T109" s="162"/>
      <c r="U109" s="162"/>
      <c r="V109" s="162"/>
      <c r="W109" s="162"/>
      <c r="X109" s="162"/>
      <c r="Y109" s="162"/>
      <c r="Z109" s="152"/>
      <c r="AA109" s="152"/>
      <c r="AB109" s="152"/>
      <c r="AC109" s="152"/>
      <c r="AD109" s="152"/>
      <c r="AE109" s="152"/>
      <c r="AF109" s="152"/>
      <c r="AG109" s="152" t="s">
        <v>258</v>
      </c>
      <c r="AH109" s="152">
        <v>0</v>
      </c>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row>
    <row r="110" spans="1:60" outlineLevel="3" x14ac:dyDescent="0.2">
      <c r="A110" s="159"/>
      <c r="B110" s="160"/>
      <c r="C110" s="194" t="s">
        <v>772</v>
      </c>
      <c r="D110" s="191"/>
      <c r="E110" s="192">
        <v>6</v>
      </c>
      <c r="F110" s="162"/>
      <c r="G110" s="162"/>
      <c r="H110" s="162"/>
      <c r="I110" s="162"/>
      <c r="J110" s="162"/>
      <c r="K110" s="162"/>
      <c r="L110" s="162"/>
      <c r="M110" s="162"/>
      <c r="N110" s="161"/>
      <c r="O110" s="161"/>
      <c r="P110" s="161"/>
      <c r="Q110" s="161"/>
      <c r="R110" s="162"/>
      <c r="S110" s="162"/>
      <c r="T110" s="162"/>
      <c r="U110" s="162"/>
      <c r="V110" s="162"/>
      <c r="W110" s="162"/>
      <c r="X110" s="162"/>
      <c r="Y110" s="162"/>
      <c r="Z110" s="152"/>
      <c r="AA110" s="152"/>
      <c r="AB110" s="152"/>
      <c r="AC110" s="152"/>
      <c r="AD110" s="152"/>
      <c r="AE110" s="152"/>
      <c r="AF110" s="152"/>
      <c r="AG110" s="152" t="s">
        <v>258</v>
      </c>
      <c r="AH110" s="152">
        <v>0</v>
      </c>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row>
    <row r="111" spans="1:60" outlineLevel="1" x14ac:dyDescent="0.2">
      <c r="A111" s="171">
        <v>43</v>
      </c>
      <c r="B111" s="172" t="s">
        <v>773</v>
      </c>
      <c r="C111" s="187" t="s">
        <v>774</v>
      </c>
      <c r="D111" s="173" t="s">
        <v>299</v>
      </c>
      <c r="E111" s="174">
        <v>6</v>
      </c>
      <c r="F111" s="175"/>
      <c r="G111" s="176">
        <f>ROUND(E111*F111,2)</f>
        <v>0</v>
      </c>
      <c r="H111" s="175"/>
      <c r="I111" s="176">
        <f>ROUND(E111*H111,2)</f>
        <v>0</v>
      </c>
      <c r="J111" s="175"/>
      <c r="K111" s="176">
        <f>ROUND(E111*J111,2)</f>
        <v>0</v>
      </c>
      <c r="L111" s="176">
        <v>21</v>
      </c>
      <c r="M111" s="176">
        <f>G111*(1+L111/100)</f>
        <v>0</v>
      </c>
      <c r="N111" s="174">
        <v>0</v>
      </c>
      <c r="O111" s="174">
        <f>ROUND(E111*N111,2)</f>
        <v>0</v>
      </c>
      <c r="P111" s="174">
        <v>0</v>
      </c>
      <c r="Q111" s="174">
        <f>ROUND(E111*P111,2)</f>
        <v>0</v>
      </c>
      <c r="R111" s="176"/>
      <c r="S111" s="176" t="s">
        <v>236</v>
      </c>
      <c r="T111" s="177" t="s">
        <v>223</v>
      </c>
      <c r="U111" s="162">
        <v>0.28000000000000003</v>
      </c>
      <c r="V111" s="162">
        <f>ROUND(E111*U111,2)</f>
        <v>1.68</v>
      </c>
      <c r="W111" s="162"/>
      <c r="X111" s="162" t="s">
        <v>224</v>
      </c>
      <c r="Y111" s="162" t="s">
        <v>225</v>
      </c>
      <c r="Z111" s="152"/>
      <c r="AA111" s="152"/>
      <c r="AB111" s="152"/>
      <c r="AC111" s="152"/>
      <c r="AD111" s="152"/>
      <c r="AE111" s="152"/>
      <c r="AF111" s="152"/>
      <c r="AG111" s="152" t="s">
        <v>226</v>
      </c>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row>
    <row r="112" spans="1:60" outlineLevel="2" x14ac:dyDescent="0.2">
      <c r="A112" s="159"/>
      <c r="B112" s="160"/>
      <c r="C112" s="194" t="s">
        <v>775</v>
      </c>
      <c r="D112" s="191"/>
      <c r="E112" s="192">
        <v>6</v>
      </c>
      <c r="F112" s="162"/>
      <c r="G112" s="162"/>
      <c r="H112" s="162"/>
      <c r="I112" s="162"/>
      <c r="J112" s="162"/>
      <c r="K112" s="162"/>
      <c r="L112" s="162"/>
      <c r="M112" s="162"/>
      <c r="N112" s="161"/>
      <c r="O112" s="161"/>
      <c r="P112" s="161"/>
      <c r="Q112" s="161"/>
      <c r="R112" s="162"/>
      <c r="S112" s="162"/>
      <c r="T112" s="162"/>
      <c r="U112" s="162"/>
      <c r="V112" s="162"/>
      <c r="W112" s="162"/>
      <c r="X112" s="162"/>
      <c r="Y112" s="162"/>
      <c r="Z112" s="152"/>
      <c r="AA112" s="152"/>
      <c r="AB112" s="152"/>
      <c r="AC112" s="152"/>
      <c r="AD112" s="152"/>
      <c r="AE112" s="152"/>
      <c r="AF112" s="152"/>
      <c r="AG112" s="152" t="s">
        <v>258</v>
      </c>
      <c r="AH112" s="152">
        <v>0</v>
      </c>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row>
    <row r="113" spans="1:60" outlineLevel="1" x14ac:dyDescent="0.2">
      <c r="A113" s="178">
        <v>44</v>
      </c>
      <c r="B113" s="179" t="s">
        <v>776</v>
      </c>
      <c r="C113" s="186" t="s">
        <v>777</v>
      </c>
      <c r="D113" s="180" t="s">
        <v>299</v>
      </c>
      <c r="E113" s="181">
        <v>18</v>
      </c>
      <c r="F113" s="182"/>
      <c r="G113" s="183">
        <f>ROUND(E113*F113,2)</f>
        <v>0</v>
      </c>
      <c r="H113" s="182"/>
      <c r="I113" s="183">
        <f>ROUND(E113*H113,2)</f>
        <v>0</v>
      </c>
      <c r="J113" s="182"/>
      <c r="K113" s="183">
        <f>ROUND(E113*J113,2)</f>
        <v>0</v>
      </c>
      <c r="L113" s="183">
        <v>21</v>
      </c>
      <c r="M113" s="183">
        <f>G113*(1+L113/100)</f>
        <v>0</v>
      </c>
      <c r="N113" s="181">
        <v>9.7999999999999997E-4</v>
      </c>
      <c r="O113" s="181">
        <f>ROUND(E113*N113,2)</f>
        <v>0.02</v>
      </c>
      <c r="P113" s="181">
        <v>0</v>
      </c>
      <c r="Q113" s="181">
        <f>ROUND(E113*P113,2)</f>
        <v>0</v>
      </c>
      <c r="R113" s="183" t="s">
        <v>302</v>
      </c>
      <c r="S113" s="183" t="s">
        <v>236</v>
      </c>
      <c r="T113" s="184" t="s">
        <v>223</v>
      </c>
      <c r="U113" s="162">
        <v>0</v>
      </c>
      <c r="V113" s="162">
        <f>ROUND(E113*U113,2)</f>
        <v>0</v>
      </c>
      <c r="W113" s="162"/>
      <c r="X113" s="162" t="s">
        <v>285</v>
      </c>
      <c r="Y113" s="162" t="s">
        <v>225</v>
      </c>
      <c r="Z113" s="152"/>
      <c r="AA113" s="152"/>
      <c r="AB113" s="152"/>
      <c r="AC113" s="152"/>
      <c r="AD113" s="152"/>
      <c r="AE113" s="152"/>
      <c r="AF113" s="152"/>
      <c r="AG113" s="152" t="s">
        <v>286</v>
      </c>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row>
    <row r="114" spans="1:60" outlineLevel="1" x14ac:dyDescent="0.2">
      <c r="A114" s="178">
        <v>45</v>
      </c>
      <c r="B114" s="179" t="s">
        <v>778</v>
      </c>
      <c r="C114" s="186" t="s">
        <v>779</v>
      </c>
      <c r="D114" s="180" t="s">
        <v>299</v>
      </c>
      <c r="E114" s="181">
        <v>6</v>
      </c>
      <c r="F114" s="182"/>
      <c r="G114" s="183">
        <f>ROUND(E114*F114,2)</f>
        <v>0</v>
      </c>
      <c r="H114" s="182"/>
      <c r="I114" s="183">
        <f>ROUND(E114*H114,2)</f>
        <v>0</v>
      </c>
      <c r="J114" s="182"/>
      <c r="K114" s="183">
        <f>ROUND(E114*J114,2)</f>
        <v>0</v>
      </c>
      <c r="L114" s="183">
        <v>21</v>
      </c>
      <c r="M114" s="183">
        <f>G114*(1+L114/100)</f>
        <v>0</v>
      </c>
      <c r="N114" s="181">
        <v>4.6899999999999997E-3</v>
      </c>
      <c r="O114" s="181">
        <f>ROUND(E114*N114,2)</f>
        <v>0.03</v>
      </c>
      <c r="P114" s="181">
        <v>0</v>
      </c>
      <c r="Q114" s="181">
        <f>ROUND(E114*P114,2)</f>
        <v>0</v>
      </c>
      <c r="R114" s="183" t="s">
        <v>302</v>
      </c>
      <c r="S114" s="183" t="s">
        <v>236</v>
      </c>
      <c r="T114" s="184" t="s">
        <v>223</v>
      </c>
      <c r="U114" s="162">
        <v>0</v>
      </c>
      <c r="V114" s="162">
        <f>ROUND(E114*U114,2)</f>
        <v>0</v>
      </c>
      <c r="W114" s="162"/>
      <c r="X114" s="162" t="s">
        <v>285</v>
      </c>
      <c r="Y114" s="162" t="s">
        <v>225</v>
      </c>
      <c r="Z114" s="152"/>
      <c r="AA114" s="152"/>
      <c r="AB114" s="152"/>
      <c r="AC114" s="152"/>
      <c r="AD114" s="152"/>
      <c r="AE114" s="152"/>
      <c r="AF114" s="152"/>
      <c r="AG114" s="152" t="s">
        <v>286</v>
      </c>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row>
    <row r="115" spans="1:60" x14ac:dyDescent="0.2">
      <c r="A115" s="164" t="s">
        <v>217</v>
      </c>
      <c r="B115" s="165" t="s">
        <v>184</v>
      </c>
      <c r="C115" s="185" t="s">
        <v>185</v>
      </c>
      <c r="D115" s="166"/>
      <c r="E115" s="167"/>
      <c r="F115" s="168"/>
      <c r="G115" s="168">
        <f>SUMIF(AG116:AG117,"&lt;&gt;NOR",G116:G117)</f>
        <v>0</v>
      </c>
      <c r="H115" s="168"/>
      <c r="I115" s="168">
        <f>SUM(I116:I117)</f>
        <v>0</v>
      </c>
      <c r="J115" s="168"/>
      <c r="K115" s="168">
        <f>SUM(K116:K117)</f>
        <v>0</v>
      </c>
      <c r="L115" s="168"/>
      <c r="M115" s="168">
        <f>SUM(M116:M117)</f>
        <v>0</v>
      </c>
      <c r="N115" s="167"/>
      <c r="O115" s="167">
        <f>SUM(O116:O117)</f>
        <v>3.64</v>
      </c>
      <c r="P115" s="167"/>
      <c r="Q115" s="167">
        <f>SUM(Q116:Q117)</f>
        <v>0</v>
      </c>
      <c r="R115" s="168"/>
      <c r="S115" s="168"/>
      <c r="T115" s="169"/>
      <c r="U115" s="163"/>
      <c r="V115" s="163">
        <f>SUM(V116:V117)</f>
        <v>5.62</v>
      </c>
      <c r="W115" s="163"/>
      <c r="X115" s="163"/>
      <c r="Y115" s="163"/>
      <c r="AG115" t="s">
        <v>218</v>
      </c>
    </row>
    <row r="116" spans="1:60" outlineLevel="1" x14ac:dyDescent="0.2">
      <c r="A116" s="171">
        <v>46</v>
      </c>
      <c r="B116" s="172" t="s">
        <v>780</v>
      </c>
      <c r="C116" s="187" t="s">
        <v>781</v>
      </c>
      <c r="D116" s="173" t="s">
        <v>253</v>
      </c>
      <c r="E116" s="174">
        <v>1.44</v>
      </c>
      <c r="F116" s="175"/>
      <c r="G116" s="176">
        <f>ROUND(E116*F116,2)</f>
        <v>0</v>
      </c>
      <c r="H116" s="175"/>
      <c r="I116" s="176">
        <f>ROUND(E116*H116,2)</f>
        <v>0</v>
      </c>
      <c r="J116" s="175"/>
      <c r="K116" s="176">
        <f>ROUND(E116*J116,2)</f>
        <v>0</v>
      </c>
      <c r="L116" s="176">
        <v>21</v>
      </c>
      <c r="M116" s="176">
        <f>G116*(1+L116/100)</f>
        <v>0</v>
      </c>
      <c r="N116" s="174">
        <v>2.5249999999999999</v>
      </c>
      <c r="O116" s="174">
        <f>ROUND(E116*N116,2)</f>
        <v>3.64</v>
      </c>
      <c r="P116" s="174">
        <v>0</v>
      </c>
      <c r="Q116" s="174">
        <f>ROUND(E116*P116,2)</f>
        <v>0</v>
      </c>
      <c r="R116" s="176"/>
      <c r="S116" s="176" t="s">
        <v>236</v>
      </c>
      <c r="T116" s="177" t="s">
        <v>223</v>
      </c>
      <c r="U116" s="162">
        <v>3.9</v>
      </c>
      <c r="V116" s="162">
        <f>ROUND(E116*U116,2)</f>
        <v>5.62</v>
      </c>
      <c r="W116" s="162"/>
      <c r="X116" s="162" t="s">
        <v>224</v>
      </c>
      <c r="Y116" s="162" t="s">
        <v>225</v>
      </c>
      <c r="Z116" s="152"/>
      <c r="AA116" s="152"/>
      <c r="AB116" s="152"/>
      <c r="AC116" s="152"/>
      <c r="AD116" s="152"/>
      <c r="AE116" s="152"/>
      <c r="AF116" s="152"/>
      <c r="AG116" s="152" t="s">
        <v>226</v>
      </c>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row>
    <row r="117" spans="1:60" outlineLevel="2" x14ac:dyDescent="0.2">
      <c r="A117" s="159"/>
      <c r="B117" s="160"/>
      <c r="C117" s="194" t="s">
        <v>782</v>
      </c>
      <c r="D117" s="191"/>
      <c r="E117" s="192">
        <v>1.44</v>
      </c>
      <c r="F117" s="162"/>
      <c r="G117" s="162"/>
      <c r="H117" s="162"/>
      <c r="I117" s="162"/>
      <c r="J117" s="162"/>
      <c r="K117" s="162"/>
      <c r="L117" s="162"/>
      <c r="M117" s="162"/>
      <c r="N117" s="161"/>
      <c r="O117" s="161"/>
      <c r="P117" s="161"/>
      <c r="Q117" s="161"/>
      <c r="R117" s="162"/>
      <c r="S117" s="162"/>
      <c r="T117" s="162"/>
      <c r="U117" s="162"/>
      <c r="V117" s="162"/>
      <c r="W117" s="162"/>
      <c r="X117" s="162"/>
      <c r="Y117" s="162"/>
      <c r="Z117" s="152"/>
      <c r="AA117" s="152"/>
      <c r="AB117" s="152"/>
      <c r="AC117" s="152"/>
      <c r="AD117" s="152"/>
      <c r="AE117" s="152"/>
      <c r="AF117" s="152"/>
      <c r="AG117" s="152" t="s">
        <v>258</v>
      </c>
      <c r="AH117" s="152">
        <v>0</v>
      </c>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row>
    <row r="118" spans="1:60" x14ac:dyDescent="0.2">
      <c r="A118" s="3"/>
      <c r="B118" s="4"/>
      <c r="C118" s="188"/>
      <c r="D118" s="6"/>
      <c r="E118" s="3"/>
      <c r="F118" s="3"/>
      <c r="G118" s="3"/>
      <c r="H118" s="3"/>
      <c r="I118" s="3"/>
      <c r="J118" s="3"/>
      <c r="K118" s="3"/>
      <c r="L118" s="3"/>
      <c r="M118" s="3"/>
      <c r="N118" s="3"/>
      <c r="O118" s="3"/>
      <c r="P118" s="3"/>
      <c r="Q118" s="3"/>
      <c r="R118" s="3"/>
      <c r="S118" s="3"/>
      <c r="T118" s="3"/>
      <c r="U118" s="3"/>
      <c r="V118" s="3"/>
      <c r="W118" s="3"/>
      <c r="X118" s="3"/>
      <c r="Y118" s="3"/>
      <c r="AE118">
        <v>12</v>
      </c>
      <c r="AF118">
        <v>21</v>
      </c>
      <c r="AG118" t="s">
        <v>203</v>
      </c>
    </row>
    <row r="119" spans="1:60" x14ac:dyDescent="0.2">
      <c r="A119" s="155"/>
      <c r="B119" s="156" t="s">
        <v>29</v>
      </c>
      <c r="C119" s="189"/>
      <c r="D119" s="157"/>
      <c r="E119" s="158"/>
      <c r="F119" s="158"/>
      <c r="G119" s="170">
        <f>G8+G49+G55+G85+G87+G104+G106+G115</f>
        <v>0</v>
      </c>
      <c r="H119" s="3"/>
      <c r="I119" s="3"/>
      <c r="J119" s="3"/>
      <c r="K119" s="3"/>
      <c r="L119" s="3"/>
      <c r="M119" s="3"/>
      <c r="N119" s="3"/>
      <c r="O119" s="3"/>
      <c r="P119" s="3"/>
      <c r="Q119" s="3"/>
      <c r="R119" s="3"/>
      <c r="S119" s="3"/>
      <c r="T119" s="3"/>
      <c r="U119" s="3"/>
      <c r="V119" s="3"/>
      <c r="W119" s="3"/>
      <c r="X119" s="3"/>
      <c r="Y119" s="3"/>
      <c r="AE119">
        <f>SUMIF(L7:L117,AE118,G7:G117)</f>
        <v>0</v>
      </c>
      <c r="AF119">
        <f>SUMIF(L7:L117,AF118,G7:G117)</f>
        <v>0</v>
      </c>
      <c r="AG119" t="s">
        <v>249</v>
      </c>
    </row>
    <row r="120" spans="1:60" x14ac:dyDescent="0.2">
      <c r="C120" s="190"/>
      <c r="D120" s="10"/>
      <c r="AG120" t="s">
        <v>250</v>
      </c>
    </row>
    <row r="121" spans="1:60" x14ac:dyDescent="0.2">
      <c r="D121" s="10"/>
    </row>
    <row r="122" spans="1:60" x14ac:dyDescent="0.2">
      <c r="D122" s="10"/>
    </row>
    <row r="123" spans="1:60" x14ac:dyDescent="0.2">
      <c r="D123" s="10"/>
    </row>
    <row r="124" spans="1:60" x14ac:dyDescent="0.2">
      <c r="D124" s="10"/>
    </row>
    <row r="125" spans="1:60" x14ac:dyDescent="0.2">
      <c r="D125" s="10"/>
    </row>
    <row r="126" spans="1:60" x14ac:dyDescent="0.2">
      <c r="D126" s="10"/>
    </row>
    <row r="127" spans="1:60" x14ac:dyDescent="0.2">
      <c r="D127" s="10"/>
    </row>
    <row r="128" spans="1:60"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qQ4icKiNPJ/pHf6qwkSnrOW8XNwt3cEvWoA9FDUrMI6zOiZKnH2cH1030bLPIt7TCIYVA6oHFx51Frvq1jsa/Q==" saltValue="UHGA5Mt5/8tLAK9dUF9xWA==" spinCount="100000" sheet="1" formatRows="0"/>
  <mergeCells count="9">
    <mergeCell ref="C44:G44"/>
    <mergeCell ref="C60:G60"/>
    <mergeCell ref="C78:G78"/>
    <mergeCell ref="A1:G1"/>
    <mergeCell ref="C2:G2"/>
    <mergeCell ref="C3:G3"/>
    <mergeCell ref="C4:G4"/>
    <mergeCell ref="C10:G10"/>
    <mergeCell ref="C41:G41"/>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2"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72</v>
      </c>
      <c r="C3" s="252" t="s">
        <v>73</v>
      </c>
      <c r="D3" s="253"/>
      <c r="E3" s="253"/>
      <c r="F3" s="253"/>
      <c r="G3" s="254"/>
      <c r="AC3" s="125" t="s">
        <v>192</v>
      </c>
      <c r="AG3" t="s">
        <v>193</v>
      </c>
    </row>
    <row r="4" spans="1:60" ht="24.95" customHeight="1" x14ac:dyDescent="0.2">
      <c r="A4" s="145" t="s">
        <v>9</v>
      </c>
      <c r="B4" s="146" t="s">
        <v>78</v>
      </c>
      <c r="C4" s="255" t="s">
        <v>79</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SUMIF(AG9:AG23,"&lt;&gt;NOR",G9:G23)</f>
        <v>0</v>
      </c>
      <c r="H8" s="168"/>
      <c r="I8" s="168">
        <f>SUM(I9:I23)</f>
        <v>0</v>
      </c>
      <c r="J8" s="168"/>
      <c r="K8" s="168">
        <f>SUM(K9:K23)</f>
        <v>0</v>
      </c>
      <c r="L8" s="168"/>
      <c r="M8" s="168">
        <f>SUM(M9:M23)</f>
        <v>0</v>
      </c>
      <c r="N8" s="167"/>
      <c r="O8" s="167">
        <f>SUM(O9:O23)</f>
        <v>0</v>
      </c>
      <c r="P8" s="167"/>
      <c r="Q8" s="167">
        <f>SUM(Q9:Q23)</f>
        <v>358.23</v>
      </c>
      <c r="R8" s="168"/>
      <c r="S8" s="168"/>
      <c r="T8" s="169"/>
      <c r="U8" s="163"/>
      <c r="V8" s="163">
        <f>SUM(V9:V23)</f>
        <v>173.95</v>
      </c>
      <c r="W8" s="163"/>
      <c r="X8" s="163"/>
      <c r="Y8" s="163"/>
      <c r="AG8" t="s">
        <v>218</v>
      </c>
    </row>
    <row r="9" spans="1:60" outlineLevel="1" x14ac:dyDescent="0.2">
      <c r="A9" s="171">
        <v>1</v>
      </c>
      <c r="B9" s="172" t="s">
        <v>683</v>
      </c>
      <c r="C9" s="187" t="s">
        <v>684</v>
      </c>
      <c r="D9" s="173" t="s">
        <v>272</v>
      </c>
      <c r="E9" s="174">
        <v>623</v>
      </c>
      <c r="F9" s="175"/>
      <c r="G9" s="176">
        <f>ROUND(E9*F9,2)</f>
        <v>0</v>
      </c>
      <c r="H9" s="175"/>
      <c r="I9" s="176">
        <f>ROUND(E9*H9,2)</f>
        <v>0</v>
      </c>
      <c r="J9" s="175"/>
      <c r="K9" s="176">
        <f>ROUND(E9*J9,2)</f>
        <v>0</v>
      </c>
      <c r="L9" s="176">
        <v>21</v>
      </c>
      <c r="M9" s="176">
        <f>G9*(1+L9/100)</f>
        <v>0</v>
      </c>
      <c r="N9" s="174">
        <v>0</v>
      </c>
      <c r="O9" s="174">
        <f>ROUND(E9*N9,2)</f>
        <v>0</v>
      </c>
      <c r="P9" s="174">
        <v>0.22</v>
      </c>
      <c r="Q9" s="174">
        <f>ROUND(E9*P9,2)</f>
        <v>137.06</v>
      </c>
      <c r="R9" s="176"/>
      <c r="S9" s="176" t="s">
        <v>236</v>
      </c>
      <c r="T9" s="177" t="s">
        <v>223</v>
      </c>
      <c r="U9" s="162">
        <v>3.3000000000000002E-2</v>
      </c>
      <c r="V9" s="162">
        <f>ROUND(E9*U9,2)</f>
        <v>20.56</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260" t="s">
        <v>685</v>
      </c>
      <c r="D10" s="261"/>
      <c r="E10" s="261"/>
      <c r="F10" s="261"/>
      <c r="G10" s="261"/>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278</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8">
        <v>2</v>
      </c>
      <c r="B11" s="179" t="s">
        <v>690</v>
      </c>
      <c r="C11" s="186" t="s">
        <v>691</v>
      </c>
      <c r="D11" s="180" t="s">
        <v>272</v>
      </c>
      <c r="E11" s="181">
        <v>623</v>
      </c>
      <c r="F11" s="182"/>
      <c r="G11" s="183">
        <f>ROUND(E11*F11,2)</f>
        <v>0</v>
      </c>
      <c r="H11" s="182"/>
      <c r="I11" s="183">
        <f>ROUND(E11*H11,2)</f>
        <v>0</v>
      </c>
      <c r="J11" s="182"/>
      <c r="K11" s="183">
        <f>ROUND(E11*J11,2)</f>
        <v>0</v>
      </c>
      <c r="L11" s="183">
        <v>21</v>
      </c>
      <c r="M11" s="183">
        <f>G11*(1+L11/100)</f>
        <v>0</v>
      </c>
      <c r="N11" s="181">
        <v>0</v>
      </c>
      <c r="O11" s="181">
        <f>ROUND(E11*N11,2)</f>
        <v>0</v>
      </c>
      <c r="P11" s="181">
        <v>0.35499999999999998</v>
      </c>
      <c r="Q11" s="181">
        <f>ROUND(E11*P11,2)</f>
        <v>221.17</v>
      </c>
      <c r="R11" s="183"/>
      <c r="S11" s="183" t="s">
        <v>236</v>
      </c>
      <c r="T11" s="184" t="s">
        <v>223</v>
      </c>
      <c r="U11" s="162">
        <v>6.2E-2</v>
      </c>
      <c r="V11" s="162">
        <f>ROUND(E11*U11,2)</f>
        <v>38.630000000000003</v>
      </c>
      <c r="W11" s="162"/>
      <c r="X11" s="162" t="s">
        <v>224</v>
      </c>
      <c r="Y11" s="162" t="s">
        <v>225</v>
      </c>
      <c r="Z11" s="152"/>
      <c r="AA11" s="152"/>
      <c r="AB11" s="152"/>
      <c r="AC11" s="152"/>
      <c r="AD11" s="152"/>
      <c r="AE11" s="152"/>
      <c r="AF11" s="152"/>
      <c r="AG11" s="152" t="s">
        <v>226</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71">
        <v>3</v>
      </c>
      <c r="B12" s="172" t="s">
        <v>694</v>
      </c>
      <c r="C12" s="187" t="s">
        <v>695</v>
      </c>
      <c r="D12" s="173" t="s">
        <v>253</v>
      </c>
      <c r="E12" s="174">
        <v>346.5</v>
      </c>
      <c r="F12" s="175"/>
      <c r="G12" s="176">
        <f>ROUND(E12*F12,2)</f>
        <v>0</v>
      </c>
      <c r="H12" s="175"/>
      <c r="I12" s="176">
        <f>ROUND(E12*H12,2)</f>
        <v>0</v>
      </c>
      <c r="J12" s="175"/>
      <c r="K12" s="176">
        <f>ROUND(E12*J12,2)</f>
        <v>0</v>
      </c>
      <c r="L12" s="176">
        <v>21</v>
      </c>
      <c r="M12" s="176">
        <f>G12*(1+L12/100)</f>
        <v>0</v>
      </c>
      <c r="N12" s="174">
        <v>0</v>
      </c>
      <c r="O12" s="174">
        <f>ROUND(E12*N12,2)</f>
        <v>0</v>
      </c>
      <c r="P12" s="174">
        <v>0</v>
      </c>
      <c r="Q12" s="174">
        <f>ROUND(E12*P12,2)</f>
        <v>0</v>
      </c>
      <c r="R12" s="176"/>
      <c r="S12" s="176" t="s">
        <v>236</v>
      </c>
      <c r="T12" s="177" t="s">
        <v>223</v>
      </c>
      <c r="U12" s="162">
        <v>0.187</v>
      </c>
      <c r="V12" s="162">
        <f>ROUND(E12*U12,2)</f>
        <v>64.8</v>
      </c>
      <c r="W12" s="162"/>
      <c r="X12" s="162" t="s">
        <v>224</v>
      </c>
      <c r="Y12" s="162" t="s">
        <v>225</v>
      </c>
      <c r="Z12" s="152"/>
      <c r="AA12" s="152"/>
      <c r="AB12" s="152"/>
      <c r="AC12" s="152"/>
      <c r="AD12" s="152"/>
      <c r="AE12" s="152"/>
      <c r="AF12" s="152"/>
      <c r="AG12" s="152" t="s">
        <v>226</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2" x14ac:dyDescent="0.2">
      <c r="A13" s="159"/>
      <c r="B13" s="160"/>
      <c r="C13" s="194" t="s">
        <v>783</v>
      </c>
      <c r="D13" s="191"/>
      <c r="E13" s="192">
        <v>346.5</v>
      </c>
      <c r="F13" s="162"/>
      <c r="G13" s="162"/>
      <c r="H13" s="162"/>
      <c r="I13" s="162"/>
      <c r="J13" s="162"/>
      <c r="K13" s="162"/>
      <c r="L13" s="162"/>
      <c r="M13" s="162"/>
      <c r="N13" s="161"/>
      <c r="O13" s="161"/>
      <c r="P13" s="161"/>
      <c r="Q13" s="161"/>
      <c r="R13" s="162"/>
      <c r="S13" s="162"/>
      <c r="T13" s="162"/>
      <c r="U13" s="162"/>
      <c r="V13" s="162"/>
      <c r="W13" s="162"/>
      <c r="X13" s="162"/>
      <c r="Y13" s="162"/>
      <c r="Z13" s="152"/>
      <c r="AA13" s="152"/>
      <c r="AB13" s="152"/>
      <c r="AC13" s="152"/>
      <c r="AD13" s="152"/>
      <c r="AE13" s="152"/>
      <c r="AF13" s="152"/>
      <c r="AG13" s="152" t="s">
        <v>258</v>
      </c>
      <c r="AH13" s="152">
        <v>0</v>
      </c>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71">
        <v>4</v>
      </c>
      <c r="B14" s="172" t="s">
        <v>321</v>
      </c>
      <c r="C14" s="187" t="s">
        <v>322</v>
      </c>
      <c r="D14" s="173" t="s">
        <v>253</v>
      </c>
      <c r="E14" s="174">
        <v>346.5</v>
      </c>
      <c r="F14" s="175"/>
      <c r="G14" s="176">
        <f>ROUND(E14*F14,2)</f>
        <v>0</v>
      </c>
      <c r="H14" s="175"/>
      <c r="I14" s="176">
        <f>ROUND(E14*H14,2)</f>
        <v>0</v>
      </c>
      <c r="J14" s="175"/>
      <c r="K14" s="176">
        <f>ROUND(E14*J14,2)</f>
        <v>0</v>
      </c>
      <c r="L14" s="176">
        <v>21</v>
      </c>
      <c r="M14" s="176">
        <f>G14*(1+L14/100)</f>
        <v>0</v>
      </c>
      <c r="N14" s="174">
        <v>0</v>
      </c>
      <c r="O14" s="174">
        <f>ROUND(E14*N14,2)</f>
        <v>0</v>
      </c>
      <c r="P14" s="174">
        <v>0</v>
      </c>
      <c r="Q14" s="174">
        <f>ROUND(E14*P14,2)</f>
        <v>0</v>
      </c>
      <c r="R14" s="176"/>
      <c r="S14" s="176" t="s">
        <v>236</v>
      </c>
      <c r="T14" s="177" t="s">
        <v>223</v>
      </c>
      <c r="U14" s="162">
        <v>1.0999999999999999E-2</v>
      </c>
      <c r="V14" s="162">
        <f>ROUND(E14*U14,2)</f>
        <v>3.81</v>
      </c>
      <c r="W14" s="162"/>
      <c r="X14" s="162" t="s">
        <v>224</v>
      </c>
      <c r="Y14" s="162" t="s">
        <v>225</v>
      </c>
      <c r="Z14" s="152"/>
      <c r="AA14" s="152"/>
      <c r="AB14" s="152"/>
      <c r="AC14" s="152"/>
      <c r="AD14" s="152"/>
      <c r="AE14" s="152"/>
      <c r="AF14" s="152"/>
      <c r="AG14" s="152" t="s">
        <v>226</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2" x14ac:dyDescent="0.2">
      <c r="A15" s="159"/>
      <c r="B15" s="160"/>
      <c r="C15" s="194" t="s">
        <v>784</v>
      </c>
      <c r="D15" s="191"/>
      <c r="E15" s="192">
        <v>346.5</v>
      </c>
      <c r="F15" s="162"/>
      <c r="G15" s="162"/>
      <c r="H15" s="162"/>
      <c r="I15" s="162"/>
      <c r="J15" s="162"/>
      <c r="K15" s="162"/>
      <c r="L15" s="162"/>
      <c r="M15" s="162"/>
      <c r="N15" s="161"/>
      <c r="O15" s="161"/>
      <c r="P15" s="161"/>
      <c r="Q15" s="161"/>
      <c r="R15" s="162"/>
      <c r="S15" s="162"/>
      <c r="T15" s="162"/>
      <c r="U15" s="162"/>
      <c r="V15" s="162"/>
      <c r="W15" s="162"/>
      <c r="X15" s="162"/>
      <c r="Y15" s="162"/>
      <c r="Z15" s="152"/>
      <c r="AA15" s="152"/>
      <c r="AB15" s="152"/>
      <c r="AC15" s="152"/>
      <c r="AD15" s="152"/>
      <c r="AE15" s="152"/>
      <c r="AF15" s="152"/>
      <c r="AG15" s="152" t="s">
        <v>258</v>
      </c>
      <c r="AH15" s="152">
        <v>0</v>
      </c>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71">
        <v>5</v>
      </c>
      <c r="B16" s="172" t="s">
        <v>616</v>
      </c>
      <c r="C16" s="187" t="s">
        <v>617</v>
      </c>
      <c r="D16" s="173" t="s">
        <v>253</v>
      </c>
      <c r="E16" s="174">
        <v>346.5</v>
      </c>
      <c r="F16" s="175"/>
      <c r="G16" s="176">
        <f>ROUND(E16*F16,2)</f>
        <v>0</v>
      </c>
      <c r="H16" s="175"/>
      <c r="I16" s="176">
        <f>ROUND(E16*H16,2)</f>
        <v>0</v>
      </c>
      <c r="J16" s="175"/>
      <c r="K16" s="176">
        <f>ROUND(E16*J16,2)</f>
        <v>0</v>
      </c>
      <c r="L16" s="176">
        <v>21</v>
      </c>
      <c r="M16" s="176">
        <f>G16*(1+L16/100)</f>
        <v>0</v>
      </c>
      <c r="N16" s="174">
        <v>0</v>
      </c>
      <c r="O16" s="174">
        <f>ROUND(E16*N16,2)</f>
        <v>0</v>
      </c>
      <c r="P16" s="174">
        <v>0</v>
      </c>
      <c r="Q16" s="174">
        <f>ROUND(E16*P16,2)</f>
        <v>0</v>
      </c>
      <c r="R16" s="176"/>
      <c r="S16" s="176" t="s">
        <v>236</v>
      </c>
      <c r="T16" s="177" t="s">
        <v>223</v>
      </c>
      <c r="U16" s="162">
        <v>5.2999999999999999E-2</v>
      </c>
      <c r="V16" s="162">
        <f>ROUND(E16*U16,2)</f>
        <v>18.36</v>
      </c>
      <c r="W16" s="162"/>
      <c r="X16" s="162" t="s">
        <v>224</v>
      </c>
      <c r="Y16" s="162" t="s">
        <v>225</v>
      </c>
      <c r="Z16" s="152"/>
      <c r="AA16" s="152"/>
      <c r="AB16" s="152"/>
      <c r="AC16" s="152"/>
      <c r="AD16" s="152"/>
      <c r="AE16" s="152"/>
      <c r="AF16" s="152"/>
      <c r="AG16" s="152" t="s">
        <v>226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2" x14ac:dyDescent="0.2">
      <c r="A17" s="159"/>
      <c r="B17" s="160"/>
      <c r="C17" s="194" t="s">
        <v>784</v>
      </c>
      <c r="D17" s="191"/>
      <c r="E17" s="192">
        <v>346.5</v>
      </c>
      <c r="F17" s="162"/>
      <c r="G17" s="162"/>
      <c r="H17" s="162"/>
      <c r="I17" s="162"/>
      <c r="J17" s="162"/>
      <c r="K17" s="162"/>
      <c r="L17" s="162"/>
      <c r="M17" s="162"/>
      <c r="N17" s="161"/>
      <c r="O17" s="161"/>
      <c r="P17" s="161"/>
      <c r="Q17" s="161"/>
      <c r="R17" s="162"/>
      <c r="S17" s="162"/>
      <c r="T17" s="162"/>
      <c r="U17" s="162"/>
      <c r="V17" s="162"/>
      <c r="W17" s="162"/>
      <c r="X17" s="162"/>
      <c r="Y17" s="162"/>
      <c r="Z17" s="152"/>
      <c r="AA17" s="152"/>
      <c r="AB17" s="152"/>
      <c r="AC17" s="152"/>
      <c r="AD17" s="152"/>
      <c r="AE17" s="152"/>
      <c r="AF17" s="152"/>
      <c r="AG17" s="152" t="s">
        <v>258</v>
      </c>
      <c r="AH17" s="152">
        <v>0</v>
      </c>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1" x14ac:dyDescent="0.2">
      <c r="A18" s="171">
        <v>6</v>
      </c>
      <c r="B18" s="172" t="s">
        <v>619</v>
      </c>
      <c r="C18" s="187" t="s">
        <v>620</v>
      </c>
      <c r="D18" s="173" t="s">
        <v>253</v>
      </c>
      <c r="E18" s="174">
        <v>346.5</v>
      </c>
      <c r="F18" s="175"/>
      <c r="G18" s="176">
        <f>ROUND(E18*F18,2)</f>
        <v>0</v>
      </c>
      <c r="H18" s="175"/>
      <c r="I18" s="176">
        <f>ROUND(E18*H18,2)</f>
        <v>0</v>
      </c>
      <c r="J18" s="175"/>
      <c r="K18" s="176">
        <f>ROUND(E18*J18,2)</f>
        <v>0</v>
      </c>
      <c r="L18" s="176">
        <v>21</v>
      </c>
      <c r="M18" s="176">
        <f>G18*(1+L18/100)</f>
        <v>0</v>
      </c>
      <c r="N18" s="174">
        <v>0</v>
      </c>
      <c r="O18" s="174">
        <f>ROUND(E18*N18,2)</f>
        <v>0</v>
      </c>
      <c r="P18" s="174">
        <v>0</v>
      </c>
      <c r="Q18" s="174">
        <f>ROUND(E18*P18,2)</f>
        <v>0</v>
      </c>
      <c r="R18" s="176"/>
      <c r="S18" s="176" t="s">
        <v>236</v>
      </c>
      <c r="T18" s="177" t="s">
        <v>223</v>
      </c>
      <c r="U18" s="162">
        <v>8.9999999999999993E-3</v>
      </c>
      <c r="V18" s="162">
        <f>ROUND(E18*U18,2)</f>
        <v>3.12</v>
      </c>
      <c r="W18" s="162"/>
      <c r="X18" s="162" t="s">
        <v>224</v>
      </c>
      <c r="Y18" s="162" t="s">
        <v>225</v>
      </c>
      <c r="Z18" s="152"/>
      <c r="AA18" s="152"/>
      <c r="AB18" s="152"/>
      <c r="AC18" s="152"/>
      <c r="AD18" s="152"/>
      <c r="AE18" s="152"/>
      <c r="AF18" s="152"/>
      <c r="AG18" s="152" t="s">
        <v>226</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2" x14ac:dyDescent="0.2">
      <c r="A19" s="159"/>
      <c r="B19" s="160"/>
      <c r="C19" s="194" t="s">
        <v>784</v>
      </c>
      <c r="D19" s="191"/>
      <c r="E19" s="192">
        <v>346.5</v>
      </c>
      <c r="F19" s="162"/>
      <c r="G19" s="162"/>
      <c r="H19" s="162"/>
      <c r="I19" s="162"/>
      <c r="J19" s="162"/>
      <c r="K19" s="162"/>
      <c r="L19" s="162"/>
      <c r="M19" s="162"/>
      <c r="N19" s="161"/>
      <c r="O19" s="161"/>
      <c r="P19" s="161"/>
      <c r="Q19" s="161"/>
      <c r="R19" s="162"/>
      <c r="S19" s="162"/>
      <c r="T19" s="162"/>
      <c r="U19" s="162"/>
      <c r="V19" s="162"/>
      <c r="W19" s="162"/>
      <c r="X19" s="162"/>
      <c r="Y19" s="162"/>
      <c r="Z19" s="152"/>
      <c r="AA19" s="152"/>
      <c r="AB19" s="152"/>
      <c r="AC19" s="152"/>
      <c r="AD19" s="152"/>
      <c r="AE19" s="152"/>
      <c r="AF19" s="152"/>
      <c r="AG19" s="152" t="s">
        <v>258</v>
      </c>
      <c r="AH19" s="152">
        <v>0</v>
      </c>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1" x14ac:dyDescent="0.2">
      <c r="A20" s="171">
        <v>7</v>
      </c>
      <c r="B20" s="172" t="s">
        <v>711</v>
      </c>
      <c r="C20" s="187" t="s">
        <v>712</v>
      </c>
      <c r="D20" s="173" t="s">
        <v>253</v>
      </c>
      <c r="E20" s="174">
        <v>3.12</v>
      </c>
      <c r="F20" s="175"/>
      <c r="G20" s="176">
        <f>ROUND(E20*F20,2)</f>
        <v>0</v>
      </c>
      <c r="H20" s="175"/>
      <c r="I20" s="176">
        <f>ROUND(E20*H20,2)</f>
        <v>0</v>
      </c>
      <c r="J20" s="175"/>
      <c r="K20" s="176">
        <f>ROUND(E20*J20,2)</f>
        <v>0</v>
      </c>
      <c r="L20" s="176">
        <v>21</v>
      </c>
      <c r="M20" s="176">
        <f>G20*(1+L20/100)</f>
        <v>0</v>
      </c>
      <c r="N20" s="174">
        <v>0</v>
      </c>
      <c r="O20" s="174">
        <f>ROUND(E20*N20,2)</f>
        <v>0</v>
      </c>
      <c r="P20" s="174">
        <v>0</v>
      </c>
      <c r="Q20" s="174">
        <f>ROUND(E20*P20,2)</f>
        <v>0</v>
      </c>
      <c r="R20" s="176"/>
      <c r="S20" s="176" t="s">
        <v>236</v>
      </c>
      <c r="T20" s="177" t="s">
        <v>223</v>
      </c>
      <c r="U20" s="162">
        <v>2.1949999999999998</v>
      </c>
      <c r="V20" s="162">
        <f>ROUND(E20*U20,2)</f>
        <v>6.85</v>
      </c>
      <c r="W20" s="162"/>
      <c r="X20" s="162" t="s">
        <v>224</v>
      </c>
      <c r="Y20" s="162" t="s">
        <v>225</v>
      </c>
      <c r="Z20" s="152"/>
      <c r="AA20" s="152"/>
      <c r="AB20" s="152"/>
      <c r="AC20" s="152"/>
      <c r="AD20" s="152"/>
      <c r="AE20" s="152"/>
      <c r="AF20" s="152"/>
      <c r="AG20" s="152" t="s">
        <v>226</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2" x14ac:dyDescent="0.2">
      <c r="A21" s="159"/>
      <c r="B21" s="160"/>
      <c r="C21" s="260" t="s">
        <v>713</v>
      </c>
      <c r="D21" s="261"/>
      <c r="E21" s="261"/>
      <c r="F21" s="261"/>
      <c r="G21" s="261"/>
      <c r="H21" s="162"/>
      <c r="I21" s="162"/>
      <c r="J21" s="162"/>
      <c r="K21" s="162"/>
      <c r="L21" s="162"/>
      <c r="M21" s="162"/>
      <c r="N21" s="161"/>
      <c r="O21" s="161"/>
      <c r="P21" s="161"/>
      <c r="Q21" s="161"/>
      <c r="R21" s="162"/>
      <c r="S21" s="162"/>
      <c r="T21" s="162"/>
      <c r="U21" s="162"/>
      <c r="V21" s="162"/>
      <c r="W21" s="162"/>
      <c r="X21" s="162"/>
      <c r="Y21" s="162"/>
      <c r="Z21" s="152"/>
      <c r="AA21" s="152"/>
      <c r="AB21" s="152"/>
      <c r="AC21" s="152"/>
      <c r="AD21" s="152"/>
      <c r="AE21" s="152"/>
      <c r="AF21" s="152"/>
      <c r="AG21" s="152" t="s">
        <v>278</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2" x14ac:dyDescent="0.2">
      <c r="A22" s="159"/>
      <c r="B22" s="160"/>
      <c r="C22" s="194" t="s">
        <v>785</v>
      </c>
      <c r="D22" s="191"/>
      <c r="E22" s="192">
        <v>3.12</v>
      </c>
      <c r="F22" s="162"/>
      <c r="G22" s="162"/>
      <c r="H22" s="162"/>
      <c r="I22" s="162"/>
      <c r="J22" s="162"/>
      <c r="K22" s="162"/>
      <c r="L22" s="162"/>
      <c r="M22" s="162"/>
      <c r="N22" s="161"/>
      <c r="O22" s="161"/>
      <c r="P22" s="161"/>
      <c r="Q22" s="161"/>
      <c r="R22" s="162"/>
      <c r="S22" s="162"/>
      <c r="T22" s="162"/>
      <c r="U22" s="162"/>
      <c r="V22" s="162"/>
      <c r="W22" s="162"/>
      <c r="X22" s="162"/>
      <c r="Y22" s="162"/>
      <c r="Z22" s="152"/>
      <c r="AA22" s="152"/>
      <c r="AB22" s="152"/>
      <c r="AC22" s="152"/>
      <c r="AD22" s="152"/>
      <c r="AE22" s="152"/>
      <c r="AF22" s="152"/>
      <c r="AG22" s="152" t="s">
        <v>258</v>
      </c>
      <c r="AH22" s="152">
        <v>0</v>
      </c>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78">
        <v>8</v>
      </c>
      <c r="B23" s="179" t="s">
        <v>623</v>
      </c>
      <c r="C23" s="186" t="s">
        <v>624</v>
      </c>
      <c r="D23" s="180" t="s">
        <v>272</v>
      </c>
      <c r="E23" s="181">
        <v>990</v>
      </c>
      <c r="F23" s="182"/>
      <c r="G23" s="183">
        <f>ROUND(E23*F23,2)</f>
        <v>0</v>
      </c>
      <c r="H23" s="182"/>
      <c r="I23" s="183">
        <f>ROUND(E23*H23,2)</f>
        <v>0</v>
      </c>
      <c r="J23" s="182"/>
      <c r="K23" s="183">
        <f>ROUND(E23*J23,2)</f>
        <v>0</v>
      </c>
      <c r="L23" s="183">
        <v>21</v>
      </c>
      <c r="M23" s="183">
        <f>G23*(1+L23/100)</f>
        <v>0</v>
      </c>
      <c r="N23" s="181">
        <v>0</v>
      </c>
      <c r="O23" s="181">
        <f>ROUND(E23*N23,2)</f>
        <v>0</v>
      </c>
      <c r="P23" s="181">
        <v>0</v>
      </c>
      <c r="Q23" s="181">
        <f>ROUND(E23*P23,2)</f>
        <v>0</v>
      </c>
      <c r="R23" s="183"/>
      <c r="S23" s="183" t="s">
        <v>236</v>
      </c>
      <c r="T23" s="184" t="s">
        <v>223</v>
      </c>
      <c r="U23" s="162">
        <v>1.7999999999999999E-2</v>
      </c>
      <c r="V23" s="162">
        <f>ROUND(E23*U23,2)</f>
        <v>17.82</v>
      </c>
      <c r="W23" s="162"/>
      <c r="X23" s="162" t="s">
        <v>224</v>
      </c>
      <c r="Y23" s="162" t="s">
        <v>225</v>
      </c>
      <c r="Z23" s="152"/>
      <c r="AA23" s="152"/>
      <c r="AB23" s="152"/>
      <c r="AC23" s="152"/>
      <c r="AD23" s="152"/>
      <c r="AE23" s="152"/>
      <c r="AF23" s="152"/>
      <c r="AG23" s="152" t="s">
        <v>226</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x14ac:dyDescent="0.2">
      <c r="A24" s="164" t="s">
        <v>217</v>
      </c>
      <c r="B24" s="165" t="s">
        <v>140</v>
      </c>
      <c r="C24" s="185" t="s">
        <v>141</v>
      </c>
      <c r="D24" s="166"/>
      <c r="E24" s="167"/>
      <c r="F24" s="168"/>
      <c r="G24" s="168">
        <f>SUMIF(AG25:AG27,"&lt;&gt;NOR",G25:G27)</f>
        <v>0</v>
      </c>
      <c r="H24" s="168"/>
      <c r="I24" s="168">
        <f>SUM(I25:I27)</f>
        <v>0</v>
      </c>
      <c r="J24" s="168"/>
      <c r="K24" s="168">
        <f>SUM(K25:K27)</f>
        <v>0</v>
      </c>
      <c r="L24" s="168"/>
      <c r="M24" s="168">
        <f>SUM(M25:M27)</f>
        <v>0</v>
      </c>
      <c r="N24" s="167"/>
      <c r="O24" s="167">
        <f>SUM(O25:O27)</f>
        <v>0.47</v>
      </c>
      <c r="P24" s="167"/>
      <c r="Q24" s="167">
        <f>SUM(Q25:Q27)</f>
        <v>0</v>
      </c>
      <c r="R24" s="168"/>
      <c r="S24" s="168"/>
      <c r="T24" s="169"/>
      <c r="U24" s="163"/>
      <c r="V24" s="163">
        <f>SUM(V25:V27)</f>
        <v>56.43</v>
      </c>
      <c r="W24" s="163"/>
      <c r="X24" s="163"/>
      <c r="Y24" s="163"/>
      <c r="AG24" t="s">
        <v>218</v>
      </c>
    </row>
    <row r="25" spans="1:60" outlineLevel="1" x14ac:dyDescent="0.2">
      <c r="A25" s="178">
        <v>9</v>
      </c>
      <c r="B25" s="179" t="s">
        <v>627</v>
      </c>
      <c r="C25" s="186" t="s">
        <v>628</v>
      </c>
      <c r="D25" s="180" t="s">
        <v>272</v>
      </c>
      <c r="E25" s="181">
        <v>990</v>
      </c>
      <c r="F25" s="182"/>
      <c r="G25" s="183">
        <f>ROUND(E25*F25,2)</f>
        <v>0</v>
      </c>
      <c r="H25" s="182"/>
      <c r="I25" s="183">
        <f>ROUND(E25*H25,2)</f>
        <v>0</v>
      </c>
      <c r="J25" s="182"/>
      <c r="K25" s="183">
        <f>ROUND(E25*J25,2)</f>
        <v>0</v>
      </c>
      <c r="L25" s="183">
        <v>21</v>
      </c>
      <c r="M25" s="183">
        <f>G25*(1+L25/100)</f>
        <v>0</v>
      </c>
      <c r="N25" s="181">
        <v>3.0000000000000001E-5</v>
      </c>
      <c r="O25" s="181">
        <f>ROUND(E25*N25,2)</f>
        <v>0.03</v>
      </c>
      <c r="P25" s="181">
        <v>0</v>
      </c>
      <c r="Q25" s="181">
        <f>ROUND(E25*P25,2)</f>
        <v>0</v>
      </c>
      <c r="R25" s="183"/>
      <c r="S25" s="183" t="s">
        <v>236</v>
      </c>
      <c r="T25" s="184" t="s">
        <v>223</v>
      </c>
      <c r="U25" s="162">
        <v>5.7000000000000002E-2</v>
      </c>
      <c r="V25" s="162">
        <f>ROUND(E25*U25,2)</f>
        <v>56.43</v>
      </c>
      <c r="W25" s="162"/>
      <c r="X25" s="162" t="s">
        <v>224</v>
      </c>
      <c r="Y25" s="162" t="s">
        <v>225</v>
      </c>
      <c r="Z25" s="152"/>
      <c r="AA25" s="152"/>
      <c r="AB25" s="152"/>
      <c r="AC25" s="152"/>
      <c r="AD25" s="152"/>
      <c r="AE25" s="152"/>
      <c r="AF25" s="152"/>
      <c r="AG25" s="152" t="s">
        <v>226</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1" x14ac:dyDescent="0.2">
      <c r="A26" s="171">
        <v>10</v>
      </c>
      <c r="B26" s="172" t="s">
        <v>629</v>
      </c>
      <c r="C26" s="187" t="s">
        <v>630</v>
      </c>
      <c r="D26" s="173" t="s">
        <v>272</v>
      </c>
      <c r="E26" s="174">
        <v>1089</v>
      </c>
      <c r="F26" s="175"/>
      <c r="G26" s="176">
        <f>ROUND(E26*F26,2)</f>
        <v>0</v>
      </c>
      <c r="H26" s="175"/>
      <c r="I26" s="176">
        <f>ROUND(E26*H26,2)</f>
        <v>0</v>
      </c>
      <c r="J26" s="175"/>
      <c r="K26" s="176">
        <f>ROUND(E26*J26,2)</f>
        <v>0</v>
      </c>
      <c r="L26" s="176">
        <v>21</v>
      </c>
      <c r="M26" s="176">
        <f>G26*(1+L26/100)</f>
        <v>0</v>
      </c>
      <c r="N26" s="174">
        <v>4.0000000000000002E-4</v>
      </c>
      <c r="O26" s="174">
        <f>ROUND(E26*N26,2)</f>
        <v>0.44</v>
      </c>
      <c r="P26" s="174">
        <v>0</v>
      </c>
      <c r="Q26" s="174">
        <f>ROUND(E26*P26,2)</f>
        <v>0</v>
      </c>
      <c r="R26" s="176" t="s">
        <v>302</v>
      </c>
      <c r="S26" s="176" t="s">
        <v>236</v>
      </c>
      <c r="T26" s="177" t="s">
        <v>223</v>
      </c>
      <c r="U26" s="162">
        <v>0</v>
      </c>
      <c r="V26" s="162">
        <f>ROUND(E26*U26,2)</f>
        <v>0</v>
      </c>
      <c r="W26" s="162"/>
      <c r="X26" s="162" t="s">
        <v>285</v>
      </c>
      <c r="Y26" s="162" t="s">
        <v>225</v>
      </c>
      <c r="Z26" s="152"/>
      <c r="AA26" s="152"/>
      <c r="AB26" s="152"/>
      <c r="AC26" s="152"/>
      <c r="AD26" s="152"/>
      <c r="AE26" s="152"/>
      <c r="AF26" s="152"/>
      <c r="AG26" s="152" t="s">
        <v>286</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2" x14ac:dyDescent="0.2">
      <c r="A27" s="159"/>
      <c r="B27" s="160"/>
      <c r="C27" s="194" t="s">
        <v>786</v>
      </c>
      <c r="D27" s="191"/>
      <c r="E27" s="192">
        <v>1089</v>
      </c>
      <c r="F27" s="162"/>
      <c r="G27" s="162"/>
      <c r="H27" s="162"/>
      <c r="I27" s="162"/>
      <c r="J27" s="162"/>
      <c r="K27" s="162"/>
      <c r="L27" s="162"/>
      <c r="M27" s="162"/>
      <c r="N27" s="161"/>
      <c r="O27" s="161"/>
      <c r="P27" s="161"/>
      <c r="Q27" s="161"/>
      <c r="R27" s="162"/>
      <c r="S27" s="162"/>
      <c r="T27" s="162"/>
      <c r="U27" s="162"/>
      <c r="V27" s="162"/>
      <c r="W27" s="162"/>
      <c r="X27" s="162"/>
      <c r="Y27" s="162"/>
      <c r="Z27" s="152"/>
      <c r="AA27" s="152"/>
      <c r="AB27" s="152"/>
      <c r="AC27" s="152"/>
      <c r="AD27" s="152"/>
      <c r="AE27" s="152"/>
      <c r="AF27" s="152"/>
      <c r="AG27" s="152" t="s">
        <v>258</v>
      </c>
      <c r="AH27" s="152">
        <v>0</v>
      </c>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x14ac:dyDescent="0.2">
      <c r="A28" s="164" t="s">
        <v>217</v>
      </c>
      <c r="B28" s="165" t="s">
        <v>146</v>
      </c>
      <c r="C28" s="185" t="s">
        <v>147</v>
      </c>
      <c r="D28" s="166"/>
      <c r="E28" s="167"/>
      <c r="F28" s="168"/>
      <c r="G28" s="168">
        <f>SUMIF(AG29:AG39,"&lt;&gt;NOR",G29:G39)</f>
        <v>0</v>
      </c>
      <c r="H28" s="168"/>
      <c r="I28" s="168">
        <f>SUM(I29:I39)</f>
        <v>0</v>
      </c>
      <c r="J28" s="168"/>
      <c r="K28" s="168">
        <f>SUM(K29:K39)</f>
        <v>0</v>
      </c>
      <c r="L28" s="168"/>
      <c r="M28" s="168">
        <f>SUM(M29:M39)</f>
        <v>0</v>
      </c>
      <c r="N28" s="167"/>
      <c r="O28" s="167">
        <f>SUM(O29:O39)</f>
        <v>1304.3999999999999</v>
      </c>
      <c r="P28" s="167"/>
      <c r="Q28" s="167">
        <f>SUM(Q29:Q39)</f>
        <v>0</v>
      </c>
      <c r="R28" s="168"/>
      <c r="S28" s="168"/>
      <c r="T28" s="169"/>
      <c r="U28" s="163"/>
      <c r="V28" s="163">
        <f>SUM(V29:V39)</f>
        <v>281.99</v>
      </c>
      <c r="W28" s="163"/>
      <c r="X28" s="163"/>
      <c r="Y28" s="163"/>
      <c r="AG28" t="s">
        <v>218</v>
      </c>
    </row>
    <row r="29" spans="1:60" outlineLevel="1" x14ac:dyDescent="0.2">
      <c r="A29" s="178">
        <v>11</v>
      </c>
      <c r="B29" s="179" t="s">
        <v>641</v>
      </c>
      <c r="C29" s="186" t="s">
        <v>642</v>
      </c>
      <c r="D29" s="180" t="s">
        <v>272</v>
      </c>
      <c r="E29" s="181">
        <v>990</v>
      </c>
      <c r="F29" s="182"/>
      <c r="G29" s="183">
        <f t="shared" ref="G29:G34" si="0">ROUND(E29*F29,2)</f>
        <v>0</v>
      </c>
      <c r="H29" s="182"/>
      <c r="I29" s="183">
        <f t="shared" ref="I29:I34" si="1">ROUND(E29*H29,2)</f>
        <v>0</v>
      </c>
      <c r="J29" s="182"/>
      <c r="K29" s="183">
        <f t="shared" ref="K29:K34" si="2">ROUND(E29*J29,2)</f>
        <v>0</v>
      </c>
      <c r="L29" s="183">
        <v>21</v>
      </c>
      <c r="M29" s="183">
        <f t="shared" ref="M29:M34" si="3">G29*(1+L29/100)</f>
        <v>0</v>
      </c>
      <c r="N29" s="181">
        <v>1.77E-2</v>
      </c>
      <c r="O29" s="181">
        <f t="shared" ref="O29:O34" si="4">ROUND(E29*N29,2)</f>
        <v>17.52</v>
      </c>
      <c r="P29" s="181">
        <v>0</v>
      </c>
      <c r="Q29" s="181">
        <f t="shared" ref="Q29:Q34" si="5">ROUND(E29*P29,2)</f>
        <v>0</v>
      </c>
      <c r="R29" s="183"/>
      <c r="S29" s="183" t="s">
        <v>236</v>
      </c>
      <c r="T29" s="184" t="s">
        <v>223</v>
      </c>
      <c r="U29" s="162">
        <v>2.6200000000000001E-2</v>
      </c>
      <c r="V29" s="162">
        <f t="shared" ref="V29:V34" si="6">ROUND(E29*U29,2)</f>
        <v>25.94</v>
      </c>
      <c r="W29" s="162"/>
      <c r="X29" s="162" t="s">
        <v>224</v>
      </c>
      <c r="Y29" s="162" t="s">
        <v>225</v>
      </c>
      <c r="Z29" s="152"/>
      <c r="AA29" s="152"/>
      <c r="AB29" s="152"/>
      <c r="AC29" s="152"/>
      <c r="AD29" s="152"/>
      <c r="AE29" s="152"/>
      <c r="AF29" s="152"/>
      <c r="AG29" s="152" t="s">
        <v>226</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78">
        <v>12</v>
      </c>
      <c r="B30" s="179" t="s">
        <v>643</v>
      </c>
      <c r="C30" s="186" t="s">
        <v>644</v>
      </c>
      <c r="D30" s="180" t="s">
        <v>272</v>
      </c>
      <c r="E30" s="181">
        <v>990</v>
      </c>
      <c r="F30" s="182"/>
      <c r="G30" s="183">
        <f t="shared" si="0"/>
        <v>0</v>
      </c>
      <c r="H30" s="182"/>
      <c r="I30" s="183">
        <f t="shared" si="1"/>
        <v>0</v>
      </c>
      <c r="J30" s="182"/>
      <c r="K30" s="183">
        <f t="shared" si="2"/>
        <v>0</v>
      </c>
      <c r="L30" s="183">
        <v>21</v>
      </c>
      <c r="M30" s="183">
        <f t="shared" si="3"/>
        <v>0</v>
      </c>
      <c r="N30" s="181">
        <v>0.441</v>
      </c>
      <c r="O30" s="181">
        <f t="shared" si="4"/>
        <v>436.59</v>
      </c>
      <c r="P30" s="181">
        <v>0</v>
      </c>
      <c r="Q30" s="181">
        <f t="shared" si="5"/>
        <v>0</v>
      </c>
      <c r="R30" s="183"/>
      <c r="S30" s="183" t="s">
        <v>236</v>
      </c>
      <c r="T30" s="184" t="s">
        <v>223</v>
      </c>
      <c r="U30" s="162">
        <v>2.9000000000000001E-2</v>
      </c>
      <c r="V30" s="162">
        <f t="shared" si="6"/>
        <v>28.71</v>
      </c>
      <c r="W30" s="162"/>
      <c r="X30" s="162" t="s">
        <v>224</v>
      </c>
      <c r="Y30" s="162" t="s">
        <v>225</v>
      </c>
      <c r="Z30" s="152"/>
      <c r="AA30" s="152"/>
      <c r="AB30" s="152"/>
      <c r="AC30" s="152"/>
      <c r="AD30" s="152"/>
      <c r="AE30" s="152"/>
      <c r="AF30" s="152"/>
      <c r="AG30" s="152" t="s">
        <v>226</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78">
        <v>13</v>
      </c>
      <c r="B31" s="179" t="s">
        <v>645</v>
      </c>
      <c r="C31" s="186" t="s">
        <v>646</v>
      </c>
      <c r="D31" s="180" t="s">
        <v>272</v>
      </c>
      <c r="E31" s="181">
        <v>990</v>
      </c>
      <c r="F31" s="182"/>
      <c r="G31" s="183">
        <f t="shared" si="0"/>
        <v>0</v>
      </c>
      <c r="H31" s="182"/>
      <c r="I31" s="183">
        <f t="shared" si="1"/>
        <v>0</v>
      </c>
      <c r="J31" s="182"/>
      <c r="K31" s="183">
        <f t="shared" si="2"/>
        <v>0</v>
      </c>
      <c r="L31" s="183">
        <v>21</v>
      </c>
      <c r="M31" s="183">
        <f t="shared" si="3"/>
        <v>0</v>
      </c>
      <c r="N31" s="181">
        <v>0.441</v>
      </c>
      <c r="O31" s="181">
        <f t="shared" si="4"/>
        <v>436.59</v>
      </c>
      <c r="P31" s="181">
        <v>0</v>
      </c>
      <c r="Q31" s="181">
        <f t="shared" si="5"/>
        <v>0</v>
      </c>
      <c r="R31" s="183"/>
      <c r="S31" s="183" t="s">
        <v>236</v>
      </c>
      <c r="T31" s="184" t="s">
        <v>223</v>
      </c>
      <c r="U31" s="162">
        <v>2.9000000000000001E-2</v>
      </c>
      <c r="V31" s="162">
        <f t="shared" si="6"/>
        <v>28.71</v>
      </c>
      <c r="W31" s="162"/>
      <c r="X31" s="162" t="s">
        <v>224</v>
      </c>
      <c r="Y31" s="162" t="s">
        <v>225</v>
      </c>
      <c r="Z31" s="152"/>
      <c r="AA31" s="152"/>
      <c r="AB31" s="152"/>
      <c r="AC31" s="152"/>
      <c r="AD31" s="152"/>
      <c r="AE31" s="152"/>
      <c r="AF31" s="152"/>
      <c r="AG31" s="152" t="s">
        <v>226</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78">
        <v>14</v>
      </c>
      <c r="B32" s="179" t="s">
        <v>649</v>
      </c>
      <c r="C32" s="186" t="s">
        <v>650</v>
      </c>
      <c r="D32" s="180" t="s">
        <v>272</v>
      </c>
      <c r="E32" s="181">
        <v>945</v>
      </c>
      <c r="F32" s="182"/>
      <c r="G32" s="183">
        <f t="shared" si="0"/>
        <v>0</v>
      </c>
      <c r="H32" s="182"/>
      <c r="I32" s="183">
        <f t="shared" si="1"/>
        <v>0</v>
      </c>
      <c r="J32" s="182"/>
      <c r="K32" s="183">
        <f t="shared" si="2"/>
        <v>0</v>
      </c>
      <c r="L32" s="183">
        <v>21</v>
      </c>
      <c r="M32" s="183">
        <f t="shared" si="3"/>
        <v>0</v>
      </c>
      <c r="N32" s="181">
        <v>0.15826000000000001</v>
      </c>
      <c r="O32" s="181">
        <f t="shared" si="4"/>
        <v>149.56</v>
      </c>
      <c r="P32" s="181">
        <v>0</v>
      </c>
      <c r="Q32" s="181">
        <f t="shared" si="5"/>
        <v>0</v>
      </c>
      <c r="R32" s="183"/>
      <c r="S32" s="183" t="s">
        <v>236</v>
      </c>
      <c r="T32" s="184" t="s">
        <v>223</v>
      </c>
      <c r="U32" s="162">
        <v>5.6000000000000001E-2</v>
      </c>
      <c r="V32" s="162">
        <f t="shared" si="6"/>
        <v>52.92</v>
      </c>
      <c r="W32" s="162"/>
      <c r="X32" s="162" t="s">
        <v>224</v>
      </c>
      <c r="Y32" s="162" t="s">
        <v>225</v>
      </c>
      <c r="Z32" s="152"/>
      <c r="AA32" s="152"/>
      <c r="AB32" s="152"/>
      <c r="AC32" s="152"/>
      <c r="AD32" s="152"/>
      <c r="AE32" s="152"/>
      <c r="AF32" s="152"/>
      <c r="AG32" s="152" t="s">
        <v>226</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
      <c r="A33" s="178">
        <v>15</v>
      </c>
      <c r="B33" s="179" t="s">
        <v>653</v>
      </c>
      <c r="C33" s="186" t="s">
        <v>654</v>
      </c>
      <c r="D33" s="180" t="s">
        <v>272</v>
      </c>
      <c r="E33" s="181">
        <v>990</v>
      </c>
      <c r="F33" s="182"/>
      <c r="G33" s="183">
        <f t="shared" si="0"/>
        <v>0</v>
      </c>
      <c r="H33" s="182"/>
      <c r="I33" s="183">
        <f t="shared" si="1"/>
        <v>0</v>
      </c>
      <c r="J33" s="182"/>
      <c r="K33" s="183">
        <f t="shared" si="2"/>
        <v>0</v>
      </c>
      <c r="L33" s="183">
        <v>21</v>
      </c>
      <c r="M33" s="183">
        <f t="shared" si="3"/>
        <v>0</v>
      </c>
      <c r="N33" s="181">
        <v>1.01E-3</v>
      </c>
      <c r="O33" s="181">
        <f t="shared" si="4"/>
        <v>1</v>
      </c>
      <c r="P33" s="181">
        <v>0</v>
      </c>
      <c r="Q33" s="181">
        <f t="shared" si="5"/>
        <v>0</v>
      </c>
      <c r="R33" s="183"/>
      <c r="S33" s="183" t="s">
        <v>236</v>
      </c>
      <c r="T33" s="184" t="s">
        <v>223</v>
      </c>
      <c r="U33" s="162">
        <v>4.0000000000000001E-3</v>
      </c>
      <c r="V33" s="162">
        <f t="shared" si="6"/>
        <v>3.96</v>
      </c>
      <c r="W33" s="162"/>
      <c r="X33" s="162" t="s">
        <v>224</v>
      </c>
      <c r="Y33" s="162" t="s">
        <v>225</v>
      </c>
      <c r="Z33" s="152"/>
      <c r="AA33" s="152"/>
      <c r="AB33" s="152"/>
      <c r="AC33" s="152"/>
      <c r="AD33" s="152"/>
      <c r="AE33" s="152"/>
      <c r="AF33" s="152"/>
      <c r="AG33" s="152" t="s">
        <v>226</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71">
        <v>16</v>
      </c>
      <c r="B34" s="172" t="s">
        <v>655</v>
      </c>
      <c r="C34" s="187" t="s">
        <v>656</v>
      </c>
      <c r="D34" s="173" t="s">
        <v>272</v>
      </c>
      <c r="E34" s="174">
        <v>1890</v>
      </c>
      <c r="F34" s="175"/>
      <c r="G34" s="176">
        <f t="shared" si="0"/>
        <v>0</v>
      </c>
      <c r="H34" s="175"/>
      <c r="I34" s="176">
        <f t="shared" si="1"/>
        <v>0</v>
      </c>
      <c r="J34" s="175"/>
      <c r="K34" s="176">
        <f t="shared" si="2"/>
        <v>0</v>
      </c>
      <c r="L34" s="176">
        <v>21</v>
      </c>
      <c r="M34" s="176">
        <f t="shared" si="3"/>
        <v>0</v>
      </c>
      <c r="N34" s="174">
        <v>2.9999999999999997E-4</v>
      </c>
      <c r="O34" s="174">
        <f t="shared" si="4"/>
        <v>0.56999999999999995</v>
      </c>
      <c r="P34" s="174">
        <v>0</v>
      </c>
      <c r="Q34" s="174">
        <f t="shared" si="5"/>
        <v>0</v>
      </c>
      <c r="R34" s="176"/>
      <c r="S34" s="176" t="s">
        <v>236</v>
      </c>
      <c r="T34" s="177" t="s">
        <v>223</v>
      </c>
      <c r="U34" s="162">
        <v>2E-3</v>
      </c>
      <c r="V34" s="162">
        <f t="shared" si="6"/>
        <v>3.78</v>
      </c>
      <c r="W34" s="162"/>
      <c r="X34" s="162" t="s">
        <v>224</v>
      </c>
      <c r="Y34" s="162" t="s">
        <v>225</v>
      </c>
      <c r="Z34" s="152"/>
      <c r="AA34" s="152"/>
      <c r="AB34" s="152"/>
      <c r="AC34" s="152"/>
      <c r="AD34" s="152"/>
      <c r="AE34" s="152"/>
      <c r="AF34" s="152"/>
      <c r="AG34" s="152" t="s">
        <v>226</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2" x14ac:dyDescent="0.2">
      <c r="A35" s="159"/>
      <c r="B35" s="160"/>
      <c r="C35" s="194" t="s">
        <v>787</v>
      </c>
      <c r="D35" s="191"/>
      <c r="E35" s="192">
        <v>1890</v>
      </c>
      <c r="F35" s="162"/>
      <c r="G35" s="162"/>
      <c r="H35" s="162"/>
      <c r="I35" s="162"/>
      <c r="J35" s="162"/>
      <c r="K35" s="162"/>
      <c r="L35" s="162"/>
      <c r="M35" s="162"/>
      <c r="N35" s="161"/>
      <c r="O35" s="161"/>
      <c r="P35" s="161"/>
      <c r="Q35" s="161"/>
      <c r="R35" s="162"/>
      <c r="S35" s="162"/>
      <c r="T35" s="162"/>
      <c r="U35" s="162"/>
      <c r="V35" s="162"/>
      <c r="W35" s="162"/>
      <c r="X35" s="162"/>
      <c r="Y35" s="162"/>
      <c r="Z35" s="152"/>
      <c r="AA35" s="152"/>
      <c r="AB35" s="152"/>
      <c r="AC35" s="152"/>
      <c r="AD35" s="152"/>
      <c r="AE35" s="152"/>
      <c r="AF35" s="152"/>
      <c r="AG35" s="152" t="s">
        <v>258</v>
      </c>
      <c r="AH35" s="152">
        <v>0</v>
      </c>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1" x14ac:dyDescent="0.2">
      <c r="A36" s="178">
        <v>17</v>
      </c>
      <c r="B36" s="179" t="s">
        <v>658</v>
      </c>
      <c r="C36" s="186" t="s">
        <v>659</v>
      </c>
      <c r="D36" s="180" t="s">
        <v>272</v>
      </c>
      <c r="E36" s="181">
        <v>945</v>
      </c>
      <c r="F36" s="182"/>
      <c r="G36" s="183">
        <f>ROUND(E36*F36,2)</f>
        <v>0</v>
      </c>
      <c r="H36" s="182"/>
      <c r="I36" s="183">
        <f>ROUND(E36*H36,2)</f>
        <v>0</v>
      </c>
      <c r="J36" s="182"/>
      <c r="K36" s="183">
        <f>ROUND(E36*J36,2)</f>
        <v>0</v>
      </c>
      <c r="L36" s="183">
        <v>21</v>
      </c>
      <c r="M36" s="183">
        <f>G36*(1+L36/100)</f>
        <v>0</v>
      </c>
      <c r="N36" s="181">
        <v>0.10373</v>
      </c>
      <c r="O36" s="181">
        <f>ROUND(E36*N36,2)</f>
        <v>98.02</v>
      </c>
      <c r="P36" s="181">
        <v>0</v>
      </c>
      <c r="Q36" s="181">
        <f>ROUND(E36*P36,2)</f>
        <v>0</v>
      </c>
      <c r="R36" s="183"/>
      <c r="S36" s="183" t="s">
        <v>236</v>
      </c>
      <c r="T36" s="184" t="s">
        <v>223</v>
      </c>
      <c r="U36" s="162">
        <v>6.4000000000000001E-2</v>
      </c>
      <c r="V36" s="162">
        <f>ROUND(E36*U36,2)</f>
        <v>60.48</v>
      </c>
      <c r="W36" s="162"/>
      <c r="X36" s="162" t="s">
        <v>224</v>
      </c>
      <c r="Y36" s="162" t="s">
        <v>225</v>
      </c>
      <c r="Z36" s="152"/>
      <c r="AA36" s="152"/>
      <c r="AB36" s="152"/>
      <c r="AC36" s="152"/>
      <c r="AD36" s="152"/>
      <c r="AE36" s="152"/>
      <c r="AF36" s="152"/>
      <c r="AG36" s="152" t="s">
        <v>226</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78">
        <v>18</v>
      </c>
      <c r="B37" s="179" t="s">
        <v>660</v>
      </c>
      <c r="C37" s="186" t="s">
        <v>661</v>
      </c>
      <c r="D37" s="180" t="s">
        <v>272</v>
      </c>
      <c r="E37" s="181">
        <v>945</v>
      </c>
      <c r="F37" s="182"/>
      <c r="G37" s="183">
        <f>ROUND(E37*F37,2)</f>
        <v>0</v>
      </c>
      <c r="H37" s="182"/>
      <c r="I37" s="183">
        <f>ROUND(E37*H37,2)</f>
        <v>0</v>
      </c>
      <c r="J37" s="182"/>
      <c r="K37" s="183">
        <f>ROUND(E37*J37,2)</f>
        <v>0</v>
      </c>
      <c r="L37" s="183">
        <v>21</v>
      </c>
      <c r="M37" s="183">
        <f>G37*(1+L37/100)</f>
        <v>0</v>
      </c>
      <c r="N37" s="181">
        <v>0.15559000000000001</v>
      </c>
      <c r="O37" s="181">
        <f>ROUND(E37*N37,2)</f>
        <v>147.03</v>
      </c>
      <c r="P37" s="181">
        <v>0</v>
      </c>
      <c r="Q37" s="181">
        <f>ROUND(E37*P37,2)</f>
        <v>0</v>
      </c>
      <c r="R37" s="183"/>
      <c r="S37" s="183" t="s">
        <v>236</v>
      </c>
      <c r="T37" s="184" t="s">
        <v>223</v>
      </c>
      <c r="U37" s="162">
        <v>8.2000000000000003E-2</v>
      </c>
      <c r="V37" s="162">
        <f>ROUND(E37*U37,2)</f>
        <v>77.489999999999995</v>
      </c>
      <c r="W37" s="162"/>
      <c r="X37" s="162" t="s">
        <v>224</v>
      </c>
      <c r="Y37" s="162" t="s">
        <v>225</v>
      </c>
      <c r="Z37" s="152"/>
      <c r="AA37" s="152"/>
      <c r="AB37" s="152"/>
      <c r="AC37" s="152"/>
      <c r="AD37" s="152"/>
      <c r="AE37" s="152"/>
      <c r="AF37" s="152"/>
      <c r="AG37" s="152" t="s">
        <v>226</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
      <c r="A38" s="171">
        <v>19</v>
      </c>
      <c r="B38" s="172" t="s">
        <v>667</v>
      </c>
      <c r="C38" s="187" t="s">
        <v>668</v>
      </c>
      <c r="D38" s="173" t="s">
        <v>543</v>
      </c>
      <c r="E38" s="174">
        <v>17523</v>
      </c>
      <c r="F38" s="175"/>
      <c r="G38" s="176">
        <f>ROUND(E38*F38,2)</f>
        <v>0</v>
      </c>
      <c r="H38" s="175"/>
      <c r="I38" s="176">
        <f>ROUND(E38*H38,2)</f>
        <v>0</v>
      </c>
      <c r="J38" s="175"/>
      <c r="K38" s="176">
        <f>ROUND(E38*J38,2)</f>
        <v>0</v>
      </c>
      <c r="L38" s="176">
        <v>21</v>
      </c>
      <c r="M38" s="176">
        <f>G38*(1+L38/100)</f>
        <v>0</v>
      </c>
      <c r="N38" s="174">
        <v>1E-3</v>
      </c>
      <c r="O38" s="174">
        <f>ROUND(E38*N38,2)</f>
        <v>17.52</v>
      </c>
      <c r="P38" s="174">
        <v>0</v>
      </c>
      <c r="Q38" s="174">
        <f>ROUND(E38*P38,2)</f>
        <v>0</v>
      </c>
      <c r="R38" s="176"/>
      <c r="S38" s="176" t="s">
        <v>222</v>
      </c>
      <c r="T38" s="177" t="s">
        <v>223</v>
      </c>
      <c r="U38" s="162">
        <v>0</v>
      </c>
      <c r="V38" s="162">
        <f>ROUND(E38*U38,2)</f>
        <v>0</v>
      </c>
      <c r="W38" s="162"/>
      <c r="X38" s="162" t="s">
        <v>285</v>
      </c>
      <c r="Y38" s="162" t="s">
        <v>225</v>
      </c>
      <c r="Z38" s="152"/>
      <c r="AA38" s="152"/>
      <c r="AB38" s="152"/>
      <c r="AC38" s="152"/>
      <c r="AD38" s="152"/>
      <c r="AE38" s="152"/>
      <c r="AF38" s="152"/>
      <c r="AG38" s="152" t="s">
        <v>286</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2" x14ac:dyDescent="0.2">
      <c r="A39" s="159"/>
      <c r="B39" s="160"/>
      <c r="C39" s="194" t="s">
        <v>788</v>
      </c>
      <c r="D39" s="191"/>
      <c r="E39" s="192">
        <v>17523</v>
      </c>
      <c r="F39" s="162"/>
      <c r="G39" s="162"/>
      <c r="H39" s="162"/>
      <c r="I39" s="162"/>
      <c r="J39" s="162"/>
      <c r="K39" s="162"/>
      <c r="L39" s="162"/>
      <c r="M39" s="162"/>
      <c r="N39" s="161"/>
      <c r="O39" s="161"/>
      <c r="P39" s="161"/>
      <c r="Q39" s="161"/>
      <c r="R39" s="162"/>
      <c r="S39" s="162"/>
      <c r="T39" s="162"/>
      <c r="U39" s="162"/>
      <c r="V39" s="162"/>
      <c r="W39" s="162"/>
      <c r="X39" s="162"/>
      <c r="Y39" s="162"/>
      <c r="Z39" s="152"/>
      <c r="AA39" s="152"/>
      <c r="AB39" s="152"/>
      <c r="AC39" s="152"/>
      <c r="AD39" s="152"/>
      <c r="AE39" s="152"/>
      <c r="AF39" s="152"/>
      <c r="AG39" s="152" t="s">
        <v>258</v>
      </c>
      <c r="AH39" s="152">
        <v>0</v>
      </c>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x14ac:dyDescent="0.2">
      <c r="A40" s="164" t="s">
        <v>217</v>
      </c>
      <c r="B40" s="165" t="s">
        <v>154</v>
      </c>
      <c r="C40" s="185" t="s">
        <v>155</v>
      </c>
      <c r="D40" s="166"/>
      <c r="E40" s="167"/>
      <c r="F40" s="168"/>
      <c r="G40" s="168">
        <f>SUMIF(AG41:AG41,"&lt;&gt;NOR",G41:G41)</f>
        <v>0</v>
      </c>
      <c r="H40" s="168"/>
      <c r="I40" s="168">
        <f>SUM(I41:I41)</f>
        <v>0</v>
      </c>
      <c r="J40" s="168"/>
      <c r="K40" s="168">
        <f>SUM(K41:K41)</f>
        <v>0</v>
      </c>
      <c r="L40" s="168"/>
      <c r="M40" s="168">
        <f>SUM(M41:M41)</f>
        <v>0</v>
      </c>
      <c r="N40" s="167"/>
      <c r="O40" s="167">
        <f>SUM(O41:O41)</f>
        <v>11.51</v>
      </c>
      <c r="P40" s="167"/>
      <c r="Q40" s="167">
        <f>SUM(Q41:Q41)</f>
        <v>0</v>
      </c>
      <c r="R40" s="168"/>
      <c r="S40" s="168"/>
      <c r="T40" s="169"/>
      <c r="U40" s="163"/>
      <c r="V40" s="163">
        <f>SUM(V41:V41)</f>
        <v>14.14</v>
      </c>
      <c r="W40" s="163"/>
      <c r="X40" s="163"/>
      <c r="Y40" s="163"/>
      <c r="AG40" t="s">
        <v>218</v>
      </c>
    </row>
    <row r="41" spans="1:60" ht="22.5" outlineLevel="1" x14ac:dyDescent="0.2">
      <c r="A41" s="178">
        <v>20</v>
      </c>
      <c r="B41" s="179" t="s">
        <v>747</v>
      </c>
      <c r="C41" s="186" t="s">
        <v>748</v>
      </c>
      <c r="D41" s="180" t="s">
        <v>299</v>
      </c>
      <c r="E41" s="181">
        <v>52</v>
      </c>
      <c r="F41" s="182"/>
      <c r="G41" s="183">
        <f>ROUND(E41*F41,2)</f>
        <v>0</v>
      </c>
      <c r="H41" s="182"/>
      <c r="I41" s="183">
        <f>ROUND(E41*H41,2)</f>
        <v>0</v>
      </c>
      <c r="J41" s="182"/>
      <c r="K41" s="183">
        <f>ROUND(E41*J41,2)</f>
        <v>0</v>
      </c>
      <c r="L41" s="183">
        <v>21</v>
      </c>
      <c r="M41" s="183">
        <f>G41*(1+L41/100)</f>
        <v>0</v>
      </c>
      <c r="N41" s="181">
        <v>0.22133</v>
      </c>
      <c r="O41" s="181">
        <f>ROUND(E41*N41,2)</f>
        <v>11.51</v>
      </c>
      <c r="P41" s="181">
        <v>0</v>
      </c>
      <c r="Q41" s="181">
        <f>ROUND(E41*P41,2)</f>
        <v>0</v>
      </c>
      <c r="R41" s="183"/>
      <c r="S41" s="183" t="s">
        <v>236</v>
      </c>
      <c r="T41" s="184" t="s">
        <v>223</v>
      </c>
      <c r="U41" s="162">
        <v>0.27200000000000002</v>
      </c>
      <c r="V41" s="162">
        <f>ROUND(E41*U41,2)</f>
        <v>14.14</v>
      </c>
      <c r="W41" s="162"/>
      <c r="X41" s="162" t="s">
        <v>224</v>
      </c>
      <c r="Y41" s="162" t="s">
        <v>225</v>
      </c>
      <c r="Z41" s="152"/>
      <c r="AA41" s="152"/>
      <c r="AB41" s="152"/>
      <c r="AC41" s="152"/>
      <c r="AD41" s="152"/>
      <c r="AE41" s="152"/>
      <c r="AF41" s="152"/>
      <c r="AG41" s="152" t="s">
        <v>226</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x14ac:dyDescent="0.2">
      <c r="A42" s="164" t="s">
        <v>217</v>
      </c>
      <c r="B42" s="165" t="s">
        <v>158</v>
      </c>
      <c r="C42" s="185" t="s">
        <v>159</v>
      </c>
      <c r="D42" s="166"/>
      <c r="E42" s="167"/>
      <c r="F42" s="168"/>
      <c r="G42" s="168">
        <f>SUMIF(AG43:AG43,"&lt;&gt;NOR",G43:G43)</f>
        <v>0</v>
      </c>
      <c r="H42" s="168"/>
      <c r="I42" s="168">
        <f>SUM(I43:I43)</f>
        <v>0</v>
      </c>
      <c r="J42" s="168"/>
      <c r="K42" s="168">
        <f>SUM(K43:K43)</f>
        <v>0</v>
      </c>
      <c r="L42" s="168"/>
      <c r="M42" s="168">
        <f>SUM(M43:M43)</f>
        <v>0</v>
      </c>
      <c r="N42" s="167"/>
      <c r="O42" s="167">
        <f>SUM(O43:O43)</f>
        <v>0</v>
      </c>
      <c r="P42" s="167"/>
      <c r="Q42" s="167">
        <f>SUM(Q43:Q43)</f>
        <v>0</v>
      </c>
      <c r="R42" s="168"/>
      <c r="S42" s="168"/>
      <c r="T42" s="169"/>
      <c r="U42" s="163"/>
      <c r="V42" s="163">
        <f>SUM(V43:V43)</f>
        <v>21.06</v>
      </c>
      <c r="W42" s="163"/>
      <c r="X42" s="163"/>
      <c r="Y42" s="163"/>
      <c r="AG42" t="s">
        <v>218</v>
      </c>
    </row>
    <row r="43" spans="1:60" outlineLevel="1" x14ac:dyDescent="0.2">
      <c r="A43" s="171">
        <v>21</v>
      </c>
      <c r="B43" s="172" t="s">
        <v>676</v>
      </c>
      <c r="C43" s="187" t="s">
        <v>677</v>
      </c>
      <c r="D43" s="173" t="s">
        <v>335</v>
      </c>
      <c r="E43" s="174">
        <v>1316.3804600000001</v>
      </c>
      <c r="F43" s="175"/>
      <c r="G43" s="176">
        <f>ROUND(E43*F43,2)</f>
        <v>0</v>
      </c>
      <c r="H43" s="175"/>
      <c r="I43" s="176">
        <f>ROUND(E43*H43,2)</f>
        <v>0</v>
      </c>
      <c r="J43" s="175"/>
      <c r="K43" s="176">
        <f>ROUND(E43*J43,2)</f>
        <v>0</v>
      </c>
      <c r="L43" s="176">
        <v>21</v>
      </c>
      <c r="M43" s="176">
        <f>G43*(1+L43/100)</f>
        <v>0</v>
      </c>
      <c r="N43" s="174">
        <v>0</v>
      </c>
      <c r="O43" s="174">
        <f>ROUND(E43*N43,2)</f>
        <v>0</v>
      </c>
      <c r="P43" s="174">
        <v>0</v>
      </c>
      <c r="Q43" s="174">
        <f>ROUND(E43*P43,2)</f>
        <v>0</v>
      </c>
      <c r="R43" s="176"/>
      <c r="S43" s="176" t="s">
        <v>236</v>
      </c>
      <c r="T43" s="177" t="s">
        <v>223</v>
      </c>
      <c r="U43" s="162">
        <v>1.6E-2</v>
      </c>
      <c r="V43" s="162">
        <f>ROUND(E43*U43,2)</f>
        <v>21.06</v>
      </c>
      <c r="W43" s="162"/>
      <c r="X43" s="162" t="s">
        <v>224</v>
      </c>
      <c r="Y43" s="162" t="s">
        <v>225</v>
      </c>
      <c r="Z43" s="152"/>
      <c r="AA43" s="152"/>
      <c r="AB43" s="152"/>
      <c r="AC43" s="152"/>
      <c r="AD43" s="152"/>
      <c r="AE43" s="152"/>
      <c r="AF43" s="152"/>
      <c r="AG43" s="152" t="s">
        <v>314</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x14ac:dyDescent="0.2">
      <c r="A44" s="3"/>
      <c r="B44" s="4"/>
      <c r="C44" s="188"/>
      <c r="D44" s="6"/>
      <c r="E44" s="3"/>
      <c r="F44" s="3"/>
      <c r="G44" s="3"/>
      <c r="H44" s="3"/>
      <c r="I44" s="3"/>
      <c r="J44" s="3"/>
      <c r="K44" s="3"/>
      <c r="L44" s="3"/>
      <c r="M44" s="3"/>
      <c r="N44" s="3"/>
      <c r="O44" s="3"/>
      <c r="P44" s="3"/>
      <c r="Q44" s="3"/>
      <c r="R44" s="3"/>
      <c r="S44" s="3"/>
      <c r="T44" s="3"/>
      <c r="U44" s="3"/>
      <c r="V44" s="3"/>
      <c r="W44" s="3"/>
      <c r="X44" s="3"/>
      <c r="Y44" s="3"/>
      <c r="AE44">
        <v>12</v>
      </c>
      <c r="AF44">
        <v>21</v>
      </c>
      <c r="AG44" t="s">
        <v>203</v>
      </c>
    </row>
    <row r="45" spans="1:60" x14ac:dyDescent="0.2">
      <c r="A45" s="155"/>
      <c r="B45" s="156" t="s">
        <v>29</v>
      </c>
      <c r="C45" s="189"/>
      <c r="D45" s="157"/>
      <c r="E45" s="158"/>
      <c r="F45" s="158"/>
      <c r="G45" s="170">
        <f>G8+G24+G28+G40+G42</f>
        <v>0</v>
      </c>
      <c r="H45" s="3"/>
      <c r="I45" s="3"/>
      <c r="J45" s="3"/>
      <c r="K45" s="3"/>
      <c r="L45" s="3"/>
      <c r="M45" s="3"/>
      <c r="N45" s="3"/>
      <c r="O45" s="3"/>
      <c r="P45" s="3"/>
      <c r="Q45" s="3"/>
      <c r="R45" s="3"/>
      <c r="S45" s="3"/>
      <c r="T45" s="3"/>
      <c r="U45" s="3"/>
      <c r="V45" s="3"/>
      <c r="W45" s="3"/>
      <c r="X45" s="3"/>
      <c r="Y45" s="3"/>
      <c r="AE45">
        <f>SUMIF(L7:L43,AE44,G7:G43)</f>
        <v>0</v>
      </c>
      <c r="AF45">
        <f>SUMIF(L7:L43,AF44,G7:G43)</f>
        <v>0</v>
      </c>
      <c r="AG45" t="s">
        <v>249</v>
      </c>
    </row>
    <row r="46" spans="1:60" x14ac:dyDescent="0.2">
      <c r="C46" s="190"/>
      <c r="D46" s="10"/>
      <c r="AG46" t="s">
        <v>250</v>
      </c>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Z6w0WP+6xke7ILnkCZw9s6FvXHcJQxbGL/DjzNWqeuKG1Mw52ZWGAzA1d2n6IbF3q9fiFkV0LO2XSC889yYzJA==" saltValue="z1GdEBBVJUfYB4gizatohg==" spinCount="100000" sheet="1" formatRows="0"/>
  <mergeCells count="6">
    <mergeCell ref="C21:G21"/>
    <mergeCell ref="A1:G1"/>
    <mergeCell ref="C2:G2"/>
    <mergeCell ref="C3:G3"/>
    <mergeCell ref="C4:G4"/>
    <mergeCell ref="C10:G10"/>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72</v>
      </c>
      <c r="C3" s="252" t="s">
        <v>73</v>
      </c>
      <c r="D3" s="253"/>
      <c r="E3" s="253"/>
      <c r="F3" s="253"/>
      <c r="G3" s="254"/>
      <c r="AC3" s="125" t="s">
        <v>192</v>
      </c>
      <c r="AG3" t="s">
        <v>193</v>
      </c>
    </row>
    <row r="4" spans="1:60" ht="24.95" customHeight="1" x14ac:dyDescent="0.2">
      <c r="A4" s="145" t="s">
        <v>9</v>
      </c>
      <c r="B4" s="146" t="s">
        <v>80</v>
      </c>
      <c r="C4" s="255" t="s">
        <v>81</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SUMIF(AG9:AG38,"&lt;&gt;NOR",G9:G38)</f>
        <v>0</v>
      </c>
      <c r="H8" s="168"/>
      <c r="I8" s="168">
        <f>SUM(I9:I38)</f>
        <v>0</v>
      </c>
      <c r="J8" s="168"/>
      <c r="K8" s="168">
        <f>SUM(K9:K38)</f>
        <v>0</v>
      </c>
      <c r="L8" s="168"/>
      <c r="M8" s="168">
        <f>SUM(M9:M38)</f>
        <v>0</v>
      </c>
      <c r="N8" s="167"/>
      <c r="O8" s="167">
        <f>SUM(O9:O38)</f>
        <v>513.36</v>
      </c>
      <c r="P8" s="167"/>
      <c r="Q8" s="167">
        <f>SUM(Q9:Q38)</f>
        <v>0</v>
      </c>
      <c r="R8" s="168"/>
      <c r="S8" s="168"/>
      <c r="T8" s="169"/>
      <c r="U8" s="163"/>
      <c r="V8" s="163">
        <f>SUM(V9:V38)</f>
        <v>303.63</v>
      </c>
      <c r="W8" s="163"/>
      <c r="X8" s="163"/>
      <c r="Y8" s="163"/>
      <c r="AG8" t="s">
        <v>218</v>
      </c>
    </row>
    <row r="9" spans="1:60" outlineLevel="1" x14ac:dyDescent="0.2">
      <c r="A9" s="171">
        <v>1</v>
      </c>
      <c r="B9" s="172" t="s">
        <v>603</v>
      </c>
      <c r="C9" s="187" t="s">
        <v>604</v>
      </c>
      <c r="D9" s="173" t="s">
        <v>253</v>
      </c>
      <c r="E9" s="174">
        <v>138</v>
      </c>
      <c r="F9" s="175"/>
      <c r="G9" s="176">
        <f>ROUND(E9*F9,2)</f>
        <v>0</v>
      </c>
      <c r="H9" s="175"/>
      <c r="I9" s="176">
        <f>ROUND(E9*H9,2)</f>
        <v>0</v>
      </c>
      <c r="J9" s="175"/>
      <c r="K9" s="176">
        <f>ROUND(E9*J9,2)</f>
        <v>0</v>
      </c>
      <c r="L9" s="176">
        <v>21</v>
      </c>
      <c r="M9" s="176">
        <f>G9*(1+L9/100)</f>
        <v>0</v>
      </c>
      <c r="N9" s="174">
        <v>0</v>
      </c>
      <c r="O9" s="174">
        <f>ROUND(E9*N9,2)</f>
        <v>0</v>
      </c>
      <c r="P9" s="174">
        <v>0</v>
      </c>
      <c r="Q9" s="174">
        <f>ROUND(E9*P9,2)</f>
        <v>0</v>
      </c>
      <c r="R9" s="176"/>
      <c r="S9" s="176" t="s">
        <v>236</v>
      </c>
      <c r="T9" s="177" t="s">
        <v>223</v>
      </c>
      <c r="U9" s="162">
        <v>9.7000000000000003E-2</v>
      </c>
      <c r="V9" s="162">
        <f>ROUND(E9*U9,2)</f>
        <v>13.39</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194" t="s">
        <v>789</v>
      </c>
      <c r="D10" s="191"/>
      <c r="E10" s="192">
        <v>138</v>
      </c>
      <c r="F10" s="162"/>
      <c r="G10" s="162"/>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258</v>
      </c>
      <c r="AH10" s="152">
        <v>0</v>
      </c>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1">
        <v>2</v>
      </c>
      <c r="B11" s="172" t="s">
        <v>606</v>
      </c>
      <c r="C11" s="187" t="s">
        <v>607</v>
      </c>
      <c r="D11" s="173" t="s">
        <v>253</v>
      </c>
      <c r="E11" s="174">
        <v>747.5</v>
      </c>
      <c r="F11" s="175"/>
      <c r="G11" s="176">
        <f>ROUND(E11*F11,2)</f>
        <v>0</v>
      </c>
      <c r="H11" s="175"/>
      <c r="I11" s="176">
        <f>ROUND(E11*H11,2)</f>
        <v>0</v>
      </c>
      <c r="J11" s="175"/>
      <c r="K11" s="176">
        <f>ROUND(E11*J11,2)</f>
        <v>0</v>
      </c>
      <c r="L11" s="176">
        <v>21</v>
      </c>
      <c r="M11" s="176">
        <f>G11*(1+L11/100)</f>
        <v>0</v>
      </c>
      <c r="N11" s="174">
        <v>0</v>
      </c>
      <c r="O11" s="174">
        <f>ROUND(E11*N11,2)</f>
        <v>0</v>
      </c>
      <c r="P11" s="174">
        <v>0</v>
      </c>
      <c r="Q11" s="174">
        <f>ROUND(E11*P11,2)</f>
        <v>0</v>
      </c>
      <c r="R11" s="176"/>
      <c r="S11" s="176" t="s">
        <v>236</v>
      </c>
      <c r="T11" s="177" t="s">
        <v>223</v>
      </c>
      <c r="U11" s="162">
        <v>0.11700000000000001</v>
      </c>
      <c r="V11" s="162">
        <f>ROUND(E11*U11,2)</f>
        <v>87.46</v>
      </c>
      <c r="W11" s="162"/>
      <c r="X11" s="162" t="s">
        <v>224</v>
      </c>
      <c r="Y11" s="162" t="s">
        <v>225</v>
      </c>
      <c r="Z11" s="152"/>
      <c r="AA11" s="152"/>
      <c r="AB11" s="152"/>
      <c r="AC11" s="152"/>
      <c r="AD11" s="152"/>
      <c r="AE11" s="152"/>
      <c r="AF11" s="152"/>
      <c r="AG11" s="152" t="s">
        <v>226</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2" x14ac:dyDescent="0.2">
      <c r="A12" s="159"/>
      <c r="B12" s="160"/>
      <c r="C12" s="194" t="s">
        <v>790</v>
      </c>
      <c r="D12" s="191"/>
      <c r="E12" s="192">
        <v>747.5</v>
      </c>
      <c r="F12" s="162"/>
      <c r="G12" s="162"/>
      <c r="H12" s="162"/>
      <c r="I12" s="162"/>
      <c r="J12" s="162"/>
      <c r="K12" s="162"/>
      <c r="L12" s="162"/>
      <c r="M12" s="162"/>
      <c r="N12" s="161"/>
      <c r="O12" s="161"/>
      <c r="P12" s="161"/>
      <c r="Q12" s="161"/>
      <c r="R12" s="162"/>
      <c r="S12" s="162"/>
      <c r="T12" s="162"/>
      <c r="U12" s="162"/>
      <c r="V12" s="162"/>
      <c r="W12" s="162"/>
      <c r="X12" s="162"/>
      <c r="Y12" s="162"/>
      <c r="Z12" s="152"/>
      <c r="AA12" s="152"/>
      <c r="AB12" s="152"/>
      <c r="AC12" s="152"/>
      <c r="AD12" s="152"/>
      <c r="AE12" s="152"/>
      <c r="AF12" s="152"/>
      <c r="AG12" s="152" t="s">
        <v>258</v>
      </c>
      <c r="AH12" s="152">
        <v>0</v>
      </c>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1">
        <v>3</v>
      </c>
      <c r="B13" s="172" t="s">
        <v>609</v>
      </c>
      <c r="C13" s="187" t="s">
        <v>610</v>
      </c>
      <c r="D13" s="173" t="s">
        <v>253</v>
      </c>
      <c r="E13" s="174">
        <v>113.232</v>
      </c>
      <c r="F13" s="175"/>
      <c r="G13" s="176">
        <f>ROUND(E13*F13,2)</f>
        <v>0</v>
      </c>
      <c r="H13" s="175"/>
      <c r="I13" s="176">
        <f>ROUND(E13*H13,2)</f>
        <v>0</v>
      </c>
      <c r="J13" s="175"/>
      <c r="K13" s="176">
        <f>ROUND(E13*J13,2)</f>
        <v>0</v>
      </c>
      <c r="L13" s="176">
        <v>21</v>
      </c>
      <c r="M13" s="176">
        <f>G13*(1+L13/100)</f>
        <v>0</v>
      </c>
      <c r="N13" s="174">
        <v>0</v>
      </c>
      <c r="O13" s="174">
        <f>ROUND(E13*N13,2)</f>
        <v>0</v>
      </c>
      <c r="P13" s="174">
        <v>0</v>
      </c>
      <c r="Q13" s="174">
        <f>ROUND(E13*P13,2)</f>
        <v>0</v>
      </c>
      <c r="R13" s="176"/>
      <c r="S13" s="176" t="s">
        <v>236</v>
      </c>
      <c r="T13" s="177" t="s">
        <v>223</v>
      </c>
      <c r="U13" s="162">
        <v>0.22</v>
      </c>
      <c r="V13" s="162">
        <f>ROUND(E13*U13,2)</f>
        <v>24.91</v>
      </c>
      <c r="W13" s="162"/>
      <c r="X13" s="162" t="s">
        <v>224</v>
      </c>
      <c r="Y13" s="162" t="s">
        <v>225</v>
      </c>
      <c r="Z13" s="152"/>
      <c r="AA13" s="152"/>
      <c r="AB13" s="152"/>
      <c r="AC13" s="152"/>
      <c r="AD13" s="152"/>
      <c r="AE13" s="152"/>
      <c r="AF13" s="152"/>
      <c r="AG13" s="152" t="s">
        <v>226</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2" x14ac:dyDescent="0.2">
      <c r="A14" s="159"/>
      <c r="B14" s="160"/>
      <c r="C14" s="194" t="s">
        <v>791</v>
      </c>
      <c r="D14" s="191"/>
      <c r="E14" s="192">
        <v>3.34</v>
      </c>
      <c r="F14" s="162"/>
      <c r="G14" s="162"/>
      <c r="H14" s="162"/>
      <c r="I14" s="162"/>
      <c r="J14" s="162"/>
      <c r="K14" s="162"/>
      <c r="L14" s="162"/>
      <c r="M14" s="162"/>
      <c r="N14" s="161"/>
      <c r="O14" s="161"/>
      <c r="P14" s="161"/>
      <c r="Q14" s="161"/>
      <c r="R14" s="162"/>
      <c r="S14" s="162"/>
      <c r="T14" s="162"/>
      <c r="U14" s="162"/>
      <c r="V14" s="162"/>
      <c r="W14" s="162"/>
      <c r="X14" s="162"/>
      <c r="Y14" s="162"/>
      <c r="Z14" s="152"/>
      <c r="AA14" s="152"/>
      <c r="AB14" s="152"/>
      <c r="AC14" s="152"/>
      <c r="AD14" s="152"/>
      <c r="AE14" s="152"/>
      <c r="AF14" s="152"/>
      <c r="AG14" s="152" t="s">
        <v>258</v>
      </c>
      <c r="AH14" s="152">
        <v>0</v>
      </c>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3" x14ac:dyDescent="0.2">
      <c r="A15" s="159"/>
      <c r="B15" s="160"/>
      <c r="C15" s="194" t="s">
        <v>792</v>
      </c>
      <c r="D15" s="191"/>
      <c r="E15" s="192">
        <v>5.76</v>
      </c>
      <c r="F15" s="162"/>
      <c r="G15" s="162"/>
      <c r="H15" s="162"/>
      <c r="I15" s="162"/>
      <c r="J15" s="162"/>
      <c r="K15" s="162"/>
      <c r="L15" s="162"/>
      <c r="M15" s="162"/>
      <c r="N15" s="161"/>
      <c r="O15" s="161"/>
      <c r="P15" s="161"/>
      <c r="Q15" s="161"/>
      <c r="R15" s="162"/>
      <c r="S15" s="162"/>
      <c r="T15" s="162"/>
      <c r="U15" s="162"/>
      <c r="V15" s="162"/>
      <c r="W15" s="162"/>
      <c r="X15" s="162"/>
      <c r="Y15" s="162"/>
      <c r="Z15" s="152"/>
      <c r="AA15" s="152"/>
      <c r="AB15" s="152"/>
      <c r="AC15" s="152"/>
      <c r="AD15" s="152"/>
      <c r="AE15" s="152"/>
      <c r="AF15" s="152"/>
      <c r="AG15" s="152" t="s">
        <v>258</v>
      </c>
      <c r="AH15" s="152">
        <v>0</v>
      </c>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3" x14ac:dyDescent="0.2">
      <c r="A16" s="159"/>
      <c r="B16" s="160"/>
      <c r="C16" s="194" t="s">
        <v>793</v>
      </c>
      <c r="D16" s="191"/>
      <c r="E16" s="192">
        <v>18.72</v>
      </c>
      <c r="F16" s="162"/>
      <c r="G16" s="162"/>
      <c r="H16" s="162"/>
      <c r="I16" s="162"/>
      <c r="J16" s="162"/>
      <c r="K16" s="162"/>
      <c r="L16" s="162"/>
      <c r="M16" s="162"/>
      <c r="N16" s="161"/>
      <c r="O16" s="161"/>
      <c r="P16" s="161"/>
      <c r="Q16" s="161"/>
      <c r="R16" s="162"/>
      <c r="S16" s="162"/>
      <c r="T16" s="162"/>
      <c r="U16" s="162"/>
      <c r="V16" s="162"/>
      <c r="W16" s="162"/>
      <c r="X16" s="162"/>
      <c r="Y16" s="162"/>
      <c r="Z16" s="152"/>
      <c r="AA16" s="152"/>
      <c r="AB16" s="152"/>
      <c r="AC16" s="152"/>
      <c r="AD16" s="152"/>
      <c r="AE16" s="152"/>
      <c r="AF16" s="152"/>
      <c r="AG16" s="152" t="s">
        <v>258</v>
      </c>
      <c r="AH16" s="152">
        <v>0</v>
      </c>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3" x14ac:dyDescent="0.2">
      <c r="A17" s="159"/>
      <c r="B17" s="160"/>
      <c r="C17" s="194" t="s">
        <v>794</v>
      </c>
      <c r="D17" s="191"/>
      <c r="E17" s="192">
        <v>1.18</v>
      </c>
      <c r="F17" s="162"/>
      <c r="G17" s="162"/>
      <c r="H17" s="162"/>
      <c r="I17" s="162"/>
      <c r="J17" s="162"/>
      <c r="K17" s="162"/>
      <c r="L17" s="162"/>
      <c r="M17" s="162"/>
      <c r="N17" s="161"/>
      <c r="O17" s="161"/>
      <c r="P17" s="161"/>
      <c r="Q17" s="161"/>
      <c r="R17" s="162"/>
      <c r="S17" s="162"/>
      <c r="T17" s="162"/>
      <c r="U17" s="162"/>
      <c r="V17" s="162"/>
      <c r="W17" s="162"/>
      <c r="X17" s="162"/>
      <c r="Y17" s="162"/>
      <c r="Z17" s="152"/>
      <c r="AA17" s="152"/>
      <c r="AB17" s="152"/>
      <c r="AC17" s="152"/>
      <c r="AD17" s="152"/>
      <c r="AE17" s="152"/>
      <c r="AF17" s="152"/>
      <c r="AG17" s="152" t="s">
        <v>258</v>
      </c>
      <c r="AH17" s="152">
        <v>0</v>
      </c>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3" x14ac:dyDescent="0.2">
      <c r="A18" s="159"/>
      <c r="B18" s="160"/>
      <c r="C18" s="194" t="s">
        <v>795</v>
      </c>
      <c r="D18" s="191"/>
      <c r="E18" s="192">
        <v>13.44</v>
      </c>
      <c r="F18" s="162"/>
      <c r="G18" s="162"/>
      <c r="H18" s="162"/>
      <c r="I18" s="162"/>
      <c r="J18" s="162"/>
      <c r="K18" s="162"/>
      <c r="L18" s="162"/>
      <c r="M18" s="162"/>
      <c r="N18" s="161"/>
      <c r="O18" s="161"/>
      <c r="P18" s="161"/>
      <c r="Q18" s="161"/>
      <c r="R18" s="162"/>
      <c r="S18" s="162"/>
      <c r="T18" s="162"/>
      <c r="U18" s="162"/>
      <c r="V18" s="162"/>
      <c r="W18" s="162"/>
      <c r="X18" s="162"/>
      <c r="Y18" s="162"/>
      <c r="Z18" s="152"/>
      <c r="AA18" s="152"/>
      <c r="AB18" s="152"/>
      <c r="AC18" s="152"/>
      <c r="AD18" s="152"/>
      <c r="AE18" s="152"/>
      <c r="AF18" s="152"/>
      <c r="AG18" s="152" t="s">
        <v>258</v>
      </c>
      <c r="AH18" s="152">
        <v>0</v>
      </c>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3" x14ac:dyDescent="0.2">
      <c r="A19" s="159"/>
      <c r="B19" s="160"/>
      <c r="C19" s="194" t="s">
        <v>796</v>
      </c>
      <c r="D19" s="191"/>
      <c r="E19" s="192">
        <v>5.76</v>
      </c>
      <c r="F19" s="162"/>
      <c r="G19" s="162"/>
      <c r="H19" s="162"/>
      <c r="I19" s="162"/>
      <c r="J19" s="162"/>
      <c r="K19" s="162"/>
      <c r="L19" s="162"/>
      <c r="M19" s="162"/>
      <c r="N19" s="161"/>
      <c r="O19" s="161"/>
      <c r="P19" s="161"/>
      <c r="Q19" s="161"/>
      <c r="R19" s="162"/>
      <c r="S19" s="162"/>
      <c r="T19" s="162"/>
      <c r="U19" s="162"/>
      <c r="V19" s="162"/>
      <c r="W19" s="162"/>
      <c r="X19" s="162"/>
      <c r="Y19" s="162"/>
      <c r="Z19" s="152"/>
      <c r="AA19" s="152"/>
      <c r="AB19" s="152"/>
      <c r="AC19" s="152"/>
      <c r="AD19" s="152"/>
      <c r="AE19" s="152"/>
      <c r="AF19" s="152"/>
      <c r="AG19" s="152" t="s">
        <v>258</v>
      </c>
      <c r="AH19" s="152">
        <v>0</v>
      </c>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3" x14ac:dyDescent="0.2">
      <c r="A20" s="159"/>
      <c r="B20" s="160"/>
      <c r="C20" s="194" t="s">
        <v>797</v>
      </c>
      <c r="D20" s="191"/>
      <c r="E20" s="192">
        <v>29.95</v>
      </c>
      <c r="F20" s="162"/>
      <c r="G20" s="162"/>
      <c r="H20" s="162"/>
      <c r="I20" s="162"/>
      <c r="J20" s="162"/>
      <c r="K20" s="162"/>
      <c r="L20" s="162"/>
      <c r="M20" s="162"/>
      <c r="N20" s="161"/>
      <c r="O20" s="161"/>
      <c r="P20" s="161"/>
      <c r="Q20" s="161"/>
      <c r="R20" s="162"/>
      <c r="S20" s="162"/>
      <c r="T20" s="162"/>
      <c r="U20" s="162"/>
      <c r="V20" s="162"/>
      <c r="W20" s="162"/>
      <c r="X20" s="162"/>
      <c r="Y20" s="162"/>
      <c r="Z20" s="152"/>
      <c r="AA20" s="152"/>
      <c r="AB20" s="152"/>
      <c r="AC20" s="152"/>
      <c r="AD20" s="152"/>
      <c r="AE20" s="152"/>
      <c r="AF20" s="152"/>
      <c r="AG20" s="152" t="s">
        <v>258</v>
      </c>
      <c r="AH20" s="152">
        <v>0</v>
      </c>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3" x14ac:dyDescent="0.2">
      <c r="A21" s="159"/>
      <c r="B21" s="160"/>
      <c r="C21" s="194" t="s">
        <v>798</v>
      </c>
      <c r="D21" s="191"/>
      <c r="E21" s="192">
        <v>35.090000000000003</v>
      </c>
      <c r="F21" s="162"/>
      <c r="G21" s="162"/>
      <c r="H21" s="162"/>
      <c r="I21" s="162"/>
      <c r="J21" s="162"/>
      <c r="K21" s="162"/>
      <c r="L21" s="162"/>
      <c r="M21" s="162"/>
      <c r="N21" s="161"/>
      <c r="O21" s="161"/>
      <c r="P21" s="161"/>
      <c r="Q21" s="161"/>
      <c r="R21" s="162"/>
      <c r="S21" s="162"/>
      <c r="T21" s="162"/>
      <c r="U21" s="162"/>
      <c r="V21" s="162"/>
      <c r="W21" s="162"/>
      <c r="X21" s="162"/>
      <c r="Y21" s="162"/>
      <c r="Z21" s="152"/>
      <c r="AA21" s="152"/>
      <c r="AB21" s="152"/>
      <c r="AC21" s="152"/>
      <c r="AD21" s="152"/>
      <c r="AE21" s="152"/>
      <c r="AF21" s="152"/>
      <c r="AG21" s="152" t="s">
        <v>258</v>
      </c>
      <c r="AH21" s="152">
        <v>0</v>
      </c>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71">
        <v>4</v>
      </c>
      <c r="B22" s="172" t="s">
        <v>612</v>
      </c>
      <c r="C22" s="187" t="s">
        <v>613</v>
      </c>
      <c r="D22" s="173" t="s">
        <v>253</v>
      </c>
      <c r="E22" s="174">
        <v>113.232</v>
      </c>
      <c r="F22" s="175"/>
      <c r="G22" s="176">
        <f>ROUND(E22*F22,2)</f>
        <v>0</v>
      </c>
      <c r="H22" s="175"/>
      <c r="I22" s="176">
        <f>ROUND(E22*H22,2)</f>
        <v>0</v>
      </c>
      <c r="J22" s="175"/>
      <c r="K22" s="176">
        <f>ROUND(E22*J22,2)</f>
        <v>0</v>
      </c>
      <c r="L22" s="176">
        <v>21</v>
      </c>
      <c r="M22" s="176">
        <f>G22*(1+L22/100)</f>
        <v>0</v>
      </c>
      <c r="N22" s="174">
        <v>0</v>
      </c>
      <c r="O22" s="174">
        <f>ROUND(E22*N22,2)</f>
        <v>0</v>
      </c>
      <c r="P22" s="174">
        <v>0</v>
      </c>
      <c r="Q22" s="174">
        <f>ROUND(E22*P22,2)</f>
        <v>0</v>
      </c>
      <c r="R22" s="176"/>
      <c r="S22" s="176" t="s">
        <v>236</v>
      </c>
      <c r="T22" s="177" t="s">
        <v>223</v>
      </c>
      <c r="U22" s="162">
        <v>0.34499999999999997</v>
      </c>
      <c r="V22" s="162">
        <f>ROUND(E22*U22,2)</f>
        <v>39.07</v>
      </c>
      <c r="W22" s="162"/>
      <c r="X22" s="162" t="s">
        <v>224</v>
      </c>
      <c r="Y22" s="162" t="s">
        <v>225</v>
      </c>
      <c r="Z22" s="152"/>
      <c r="AA22" s="152"/>
      <c r="AB22" s="152"/>
      <c r="AC22" s="152"/>
      <c r="AD22" s="152"/>
      <c r="AE22" s="152"/>
      <c r="AF22" s="152"/>
      <c r="AG22" s="152" t="s">
        <v>226</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2" x14ac:dyDescent="0.2">
      <c r="A23" s="159"/>
      <c r="B23" s="160"/>
      <c r="C23" s="194" t="s">
        <v>799</v>
      </c>
      <c r="D23" s="191"/>
      <c r="E23" s="192">
        <v>113.23</v>
      </c>
      <c r="F23" s="162"/>
      <c r="G23" s="162"/>
      <c r="H23" s="162"/>
      <c r="I23" s="162"/>
      <c r="J23" s="162"/>
      <c r="K23" s="162"/>
      <c r="L23" s="162"/>
      <c r="M23" s="162"/>
      <c r="N23" s="161"/>
      <c r="O23" s="161"/>
      <c r="P23" s="161"/>
      <c r="Q23" s="161"/>
      <c r="R23" s="162"/>
      <c r="S23" s="162"/>
      <c r="T23" s="162"/>
      <c r="U23" s="162"/>
      <c r="V23" s="162"/>
      <c r="W23" s="162"/>
      <c r="X23" s="162"/>
      <c r="Y23" s="162"/>
      <c r="Z23" s="152"/>
      <c r="AA23" s="152"/>
      <c r="AB23" s="152"/>
      <c r="AC23" s="152"/>
      <c r="AD23" s="152"/>
      <c r="AE23" s="152"/>
      <c r="AF23" s="152"/>
      <c r="AG23" s="152" t="s">
        <v>258</v>
      </c>
      <c r="AH23" s="152">
        <v>0</v>
      </c>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
      <c r="A24" s="171">
        <v>5</v>
      </c>
      <c r="B24" s="172" t="s">
        <v>321</v>
      </c>
      <c r="C24" s="187" t="s">
        <v>322</v>
      </c>
      <c r="D24" s="173" t="s">
        <v>253</v>
      </c>
      <c r="E24" s="174">
        <v>998.73199999999997</v>
      </c>
      <c r="F24" s="175"/>
      <c r="G24" s="176">
        <f>ROUND(E24*F24,2)</f>
        <v>0</v>
      </c>
      <c r="H24" s="175"/>
      <c r="I24" s="176">
        <f>ROUND(E24*H24,2)</f>
        <v>0</v>
      </c>
      <c r="J24" s="175"/>
      <c r="K24" s="176">
        <f>ROUND(E24*J24,2)</f>
        <v>0</v>
      </c>
      <c r="L24" s="176">
        <v>21</v>
      </c>
      <c r="M24" s="176">
        <f>G24*(1+L24/100)</f>
        <v>0</v>
      </c>
      <c r="N24" s="174">
        <v>0</v>
      </c>
      <c r="O24" s="174">
        <f>ROUND(E24*N24,2)</f>
        <v>0</v>
      </c>
      <c r="P24" s="174">
        <v>0</v>
      </c>
      <c r="Q24" s="174">
        <f>ROUND(E24*P24,2)</f>
        <v>0</v>
      </c>
      <c r="R24" s="176"/>
      <c r="S24" s="176" t="s">
        <v>236</v>
      </c>
      <c r="T24" s="177" t="s">
        <v>223</v>
      </c>
      <c r="U24" s="162">
        <v>1.0999999999999999E-2</v>
      </c>
      <c r="V24" s="162">
        <f>ROUND(E24*U24,2)</f>
        <v>10.99</v>
      </c>
      <c r="W24" s="162"/>
      <c r="X24" s="162" t="s">
        <v>224</v>
      </c>
      <c r="Y24" s="162" t="s">
        <v>225</v>
      </c>
      <c r="Z24" s="152"/>
      <c r="AA24" s="152"/>
      <c r="AB24" s="152"/>
      <c r="AC24" s="152"/>
      <c r="AD24" s="152"/>
      <c r="AE24" s="152"/>
      <c r="AF24" s="152"/>
      <c r="AG24" s="152" t="s">
        <v>226</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2" x14ac:dyDescent="0.2">
      <c r="A25" s="159"/>
      <c r="B25" s="160"/>
      <c r="C25" s="194" t="s">
        <v>800</v>
      </c>
      <c r="D25" s="191"/>
      <c r="E25" s="192">
        <v>113.23</v>
      </c>
      <c r="F25" s="162"/>
      <c r="G25" s="162"/>
      <c r="H25" s="162"/>
      <c r="I25" s="162"/>
      <c r="J25" s="162"/>
      <c r="K25" s="162"/>
      <c r="L25" s="162"/>
      <c r="M25" s="162"/>
      <c r="N25" s="161"/>
      <c r="O25" s="161"/>
      <c r="P25" s="161"/>
      <c r="Q25" s="161"/>
      <c r="R25" s="162"/>
      <c r="S25" s="162"/>
      <c r="T25" s="162"/>
      <c r="U25" s="162"/>
      <c r="V25" s="162"/>
      <c r="W25" s="162"/>
      <c r="X25" s="162"/>
      <c r="Y25" s="162"/>
      <c r="Z25" s="152"/>
      <c r="AA25" s="152"/>
      <c r="AB25" s="152"/>
      <c r="AC25" s="152"/>
      <c r="AD25" s="152"/>
      <c r="AE25" s="152"/>
      <c r="AF25" s="152"/>
      <c r="AG25" s="152" t="s">
        <v>258</v>
      </c>
      <c r="AH25" s="152">
        <v>0</v>
      </c>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3" x14ac:dyDescent="0.2">
      <c r="A26" s="159"/>
      <c r="B26" s="160"/>
      <c r="C26" s="194" t="s">
        <v>801</v>
      </c>
      <c r="D26" s="191"/>
      <c r="E26" s="192">
        <v>138</v>
      </c>
      <c r="F26" s="162"/>
      <c r="G26" s="162"/>
      <c r="H26" s="162"/>
      <c r="I26" s="162"/>
      <c r="J26" s="162"/>
      <c r="K26" s="162"/>
      <c r="L26" s="162"/>
      <c r="M26" s="162"/>
      <c r="N26" s="161"/>
      <c r="O26" s="161"/>
      <c r="P26" s="161"/>
      <c r="Q26" s="161"/>
      <c r="R26" s="162"/>
      <c r="S26" s="162"/>
      <c r="T26" s="162"/>
      <c r="U26" s="162"/>
      <c r="V26" s="162"/>
      <c r="W26" s="162"/>
      <c r="X26" s="162"/>
      <c r="Y26" s="162"/>
      <c r="Z26" s="152"/>
      <c r="AA26" s="152"/>
      <c r="AB26" s="152"/>
      <c r="AC26" s="152"/>
      <c r="AD26" s="152"/>
      <c r="AE26" s="152"/>
      <c r="AF26" s="152"/>
      <c r="AG26" s="152" t="s">
        <v>258</v>
      </c>
      <c r="AH26" s="152">
        <v>0</v>
      </c>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3" x14ac:dyDescent="0.2">
      <c r="A27" s="159"/>
      <c r="B27" s="160"/>
      <c r="C27" s="194" t="s">
        <v>802</v>
      </c>
      <c r="D27" s="191"/>
      <c r="E27" s="192">
        <v>747.5</v>
      </c>
      <c r="F27" s="162"/>
      <c r="G27" s="162"/>
      <c r="H27" s="162"/>
      <c r="I27" s="162"/>
      <c r="J27" s="162"/>
      <c r="K27" s="162"/>
      <c r="L27" s="162"/>
      <c r="M27" s="162"/>
      <c r="N27" s="161"/>
      <c r="O27" s="161"/>
      <c r="P27" s="161"/>
      <c r="Q27" s="161"/>
      <c r="R27" s="162"/>
      <c r="S27" s="162"/>
      <c r="T27" s="162"/>
      <c r="U27" s="162"/>
      <c r="V27" s="162"/>
      <c r="W27" s="162"/>
      <c r="X27" s="162"/>
      <c r="Y27" s="162"/>
      <c r="Z27" s="152"/>
      <c r="AA27" s="152"/>
      <c r="AB27" s="152"/>
      <c r="AC27" s="152"/>
      <c r="AD27" s="152"/>
      <c r="AE27" s="152"/>
      <c r="AF27" s="152"/>
      <c r="AG27" s="152" t="s">
        <v>258</v>
      </c>
      <c r="AH27" s="152">
        <v>0</v>
      </c>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1" x14ac:dyDescent="0.2">
      <c r="A28" s="171">
        <v>6</v>
      </c>
      <c r="B28" s="172" t="s">
        <v>616</v>
      </c>
      <c r="C28" s="187" t="s">
        <v>617</v>
      </c>
      <c r="D28" s="173" t="s">
        <v>253</v>
      </c>
      <c r="E28" s="174">
        <v>998.73199999999997</v>
      </c>
      <c r="F28" s="175"/>
      <c r="G28" s="176">
        <f>ROUND(E28*F28,2)</f>
        <v>0</v>
      </c>
      <c r="H28" s="175"/>
      <c r="I28" s="176">
        <f>ROUND(E28*H28,2)</f>
        <v>0</v>
      </c>
      <c r="J28" s="175"/>
      <c r="K28" s="176">
        <f>ROUND(E28*J28,2)</f>
        <v>0</v>
      </c>
      <c r="L28" s="176">
        <v>21</v>
      </c>
      <c r="M28" s="176">
        <f>G28*(1+L28/100)</f>
        <v>0</v>
      </c>
      <c r="N28" s="174">
        <v>0</v>
      </c>
      <c r="O28" s="174">
        <f>ROUND(E28*N28,2)</f>
        <v>0</v>
      </c>
      <c r="P28" s="174">
        <v>0</v>
      </c>
      <c r="Q28" s="174">
        <f>ROUND(E28*P28,2)</f>
        <v>0</v>
      </c>
      <c r="R28" s="176"/>
      <c r="S28" s="176" t="s">
        <v>236</v>
      </c>
      <c r="T28" s="177" t="s">
        <v>223</v>
      </c>
      <c r="U28" s="162">
        <v>5.2999999999999999E-2</v>
      </c>
      <c r="V28" s="162">
        <f>ROUND(E28*U28,2)</f>
        <v>52.93</v>
      </c>
      <c r="W28" s="162"/>
      <c r="X28" s="162" t="s">
        <v>224</v>
      </c>
      <c r="Y28" s="162" t="s">
        <v>225</v>
      </c>
      <c r="Z28" s="152"/>
      <c r="AA28" s="152"/>
      <c r="AB28" s="152"/>
      <c r="AC28" s="152"/>
      <c r="AD28" s="152"/>
      <c r="AE28" s="152"/>
      <c r="AF28" s="152"/>
      <c r="AG28" s="152" t="s">
        <v>226</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2" x14ac:dyDescent="0.2">
      <c r="A29" s="159"/>
      <c r="B29" s="160"/>
      <c r="C29" s="194" t="s">
        <v>803</v>
      </c>
      <c r="D29" s="191"/>
      <c r="E29" s="192">
        <v>998.73</v>
      </c>
      <c r="F29" s="162"/>
      <c r="G29" s="162"/>
      <c r="H29" s="162"/>
      <c r="I29" s="162"/>
      <c r="J29" s="162"/>
      <c r="K29" s="162"/>
      <c r="L29" s="162"/>
      <c r="M29" s="162"/>
      <c r="N29" s="161"/>
      <c r="O29" s="161"/>
      <c r="P29" s="161"/>
      <c r="Q29" s="161"/>
      <c r="R29" s="162"/>
      <c r="S29" s="162"/>
      <c r="T29" s="162"/>
      <c r="U29" s="162"/>
      <c r="V29" s="162"/>
      <c r="W29" s="162"/>
      <c r="X29" s="162"/>
      <c r="Y29" s="162"/>
      <c r="Z29" s="152"/>
      <c r="AA29" s="152"/>
      <c r="AB29" s="152"/>
      <c r="AC29" s="152"/>
      <c r="AD29" s="152"/>
      <c r="AE29" s="152"/>
      <c r="AF29" s="152"/>
      <c r="AG29" s="152" t="s">
        <v>258</v>
      </c>
      <c r="AH29" s="152">
        <v>0</v>
      </c>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71">
        <v>7</v>
      </c>
      <c r="B30" s="172" t="s">
        <v>619</v>
      </c>
      <c r="C30" s="187" t="s">
        <v>620</v>
      </c>
      <c r="D30" s="173" t="s">
        <v>253</v>
      </c>
      <c r="E30" s="174">
        <v>998.73199999999997</v>
      </c>
      <c r="F30" s="175"/>
      <c r="G30" s="176">
        <f>ROUND(E30*F30,2)</f>
        <v>0</v>
      </c>
      <c r="H30" s="175"/>
      <c r="I30" s="176">
        <f>ROUND(E30*H30,2)</f>
        <v>0</v>
      </c>
      <c r="J30" s="175"/>
      <c r="K30" s="176">
        <f>ROUND(E30*J30,2)</f>
        <v>0</v>
      </c>
      <c r="L30" s="176">
        <v>21</v>
      </c>
      <c r="M30" s="176">
        <f>G30*(1+L30/100)</f>
        <v>0</v>
      </c>
      <c r="N30" s="174">
        <v>0</v>
      </c>
      <c r="O30" s="174">
        <f>ROUND(E30*N30,2)</f>
        <v>0</v>
      </c>
      <c r="P30" s="174">
        <v>0</v>
      </c>
      <c r="Q30" s="174">
        <f>ROUND(E30*P30,2)</f>
        <v>0</v>
      </c>
      <c r="R30" s="176"/>
      <c r="S30" s="176" t="s">
        <v>236</v>
      </c>
      <c r="T30" s="177" t="s">
        <v>223</v>
      </c>
      <c r="U30" s="162">
        <v>8.9999999999999993E-3</v>
      </c>
      <c r="V30" s="162">
        <f>ROUND(E30*U30,2)</f>
        <v>8.99</v>
      </c>
      <c r="W30" s="162"/>
      <c r="X30" s="162" t="s">
        <v>224</v>
      </c>
      <c r="Y30" s="162" t="s">
        <v>225</v>
      </c>
      <c r="Z30" s="152"/>
      <c r="AA30" s="152"/>
      <c r="AB30" s="152"/>
      <c r="AC30" s="152"/>
      <c r="AD30" s="152"/>
      <c r="AE30" s="152"/>
      <c r="AF30" s="152"/>
      <c r="AG30" s="152" t="s">
        <v>226</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2" x14ac:dyDescent="0.2">
      <c r="A31" s="159"/>
      <c r="B31" s="160"/>
      <c r="C31" s="194" t="s">
        <v>804</v>
      </c>
      <c r="D31" s="191"/>
      <c r="E31" s="192">
        <v>998.73</v>
      </c>
      <c r="F31" s="162"/>
      <c r="G31" s="162"/>
      <c r="H31" s="162"/>
      <c r="I31" s="162"/>
      <c r="J31" s="162"/>
      <c r="K31" s="162"/>
      <c r="L31" s="162"/>
      <c r="M31" s="162"/>
      <c r="N31" s="161"/>
      <c r="O31" s="161"/>
      <c r="P31" s="161"/>
      <c r="Q31" s="161"/>
      <c r="R31" s="162"/>
      <c r="S31" s="162"/>
      <c r="T31" s="162"/>
      <c r="U31" s="162"/>
      <c r="V31" s="162"/>
      <c r="W31" s="162"/>
      <c r="X31" s="162"/>
      <c r="Y31" s="162"/>
      <c r="Z31" s="152"/>
      <c r="AA31" s="152"/>
      <c r="AB31" s="152"/>
      <c r="AC31" s="152"/>
      <c r="AD31" s="152"/>
      <c r="AE31" s="152"/>
      <c r="AF31" s="152"/>
      <c r="AG31" s="152" t="s">
        <v>258</v>
      </c>
      <c r="AH31" s="152">
        <v>0</v>
      </c>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71">
        <v>8</v>
      </c>
      <c r="B32" s="172" t="s">
        <v>326</v>
      </c>
      <c r="C32" s="187" t="s">
        <v>327</v>
      </c>
      <c r="D32" s="173" t="s">
        <v>253</v>
      </c>
      <c r="E32" s="174">
        <v>285.2</v>
      </c>
      <c r="F32" s="175"/>
      <c r="G32" s="176">
        <f>ROUND(E32*F32,2)</f>
        <v>0</v>
      </c>
      <c r="H32" s="175"/>
      <c r="I32" s="176">
        <f>ROUND(E32*H32,2)</f>
        <v>0</v>
      </c>
      <c r="J32" s="175"/>
      <c r="K32" s="176">
        <f>ROUND(E32*J32,2)</f>
        <v>0</v>
      </c>
      <c r="L32" s="176">
        <v>21</v>
      </c>
      <c r="M32" s="176">
        <f>G32*(1+L32/100)</f>
        <v>0</v>
      </c>
      <c r="N32" s="174">
        <v>0</v>
      </c>
      <c r="O32" s="174">
        <f>ROUND(E32*N32,2)</f>
        <v>0</v>
      </c>
      <c r="P32" s="174">
        <v>0</v>
      </c>
      <c r="Q32" s="174">
        <f>ROUND(E32*P32,2)</f>
        <v>0</v>
      </c>
      <c r="R32" s="176"/>
      <c r="S32" s="176" t="s">
        <v>236</v>
      </c>
      <c r="T32" s="177" t="s">
        <v>223</v>
      </c>
      <c r="U32" s="162">
        <v>0.20200000000000001</v>
      </c>
      <c r="V32" s="162">
        <f>ROUND(E32*U32,2)</f>
        <v>57.61</v>
      </c>
      <c r="W32" s="162"/>
      <c r="X32" s="162" t="s">
        <v>224</v>
      </c>
      <c r="Y32" s="162" t="s">
        <v>225</v>
      </c>
      <c r="Z32" s="152"/>
      <c r="AA32" s="152"/>
      <c r="AB32" s="152"/>
      <c r="AC32" s="152"/>
      <c r="AD32" s="152"/>
      <c r="AE32" s="152"/>
      <c r="AF32" s="152"/>
      <c r="AG32" s="152" t="s">
        <v>226</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2" x14ac:dyDescent="0.2">
      <c r="A33" s="159"/>
      <c r="B33" s="160"/>
      <c r="C33" s="260" t="s">
        <v>328</v>
      </c>
      <c r="D33" s="261"/>
      <c r="E33" s="261"/>
      <c r="F33" s="261"/>
      <c r="G33" s="261"/>
      <c r="H33" s="162"/>
      <c r="I33" s="162"/>
      <c r="J33" s="162"/>
      <c r="K33" s="162"/>
      <c r="L33" s="162"/>
      <c r="M33" s="162"/>
      <c r="N33" s="161"/>
      <c r="O33" s="161"/>
      <c r="P33" s="161"/>
      <c r="Q33" s="161"/>
      <c r="R33" s="162"/>
      <c r="S33" s="162"/>
      <c r="T33" s="162"/>
      <c r="U33" s="162"/>
      <c r="V33" s="162"/>
      <c r="W33" s="162"/>
      <c r="X33" s="162"/>
      <c r="Y33" s="162"/>
      <c r="Z33" s="152"/>
      <c r="AA33" s="152"/>
      <c r="AB33" s="152"/>
      <c r="AC33" s="152"/>
      <c r="AD33" s="152"/>
      <c r="AE33" s="152"/>
      <c r="AF33" s="152"/>
      <c r="AG33" s="152" t="s">
        <v>278</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2" x14ac:dyDescent="0.2">
      <c r="A34" s="159"/>
      <c r="B34" s="160"/>
      <c r="C34" s="194" t="s">
        <v>805</v>
      </c>
      <c r="D34" s="191"/>
      <c r="E34" s="192">
        <v>285.2</v>
      </c>
      <c r="F34" s="162"/>
      <c r="G34" s="162"/>
      <c r="H34" s="162"/>
      <c r="I34" s="162"/>
      <c r="J34" s="162"/>
      <c r="K34" s="162"/>
      <c r="L34" s="162"/>
      <c r="M34" s="162"/>
      <c r="N34" s="161"/>
      <c r="O34" s="161"/>
      <c r="P34" s="161"/>
      <c r="Q34" s="161"/>
      <c r="R34" s="162"/>
      <c r="S34" s="162"/>
      <c r="T34" s="162"/>
      <c r="U34" s="162"/>
      <c r="V34" s="162"/>
      <c r="W34" s="162"/>
      <c r="X34" s="162"/>
      <c r="Y34" s="162"/>
      <c r="Z34" s="152"/>
      <c r="AA34" s="152"/>
      <c r="AB34" s="152"/>
      <c r="AC34" s="152"/>
      <c r="AD34" s="152"/>
      <c r="AE34" s="152"/>
      <c r="AF34" s="152"/>
      <c r="AG34" s="152" t="s">
        <v>258</v>
      </c>
      <c r="AH34" s="152">
        <v>0</v>
      </c>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1" x14ac:dyDescent="0.2">
      <c r="A35" s="171">
        <v>9</v>
      </c>
      <c r="B35" s="172" t="s">
        <v>623</v>
      </c>
      <c r="C35" s="187" t="s">
        <v>624</v>
      </c>
      <c r="D35" s="173" t="s">
        <v>272</v>
      </c>
      <c r="E35" s="174">
        <v>460</v>
      </c>
      <c r="F35" s="175"/>
      <c r="G35" s="176">
        <f>ROUND(E35*F35,2)</f>
        <v>0</v>
      </c>
      <c r="H35" s="175"/>
      <c r="I35" s="176">
        <f>ROUND(E35*H35,2)</f>
        <v>0</v>
      </c>
      <c r="J35" s="175"/>
      <c r="K35" s="176">
        <f>ROUND(E35*J35,2)</f>
        <v>0</v>
      </c>
      <c r="L35" s="176">
        <v>21</v>
      </c>
      <c r="M35" s="176">
        <f>G35*(1+L35/100)</f>
        <v>0</v>
      </c>
      <c r="N35" s="174">
        <v>0</v>
      </c>
      <c r="O35" s="174">
        <f>ROUND(E35*N35,2)</f>
        <v>0</v>
      </c>
      <c r="P35" s="174">
        <v>0</v>
      </c>
      <c r="Q35" s="174">
        <f>ROUND(E35*P35,2)</f>
        <v>0</v>
      </c>
      <c r="R35" s="176"/>
      <c r="S35" s="176" t="s">
        <v>236</v>
      </c>
      <c r="T35" s="177" t="s">
        <v>223</v>
      </c>
      <c r="U35" s="162">
        <v>1.7999999999999999E-2</v>
      </c>
      <c r="V35" s="162">
        <f>ROUND(E35*U35,2)</f>
        <v>8.2799999999999994</v>
      </c>
      <c r="W35" s="162"/>
      <c r="X35" s="162" t="s">
        <v>224</v>
      </c>
      <c r="Y35" s="162" t="s">
        <v>225</v>
      </c>
      <c r="Z35" s="152"/>
      <c r="AA35" s="152"/>
      <c r="AB35" s="152"/>
      <c r="AC35" s="152"/>
      <c r="AD35" s="152"/>
      <c r="AE35" s="152"/>
      <c r="AF35" s="152"/>
      <c r="AG35" s="152" t="s">
        <v>226</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2" x14ac:dyDescent="0.2">
      <c r="A36" s="159"/>
      <c r="B36" s="160"/>
      <c r="C36" s="194" t="s">
        <v>806</v>
      </c>
      <c r="D36" s="191"/>
      <c r="E36" s="192">
        <v>460</v>
      </c>
      <c r="F36" s="162"/>
      <c r="G36" s="162"/>
      <c r="H36" s="162"/>
      <c r="I36" s="162"/>
      <c r="J36" s="162"/>
      <c r="K36" s="162"/>
      <c r="L36" s="162"/>
      <c r="M36" s="162"/>
      <c r="N36" s="161"/>
      <c r="O36" s="161"/>
      <c r="P36" s="161"/>
      <c r="Q36" s="161"/>
      <c r="R36" s="162"/>
      <c r="S36" s="162"/>
      <c r="T36" s="162"/>
      <c r="U36" s="162"/>
      <c r="V36" s="162"/>
      <c r="W36" s="162"/>
      <c r="X36" s="162"/>
      <c r="Y36" s="162"/>
      <c r="Z36" s="152"/>
      <c r="AA36" s="152"/>
      <c r="AB36" s="152"/>
      <c r="AC36" s="152"/>
      <c r="AD36" s="152"/>
      <c r="AE36" s="152"/>
      <c r="AF36" s="152"/>
      <c r="AG36" s="152" t="s">
        <v>258</v>
      </c>
      <c r="AH36" s="152">
        <v>0</v>
      </c>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71">
        <v>10</v>
      </c>
      <c r="B37" s="172" t="s">
        <v>807</v>
      </c>
      <c r="C37" s="187" t="s">
        <v>808</v>
      </c>
      <c r="D37" s="173" t="s">
        <v>335</v>
      </c>
      <c r="E37" s="174">
        <v>513.36</v>
      </c>
      <c r="F37" s="175"/>
      <c r="G37" s="176">
        <f>ROUND(E37*F37,2)</f>
        <v>0</v>
      </c>
      <c r="H37" s="175"/>
      <c r="I37" s="176">
        <f>ROUND(E37*H37,2)</f>
        <v>0</v>
      </c>
      <c r="J37" s="175"/>
      <c r="K37" s="176">
        <f>ROUND(E37*J37,2)</f>
        <v>0</v>
      </c>
      <c r="L37" s="176">
        <v>21</v>
      </c>
      <c r="M37" s="176">
        <f>G37*(1+L37/100)</f>
        <v>0</v>
      </c>
      <c r="N37" s="174">
        <v>1</v>
      </c>
      <c r="O37" s="174">
        <f>ROUND(E37*N37,2)</f>
        <v>513.36</v>
      </c>
      <c r="P37" s="174">
        <v>0</v>
      </c>
      <c r="Q37" s="174">
        <f>ROUND(E37*P37,2)</f>
        <v>0</v>
      </c>
      <c r="R37" s="176" t="s">
        <v>302</v>
      </c>
      <c r="S37" s="176" t="s">
        <v>236</v>
      </c>
      <c r="T37" s="177" t="s">
        <v>223</v>
      </c>
      <c r="U37" s="162">
        <v>0</v>
      </c>
      <c r="V37" s="162">
        <f>ROUND(E37*U37,2)</f>
        <v>0</v>
      </c>
      <c r="W37" s="162"/>
      <c r="X37" s="162" t="s">
        <v>285</v>
      </c>
      <c r="Y37" s="162" t="s">
        <v>225</v>
      </c>
      <c r="Z37" s="152"/>
      <c r="AA37" s="152"/>
      <c r="AB37" s="152"/>
      <c r="AC37" s="152"/>
      <c r="AD37" s="152"/>
      <c r="AE37" s="152"/>
      <c r="AF37" s="152"/>
      <c r="AG37" s="152" t="s">
        <v>286</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2" x14ac:dyDescent="0.2">
      <c r="A38" s="159"/>
      <c r="B38" s="160"/>
      <c r="C38" s="194" t="s">
        <v>809</v>
      </c>
      <c r="D38" s="191"/>
      <c r="E38" s="192">
        <v>513.36</v>
      </c>
      <c r="F38" s="162"/>
      <c r="G38" s="162"/>
      <c r="H38" s="162"/>
      <c r="I38" s="162"/>
      <c r="J38" s="162"/>
      <c r="K38" s="162"/>
      <c r="L38" s="162"/>
      <c r="M38" s="162"/>
      <c r="N38" s="161"/>
      <c r="O38" s="161"/>
      <c r="P38" s="161"/>
      <c r="Q38" s="161"/>
      <c r="R38" s="162"/>
      <c r="S38" s="162"/>
      <c r="T38" s="162"/>
      <c r="U38" s="162"/>
      <c r="V38" s="162"/>
      <c r="W38" s="162"/>
      <c r="X38" s="162"/>
      <c r="Y38" s="162"/>
      <c r="Z38" s="152"/>
      <c r="AA38" s="152"/>
      <c r="AB38" s="152"/>
      <c r="AC38" s="152"/>
      <c r="AD38" s="152"/>
      <c r="AE38" s="152"/>
      <c r="AF38" s="152"/>
      <c r="AG38" s="152" t="s">
        <v>258</v>
      </c>
      <c r="AH38" s="152">
        <v>0</v>
      </c>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x14ac:dyDescent="0.2">
      <c r="A39" s="164" t="s">
        <v>217</v>
      </c>
      <c r="B39" s="165" t="s">
        <v>140</v>
      </c>
      <c r="C39" s="185" t="s">
        <v>141</v>
      </c>
      <c r="D39" s="166"/>
      <c r="E39" s="167"/>
      <c r="F39" s="168"/>
      <c r="G39" s="168">
        <f>SUMIF(AG40:AG45,"&lt;&gt;NOR",G40:G45)</f>
        <v>0</v>
      </c>
      <c r="H39" s="168"/>
      <c r="I39" s="168">
        <f>SUM(I40:I45)</f>
        <v>0</v>
      </c>
      <c r="J39" s="168"/>
      <c r="K39" s="168">
        <f>SUM(K40:K45)</f>
        <v>0</v>
      </c>
      <c r="L39" s="168"/>
      <c r="M39" s="168">
        <f>SUM(M40:M45)</f>
        <v>0</v>
      </c>
      <c r="N39" s="167"/>
      <c r="O39" s="167">
        <f>SUM(O40:O45)</f>
        <v>314.70999999999998</v>
      </c>
      <c r="P39" s="167"/>
      <c r="Q39" s="167">
        <f>SUM(Q40:Q45)</f>
        <v>0</v>
      </c>
      <c r="R39" s="168"/>
      <c r="S39" s="168"/>
      <c r="T39" s="169"/>
      <c r="U39" s="163"/>
      <c r="V39" s="163">
        <f>SUM(V40:V45)</f>
        <v>85.63</v>
      </c>
      <c r="W39" s="163"/>
      <c r="X39" s="163"/>
      <c r="Y39" s="163"/>
      <c r="AG39" t="s">
        <v>218</v>
      </c>
    </row>
    <row r="40" spans="1:60" outlineLevel="1" x14ac:dyDescent="0.2">
      <c r="A40" s="171">
        <v>11</v>
      </c>
      <c r="B40" s="172" t="s">
        <v>530</v>
      </c>
      <c r="C40" s="187" t="s">
        <v>531</v>
      </c>
      <c r="D40" s="173" t="s">
        <v>253</v>
      </c>
      <c r="E40" s="174">
        <v>124.5552</v>
      </c>
      <c r="F40" s="175"/>
      <c r="G40" s="176">
        <f>ROUND(E40*F40,2)</f>
        <v>0</v>
      </c>
      <c r="H40" s="175"/>
      <c r="I40" s="176">
        <f>ROUND(E40*H40,2)</f>
        <v>0</v>
      </c>
      <c r="J40" s="175"/>
      <c r="K40" s="176">
        <f>ROUND(E40*J40,2)</f>
        <v>0</v>
      </c>
      <c r="L40" s="176">
        <v>21</v>
      </c>
      <c r="M40" s="176">
        <f>G40*(1+L40/100)</f>
        <v>0</v>
      </c>
      <c r="N40" s="174">
        <v>2.5249999999999999</v>
      </c>
      <c r="O40" s="174">
        <f>ROUND(E40*N40,2)</f>
        <v>314.5</v>
      </c>
      <c r="P40" s="174">
        <v>0</v>
      </c>
      <c r="Q40" s="174">
        <f>ROUND(E40*P40,2)</f>
        <v>0</v>
      </c>
      <c r="R40" s="176"/>
      <c r="S40" s="176" t="s">
        <v>236</v>
      </c>
      <c r="T40" s="177" t="s">
        <v>223</v>
      </c>
      <c r="U40" s="162">
        <v>0.47699999999999998</v>
      </c>
      <c r="V40" s="162">
        <f>ROUND(E40*U40,2)</f>
        <v>59.41</v>
      </c>
      <c r="W40" s="162"/>
      <c r="X40" s="162" t="s">
        <v>224</v>
      </c>
      <c r="Y40" s="162" t="s">
        <v>225</v>
      </c>
      <c r="Z40" s="152"/>
      <c r="AA40" s="152"/>
      <c r="AB40" s="152"/>
      <c r="AC40" s="152"/>
      <c r="AD40" s="152"/>
      <c r="AE40" s="152"/>
      <c r="AF40" s="152"/>
      <c r="AG40" s="152" t="s">
        <v>226</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outlineLevel="2" x14ac:dyDescent="0.2">
      <c r="A41" s="159"/>
      <c r="B41" s="160"/>
      <c r="C41" s="260" t="s">
        <v>532</v>
      </c>
      <c r="D41" s="261"/>
      <c r="E41" s="261"/>
      <c r="F41" s="261"/>
      <c r="G41" s="261"/>
      <c r="H41" s="162"/>
      <c r="I41" s="162"/>
      <c r="J41" s="162"/>
      <c r="K41" s="162"/>
      <c r="L41" s="162"/>
      <c r="M41" s="162"/>
      <c r="N41" s="161"/>
      <c r="O41" s="161"/>
      <c r="P41" s="161"/>
      <c r="Q41" s="161"/>
      <c r="R41" s="162"/>
      <c r="S41" s="162"/>
      <c r="T41" s="162"/>
      <c r="U41" s="162"/>
      <c r="V41" s="162"/>
      <c r="W41" s="162"/>
      <c r="X41" s="162"/>
      <c r="Y41" s="162"/>
      <c r="Z41" s="152"/>
      <c r="AA41" s="152"/>
      <c r="AB41" s="152"/>
      <c r="AC41" s="152"/>
      <c r="AD41" s="152"/>
      <c r="AE41" s="152"/>
      <c r="AF41" s="152"/>
      <c r="AG41" s="152" t="s">
        <v>278</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outlineLevel="2" x14ac:dyDescent="0.2">
      <c r="A42" s="159"/>
      <c r="B42" s="160"/>
      <c r="C42" s="194" t="s">
        <v>810</v>
      </c>
      <c r="D42" s="191"/>
      <c r="E42" s="192">
        <v>124.56</v>
      </c>
      <c r="F42" s="162"/>
      <c r="G42" s="162"/>
      <c r="H42" s="162"/>
      <c r="I42" s="162"/>
      <c r="J42" s="162"/>
      <c r="K42" s="162"/>
      <c r="L42" s="162"/>
      <c r="M42" s="162"/>
      <c r="N42" s="161"/>
      <c r="O42" s="161"/>
      <c r="P42" s="161"/>
      <c r="Q42" s="161"/>
      <c r="R42" s="162"/>
      <c r="S42" s="162"/>
      <c r="T42" s="162"/>
      <c r="U42" s="162"/>
      <c r="V42" s="162"/>
      <c r="W42" s="162"/>
      <c r="X42" s="162"/>
      <c r="Y42" s="162"/>
      <c r="Z42" s="152"/>
      <c r="AA42" s="152"/>
      <c r="AB42" s="152"/>
      <c r="AC42" s="152"/>
      <c r="AD42" s="152"/>
      <c r="AE42" s="152"/>
      <c r="AF42" s="152"/>
      <c r="AG42" s="152" t="s">
        <v>258</v>
      </c>
      <c r="AH42" s="152">
        <v>0</v>
      </c>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1" x14ac:dyDescent="0.2">
      <c r="A43" s="178">
        <v>12</v>
      </c>
      <c r="B43" s="179" t="s">
        <v>627</v>
      </c>
      <c r="C43" s="186" t="s">
        <v>628</v>
      </c>
      <c r="D43" s="180" t="s">
        <v>272</v>
      </c>
      <c r="E43" s="181">
        <v>460</v>
      </c>
      <c r="F43" s="182"/>
      <c r="G43" s="183">
        <f>ROUND(E43*F43,2)</f>
        <v>0</v>
      </c>
      <c r="H43" s="182"/>
      <c r="I43" s="183">
        <f>ROUND(E43*H43,2)</f>
        <v>0</v>
      </c>
      <c r="J43" s="182"/>
      <c r="K43" s="183">
        <f>ROUND(E43*J43,2)</f>
        <v>0</v>
      </c>
      <c r="L43" s="183">
        <v>21</v>
      </c>
      <c r="M43" s="183">
        <f>G43*(1+L43/100)</f>
        <v>0</v>
      </c>
      <c r="N43" s="181">
        <v>3.0000000000000001E-5</v>
      </c>
      <c r="O43" s="181">
        <f>ROUND(E43*N43,2)</f>
        <v>0.01</v>
      </c>
      <c r="P43" s="181">
        <v>0</v>
      </c>
      <c r="Q43" s="181">
        <f>ROUND(E43*P43,2)</f>
        <v>0</v>
      </c>
      <c r="R43" s="183"/>
      <c r="S43" s="183" t="s">
        <v>236</v>
      </c>
      <c r="T43" s="184" t="s">
        <v>223</v>
      </c>
      <c r="U43" s="162">
        <v>5.7000000000000002E-2</v>
      </c>
      <c r="V43" s="162">
        <f>ROUND(E43*U43,2)</f>
        <v>26.22</v>
      </c>
      <c r="W43" s="162"/>
      <c r="X43" s="162" t="s">
        <v>224</v>
      </c>
      <c r="Y43" s="162" t="s">
        <v>225</v>
      </c>
      <c r="Z43" s="152"/>
      <c r="AA43" s="152"/>
      <c r="AB43" s="152"/>
      <c r="AC43" s="152"/>
      <c r="AD43" s="152"/>
      <c r="AE43" s="152"/>
      <c r="AF43" s="152"/>
      <c r="AG43" s="152" t="s">
        <v>226</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1" x14ac:dyDescent="0.2">
      <c r="A44" s="171">
        <v>13</v>
      </c>
      <c r="B44" s="172" t="s">
        <v>629</v>
      </c>
      <c r="C44" s="187" t="s">
        <v>630</v>
      </c>
      <c r="D44" s="173" t="s">
        <v>272</v>
      </c>
      <c r="E44" s="174">
        <v>506</v>
      </c>
      <c r="F44" s="175"/>
      <c r="G44" s="176">
        <f>ROUND(E44*F44,2)</f>
        <v>0</v>
      </c>
      <c r="H44" s="175"/>
      <c r="I44" s="176">
        <f>ROUND(E44*H44,2)</f>
        <v>0</v>
      </c>
      <c r="J44" s="175"/>
      <c r="K44" s="176">
        <f>ROUND(E44*J44,2)</f>
        <v>0</v>
      </c>
      <c r="L44" s="176">
        <v>21</v>
      </c>
      <c r="M44" s="176">
        <f>G44*(1+L44/100)</f>
        <v>0</v>
      </c>
      <c r="N44" s="174">
        <v>4.0000000000000002E-4</v>
      </c>
      <c r="O44" s="174">
        <f>ROUND(E44*N44,2)</f>
        <v>0.2</v>
      </c>
      <c r="P44" s="174">
        <v>0</v>
      </c>
      <c r="Q44" s="174">
        <f>ROUND(E44*P44,2)</f>
        <v>0</v>
      </c>
      <c r="R44" s="176" t="s">
        <v>302</v>
      </c>
      <c r="S44" s="176" t="s">
        <v>236</v>
      </c>
      <c r="T44" s="177" t="s">
        <v>223</v>
      </c>
      <c r="U44" s="162">
        <v>0</v>
      </c>
      <c r="V44" s="162">
        <f>ROUND(E44*U44,2)</f>
        <v>0</v>
      </c>
      <c r="W44" s="162"/>
      <c r="X44" s="162" t="s">
        <v>285</v>
      </c>
      <c r="Y44" s="162" t="s">
        <v>225</v>
      </c>
      <c r="Z44" s="152"/>
      <c r="AA44" s="152"/>
      <c r="AB44" s="152"/>
      <c r="AC44" s="152"/>
      <c r="AD44" s="152"/>
      <c r="AE44" s="152"/>
      <c r="AF44" s="152"/>
      <c r="AG44" s="152" t="s">
        <v>286</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2" x14ac:dyDescent="0.2">
      <c r="A45" s="159"/>
      <c r="B45" s="160"/>
      <c r="C45" s="194" t="s">
        <v>811</v>
      </c>
      <c r="D45" s="191"/>
      <c r="E45" s="192">
        <v>506</v>
      </c>
      <c r="F45" s="162"/>
      <c r="G45" s="162"/>
      <c r="H45" s="162"/>
      <c r="I45" s="162"/>
      <c r="J45" s="162"/>
      <c r="K45" s="162"/>
      <c r="L45" s="162"/>
      <c r="M45" s="162"/>
      <c r="N45" s="161"/>
      <c r="O45" s="161"/>
      <c r="P45" s="161"/>
      <c r="Q45" s="161"/>
      <c r="R45" s="162"/>
      <c r="S45" s="162"/>
      <c r="T45" s="162"/>
      <c r="U45" s="162"/>
      <c r="V45" s="162"/>
      <c r="W45" s="162"/>
      <c r="X45" s="162"/>
      <c r="Y45" s="162"/>
      <c r="Z45" s="152"/>
      <c r="AA45" s="152"/>
      <c r="AB45" s="152"/>
      <c r="AC45" s="152"/>
      <c r="AD45" s="152"/>
      <c r="AE45" s="152"/>
      <c r="AF45" s="152"/>
      <c r="AG45" s="152" t="s">
        <v>258</v>
      </c>
      <c r="AH45" s="152">
        <v>0</v>
      </c>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x14ac:dyDescent="0.2">
      <c r="A46" s="164" t="s">
        <v>217</v>
      </c>
      <c r="B46" s="165" t="s">
        <v>142</v>
      </c>
      <c r="C46" s="185" t="s">
        <v>143</v>
      </c>
      <c r="D46" s="166"/>
      <c r="E46" s="167"/>
      <c r="F46" s="168"/>
      <c r="G46" s="168">
        <f>SUMIF(AG47:AG65,"&lt;&gt;NOR",G47:G65)</f>
        <v>0</v>
      </c>
      <c r="H46" s="168"/>
      <c r="I46" s="168">
        <f>SUM(I47:I65)</f>
        <v>0</v>
      </c>
      <c r="J46" s="168"/>
      <c r="K46" s="168">
        <f>SUM(K47:K65)</f>
        <v>0</v>
      </c>
      <c r="L46" s="168"/>
      <c r="M46" s="168">
        <f>SUM(M47:M65)</f>
        <v>0</v>
      </c>
      <c r="N46" s="167"/>
      <c r="O46" s="167">
        <f>SUM(O47:O65)</f>
        <v>222.12</v>
      </c>
      <c r="P46" s="167"/>
      <c r="Q46" s="167">
        <f>SUM(Q47:Q65)</f>
        <v>0</v>
      </c>
      <c r="R46" s="168"/>
      <c r="S46" s="168"/>
      <c r="T46" s="169"/>
      <c r="U46" s="163"/>
      <c r="V46" s="163">
        <f>SUM(V47:V65)</f>
        <v>418.56000000000006</v>
      </c>
      <c r="W46" s="163"/>
      <c r="X46" s="163"/>
      <c r="Y46" s="163"/>
      <c r="AG46" t="s">
        <v>218</v>
      </c>
    </row>
    <row r="47" spans="1:60" outlineLevel="1" x14ac:dyDescent="0.2">
      <c r="A47" s="171">
        <v>14</v>
      </c>
      <c r="B47" s="172" t="s">
        <v>812</v>
      </c>
      <c r="C47" s="187" t="s">
        <v>813</v>
      </c>
      <c r="D47" s="173" t="s">
        <v>272</v>
      </c>
      <c r="E47" s="174">
        <v>269.875</v>
      </c>
      <c r="F47" s="175"/>
      <c r="G47" s="176">
        <f>ROUND(E47*F47,2)</f>
        <v>0</v>
      </c>
      <c r="H47" s="175"/>
      <c r="I47" s="176">
        <f>ROUND(E47*H47,2)</f>
        <v>0</v>
      </c>
      <c r="J47" s="175"/>
      <c r="K47" s="176">
        <f>ROUND(E47*J47,2)</f>
        <v>0</v>
      </c>
      <c r="L47" s="176">
        <v>21</v>
      </c>
      <c r="M47" s="176">
        <f>G47*(1+L47/100)</f>
        <v>0</v>
      </c>
      <c r="N47" s="174">
        <v>0.77122999999999997</v>
      </c>
      <c r="O47" s="174">
        <f>ROUND(E47*N47,2)</f>
        <v>208.14</v>
      </c>
      <c r="P47" s="174">
        <v>0</v>
      </c>
      <c r="Q47" s="174">
        <f>ROUND(E47*P47,2)</f>
        <v>0</v>
      </c>
      <c r="R47" s="176"/>
      <c r="S47" s="176" t="s">
        <v>236</v>
      </c>
      <c r="T47" s="177" t="s">
        <v>223</v>
      </c>
      <c r="U47" s="162">
        <v>0.93400000000000005</v>
      </c>
      <c r="V47" s="162">
        <f>ROUND(E47*U47,2)</f>
        <v>252.06</v>
      </c>
      <c r="W47" s="162"/>
      <c r="X47" s="162" t="s">
        <v>224</v>
      </c>
      <c r="Y47" s="162" t="s">
        <v>225</v>
      </c>
      <c r="Z47" s="152"/>
      <c r="AA47" s="152"/>
      <c r="AB47" s="152"/>
      <c r="AC47" s="152"/>
      <c r="AD47" s="152"/>
      <c r="AE47" s="152"/>
      <c r="AF47" s="152"/>
      <c r="AG47" s="152" t="s">
        <v>226</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2" x14ac:dyDescent="0.2">
      <c r="A48" s="159"/>
      <c r="B48" s="160"/>
      <c r="C48" s="194" t="s">
        <v>814</v>
      </c>
      <c r="D48" s="191"/>
      <c r="E48" s="192">
        <v>8.69</v>
      </c>
      <c r="F48" s="162"/>
      <c r="G48" s="162"/>
      <c r="H48" s="162"/>
      <c r="I48" s="162"/>
      <c r="J48" s="162"/>
      <c r="K48" s="162"/>
      <c r="L48" s="162"/>
      <c r="M48" s="162"/>
      <c r="N48" s="161"/>
      <c r="O48" s="161"/>
      <c r="P48" s="161"/>
      <c r="Q48" s="161"/>
      <c r="R48" s="162"/>
      <c r="S48" s="162"/>
      <c r="T48" s="162"/>
      <c r="U48" s="162"/>
      <c r="V48" s="162"/>
      <c r="W48" s="162"/>
      <c r="X48" s="162"/>
      <c r="Y48" s="162"/>
      <c r="Z48" s="152"/>
      <c r="AA48" s="152"/>
      <c r="AB48" s="152"/>
      <c r="AC48" s="152"/>
      <c r="AD48" s="152"/>
      <c r="AE48" s="152"/>
      <c r="AF48" s="152"/>
      <c r="AG48" s="152" t="s">
        <v>258</v>
      </c>
      <c r="AH48" s="152">
        <v>0</v>
      </c>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3" x14ac:dyDescent="0.2">
      <c r="A49" s="159"/>
      <c r="B49" s="160"/>
      <c r="C49" s="194" t="s">
        <v>815</v>
      </c>
      <c r="D49" s="191"/>
      <c r="E49" s="192">
        <v>15</v>
      </c>
      <c r="F49" s="162"/>
      <c r="G49" s="162"/>
      <c r="H49" s="162"/>
      <c r="I49" s="162"/>
      <c r="J49" s="162"/>
      <c r="K49" s="162"/>
      <c r="L49" s="162"/>
      <c r="M49" s="162"/>
      <c r="N49" s="161"/>
      <c r="O49" s="161"/>
      <c r="P49" s="161"/>
      <c r="Q49" s="161"/>
      <c r="R49" s="162"/>
      <c r="S49" s="162"/>
      <c r="T49" s="162"/>
      <c r="U49" s="162"/>
      <c r="V49" s="162"/>
      <c r="W49" s="162"/>
      <c r="X49" s="162"/>
      <c r="Y49" s="162"/>
      <c r="Z49" s="152"/>
      <c r="AA49" s="152"/>
      <c r="AB49" s="152"/>
      <c r="AC49" s="152"/>
      <c r="AD49" s="152"/>
      <c r="AE49" s="152"/>
      <c r="AF49" s="152"/>
      <c r="AG49" s="152" t="s">
        <v>258</v>
      </c>
      <c r="AH49" s="152">
        <v>0</v>
      </c>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outlineLevel="3" x14ac:dyDescent="0.2">
      <c r="A50" s="159"/>
      <c r="B50" s="160"/>
      <c r="C50" s="194" t="s">
        <v>816</v>
      </c>
      <c r="D50" s="191"/>
      <c r="E50" s="192">
        <v>48.75</v>
      </c>
      <c r="F50" s="162"/>
      <c r="G50" s="162"/>
      <c r="H50" s="162"/>
      <c r="I50" s="162"/>
      <c r="J50" s="162"/>
      <c r="K50" s="162"/>
      <c r="L50" s="162"/>
      <c r="M50" s="162"/>
      <c r="N50" s="161"/>
      <c r="O50" s="161"/>
      <c r="P50" s="161"/>
      <c r="Q50" s="161"/>
      <c r="R50" s="162"/>
      <c r="S50" s="162"/>
      <c r="T50" s="162"/>
      <c r="U50" s="162"/>
      <c r="V50" s="162"/>
      <c r="W50" s="162"/>
      <c r="X50" s="162"/>
      <c r="Y50" s="162"/>
      <c r="Z50" s="152"/>
      <c r="AA50" s="152"/>
      <c r="AB50" s="152"/>
      <c r="AC50" s="152"/>
      <c r="AD50" s="152"/>
      <c r="AE50" s="152"/>
      <c r="AF50" s="152"/>
      <c r="AG50" s="152" t="s">
        <v>258</v>
      </c>
      <c r="AH50" s="152">
        <v>0</v>
      </c>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outlineLevel="3" x14ac:dyDescent="0.2">
      <c r="A51" s="159"/>
      <c r="B51" s="160"/>
      <c r="C51" s="194" t="s">
        <v>817</v>
      </c>
      <c r="D51" s="191"/>
      <c r="E51" s="192">
        <v>3.06</v>
      </c>
      <c r="F51" s="162"/>
      <c r="G51" s="162"/>
      <c r="H51" s="162"/>
      <c r="I51" s="162"/>
      <c r="J51" s="162"/>
      <c r="K51" s="162"/>
      <c r="L51" s="162"/>
      <c r="M51" s="162"/>
      <c r="N51" s="161"/>
      <c r="O51" s="161"/>
      <c r="P51" s="161"/>
      <c r="Q51" s="161"/>
      <c r="R51" s="162"/>
      <c r="S51" s="162"/>
      <c r="T51" s="162"/>
      <c r="U51" s="162"/>
      <c r="V51" s="162"/>
      <c r="W51" s="162"/>
      <c r="X51" s="162"/>
      <c r="Y51" s="162"/>
      <c r="Z51" s="152"/>
      <c r="AA51" s="152"/>
      <c r="AB51" s="152"/>
      <c r="AC51" s="152"/>
      <c r="AD51" s="152"/>
      <c r="AE51" s="152"/>
      <c r="AF51" s="152"/>
      <c r="AG51" s="152" t="s">
        <v>258</v>
      </c>
      <c r="AH51" s="152">
        <v>0</v>
      </c>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3" x14ac:dyDescent="0.2">
      <c r="A52" s="159"/>
      <c r="B52" s="160"/>
      <c r="C52" s="194" t="s">
        <v>818</v>
      </c>
      <c r="D52" s="191"/>
      <c r="E52" s="192">
        <v>17.5</v>
      </c>
      <c r="F52" s="162"/>
      <c r="G52" s="162"/>
      <c r="H52" s="162"/>
      <c r="I52" s="162"/>
      <c r="J52" s="162"/>
      <c r="K52" s="162"/>
      <c r="L52" s="162"/>
      <c r="M52" s="162"/>
      <c r="N52" s="161"/>
      <c r="O52" s="161"/>
      <c r="P52" s="161"/>
      <c r="Q52" s="161"/>
      <c r="R52" s="162"/>
      <c r="S52" s="162"/>
      <c r="T52" s="162"/>
      <c r="U52" s="162"/>
      <c r="V52" s="162"/>
      <c r="W52" s="162"/>
      <c r="X52" s="162"/>
      <c r="Y52" s="162"/>
      <c r="Z52" s="152"/>
      <c r="AA52" s="152"/>
      <c r="AB52" s="152"/>
      <c r="AC52" s="152"/>
      <c r="AD52" s="152"/>
      <c r="AE52" s="152"/>
      <c r="AF52" s="152"/>
      <c r="AG52" s="152" t="s">
        <v>258</v>
      </c>
      <c r="AH52" s="152">
        <v>0</v>
      </c>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outlineLevel="3" x14ac:dyDescent="0.2">
      <c r="A53" s="159"/>
      <c r="B53" s="160"/>
      <c r="C53" s="194" t="s">
        <v>819</v>
      </c>
      <c r="D53" s="191"/>
      <c r="E53" s="192">
        <v>7.5</v>
      </c>
      <c r="F53" s="162"/>
      <c r="G53" s="162"/>
      <c r="H53" s="162"/>
      <c r="I53" s="162"/>
      <c r="J53" s="162"/>
      <c r="K53" s="162"/>
      <c r="L53" s="162"/>
      <c r="M53" s="162"/>
      <c r="N53" s="161"/>
      <c r="O53" s="161"/>
      <c r="P53" s="161"/>
      <c r="Q53" s="161"/>
      <c r="R53" s="162"/>
      <c r="S53" s="162"/>
      <c r="T53" s="162"/>
      <c r="U53" s="162"/>
      <c r="V53" s="162"/>
      <c r="W53" s="162"/>
      <c r="X53" s="162"/>
      <c r="Y53" s="162"/>
      <c r="Z53" s="152"/>
      <c r="AA53" s="152"/>
      <c r="AB53" s="152"/>
      <c r="AC53" s="152"/>
      <c r="AD53" s="152"/>
      <c r="AE53" s="152"/>
      <c r="AF53" s="152"/>
      <c r="AG53" s="152" t="s">
        <v>258</v>
      </c>
      <c r="AH53" s="152">
        <v>0</v>
      </c>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outlineLevel="3" x14ac:dyDescent="0.2">
      <c r="A54" s="159"/>
      <c r="B54" s="160"/>
      <c r="C54" s="194" t="s">
        <v>820</v>
      </c>
      <c r="D54" s="191"/>
      <c r="E54" s="192">
        <v>78</v>
      </c>
      <c r="F54" s="162"/>
      <c r="G54" s="162"/>
      <c r="H54" s="162"/>
      <c r="I54" s="162"/>
      <c r="J54" s="162"/>
      <c r="K54" s="162"/>
      <c r="L54" s="162"/>
      <c r="M54" s="162"/>
      <c r="N54" s="161"/>
      <c r="O54" s="161"/>
      <c r="P54" s="161"/>
      <c r="Q54" s="161"/>
      <c r="R54" s="162"/>
      <c r="S54" s="162"/>
      <c r="T54" s="162"/>
      <c r="U54" s="162"/>
      <c r="V54" s="162"/>
      <c r="W54" s="162"/>
      <c r="X54" s="162"/>
      <c r="Y54" s="162"/>
      <c r="Z54" s="152"/>
      <c r="AA54" s="152"/>
      <c r="AB54" s="152"/>
      <c r="AC54" s="152"/>
      <c r="AD54" s="152"/>
      <c r="AE54" s="152"/>
      <c r="AF54" s="152"/>
      <c r="AG54" s="152" t="s">
        <v>258</v>
      </c>
      <c r="AH54" s="152">
        <v>0</v>
      </c>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outlineLevel="3" x14ac:dyDescent="0.2">
      <c r="A55" s="159"/>
      <c r="B55" s="160"/>
      <c r="C55" s="194" t="s">
        <v>821</v>
      </c>
      <c r="D55" s="191"/>
      <c r="E55" s="192">
        <v>91.38</v>
      </c>
      <c r="F55" s="162"/>
      <c r="G55" s="162"/>
      <c r="H55" s="162"/>
      <c r="I55" s="162"/>
      <c r="J55" s="162"/>
      <c r="K55" s="162"/>
      <c r="L55" s="162"/>
      <c r="M55" s="162"/>
      <c r="N55" s="161"/>
      <c r="O55" s="161"/>
      <c r="P55" s="161"/>
      <c r="Q55" s="161"/>
      <c r="R55" s="162"/>
      <c r="S55" s="162"/>
      <c r="T55" s="162"/>
      <c r="U55" s="162"/>
      <c r="V55" s="162"/>
      <c r="W55" s="162"/>
      <c r="X55" s="162"/>
      <c r="Y55" s="162"/>
      <c r="Z55" s="152"/>
      <c r="AA55" s="152"/>
      <c r="AB55" s="152"/>
      <c r="AC55" s="152"/>
      <c r="AD55" s="152"/>
      <c r="AE55" s="152"/>
      <c r="AF55" s="152"/>
      <c r="AG55" s="152" t="s">
        <v>258</v>
      </c>
      <c r="AH55" s="152">
        <v>0</v>
      </c>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outlineLevel="1" x14ac:dyDescent="0.2">
      <c r="A56" s="171">
        <v>15</v>
      </c>
      <c r="B56" s="172" t="s">
        <v>635</v>
      </c>
      <c r="C56" s="187" t="s">
        <v>636</v>
      </c>
      <c r="D56" s="173" t="s">
        <v>335</v>
      </c>
      <c r="E56" s="174">
        <v>3.5083799999999998</v>
      </c>
      <c r="F56" s="175"/>
      <c r="G56" s="176">
        <f>ROUND(E56*F56,2)</f>
        <v>0</v>
      </c>
      <c r="H56" s="175"/>
      <c r="I56" s="176">
        <f>ROUND(E56*H56,2)</f>
        <v>0</v>
      </c>
      <c r="J56" s="175"/>
      <c r="K56" s="176">
        <f>ROUND(E56*J56,2)</f>
        <v>0</v>
      </c>
      <c r="L56" s="176">
        <v>21</v>
      </c>
      <c r="M56" s="176">
        <f>G56*(1+L56/100)</f>
        <v>0</v>
      </c>
      <c r="N56" s="174">
        <v>1.0202899999999999</v>
      </c>
      <c r="O56" s="174">
        <f>ROUND(E56*N56,2)</f>
        <v>3.58</v>
      </c>
      <c r="P56" s="174">
        <v>0</v>
      </c>
      <c r="Q56" s="174">
        <f>ROUND(E56*P56,2)</f>
        <v>0</v>
      </c>
      <c r="R56" s="176"/>
      <c r="S56" s="176" t="s">
        <v>236</v>
      </c>
      <c r="T56" s="177" t="s">
        <v>223</v>
      </c>
      <c r="U56" s="162">
        <v>25.271000000000001</v>
      </c>
      <c r="V56" s="162">
        <f>ROUND(E56*U56,2)</f>
        <v>88.66</v>
      </c>
      <c r="W56" s="162"/>
      <c r="X56" s="162" t="s">
        <v>224</v>
      </c>
      <c r="Y56" s="162" t="s">
        <v>225</v>
      </c>
      <c r="Z56" s="152"/>
      <c r="AA56" s="152"/>
      <c r="AB56" s="152"/>
      <c r="AC56" s="152"/>
      <c r="AD56" s="152"/>
      <c r="AE56" s="152"/>
      <c r="AF56" s="152"/>
      <c r="AG56" s="152" t="s">
        <v>226</v>
      </c>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2" x14ac:dyDescent="0.2">
      <c r="A57" s="159"/>
      <c r="B57" s="160"/>
      <c r="C57" s="260" t="s">
        <v>822</v>
      </c>
      <c r="D57" s="261"/>
      <c r="E57" s="261"/>
      <c r="F57" s="261"/>
      <c r="G57" s="261"/>
      <c r="H57" s="162"/>
      <c r="I57" s="162"/>
      <c r="J57" s="162"/>
      <c r="K57" s="162"/>
      <c r="L57" s="162"/>
      <c r="M57" s="162"/>
      <c r="N57" s="161"/>
      <c r="O57" s="161"/>
      <c r="P57" s="161"/>
      <c r="Q57" s="161"/>
      <c r="R57" s="162"/>
      <c r="S57" s="162"/>
      <c r="T57" s="162"/>
      <c r="U57" s="162"/>
      <c r="V57" s="162"/>
      <c r="W57" s="162"/>
      <c r="X57" s="162"/>
      <c r="Y57" s="162"/>
      <c r="Z57" s="152"/>
      <c r="AA57" s="152"/>
      <c r="AB57" s="152"/>
      <c r="AC57" s="152"/>
      <c r="AD57" s="152"/>
      <c r="AE57" s="152"/>
      <c r="AF57" s="152"/>
      <c r="AG57" s="152" t="s">
        <v>278</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outlineLevel="2" x14ac:dyDescent="0.2">
      <c r="A58" s="159"/>
      <c r="B58" s="160"/>
      <c r="C58" s="194" t="s">
        <v>823</v>
      </c>
      <c r="D58" s="191"/>
      <c r="E58" s="192">
        <v>3.51</v>
      </c>
      <c r="F58" s="162"/>
      <c r="G58" s="162"/>
      <c r="H58" s="162"/>
      <c r="I58" s="162"/>
      <c r="J58" s="162"/>
      <c r="K58" s="162"/>
      <c r="L58" s="162"/>
      <c r="M58" s="162"/>
      <c r="N58" s="161"/>
      <c r="O58" s="161"/>
      <c r="P58" s="161"/>
      <c r="Q58" s="161"/>
      <c r="R58" s="162"/>
      <c r="S58" s="162"/>
      <c r="T58" s="162"/>
      <c r="U58" s="162"/>
      <c r="V58" s="162"/>
      <c r="W58" s="162"/>
      <c r="X58" s="162"/>
      <c r="Y58" s="162"/>
      <c r="Z58" s="152"/>
      <c r="AA58" s="152"/>
      <c r="AB58" s="152"/>
      <c r="AC58" s="152"/>
      <c r="AD58" s="152"/>
      <c r="AE58" s="152"/>
      <c r="AF58" s="152"/>
      <c r="AG58" s="152" t="s">
        <v>258</v>
      </c>
      <c r="AH58" s="152">
        <v>0</v>
      </c>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outlineLevel="1" x14ac:dyDescent="0.2">
      <c r="A59" s="171">
        <v>16</v>
      </c>
      <c r="B59" s="172" t="s">
        <v>824</v>
      </c>
      <c r="C59" s="187" t="s">
        <v>825</v>
      </c>
      <c r="D59" s="173" t="s">
        <v>299</v>
      </c>
      <c r="E59" s="174">
        <v>228.95</v>
      </c>
      <c r="F59" s="175"/>
      <c r="G59" s="176">
        <f>ROUND(E59*F59,2)</f>
        <v>0</v>
      </c>
      <c r="H59" s="175"/>
      <c r="I59" s="176">
        <f>ROUND(E59*H59,2)</f>
        <v>0</v>
      </c>
      <c r="J59" s="175"/>
      <c r="K59" s="176">
        <f>ROUND(E59*J59,2)</f>
        <v>0</v>
      </c>
      <c r="L59" s="176">
        <v>21</v>
      </c>
      <c r="M59" s="176">
        <f>G59*(1+L59/100)</f>
        <v>0</v>
      </c>
      <c r="N59" s="174">
        <v>4.5440000000000001E-2</v>
      </c>
      <c r="O59" s="174">
        <f>ROUND(E59*N59,2)</f>
        <v>10.4</v>
      </c>
      <c r="P59" s="174">
        <v>0</v>
      </c>
      <c r="Q59" s="174">
        <f>ROUND(E59*P59,2)</f>
        <v>0</v>
      </c>
      <c r="R59" s="176"/>
      <c r="S59" s="176" t="s">
        <v>236</v>
      </c>
      <c r="T59" s="177" t="s">
        <v>223</v>
      </c>
      <c r="U59" s="162">
        <v>0.34</v>
      </c>
      <c r="V59" s="162">
        <f>ROUND(E59*U59,2)</f>
        <v>77.84</v>
      </c>
      <c r="W59" s="162"/>
      <c r="X59" s="162" t="s">
        <v>224</v>
      </c>
      <c r="Y59" s="162" t="s">
        <v>225</v>
      </c>
      <c r="Z59" s="152"/>
      <c r="AA59" s="152"/>
      <c r="AB59" s="152"/>
      <c r="AC59" s="152"/>
      <c r="AD59" s="152"/>
      <c r="AE59" s="152"/>
      <c r="AF59" s="152"/>
      <c r="AG59" s="152" t="s">
        <v>226</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outlineLevel="2" x14ac:dyDescent="0.2">
      <c r="A60" s="159"/>
      <c r="B60" s="160"/>
      <c r="C60" s="194" t="s">
        <v>826</v>
      </c>
      <c r="D60" s="191"/>
      <c r="E60" s="192">
        <v>24</v>
      </c>
      <c r="F60" s="162"/>
      <c r="G60" s="162"/>
      <c r="H60" s="162"/>
      <c r="I60" s="162"/>
      <c r="J60" s="162"/>
      <c r="K60" s="162"/>
      <c r="L60" s="162"/>
      <c r="M60" s="162"/>
      <c r="N60" s="161"/>
      <c r="O60" s="161"/>
      <c r="P60" s="161"/>
      <c r="Q60" s="161"/>
      <c r="R60" s="162"/>
      <c r="S60" s="162"/>
      <c r="T60" s="162"/>
      <c r="U60" s="162"/>
      <c r="V60" s="162"/>
      <c r="W60" s="162"/>
      <c r="X60" s="162"/>
      <c r="Y60" s="162"/>
      <c r="Z60" s="152"/>
      <c r="AA60" s="152"/>
      <c r="AB60" s="152"/>
      <c r="AC60" s="152"/>
      <c r="AD60" s="152"/>
      <c r="AE60" s="152"/>
      <c r="AF60" s="152"/>
      <c r="AG60" s="152" t="s">
        <v>258</v>
      </c>
      <c r="AH60" s="152">
        <v>0</v>
      </c>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outlineLevel="3" x14ac:dyDescent="0.2">
      <c r="A61" s="159"/>
      <c r="B61" s="160"/>
      <c r="C61" s="194" t="s">
        <v>827</v>
      </c>
      <c r="D61" s="191"/>
      <c r="E61" s="192">
        <v>39</v>
      </c>
      <c r="F61" s="162"/>
      <c r="G61" s="162"/>
      <c r="H61" s="162"/>
      <c r="I61" s="162"/>
      <c r="J61" s="162"/>
      <c r="K61" s="162"/>
      <c r="L61" s="162"/>
      <c r="M61" s="162"/>
      <c r="N61" s="161"/>
      <c r="O61" s="161"/>
      <c r="P61" s="161"/>
      <c r="Q61" s="161"/>
      <c r="R61" s="162"/>
      <c r="S61" s="162"/>
      <c r="T61" s="162"/>
      <c r="U61" s="162"/>
      <c r="V61" s="162"/>
      <c r="W61" s="162"/>
      <c r="X61" s="162"/>
      <c r="Y61" s="162"/>
      <c r="Z61" s="152"/>
      <c r="AA61" s="152"/>
      <c r="AB61" s="152"/>
      <c r="AC61" s="152"/>
      <c r="AD61" s="152"/>
      <c r="AE61" s="152"/>
      <c r="AF61" s="152"/>
      <c r="AG61" s="152" t="s">
        <v>258</v>
      </c>
      <c r="AH61" s="152">
        <v>0</v>
      </c>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3" x14ac:dyDescent="0.2">
      <c r="A62" s="159"/>
      <c r="B62" s="160"/>
      <c r="C62" s="194" t="s">
        <v>828</v>
      </c>
      <c r="D62" s="191"/>
      <c r="E62" s="192">
        <v>2.4500000000000002</v>
      </c>
      <c r="F62" s="162"/>
      <c r="G62" s="162"/>
      <c r="H62" s="162"/>
      <c r="I62" s="162"/>
      <c r="J62" s="162"/>
      <c r="K62" s="162"/>
      <c r="L62" s="162"/>
      <c r="M62" s="162"/>
      <c r="N62" s="161"/>
      <c r="O62" s="161"/>
      <c r="P62" s="161"/>
      <c r="Q62" s="161"/>
      <c r="R62" s="162"/>
      <c r="S62" s="162"/>
      <c r="T62" s="162"/>
      <c r="U62" s="162"/>
      <c r="V62" s="162"/>
      <c r="W62" s="162"/>
      <c r="X62" s="162"/>
      <c r="Y62" s="162"/>
      <c r="Z62" s="152"/>
      <c r="AA62" s="152"/>
      <c r="AB62" s="152"/>
      <c r="AC62" s="152"/>
      <c r="AD62" s="152"/>
      <c r="AE62" s="152"/>
      <c r="AF62" s="152"/>
      <c r="AG62" s="152" t="s">
        <v>258</v>
      </c>
      <c r="AH62" s="152">
        <v>0</v>
      </c>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outlineLevel="3" x14ac:dyDescent="0.2">
      <c r="A63" s="159"/>
      <c r="B63" s="160"/>
      <c r="C63" s="194" t="s">
        <v>829</v>
      </c>
      <c r="D63" s="191"/>
      <c r="E63" s="192">
        <v>28</v>
      </c>
      <c r="F63" s="162"/>
      <c r="G63" s="162"/>
      <c r="H63" s="162"/>
      <c r="I63" s="162"/>
      <c r="J63" s="162"/>
      <c r="K63" s="162"/>
      <c r="L63" s="162"/>
      <c r="M63" s="162"/>
      <c r="N63" s="161"/>
      <c r="O63" s="161"/>
      <c r="P63" s="161"/>
      <c r="Q63" s="161"/>
      <c r="R63" s="162"/>
      <c r="S63" s="162"/>
      <c r="T63" s="162"/>
      <c r="U63" s="162"/>
      <c r="V63" s="162"/>
      <c r="W63" s="162"/>
      <c r="X63" s="162"/>
      <c r="Y63" s="162"/>
      <c r="Z63" s="152"/>
      <c r="AA63" s="152"/>
      <c r="AB63" s="152"/>
      <c r="AC63" s="152"/>
      <c r="AD63" s="152"/>
      <c r="AE63" s="152"/>
      <c r="AF63" s="152"/>
      <c r="AG63" s="152" t="s">
        <v>258</v>
      </c>
      <c r="AH63" s="152">
        <v>0</v>
      </c>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3" x14ac:dyDescent="0.2">
      <c r="A64" s="159"/>
      <c r="B64" s="160"/>
      <c r="C64" s="194" t="s">
        <v>830</v>
      </c>
      <c r="D64" s="191"/>
      <c r="E64" s="192">
        <v>62.4</v>
      </c>
      <c r="F64" s="162"/>
      <c r="G64" s="162"/>
      <c r="H64" s="162"/>
      <c r="I64" s="162"/>
      <c r="J64" s="162"/>
      <c r="K64" s="162"/>
      <c r="L64" s="162"/>
      <c r="M64" s="162"/>
      <c r="N64" s="161"/>
      <c r="O64" s="161"/>
      <c r="P64" s="161"/>
      <c r="Q64" s="161"/>
      <c r="R64" s="162"/>
      <c r="S64" s="162"/>
      <c r="T64" s="162"/>
      <c r="U64" s="162"/>
      <c r="V64" s="162"/>
      <c r="W64" s="162"/>
      <c r="X64" s="162"/>
      <c r="Y64" s="162"/>
      <c r="Z64" s="152"/>
      <c r="AA64" s="152"/>
      <c r="AB64" s="152"/>
      <c r="AC64" s="152"/>
      <c r="AD64" s="152"/>
      <c r="AE64" s="152"/>
      <c r="AF64" s="152"/>
      <c r="AG64" s="152" t="s">
        <v>258</v>
      </c>
      <c r="AH64" s="152">
        <v>0</v>
      </c>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3" x14ac:dyDescent="0.2">
      <c r="A65" s="159"/>
      <c r="B65" s="160"/>
      <c r="C65" s="194" t="s">
        <v>831</v>
      </c>
      <c r="D65" s="191"/>
      <c r="E65" s="192">
        <v>73.099999999999994</v>
      </c>
      <c r="F65" s="162"/>
      <c r="G65" s="162"/>
      <c r="H65" s="162"/>
      <c r="I65" s="162"/>
      <c r="J65" s="162"/>
      <c r="K65" s="162"/>
      <c r="L65" s="162"/>
      <c r="M65" s="162"/>
      <c r="N65" s="161"/>
      <c r="O65" s="161"/>
      <c r="P65" s="161"/>
      <c r="Q65" s="161"/>
      <c r="R65" s="162"/>
      <c r="S65" s="162"/>
      <c r="T65" s="162"/>
      <c r="U65" s="162"/>
      <c r="V65" s="162"/>
      <c r="W65" s="162"/>
      <c r="X65" s="162"/>
      <c r="Y65" s="162"/>
      <c r="Z65" s="152"/>
      <c r="AA65" s="152"/>
      <c r="AB65" s="152"/>
      <c r="AC65" s="152"/>
      <c r="AD65" s="152"/>
      <c r="AE65" s="152"/>
      <c r="AF65" s="152"/>
      <c r="AG65" s="152" t="s">
        <v>258</v>
      </c>
      <c r="AH65" s="152">
        <v>0</v>
      </c>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x14ac:dyDescent="0.2">
      <c r="A66" s="164" t="s">
        <v>217</v>
      </c>
      <c r="B66" s="165" t="s">
        <v>146</v>
      </c>
      <c r="C66" s="185" t="s">
        <v>147</v>
      </c>
      <c r="D66" s="166"/>
      <c r="E66" s="167"/>
      <c r="F66" s="168"/>
      <c r="G66" s="168">
        <f>SUMIF(AG67:AG74,"&lt;&gt;NOR",G67:G74)</f>
        <v>0</v>
      </c>
      <c r="H66" s="168"/>
      <c r="I66" s="168">
        <f>SUM(I67:I74)</f>
        <v>0</v>
      </c>
      <c r="J66" s="168"/>
      <c r="K66" s="168">
        <f>SUM(K67:K74)</f>
        <v>0</v>
      </c>
      <c r="L66" s="168"/>
      <c r="M66" s="168">
        <f>SUM(M67:M74)</f>
        <v>0</v>
      </c>
      <c r="N66" s="167"/>
      <c r="O66" s="167">
        <f>SUM(O67:O74)</f>
        <v>716.44</v>
      </c>
      <c r="P66" s="167"/>
      <c r="Q66" s="167">
        <f>SUM(Q67:Q74)</f>
        <v>0</v>
      </c>
      <c r="R66" s="168"/>
      <c r="S66" s="168"/>
      <c r="T66" s="169"/>
      <c r="U66" s="163"/>
      <c r="V66" s="163">
        <f>SUM(V67:V74)</f>
        <v>89.33</v>
      </c>
      <c r="W66" s="163"/>
      <c r="X66" s="163"/>
      <c r="Y66" s="163"/>
      <c r="AG66" t="s">
        <v>218</v>
      </c>
    </row>
    <row r="67" spans="1:60" outlineLevel="1" x14ac:dyDescent="0.2">
      <c r="A67" s="178">
        <v>17</v>
      </c>
      <c r="B67" s="179" t="s">
        <v>641</v>
      </c>
      <c r="C67" s="186" t="s">
        <v>642</v>
      </c>
      <c r="D67" s="180" t="s">
        <v>272</v>
      </c>
      <c r="E67" s="181">
        <v>460</v>
      </c>
      <c r="F67" s="182"/>
      <c r="G67" s="183">
        <f>ROUND(E67*F67,2)</f>
        <v>0</v>
      </c>
      <c r="H67" s="182"/>
      <c r="I67" s="183">
        <f>ROUND(E67*H67,2)</f>
        <v>0</v>
      </c>
      <c r="J67" s="182"/>
      <c r="K67" s="183">
        <f>ROUND(E67*J67,2)</f>
        <v>0</v>
      </c>
      <c r="L67" s="183">
        <v>21</v>
      </c>
      <c r="M67" s="183">
        <f>G67*(1+L67/100)</f>
        <v>0</v>
      </c>
      <c r="N67" s="181">
        <v>1.77E-2</v>
      </c>
      <c r="O67" s="181">
        <f>ROUND(E67*N67,2)</f>
        <v>8.14</v>
      </c>
      <c r="P67" s="181">
        <v>0</v>
      </c>
      <c r="Q67" s="181">
        <f>ROUND(E67*P67,2)</f>
        <v>0</v>
      </c>
      <c r="R67" s="183"/>
      <c r="S67" s="183" t="s">
        <v>236</v>
      </c>
      <c r="T67" s="184" t="s">
        <v>223</v>
      </c>
      <c r="U67" s="162">
        <v>2.6200000000000001E-2</v>
      </c>
      <c r="V67" s="162">
        <f>ROUND(E67*U67,2)</f>
        <v>12.05</v>
      </c>
      <c r="W67" s="162"/>
      <c r="X67" s="162" t="s">
        <v>224</v>
      </c>
      <c r="Y67" s="162" t="s">
        <v>225</v>
      </c>
      <c r="Z67" s="152"/>
      <c r="AA67" s="152"/>
      <c r="AB67" s="152"/>
      <c r="AC67" s="152"/>
      <c r="AD67" s="152"/>
      <c r="AE67" s="152"/>
      <c r="AF67" s="152"/>
      <c r="AG67" s="152" t="s">
        <v>226</v>
      </c>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outlineLevel="1" x14ac:dyDescent="0.2">
      <c r="A68" s="178">
        <v>18</v>
      </c>
      <c r="B68" s="179" t="s">
        <v>647</v>
      </c>
      <c r="C68" s="186" t="s">
        <v>648</v>
      </c>
      <c r="D68" s="180" t="s">
        <v>272</v>
      </c>
      <c r="E68" s="181">
        <v>460</v>
      </c>
      <c r="F68" s="182"/>
      <c r="G68" s="183">
        <f>ROUND(E68*F68,2)</f>
        <v>0</v>
      </c>
      <c r="H68" s="182"/>
      <c r="I68" s="183">
        <f>ROUND(E68*H68,2)</f>
        <v>0</v>
      </c>
      <c r="J68" s="182"/>
      <c r="K68" s="183">
        <f>ROUND(E68*J68,2)</f>
        <v>0</v>
      </c>
      <c r="L68" s="183">
        <v>21</v>
      </c>
      <c r="M68" s="183">
        <f>G68*(1+L68/100)</f>
        <v>0</v>
      </c>
      <c r="N68" s="181">
        <v>0.55125000000000002</v>
      </c>
      <c r="O68" s="181">
        <f>ROUND(E68*N68,2)</f>
        <v>253.58</v>
      </c>
      <c r="P68" s="181">
        <v>0</v>
      </c>
      <c r="Q68" s="181">
        <f>ROUND(E68*P68,2)</f>
        <v>0</v>
      </c>
      <c r="R68" s="183"/>
      <c r="S68" s="183" t="s">
        <v>236</v>
      </c>
      <c r="T68" s="184" t="s">
        <v>223</v>
      </c>
      <c r="U68" s="162">
        <v>2.7E-2</v>
      </c>
      <c r="V68" s="162">
        <f>ROUND(E68*U68,2)</f>
        <v>12.42</v>
      </c>
      <c r="W68" s="162"/>
      <c r="X68" s="162" t="s">
        <v>224</v>
      </c>
      <c r="Y68" s="162" t="s">
        <v>225</v>
      </c>
      <c r="Z68" s="152"/>
      <c r="AA68" s="152"/>
      <c r="AB68" s="152"/>
      <c r="AC68" s="152"/>
      <c r="AD68" s="152"/>
      <c r="AE68" s="152"/>
      <c r="AF68" s="152"/>
      <c r="AG68" s="152" t="s">
        <v>226</v>
      </c>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
      <c r="A69" s="178">
        <v>19</v>
      </c>
      <c r="B69" s="179" t="s">
        <v>651</v>
      </c>
      <c r="C69" s="186" t="s">
        <v>652</v>
      </c>
      <c r="D69" s="180" t="s">
        <v>272</v>
      </c>
      <c r="E69" s="181">
        <v>460</v>
      </c>
      <c r="F69" s="182"/>
      <c r="G69" s="183">
        <f>ROUND(E69*F69,2)</f>
        <v>0</v>
      </c>
      <c r="H69" s="182"/>
      <c r="I69" s="183">
        <f>ROUND(E69*H69,2)</f>
        <v>0</v>
      </c>
      <c r="J69" s="182"/>
      <c r="K69" s="183">
        <f>ROUND(E69*J69,2)</f>
        <v>0</v>
      </c>
      <c r="L69" s="183">
        <v>21</v>
      </c>
      <c r="M69" s="183">
        <f>G69*(1+L69/100)</f>
        <v>0</v>
      </c>
      <c r="N69" s="181">
        <v>0.45268000000000003</v>
      </c>
      <c r="O69" s="181">
        <f>ROUND(E69*N69,2)</f>
        <v>208.23</v>
      </c>
      <c r="P69" s="181">
        <v>0</v>
      </c>
      <c r="Q69" s="181">
        <f>ROUND(E69*P69,2)</f>
        <v>0</v>
      </c>
      <c r="R69" s="183"/>
      <c r="S69" s="183" t="s">
        <v>236</v>
      </c>
      <c r="T69" s="184" t="s">
        <v>223</v>
      </c>
      <c r="U69" s="162">
        <v>2.5999999999999999E-2</v>
      </c>
      <c r="V69" s="162">
        <f>ROUND(E69*U69,2)</f>
        <v>11.96</v>
      </c>
      <c r="W69" s="162"/>
      <c r="X69" s="162" t="s">
        <v>224</v>
      </c>
      <c r="Y69" s="162" t="s">
        <v>225</v>
      </c>
      <c r="Z69" s="152"/>
      <c r="AA69" s="152"/>
      <c r="AB69" s="152"/>
      <c r="AC69" s="152"/>
      <c r="AD69" s="152"/>
      <c r="AE69" s="152"/>
      <c r="AF69" s="152"/>
      <c r="AG69" s="152" t="s">
        <v>226</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outlineLevel="1" x14ac:dyDescent="0.2">
      <c r="A70" s="178">
        <v>20</v>
      </c>
      <c r="B70" s="179" t="s">
        <v>662</v>
      </c>
      <c r="C70" s="186" t="s">
        <v>663</v>
      </c>
      <c r="D70" s="180" t="s">
        <v>272</v>
      </c>
      <c r="E70" s="181">
        <v>460</v>
      </c>
      <c r="F70" s="182"/>
      <c r="G70" s="183">
        <f>ROUND(E70*F70,2)</f>
        <v>0</v>
      </c>
      <c r="H70" s="182"/>
      <c r="I70" s="183">
        <f>ROUND(E70*H70,2)</f>
        <v>0</v>
      </c>
      <c r="J70" s="182"/>
      <c r="K70" s="183">
        <f>ROUND(E70*J70,2)</f>
        <v>0</v>
      </c>
      <c r="L70" s="183">
        <v>21</v>
      </c>
      <c r="M70" s="183">
        <f>G70*(1+L70/100)</f>
        <v>0</v>
      </c>
      <c r="N70" s="181">
        <v>0.51815</v>
      </c>
      <c r="O70" s="181">
        <f>ROUND(E70*N70,2)</f>
        <v>238.35</v>
      </c>
      <c r="P70" s="181">
        <v>0</v>
      </c>
      <c r="Q70" s="181">
        <f>ROUND(E70*P70,2)</f>
        <v>0</v>
      </c>
      <c r="R70" s="183"/>
      <c r="S70" s="183" t="s">
        <v>236</v>
      </c>
      <c r="T70" s="184" t="s">
        <v>223</v>
      </c>
      <c r="U70" s="162">
        <v>0.02</v>
      </c>
      <c r="V70" s="162">
        <f>ROUND(E70*U70,2)</f>
        <v>9.1999999999999993</v>
      </c>
      <c r="W70" s="162"/>
      <c r="X70" s="162" t="s">
        <v>224</v>
      </c>
      <c r="Y70" s="162" t="s">
        <v>225</v>
      </c>
      <c r="Z70" s="152"/>
      <c r="AA70" s="152"/>
      <c r="AB70" s="152"/>
      <c r="AC70" s="152"/>
      <c r="AD70" s="152"/>
      <c r="AE70" s="152"/>
      <c r="AF70" s="152"/>
      <c r="AG70" s="152" t="s">
        <v>226</v>
      </c>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ht="22.5" outlineLevel="1" x14ac:dyDescent="0.2">
      <c r="A71" s="171">
        <v>21</v>
      </c>
      <c r="B71" s="172" t="s">
        <v>664</v>
      </c>
      <c r="C71" s="187" t="s">
        <v>665</v>
      </c>
      <c r="D71" s="173" t="s">
        <v>272</v>
      </c>
      <c r="E71" s="174">
        <v>460</v>
      </c>
      <c r="F71" s="175"/>
      <c r="G71" s="176">
        <f>ROUND(E71*F71,2)</f>
        <v>0</v>
      </c>
      <c r="H71" s="175"/>
      <c r="I71" s="176">
        <f>ROUND(E71*H71,2)</f>
        <v>0</v>
      </c>
      <c r="J71" s="175"/>
      <c r="K71" s="176">
        <f>ROUND(E71*J71,2)</f>
        <v>0</v>
      </c>
      <c r="L71" s="176">
        <v>21</v>
      </c>
      <c r="M71" s="176">
        <f>G71*(1+L71/100)</f>
        <v>0</v>
      </c>
      <c r="N71" s="174">
        <v>0</v>
      </c>
      <c r="O71" s="174">
        <f>ROUND(E71*N71,2)</f>
        <v>0</v>
      </c>
      <c r="P71" s="174">
        <v>0</v>
      </c>
      <c r="Q71" s="174">
        <f>ROUND(E71*P71,2)</f>
        <v>0</v>
      </c>
      <c r="R71" s="176"/>
      <c r="S71" s="176" t="s">
        <v>236</v>
      </c>
      <c r="T71" s="177" t="s">
        <v>223</v>
      </c>
      <c r="U71" s="162">
        <v>9.5000000000000001E-2</v>
      </c>
      <c r="V71" s="162">
        <f>ROUND(E71*U71,2)</f>
        <v>43.7</v>
      </c>
      <c r="W71" s="162"/>
      <c r="X71" s="162" t="s">
        <v>224</v>
      </c>
      <c r="Y71" s="162" t="s">
        <v>225</v>
      </c>
      <c r="Z71" s="152"/>
      <c r="AA71" s="152"/>
      <c r="AB71" s="152"/>
      <c r="AC71" s="152"/>
      <c r="AD71" s="152"/>
      <c r="AE71" s="152"/>
      <c r="AF71" s="152"/>
      <c r="AG71" s="152" t="s">
        <v>226</v>
      </c>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outlineLevel="2" x14ac:dyDescent="0.2">
      <c r="A72" s="159"/>
      <c r="B72" s="160"/>
      <c r="C72" s="194" t="s">
        <v>832</v>
      </c>
      <c r="D72" s="191"/>
      <c r="E72" s="192">
        <v>460</v>
      </c>
      <c r="F72" s="162"/>
      <c r="G72" s="162"/>
      <c r="H72" s="162"/>
      <c r="I72" s="162"/>
      <c r="J72" s="162"/>
      <c r="K72" s="162"/>
      <c r="L72" s="162"/>
      <c r="M72" s="162"/>
      <c r="N72" s="161"/>
      <c r="O72" s="161"/>
      <c r="P72" s="161"/>
      <c r="Q72" s="161"/>
      <c r="R72" s="162"/>
      <c r="S72" s="162"/>
      <c r="T72" s="162"/>
      <c r="U72" s="162"/>
      <c r="V72" s="162"/>
      <c r="W72" s="162"/>
      <c r="X72" s="162"/>
      <c r="Y72" s="162"/>
      <c r="Z72" s="152"/>
      <c r="AA72" s="152"/>
      <c r="AB72" s="152"/>
      <c r="AC72" s="152"/>
      <c r="AD72" s="152"/>
      <c r="AE72" s="152"/>
      <c r="AF72" s="152"/>
      <c r="AG72" s="152" t="s">
        <v>258</v>
      </c>
      <c r="AH72" s="152">
        <v>0</v>
      </c>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outlineLevel="1" x14ac:dyDescent="0.2">
      <c r="A73" s="171">
        <v>22</v>
      </c>
      <c r="B73" s="172" t="s">
        <v>667</v>
      </c>
      <c r="C73" s="187" t="s">
        <v>668</v>
      </c>
      <c r="D73" s="173" t="s">
        <v>543</v>
      </c>
      <c r="E73" s="174">
        <v>8142</v>
      </c>
      <c r="F73" s="175"/>
      <c r="G73" s="176">
        <f>ROUND(E73*F73,2)</f>
        <v>0</v>
      </c>
      <c r="H73" s="175"/>
      <c r="I73" s="176">
        <f>ROUND(E73*H73,2)</f>
        <v>0</v>
      </c>
      <c r="J73" s="175"/>
      <c r="K73" s="176">
        <f>ROUND(E73*J73,2)</f>
        <v>0</v>
      </c>
      <c r="L73" s="176">
        <v>21</v>
      </c>
      <c r="M73" s="176">
        <f>G73*(1+L73/100)</f>
        <v>0</v>
      </c>
      <c r="N73" s="174">
        <v>1E-3</v>
      </c>
      <c r="O73" s="174">
        <f>ROUND(E73*N73,2)</f>
        <v>8.14</v>
      </c>
      <c r="P73" s="174">
        <v>0</v>
      </c>
      <c r="Q73" s="174">
        <f>ROUND(E73*P73,2)</f>
        <v>0</v>
      </c>
      <c r="R73" s="176"/>
      <c r="S73" s="176" t="s">
        <v>222</v>
      </c>
      <c r="T73" s="177" t="s">
        <v>223</v>
      </c>
      <c r="U73" s="162">
        <v>0</v>
      </c>
      <c r="V73" s="162">
        <f>ROUND(E73*U73,2)</f>
        <v>0</v>
      </c>
      <c r="W73" s="162"/>
      <c r="X73" s="162" t="s">
        <v>285</v>
      </c>
      <c r="Y73" s="162" t="s">
        <v>225</v>
      </c>
      <c r="Z73" s="152"/>
      <c r="AA73" s="152"/>
      <c r="AB73" s="152"/>
      <c r="AC73" s="152"/>
      <c r="AD73" s="152"/>
      <c r="AE73" s="152"/>
      <c r="AF73" s="152"/>
      <c r="AG73" s="152" t="s">
        <v>286</v>
      </c>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outlineLevel="2" x14ac:dyDescent="0.2">
      <c r="A74" s="159"/>
      <c r="B74" s="160"/>
      <c r="C74" s="194" t="s">
        <v>833</v>
      </c>
      <c r="D74" s="191"/>
      <c r="E74" s="192">
        <v>8142</v>
      </c>
      <c r="F74" s="162"/>
      <c r="G74" s="162"/>
      <c r="H74" s="162"/>
      <c r="I74" s="162"/>
      <c r="J74" s="162"/>
      <c r="K74" s="162"/>
      <c r="L74" s="162"/>
      <c r="M74" s="162"/>
      <c r="N74" s="161"/>
      <c r="O74" s="161"/>
      <c r="P74" s="161"/>
      <c r="Q74" s="161"/>
      <c r="R74" s="162"/>
      <c r="S74" s="162"/>
      <c r="T74" s="162"/>
      <c r="U74" s="162"/>
      <c r="V74" s="162"/>
      <c r="W74" s="162"/>
      <c r="X74" s="162"/>
      <c r="Y74" s="162"/>
      <c r="Z74" s="152"/>
      <c r="AA74" s="152"/>
      <c r="AB74" s="152"/>
      <c r="AC74" s="152"/>
      <c r="AD74" s="152"/>
      <c r="AE74" s="152"/>
      <c r="AF74" s="152"/>
      <c r="AG74" s="152" t="s">
        <v>258</v>
      </c>
      <c r="AH74" s="152">
        <v>0</v>
      </c>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x14ac:dyDescent="0.2">
      <c r="A75" s="164" t="s">
        <v>217</v>
      </c>
      <c r="B75" s="165" t="s">
        <v>158</v>
      </c>
      <c r="C75" s="185" t="s">
        <v>159</v>
      </c>
      <c r="D75" s="166"/>
      <c r="E75" s="167"/>
      <c r="F75" s="168"/>
      <c r="G75" s="168">
        <f>SUMIF(AG76:AG88,"&lt;&gt;NOR",G76:G88)</f>
        <v>0</v>
      </c>
      <c r="H75" s="168"/>
      <c r="I75" s="168">
        <f>SUM(I76:I88)</f>
        <v>0</v>
      </c>
      <c r="J75" s="168"/>
      <c r="K75" s="168">
        <f>SUM(K76:K88)</f>
        <v>0</v>
      </c>
      <c r="L75" s="168"/>
      <c r="M75" s="168">
        <f>SUM(M76:M88)</f>
        <v>0</v>
      </c>
      <c r="N75" s="167"/>
      <c r="O75" s="167">
        <f>SUM(O76:O88)</f>
        <v>0</v>
      </c>
      <c r="P75" s="167"/>
      <c r="Q75" s="167">
        <f>SUM(Q76:Q88)</f>
        <v>0</v>
      </c>
      <c r="R75" s="168"/>
      <c r="S75" s="168"/>
      <c r="T75" s="169"/>
      <c r="U75" s="163"/>
      <c r="V75" s="163">
        <f>SUM(V76:V88)</f>
        <v>468.84</v>
      </c>
      <c r="W75" s="163"/>
      <c r="X75" s="163"/>
      <c r="Y75" s="163"/>
      <c r="AG75" t="s">
        <v>218</v>
      </c>
    </row>
    <row r="76" spans="1:60" outlineLevel="1" x14ac:dyDescent="0.2">
      <c r="A76" s="171">
        <v>23</v>
      </c>
      <c r="B76" s="172" t="s">
        <v>404</v>
      </c>
      <c r="C76" s="187" t="s">
        <v>405</v>
      </c>
      <c r="D76" s="173" t="s">
        <v>335</v>
      </c>
      <c r="E76" s="174">
        <v>536.83682999999996</v>
      </c>
      <c r="F76" s="175"/>
      <c r="G76" s="176">
        <f>ROUND(E76*F76,2)</f>
        <v>0</v>
      </c>
      <c r="H76" s="175"/>
      <c r="I76" s="176">
        <f>ROUND(E76*H76,2)</f>
        <v>0</v>
      </c>
      <c r="J76" s="175"/>
      <c r="K76" s="176">
        <f>ROUND(E76*J76,2)</f>
        <v>0</v>
      </c>
      <c r="L76" s="176">
        <v>21</v>
      </c>
      <c r="M76" s="176">
        <f>G76*(1+L76/100)</f>
        <v>0</v>
      </c>
      <c r="N76" s="174">
        <v>0</v>
      </c>
      <c r="O76" s="174">
        <f>ROUND(E76*N76,2)</f>
        <v>0</v>
      </c>
      <c r="P76" s="174">
        <v>0</v>
      </c>
      <c r="Q76" s="174">
        <f>ROUND(E76*P76,2)</f>
        <v>0</v>
      </c>
      <c r="R76" s="176"/>
      <c r="S76" s="176" t="s">
        <v>236</v>
      </c>
      <c r="T76" s="177" t="s">
        <v>223</v>
      </c>
      <c r="U76" s="162">
        <v>0.85199999999999998</v>
      </c>
      <c r="V76" s="162">
        <f>ROUND(E76*U76,2)</f>
        <v>457.38</v>
      </c>
      <c r="W76" s="162"/>
      <c r="X76" s="162" t="s">
        <v>224</v>
      </c>
      <c r="Y76" s="162" t="s">
        <v>225</v>
      </c>
      <c r="Z76" s="152"/>
      <c r="AA76" s="152"/>
      <c r="AB76" s="152"/>
      <c r="AC76" s="152"/>
      <c r="AD76" s="152"/>
      <c r="AE76" s="152"/>
      <c r="AF76" s="152"/>
      <c r="AG76" s="152" t="s">
        <v>226</v>
      </c>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outlineLevel="2" x14ac:dyDescent="0.2">
      <c r="A77" s="159"/>
      <c r="B77" s="160"/>
      <c r="C77" s="194" t="s">
        <v>834</v>
      </c>
      <c r="D77" s="191"/>
      <c r="E77" s="192">
        <v>314.5</v>
      </c>
      <c r="F77" s="162"/>
      <c r="G77" s="162"/>
      <c r="H77" s="162"/>
      <c r="I77" s="162"/>
      <c r="J77" s="162"/>
      <c r="K77" s="162"/>
      <c r="L77" s="162"/>
      <c r="M77" s="162"/>
      <c r="N77" s="161"/>
      <c r="O77" s="161"/>
      <c r="P77" s="161"/>
      <c r="Q77" s="161"/>
      <c r="R77" s="162"/>
      <c r="S77" s="162"/>
      <c r="T77" s="162"/>
      <c r="U77" s="162"/>
      <c r="V77" s="162"/>
      <c r="W77" s="162"/>
      <c r="X77" s="162"/>
      <c r="Y77" s="162"/>
      <c r="Z77" s="152"/>
      <c r="AA77" s="152"/>
      <c r="AB77" s="152"/>
      <c r="AC77" s="152"/>
      <c r="AD77" s="152"/>
      <c r="AE77" s="152"/>
      <c r="AF77" s="152"/>
      <c r="AG77" s="152" t="s">
        <v>258</v>
      </c>
      <c r="AH77" s="152">
        <v>0</v>
      </c>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row>
    <row r="78" spans="1:60" outlineLevel="3" x14ac:dyDescent="0.2">
      <c r="A78" s="159"/>
      <c r="B78" s="160"/>
      <c r="C78" s="194" t="s">
        <v>835</v>
      </c>
      <c r="D78" s="191"/>
      <c r="E78" s="192">
        <v>0.01</v>
      </c>
      <c r="F78" s="162"/>
      <c r="G78" s="162"/>
      <c r="H78" s="162"/>
      <c r="I78" s="162"/>
      <c r="J78" s="162"/>
      <c r="K78" s="162"/>
      <c r="L78" s="162"/>
      <c r="M78" s="162"/>
      <c r="N78" s="161"/>
      <c r="O78" s="161"/>
      <c r="P78" s="161"/>
      <c r="Q78" s="161"/>
      <c r="R78" s="162"/>
      <c r="S78" s="162"/>
      <c r="T78" s="162"/>
      <c r="U78" s="162"/>
      <c r="V78" s="162"/>
      <c r="W78" s="162"/>
      <c r="X78" s="162"/>
      <c r="Y78" s="162"/>
      <c r="Z78" s="152"/>
      <c r="AA78" s="152"/>
      <c r="AB78" s="152"/>
      <c r="AC78" s="152"/>
      <c r="AD78" s="152"/>
      <c r="AE78" s="152"/>
      <c r="AF78" s="152"/>
      <c r="AG78" s="152" t="s">
        <v>258</v>
      </c>
      <c r="AH78" s="152">
        <v>0</v>
      </c>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outlineLevel="3" x14ac:dyDescent="0.2">
      <c r="A79" s="159"/>
      <c r="B79" s="160"/>
      <c r="C79" s="194" t="s">
        <v>836</v>
      </c>
      <c r="D79" s="191"/>
      <c r="E79" s="192">
        <v>0.2</v>
      </c>
      <c r="F79" s="162"/>
      <c r="G79" s="162"/>
      <c r="H79" s="162"/>
      <c r="I79" s="162"/>
      <c r="J79" s="162"/>
      <c r="K79" s="162"/>
      <c r="L79" s="162"/>
      <c r="M79" s="162"/>
      <c r="N79" s="161"/>
      <c r="O79" s="161"/>
      <c r="P79" s="161"/>
      <c r="Q79" s="161"/>
      <c r="R79" s="162"/>
      <c r="S79" s="162"/>
      <c r="T79" s="162"/>
      <c r="U79" s="162"/>
      <c r="V79" s="162"/>
      <c r="W79" s="162"/>
      <c r="X79" s="162"/>
      <c r="Y79" s="162"/>
      <c r="Z79" s="152"/>
      <c r="AA79" s="152"/>
      <c r="AB79" s="152"/>
      <c r="AC79" s="152"/>
      <c r="AD79" s="152"/>
      <c r="AE79" s="152"/>
      <c r="AF79" s="152"/>
      <c r="AG79" s="152" t="s">
        <v>258</v>
      </c>
      <c r="AH79" s="152">
        <v>0</v>
      </c>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row>
    <row r="80" spans="1:60" outlineLevel="3" x14ac:dyDescent="0.2">
      <c r="A80" s="159"/>
      <c r="B80" s="160"/>
      <c r="C80" s="194" t="s">
        <v>837</v>
      </c>
      <c r="D80" s="191"/>
      <c r="E80" s="192">
        <v>208.14</v>
      </c>
      <c r="F80" s="162"/>
      <c r="G80" s="162"/>
      <c r="H80" s="162"/>
      <c r="I80" s="162"/>
      <c r="J80" s="162"/>
      <c r="K80" s="162"/>
      <c r="L80" s="162"/>
      <c r="M80" s="162"/>
      <c r="N80" s="161"/>
      <c r="O80" s="161"/>
      <c r="P80" s="161"/>
      <c r="Q80" s="161"/>
      <c r="R80" s="162"/>
      <c r="S80" s="162"/>
      <c r="T80" s="162"/>
      <c r="U80" s="162"/>
      <c r="V80" s="162"/>
      <c r="W80" s="162"/>
      <c r="X80" s="162"/>
      <c r="Y80" s="162"/>
      <c r="Z80" s="152"/>
      <c r="AA80" s="152"/>
      <c r="AB80" s="152"/>
      <c r="AC80" s="152"/>
      <c r="AD80" s="152"/>
      <c r="AE80" s="152"/>
      <c r="AF80" s="152"/>
      <c r="AG80" s="152" t="s">
        <v>258</v>
      </c>
      <c r="AH80" s="152">
        <v>0</v>
      </c>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outlineLevel="3" x14ac:dyDescent="0.2">
      <c r="A81" s="159"/>
      <c r="B81" s="160"/>
      <c r="C81" s="194" t="s">
        <v>838</v>
      </c>
      <c r="D81" s="191"/>
      <c r="E81" s="192">
        <v>3.58</v>
      </c>
      <c r="F81" s="162"/>
      <c r="G81" s="162"/>
      <c r="H81" s="162"/>
      <c r="I81" s="162"/>
      <c r="J81" s="162"/>
      <c r="K81" s="162"/>
      <c r="L81" s="162"/>
      <c r="M81" s="162"/>
      <c r="N81" s="161"/>
      <c r="O81" s="161"/>
      <c r="P81" s="161"/>
      <c r="Q81" s="161"/>
      <c r="R81" s="162"/>
      <c r="S81" s="162"/>
      <c r="T81" s="162"/>
      <c r="U81" s="162"/>
      <c r="V81" s="162"/>
      <c r="W81" s="162"/>
      <c r="X81" s="162"/>
      <c r="Y81" s="162"/>
      <c r="Z81" s="152"/>
      <c r="AA81" s="152"/>
      <c r="AB81" s="152"/>
      <c r="AC81" s="152"/>
      <c r="AD81" s="152"/>
      <c r="AE81" s="152"/>
      <c r="AF81" s="152"/>
      <c r="AG81" s="152" t="s">
        <v>258</v>
      </c>
      <c r="AH81" s="152">
        <v>0</v>
      </c>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3" x14ac:dyDescent="0.2">
      <c r="A82" s="159"/>
      <c r="B82" s="160"/>
      <c r="C82" s="194" t="s">
        <v>839</v>
      </c>
      <c r="D82" s="191"/>
      <c r="E82" s="192">
        <v>10.4</v>
      </c>
      <c r="F82" s="162"/>
      <c r="G82" s="162"/>
      <c r="H82" s="162"/>
      <c r="I82" s="162"/>
      <c r="J82" s="162"/>
      <c r="K82" s="162"/>
      <c r="L82" s="162"/>
      <c r="M82" s="162"/>
      <c r="N82" s="161"/>
      <c r="O82" s="161"/>
      <c r="P82" s="161"/>
      <c r="Q82" s="161"/>
      <c r="R82" s="162"/>
      <c r="S82" s="162"/>
      <c r="T82" s="162"/>
      <c r="U82" s="162"/>
      <c r="V82" s="162"/>
      <c r="W82" s="162"/>
      <c r="X82" s="162"/>
      <c r="Y82" s="162"/>
      <c r="Z82" s="152"/>
      <c r="AA82" s="152"/>
      <c r="AB82" s="152"/>
      <c r="AC82" s="152"/>
      <c r="AD82" s="152"/>
      <c r="AE82" s="152"/>
      <c r="AF82" s="152"/>
      <c r="AG82" s="152" t="s">
        <v>258</v>
      </c>
      <c r="AH82" s="152">
        <v>0</v>
      </c>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outlineLevel="1" x14ac:dyDescent="0.2">
      <c r="A83" s="171">
        <v>24</v>
      </c>
      <c r="B83" s="172" t="s">
        <v>676</v>
      </c>
      <c r="C83" s="187" t="s">
        <v>677</v>
      </c>
      <c r="D83" s="173" t="s">
        <v>335</v>
      </c>
      <c r="E83" s="174">
        <v>716.44079999999997</v>
      </c>
      <c r="F83" s="175"/>
      <c r="G83" s="176">
        <f>ROUND(E83*F83,2)</f>
        <v>0</v>
      </c>
      <c r="H83" s="175"/>
      <c r="I83" s="176">
        <f>ROUND(E83*H83,2)</f>
        <v>0</v>
      </c>
      <c r="J83" s="175"/>
      <c r="K83" s="176">
        <f>ROUND(E83*J83,2)</f>
        <v>0</v>
      </c>
      <c r="L83" s="176">
        <v>21</v>
      </c>
      <c r="M83" s="176">
        <f>G83*(1+L83/100)</f>
        <v>0</v>
      </c>
      <c r="N83" s="174">
        <v>0</v>
      </c>
      <c r="O83" s="174">
        <f>ROUND(E83*N83,2)</f>
        <v>0</v>
      </c>
      <c r="P83" s="174">
        <v>0</v>
      </c>
      <c r="Q83" s="174">
        <f>ROUND(E83*P83,2)</f>
        <v>0</v>
      </c>
      <c r="R83" s="176"/>
      <c r="S83" s="176" t="s">
        <v>236</v>
      </c>
      <c r="T83" s="177" t="s">
        <v>223</v>
      </c>
      <c r="U83" s="162">
        <v>1.6E-2</v>
      </c>
      <c r="V83" s="162">
        <f>ROUND(E83*U83,2)</f>
        <v>11.46</v>
      </c>
      <c r="W83" s="162"/>
      <c r="X83" s="162" t="s">
        <v>224</v>
      </c>
      <c r="Y83" s="162" t="s">
        <v>225</v>
      </c>
      <c r="Z83" s="152"/>
      <c r="AA83" s="152"/>
      <c r="AB83" s="152"/>
      <c r="AC83" s="152"/>
      <c r="AD83" s="152"/>
      <c r="AE83" s="152"/>
      <c r="AF83" s="152"/>
      <c r="AG83" s="152" t="s">
        <v>226</v>
      </c>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outlineLevel="2" x14ac:dyDescent="0.2">
      <c r="A84" s="159"/>
      <c r="B84" s="160"/>
      <c r="C84" s="194" t="s">
        <v>840</v>
      </c>
      <c r="D84" s="191"/>
      <c r="E84" s="192">
        <v>8.14</v>
      </c>
      <c r="F84" s="162"/>
      <c r="G84" s="162"/>
      <c r="H84" s="162"/>
      <c r="I84" s="162"/>
      <c r="J84" s="162"/>
      <c r="K84" s="162"/>
      <c r="L84" s="162"/>
      <c r="M84" s="162"/>
      <c r="N84" s="161"/>
      <c r="O84" s="161"/>
      <c r="P84" s="161"/>
      <c r="Q84" s="161"/>
      <c r="R84" s="162"/>
      <c r="S84" s="162"/>
      <c r="T84" s="162"/>
      <c r="U84" s="162"/>
      <c r="V84" s="162"/>
      <c r="W84" s="162"/>
      <c r="X84" s="162"/>
      <c r="Y84" s="162"/>
      <c r="Z84" s="152"/>
      <c r="AA84" s="152"/>
      <c r="AB84" s="152"/>
      <c r="AC84" s="152"/>
      <c r="AD84" s="152"/>
      <c r="AE84" s="152"/>
      <c r="AF84" s="152"/>
      <c r="AG84" s="152" t="s">
        <v>258</v>
      </c>
      <c r="AH84" s="152">
        <v>0</v>
      </c>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outlineLevel="3" x14ac:dyDescent="0.2">
      <c r="A85" s="159"/>
      <c r="B85" s="160"/>
      <c r="C85" s="194" t="s">
        <v>841</v>
      </c>
      <c r="D85" s="191"/>
      <c r="E85" s="192">
        <v>253.57</v>
      </c>
      <c r="F85" s="162"/>
      <c r="G85" s="162"/>
      <c r="H85" s="162"/>
      <c r="I85" s="162"/>
      <c r="J85" s="162"/>
      <c r="K85" s="162"/>
      <c r="L85" s="162"/>
      <c r="M85" s="162"/>
      <c r="N85" s="161"/>
      <c r="O85" s="161"/>
      <c r="P85" s="161"/>
      <c r="Q85" s="161"/>
      <c r="R85" s="162"/>
      <c r="S85" s="162"/>
      <c r="T85" s="162"/>
      <c r="U85" s="162"/>
      <c r="V85" s="162"/>
      <c r="W85" s="162"/>
      <c r="X85" s="162"/>
      <c r="Y85" s="162"/>
      <c r="Z85" s="152"/>
      <c r="AA85" s="152"/>
      <c r="AB85" s="152"/>
      <c r="AC85" s="152"/>
      <c r="AD85" s="152"/>
      <c r="AE85" s="152"/>
      <c r="AF85" s="152"/>
      <c r="AG85" s="152" t="s">
        <v>258</v>
      </c>
      <c r="AH85" s="152">
        <v>0</v>
      </c>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outlineLevel="3" x14ac:dyDescent="0.2">
      <c r="A86" s="159"/>
      <c r="B86" s="160"/>
      <c r="C86" s="194" t="s">
        <v>842</v>
      </c>
      <c r="D86" s="191"/>
      <c r="E86" s="192">
        <v>208.23</v>
      </c>
      <c r="F86" s="162"/>
      <c r="G86" s="162"/>
      <c r="H86" s="162"/>
      <c r="I86" s="162"/>
      <c r="J86" s="162"/>
      <c r="K86" s="162"/>
      <c r="L86" s="162"/>
      <c r="M86" s="162"/>
      <c r="N86" s="161"/>
      <c r="O86" s="161"/>
      <c r="P86" s="161"/>
      <c r="Q86" s="161"/>
      <c r="R86" s="162"/>
      <c r="S86" s="162"/>
      <c r="T86" s="162"/>
      <c r="U86" s="162"/>
      <c r="V86" s="162"/>
      <c r="W86" s="162"/>
      <c r="X86" s="162"/>
      <c r="Y86" s="162"/>
      <c r="Z86" s="152"/>
      <c r="AA86" s="152"/>
      <c r="AB86" s="152"/>
      <c r="AC86" s="152"/>
      <c r="AD86" s="152"/>
      <c r="AE86" s="152"/>
      <c r="AF86" s="152"/>
      <c r="AG86" s="152" t="s">
        <v>258</v>
      </c>
      <c r="AH86" s="152">
        <v>0</v>
      </c>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outlineLevel="3" x14ac:dyDescent="0.2">
      <c r="A87" s="159"/>
      <c r="B87" s="160"/>
      <c r="C87" s="194" t="s">
        <v>843</v>
      </c>
      <c r="D87" s="191"/>
      <c r="E87" s="192">
        <v>238.35</v>
      </c>
      <c r="F87" s="162"/>
      <c r="G87" s="162"/>
      <c r="H87" s="162"/>
      <c r="I87" s="162"/>
      <c r="J87" s="162"/>
      <c r="K87" s="162"/>
      <c r="L87" s="162"/>
      <c r="M87" s="162"/>
      <c r="N87" s="161"/>
      <c r="O87" s="161"/>
      <c r="P87" s="161"/>
      <c r="Q87" s="161"/>
      <c r="R87" s="162"/>
      <c r="S87" s="162"/>
      <c r="T87" s="162"/>
      <c r="U87" s="162"/>
      <c r="V87" s="162"/>
      <c r="W87" s="162"/>
      <c r="X87" s="162"/>
      <c r="Y87" s="162"/>
      <c r="Z87" s="152"/>
      <c r="AA87" s="152"/>
      <c r="AB87" s="152"/>
      <c r="AC87" s="152"/>
      <c r="AD87" s="152"/>
      <c r="AE87" s="152"/>
      <c r="AF87" s="152"/>
      <c r="AG87" s="152" t="s">
        <v>258</v>
      </c>
      <c r="AH87" s="152">
        <v>0</v>
      </c>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row>
    <row r="88" spans="1:60" outlineLevel="3" x14ac:dyDescent="0.2">
      <c r="A88" s="159"/>
      <c r="B88" s="160"/>
      <c r="C88" s="194" t="s">
        <v>844</v>
      </c>
      <c r="D88" s="191"/>
      <c r="E88" s="192">
        <v>8.14</v>
      </c>
      <c r="F88" s="162"/>
      <c r="G88" s="162"/>
      <c r="H88" s="162"/>
      <c r="I88" s="162"/>
      <c r="J88" s="162"/>
      <c r="K88" s="162"/>
      <c r="L88" s="162"/>
      <c r="M88" s="162"/>
      <c r="N88" s="161"/>
      <c r="O88" s="161"/>
      <c r="P88" s="161"/>
      <c r="Q88" s="161"/>
      <c r="R88" s="162"/>
      <c r="S88" s="162"/>
      <c r="T88" s="162"/>
      <c r="U88" s="162"/>
      <c r="V88" s="162"/>
      <c r="W88" s="162"/>
      <c r="X88" s="162"/>
      <c r="Y88" s="162"/>
      <c r="Z88" s="152"/>
      <c r="AA88" s="152"/>
      <c r="AB88" s="152"/>
      <c r="AC88" s="152"/>
      <c r="AD88" s="152"/>
      <c r="AE88" s="152"/>
      <c r="AF88" s="152"/>
      <c r="AG88" s="152" t="s">
        <v>258</v>
      </c>
      <c r="AH88" s="152">
        <v>0</v>
      </c>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x14ac:dyDescent="0.2">
      <c r="A89" s="164" t="s">
        <v>217</v>
      </c>
      <c r="B89" s="165" t="s">
        <v>162</v>
      </c>
      <c r="C89" s="185" t="s">
        <v>163</v>
      </c>
      <c r="D89" s="166"/>
      <c r="E89" s="167"/>
      <c r="F89" s="168"/>
      <c r="G89" s="168">
        <f>SUMIF(AG90:AG92,"&lt;&gt;NOR",G90:G92)</f>
        <v>0</v>
      </c>
      <c r="H89" s="168"/>
      <c r="I89" s="168">
        <f>SUM(I90:I92)</f>
        <v>0</v>
      </c>
      <c r="J89" s="168"/>
      <c r="K89" s="168">
        <f>SUM(K90:K92)</f>
        <v>0</v>
      </c>
      <c r="L89" s="168"/>
      <c r="M89" s="168">
        <f>SUM(M90:M92)</f>
        <v>0</v>
      </c>
      <c r="N89" s="167"/>
      <c r="O89" s="167">
        <f>SUM(O90:O92)</f>
        <v>0.02</v>
      </c>
      <c r="P89" s="167"/>
      <c r="Q89" s="167">
        <f>SUM(Q90:Q92)</f>
        <v>0</v>
      </c>
      <c r="R89" s="168"/>
      <c r="S89" s="168"/>
      <c r="T89" s="169"/>
      <c r="U89" s="163"/>
      <c r="V89" s="163">
        <f>SUM(V90:V92)</f>
        <v>91.79</v>
      </c>
      <c r="W89" s="163"/>
      <c r="X89" s="163"/>
      <c r="Y89" s="163"/>
      <c r="AG89" t="s">
        <v>218</v>
      </c>
    </row>
    <row r="90" spans="1:60" outlineLevel="1" x14ac:dyDescent="0.2">
      <c r="A90" s="171">
        <v>25</v>
      </c>
      <c r="B90" s="172" t="s">
        <v>678</v>
      </c>
      <c r="C90" s="187" t="s">
        <v>679</v>
      </c>
      <c r="D90" s="173" t="s">
        <v>272</v>
      </c>
      <c r="E90" s="174">
        <v>269.875</v>
      </c>
      <c r="F90" s="175"/>
      <c r="G90" s="176">
        <f>ROUND(E90*F90,2)</f>
        <v>0</v>
      </c>
      <c r="H90" s="175"/>
      <c r="I90" s="176">
        <f>ROUND(E90*H90,2)</f>
        <v>0</v>
      </c>
      <c r="J90" s="175"/>
      <c r="K90" s="176">
        <f>ROUND(E90*J90,2)</f>
        <v>0</v>
      </c>
      <c r="L90" s="176">
        <v>21</v>
      </c>
      <c r="M90" s="176">
        <f>G90*(1+L90/100)</f>
        <v>0</v>
      </c>
      <c r="N90" s="174">
        <v>8.0000000000000007E-5</v>
      </c>
      <c r="O90" s="174">
        <f>ROUND(E90*N90,2)</f>
        <v>0.02</v>
      </c>
      <c r="P90" s="174">
        <v>0</v>
      </c>
      <c r="Q90" s="174">
        <f>ROUND(E90*P90,2)</f>
        <v>0</v>
      </c>
      <c r="R90" s="176"/>
      <c r="S90" s="176" t="s">
        <v>236</v>
      </c>
      <c r="T90" s="177" t="s">
        <v>223</v>
      </c>
      <c r="U90" s="162">
        <v>0.34</v>
      </c>
      <c r="V90" s="162">
        <f>ROUND(E90*U90,2)</f>
        <v>91.76</v>
      </c>
      <c r="W90" s="162"/>
      <c r="X90" s="162" t="s">
        <v>224</v>
      </c>
      <c r="Y90" s="162" t="s">
        <v>225</v>
      </c>
      <c r="Z90" s="152"/>
      <c r="AA90" s="152"/>
      <c r="AB90" s="152"/>
      <c r="AC90" s="152"/>
      <c r="AD90" s="152"/>
      <c r="AE90" s="152"/>
      <c r="AF90" s="152"/>
      <c r="AG90" s="152" t="s">
        <v>226</v>
      </c>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outlineLevel="2" x14ac:dyDescent="0.2">
      <c r="A91" s="159"/>
      <c r="B91" s="160"/>
      <c r="C91" s="194" t="s">
        <v>845</v>
      </c>
      <c r="D91" s="191"/>
      <c r="E91" s="192">
        <v>269.88</v>
      </c>
      <c r="F91" s="162"/>
      <c r="G91" s="162"/>
      <c r="H91" s="162"/>
      <c r="I91" s="162"/>
      <c r="J91" s="162"/>
      <c r="K91" s="162"/>
      <c r="L91" s="162"/>
      <c r="M91" s="162"/>
      <c r="N91" s="161"/>
      <c r="O91" s="161"/>
      <c r="P91" s="161"/>
      <c r="Q91" s="161"/>
      <c r="R91" s="162"/>
      <c r="S91" s="162"/>
      <c r="T91" s="162"/>
      <c r="U91" s="162"/>
      <c r="V91" s="162"/>
      <c r="W91" s="162"/>
      <c r="X91" s="162"/>
      <c r="Y91" s="162"/>
      <c r="Z91" s="152"/>
      <c r="AA91" s="152"/>
      <c r="AB91" s="152"/>
      <c r="AC91" s="152"/>
      <c r="AD91" s="152"/>
      <c r="AE91" s="152"/>
      <c r="AF91" s="152"/>
      <c r="AG91" s="152" t="s">
        <v>258</v>
      </c>
      <c r="AH91" s="152">
        <v>0</v>
      </c>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1" x14ac:dyDescent="0.2">
      <c r="A92" s="178">
        <v>26</v>
      </c>
      <c r="B92" s="179" t="s">
        <v>681</v>
      </c>
      <c r="C92" s="186" t="s">
        <v>682</v>
      </c>
      <c r="D92" s="180" t="s">
        <v>335</v>
      </c>
      <c r="E92" s="181">
        <v>2.1590000000000002E-2</v>
      </c>
      <c r="F92" s="182"/>
      <c r="G92" s="183">
        <f>ROUND(E92*F92,2)</f>
        <v>0</v>
      </c>
      <c r="H92" s="182"/>
      <c r="I92" s="183">
        <f>ROUND(E92*H92,2)</f>
        <v>0</v>
      </c>
      <c r="J92" s="182"/>
      <c r="K92" s="183">
        <f>ROUND(E92*J92,2)</f>
        <v>0</v>
      </c>
      <c r="L92" s="183">
        <v>21</v>
      </c>
      <c r="M92" s="183">
        <f>G92*(1+L92/100)</f>
        <v>0</v>
      </c>
      <c r="N92" s="181">
        <v>0</v>
      </c>
      <c r="O92" s="181">
        <f>ROUND(E92*N92,2)</f>
        <v>0</v>
      </c>
      <c r="P92" s="181">
        <v>0</v>
      </c>
      <c r="Q92" s="181">
        <f>ROUND(E92*P92,2)</f>
        <v>0</v>
      </c>
      <c r="R92" s="183"/>
      <c r="S92" s="183" t="s">
        <v>236</v>
      </c>
      <c r="T92" s="184" t="s">
        <v>223</v>
      </c>
      <c r="U92" s="162">
        <v>1.5669999999999999</v>
      </c>
      <c r="V92" s="162">
        <f>ROUND(E92*U92,2)</f>
        <v>0.03</v>
      </c>
      <c r="W92" s="162"/>
      <c r="X92" s="162" t="s">
        <v>224</v>
      </c>
      <c r="Y92" s="162" t="s">
        <v>225</v>
      </c>
      <c r="Z92" s="152"/>
      <c r="AA92" s="152"/>
      <c r="AB92" s="152"/>
      <c r="AC92" s="152"/>
      <c r="AD92" s="152"/>
      <c r="AE92" s="152"/>
      <c r="AF92" s="152"/>
      <c r="AG92" s="152" t="s">
        <v>368</v>
      </c>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x14ac:dyDescent="0.2">
      <c r="A93" s="164" t="s">
        <v>217</v>
      </c>
      <c r="B93" s="165" t="s">
        <v>164</v>
      </c>
      <c r="C93" s="185" t="s">
        <v>165</v>
      </c>
      <c r="D93" s="166"/>
      <c r="E93" s="167"/>
      <c r="F93" s="168"/>
      <c r="G93" s="168">
        <f>SUMIF(AG94:AG97,"&lt;&gt;NOR",G94:G97)</f>
        <v>0</v>
      </c>
      <c r="H93" s="168"/>
      <c r="I93" s="168">
        <f>SUM(I94:I97)</f>
        <v>0</v>
      </c>
      <c r="J93" s="168"/>
      <c r="K93" s="168">
        <f>SUM(K94:K97)</f>
        <v>0</v>
      </c>
      <c r="L93" s="168"/>
      <c r="M93" s="168">
        <f>SUM(M94:M97)</f>
        <v>0</v>
      </c>
      <c r="N93" s="167"/>
      <c r="O93" s="167">
        <f>SUM(O94:O97)</f>
        <v>0.01</v>
      </c>
      <c r="P93" s="167"/>
      <c r="Q93" s="167">
        <f>SUM(Q94:Q97)</f>
        <v>0</v>
      </c>
      <c r="R93" s="168"/>
      <c r="S93" s="168"/>
      <c r="T93" s="169"/>
      <c r="U93" s="163"/>
      <c r="V93" s="163">
        <f>SUM(V94:V97)</f>
        <v>12.12</v>
      </c>
      <c r="W93" s="163"/>
      <c r="X93" s="163"/>
      <c r="Y93" s="163"/>
      <c r="AG93" t="s">
        <v>218</v>
      </c>
    </row>
    <row r="94" spans="1:60" outlineLevel="1" x14ac:dyDescent="0.2">
      <c r="A94" s="178">
        <v>27</v>
      </c>
      <c r="B94" s="179" t="s">
        <v>846</v>
      </c>
      <c r="C94" s="186" t="s">
        <v>847</v>
      </c>
      <c r="D94" s="180" t="s">
        <v>299</v>
      </c>
      <c r="E94" s="181">
        <v>242</v>
      </c>
      <c r="F94" s="182"/>
      <c r="G94" s="183">
        <f>ROUND(E94*F94,2)</f>
        <v>0</v>
      </c>
      <c r="H94" s="182"/>
      <c r="I94" s="183">
        <f>ROUND(E94*H94,2)</f>
        <v>0</v>
      </c>
      <c r="J94" s="182"/>
      <c r="K94" s="183">
        <f>ROUND(E94*J94,2)</f>
        <v>0</v>
      </c>
      <c r="L94" s="183">
        <v>21</v>
      </c>
      <c r="M94" s="183">
        <f>G94*(1+L94/100)</f>
        <v>0</v>
      </c>
      <c r="N94" s="181">
        <v>0</v>
      </c>
      <c r="O94" s="181">
        <f>ROUND(E94*N94,2)</f>
        <v>0</v>
      </c>
      <c r="P94" s="181">
        <v>0</v>
      </c>
      <c r="Q94" s="181">
        <f>ROUND(E94*P94,2)</f>
        <v>0</v>
      </c>
      <c r="R94" s="183"/>
      <c r="S94" s="183" t="s">
        <v>236</v>
      </c>
      <c r="T94" s="184" t="s">
        <v>223</v>
      </c>
      <c r="U94" s="162">
        <v>0.05</v>
      </c>
      <c r="V94" s="162">
        <f>ROUND(E94*U94,2)</f>
        <v>12.1</v>
      </c>
      <c r="W94" s="162"/>
      <c r="X94" s="162" t="s">
        <v>224</v>
      </c>
      <c r="Y94" s="162" t="s">
        <v>225</v>
      </c>
      <c r="Z94" s="152"/>
      <c r="AA94" s="152"/>
      <c r="AB94" s="152"/>
      <c r="AC94" s="152"/>
      <c r="AD94" s="152"/>
      <c r="AE94" s="152"/>
      <c r="AF94" s="152"/>
      <c r="AG94" s="152" t="s">
        <v>226</v>
      </c>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outlineLevel="1" x14ac:dyDescent="0.2">
      <c r="A95" s="171">
        <v>28</v>
      </c>
      <c r="B95" s="172" t="s">
        <v>848</v>
      </c>
      <c r="C95" s="187" t="s">
        <v>849</v>
      </c>
      <c r="D95" s="173" t="s">
        <v>299</v>
      </c>
      <c r="E95" s="174">
        <v>266.2</v>
      </c>
      <c r="F95" s="175"/>
      <c r="G95" s="176">
        <f>ROUND(E95*F95,2)</f>
        <v>0</v>
      </c>
      <c r="H95" s="175"/>
      <c r="I95" s="176">
        <f>ROUND(E95*H95,2)</f>
        <v>0</v>
      </c>
      <c r="J95" s="175"/>
      <c r="K95" s="176">
        <f>ROUND(E95*J95,2)</f>
        <v>0</v>
      </c>
      <c r="L95" s="176">
        <v>21</v>
      </c>
      <c r="M95" s="176">
        <f>G95*(1+L95/100)</f>
        <v>0</v>
      </c>
      <c r="N95" s="174">
        <v>4.0000000000000003E-5</v>
      </c>
      <c r="O95" s="174">
        <f>ROUND(E95*N95,2)</f>
        <v>0.01</v>
      </c>
      <c r="P95" s="174">
        <v>0</v>
      </c>
      <c r="Q95" s="174">
        <f>ROUND(E95*P95,2)</f>
        <v>0</v>
      </c>
      <c r="R95" s="176" t="s">
        <v>302</v>
      </c>
      <c r="S95" s="176" t="s">
        <v>236</v>
      </c>
      <c r="T95" s="177" t="s">
        <v>223</v>
      </c>
      <c r="U95" s="162">
        <v>0</v>
      </c>
      <c r="V95" s="162">
        <f>ROUND(E95*U95,2)</f>
        <v>0</v>
      </c>
      <c r="W95" s="162"/>
      <c r="X95" s="162" t="s">
        <v>285</v>
      </c>
      <c r="Y95" s="162" t="s">
        <v>225</v>
      </c>
      <c r="Z95" s="152"/>
      <c r="AA95" s="152"/>
      <c r="AB95" s="152"/>
      <c r="AC95" s="152"/>
      <c r="AD95" s="152"/>
      <c r="AE95" s="152"/>
      <c r="AF95" s="152"/>
      <c r="AG95" s="152" t="s">
        <v>286</v>
      </c>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outlineLevel="2" x14ac:dyDescent="0.2">
      <c r="A96" s="159"/>
      <c r="B96" s="160"/>
      <c r="C96" s="194" t="s">
        <v>850</v>
      </c>
      <c r="D96" s="191"/>
      <c r="E96" s="192">
        <v>266.2</v>
      </c>
      <c r="F96" s="162"/>
      <c r="G96" s="162"/>
      <c r="H96" s="162"/>
      <c r="I96" s="162"/>
      <c r="J96" s="162"/>
      <c r="K96" s="162"/>
      <c r="L96" s="162"/>
      <c r="M96" s="162"/>
      <c r="N96" s="161"/>
      <c r="O96" s="161"/>
      <c r="P96" s="161"/>
      <c r="Q96" s="161"/>
      <c r="R96" s="162"/>
      <c r="S96" s="162"/>
      <c r="T96" s="162"/>
      <c r="U96" s="162"/>
      <c r="V96" s="162"/>
      <c r="W96" s="162"/>
      <c r="X96" s="162"/>
      <c r="Y96" s="162"/>
      <c r="Z96" s="152"/>
      <c r="AA96" s="152"/>
      <c r="AB96" s="152"/>
      <c r="AC96" s="152"/>
      <c r="AD96" s="152"/>
      <c r="AE96" s="152"/>
      <c r="AF96" s="152"/>
      <c r="AG96" s="152" t="s">
        <v>258</v>
      </c>
      <c r="AH96" s="152">
        <v>0</v>
      </c>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outlineLevel="1" x14ac:dyDescent="0.2">
      <c r="A97" s="178">
        <v>29</v>
      </c>
      <c r="B97" s="179" t="s">
        <v>851</v>
      </c>
      <c r="C97" s="186" t="s">
        <v>852</v>
      </c>
      <c r="D97" s="180" t="s">
        <v>335</v>
      </c>
      <c r="E97" s="181">
        <v>1.065E-2</v>
      </c>
      <c r="F97" s="182"/>
      <c r="G97" s="183">
        <f>ROUND(E97*F97,2)</f>
        <v>0</v>
      </c>
      <c r="H97" s="182"/>
      <c r="I97" s="183">
        <f>ROUND(E97*H97,2)</f>
        <v>0</v>
      </c>
      <c r="J97" s="182"/>
      <c r="K97" s="183">
        <f>ROUND(E97*J97,2)</f>
        <v>0</v>
      </c>
      <c r="L97" s="183">
        <v>21</v>
      </c>
      <c r="M97" s="183">
        <f>G97*(1+L97/100)</f>
        <v>0</v>
      </c>
      <c r="N97" s="181">
        <v>0</v>
      </c>
      <c r="O97" s="181">
        <f>ROUND(E97*N97,2)</f>
        <v>0</v>
      </c>
      <c r="P97" s="181">
        <v>0</v>
      </c>
      <c r="Q97" s="181">
        <f>ROUND(E97*P97,2)</f>
        <v>0</v>
      </c>
      <c r="R97" s="183"/>
      <c r="S97" s="183" t="s">
        <v>236</v>
      </c>
      <c r="T97" s="184" t="s">
        <v>223</v>
      </c>
      <c r="U97" s="162">
        <v>1.74</v>
      </c>
      <c r="V97" s="162">
        <f>ROUND(E97*U97,2)</f>
        <v>0.02</v>
      </c>
      <c r="W97" s="162"/>
      <c r="X97" s="162" t="s">
        <v>224</v>
      </c>
      <c r="Y97" s="162" t="s">
        <v>225</v>
      </c>
      <c r="Z97" s="152"/>
      <c r="AA97" s="152"/>
      <c r="AB97" s="152"/>
      <c r="AC97" s="152"/>
      <c r="AD97" s="152"/>
      <c r="AE97" s="152"/>
      <c r="AF97" s="152"/>
      <c r="AG97" s="152" t="s">
        <v>368</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x14ac:dyDescent="0.2">
      <c r="A98" s="164" t="s">
        <v>217</v>
      </c>
      <c r="B98" s="165" t="s">
        <v>174</v>
      </c>
      <c r="C98" s="185" t="s">
        <v>175</v>
      </c>
      <c r="D98" s="166"/>
      <c r="E98" s="167"/>
      <c r="F98" s="168"/>
      <c r="G98" s="168">
        <f>SUMIF(AG99:AG99,"&lt;&gt;NOR",G99:G99)</f>
        <v>0</v>
      </c>
      <c r="H98" s="168"/>
      <c r="I98" s="168">
        <f>SUM(I99:I99)</f>
        <v>0</v>
      </c>
      <c r="J98" s="168"/>
      <c r="K98" s="168">
        <f>SUM(K99:K99)</f>
        <v>0</v>
      </c>
      <c r="L98" s="168"/>
      <c r="M98" s="168">
        <f>SUM(M99:M99)</f>
        <v>0</v>
      </c>
      <c r="N98" s="167"/>
      <c r="O98" s="167">
        <f>SUM(O99:O99)</f>
        <v>0</v>
      </c>
      <c r="P98" s="167"/>
      <c r="Q98" s="167">
        <f>SUM(Q99:Q99)</f>
        <v>17897824</v>
      </c>
      <c r="R98" s="168"/>
      <c r="S98" s="168"/>
      <c r="T98" s="169"/>
      <c r="U98" s="163"/>
      <c r="V98" s="163">
        <f>SUM(V99:V99)</f>
        <v>0</v>
      </c>
      <c r="W98" s="163"/>
      <c r="X98" s="163"/>
      <c r="Y98" s="163"/>
      <c r="AG98" t="s">
        <v>218</v>
      </c>
    </row>
    <row r="99" spans="1:60" ht="22.5" outlineLevel="1" x14ac:dyDescent="0.2">
      <c r="A99" s="171">
        <v>30</v>
      </c>
      <c r="B99" s="172" t="s">
        <v>280</v>
      </c>
      <c r="C99" s="187" t="s">
        <v>853</v>
      </c>
      <c r="D99" s="173" t="s">
        <v>299</v>
      </c>
      <c r="E99" s="174">
        <v>224</v>
      </c>
      <c r="F99" s="175"/>
      <c r="G99" s="176">
        <f>ROUND(E99*F99,2)</f>
        <v>0</v>
      </c>
      <c r="H99" s="175"/>
      <c r="I99" s="176">
        <f>ROUND(E99*H99,2)</f>
        <v>0</v>
      </c>
      <c r="J99" s="175"/>
      <c r="K99" s="176">
        <f>ROUND(E99*J99,2)</f>
        <v>0</v>
      </c>
      <c r="L99" s="176">
        <v>21</v>
      </c>
      <c r="M99" s="176">
        <f>G99*(1+L99/100)</f>
        <v>0</v>
      </c>
      <c r="N99" s="174">
        <v>0</v>
      </c>
      <c r="O99" s="174">
        <f>ROUND(E99*N99,2)</f>
        <v>0</v>
      </c>
      <c r="P99" s="174">
        <v>79901</v>
      </c>
      <c r="Q99" s="174">
        <f>ROUND(E99*P99,2)</f>
        <v>17897824</v>
      </c>
      <c r="R99" s="176"/>
      <c r="S99" s="176" t="s">
        <v>222</v>
      </c>
      <c r="T99" s="177" t="s">
        <v>223</v>
      </c>
      <c r="U99" s="162">
        <v>0</v>
      </c>
      <c r="V99" s="162">
        <f>ROUND(E99*U99,2)</f>
        <v>0</v>
      </c>
      <c r="W99" s="162"/>
      <c r="X99" s="162" t="s">
        <v>224</v>
      </c>
      <c r="Y99" s="162" t="s">
        <v>225</v>
      </c>
      <c r="Z99" s="152"/>
      <c r="AA99" s="152"/>
      <c r="AB99" s="152"/>
      <c r="AC99" s="152"/>
      <c r="AD99" s="152"/>
      <c r="AE99" s="152"/>
      <c r="AF99" s="152"/>
      <c r="AG99" s="152" t="s">
        <v>226</v>
      </c>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x14ac:dyDescent="0.2">
      <c r="A100" s="3"/>
      <c r="B100" s="4"/>
      <c r="C100" s="188"/>
      <c r="D100" s="6"/>
      <c r="E100" s="3"/>
      <c r="F100" s="3"/>
      <c r="G100" s="3"/>
      <c r="H100" s="3"/>
      <c r="I100" s="3"/>
      <c r="J100" s="3"/>
      <c r="K100" s="3"/>
      <c r="L100" s="3"/>
      <c r="M100" s="3"/>
      <c r="N100" s="3"/>
      <c r="O100" s="3"/>
      <c r="P100" s="3"/>
      <c r="Q100" s="3"/>
      <c r="R100" s="3"/>
      <c r="S100" s="3"/>
      <c r="T100" s="3"/>
      <c r="U100" s="3"/>
      <c r="V100" s="3"/>
      <c r="W100" s="3"/>
      <c r="X100" s="3"/>
      <c r="Y100" s="3"/>
      <c r="AE100">
        <v>12</v>
      </c>
      <c r="AF100">
        <v>21</v>
      </c>
      <c r="AG100" t="s">
        <v>203</v>
      </c>
    </row>
    <row r="101" spans="1:60" x14ac:dyDescent="0.2">
      <c r="A101" s="155"/>
      <c r="B101" s="156" t="s">
        <v>29</v>
      </c>
      <c r="C101" s="189"/>
      <c r="D101" s="157"/>
      <c r="E101" s="158"/>
      <c r="F101" s="158"/>
      <c r="G101" s="170">
        <f>G8+G39+G46+G66+G75+G89+G93+G98</f>
        <v>0</v>
      </c>
      <c r="H101" s="3"/>
      <c r="I101" s="3"/>
      <c r="J101" s="3"/>
      <c r="K101" s="3"/>
      <c r="L101" s="3"/>
      <c r="M101" s="3"/>
      <c r="N101" s="3"/>
      <c r="O101" s="3"/>
      <c r="P101" s="3"/>
      <c r="Q101" s="3"/>
      <c r="R101" s="3"/>
      <c r="S101" s="3"/>
      <c r="T101" s="3"/>
      <c r="U101" s="3"/>
      <c r="V101" s="3"/>
      <c r="W101" s="3"/>
      <c r="X101" s="3"/>
      <c r="Y101" s="3"/>
      <c r="AE101">
        <f>SUMIF(L7:L99,AE100,G7:G99)</f>
        <v>0</v>
      </c>
      <c r="AF101">
        <f>SUMIF(L7:L99,AF100,G7:G99)</f>
        <v>0</v>
      </c>
      <c r="AG101" t="s">
        <v>249</v>
      </c>
    </row>
    <row r="102" spans="1:60" x14ac:dyDescent="0.2">
      <c r="C102" s="190"/>
      <c r="D102" s="10"/>
      <c r="AG102" t="s">
        <v>250</v>
      </c>
    </row>
    <row r="103" spans="1:60" x14ac:dyDescent="0.2">
      <c r="D103" s="10"/>
    </row>
    <row r="104" spans="1:60" x14ac:dyDescent="0.2">
      <c r="D104" s="10"/>
    </row>
    <row r="105" spans="1:60" x14ac:dyDescent="0.2">
      <c r="D105" s="10"/>
    </row>
    <row r="106" spans="1:60" x14ac:dyDescent="0.2">
      <c r="D106" s="10"/>
    </row>
    <row r="107" spans="1:60" x14ac:dyDescent="0.2">
      <c r="D107" s="10"/>
    </row>
    <row r="108" spans="1:60" x14ac:dyDescent="0.2">
      <c r="D108" s="10"/>
    </row>
    <row r="109" spans="1:60" x14ac:dyDescent="0.2">
      <c r="D109" s="10"/>
    </row>
    <row r="110" spans="1:60" x14ac:dyDescent="0.2">
      <c r="D110" s="10"/>
    </row>
    <row r="111" spans="1:60" x14ac:dyDescent="0.2">
      <c r="D111" s="10"/>
    </row>
    <row r="112" spans="1:60"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prtOKLTky8XmK/vZlFJrcMD9hVg3tpponlTw6suYPt9h4AG7n6cLV+qWLJ4DYdYz4HxNaIC6M6ORl80EwbgN1w==" saltValue="6PfsCX3OgA2MSIibcrtZMg==" spinCount="100000" sheet="1" formatRows="0"/>
  <mergeCells count="7">
    <mergeCell ref="C57:G57"/>
    <mergeCell ref="A1:G1"/>
    <mergeCell ref="C2:G2"/>
    <mergeCell ref="C3:G3"/>
    <mergeCell ref="C4:G4"/>
    <mergeCell ref="C33:G33"/>
    <mergeCell ref="C41:G41"/>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82</v>
      </c>
      <c r="C3" s="252" t="s">
        <v>83</v>
      </c>
      <c r="D3" s="253"/>
      <c r="E3" s="253"/>
      <c r="F3" s="253"/>
      <c r="G3" s="254"/>
      <c r="AC3" s="125" t="s">
        <v>192</v>
      </c>
      <c r="AG3" t="s">
        <v>193</v>
      </c>
    </row>
    <row r="4" spans="1:60" ht="24.95" customHeight="1" x14ac:dyDescent="0.2">
      <c r="A4" s="145" t="s">
        <v>9</v>
      </c>
      <c r="B4" s="146" t="s">
        <v>84</v>
      </c>
      <c r="C4" s="255" t="s">
        <v>85</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SUMIF(AG9:AG26,"&lt;&gt;NOR",G9:G26)</f>
        <v>0</v>
      </c>
      <c r="H8" s="168"/>
      <c r="I8" s="168">
        <f>SUM(I9:I26)</f>
        <v>0</v>
      </c>
      <c r="J8" s="168"/>
      <c r="K8" s="168">
        <f>SUM(K9:K26)</f>
        <v>0</v>
      </c>
      <c r="L8" s="168"/>
      <c r="M8" s="168">
        <f>SUM(M9:M26)</f>
        <v>0</v>
      </c>
      <c r="N8" s="167"/>
      <c r="O8" s="167">
        <f>SUM(O9:O26)</f>
        <v>0</v>
      </c>
      <c r="P8" s="167"/>
      <c r="Q8" s="167">
        <f>SUM(Q9:Q26)</f>
        <v>0</v>
      </c>
      <c r="R8" s="168"/>
      <c r="S8" s="168"/>
      <c r="T8" s="169"/>
      <c r="U8" s="163"/>
      <c r="V8" s="163">
        <f>SUM(V9:V26)</f>
        <v>19.209999999999997</v>
      </c>
      <c r="W8" s="163"/>
      <c r="X8" s="163"/>
      <c r="Y8" s="163"/>
      <c r="AG8" t="s">
        <v>218</v>
      </c>
    </row>
    <row r="9" spans="1:60" outlineLevel="1" x14ac:dyDescent="0.2">
      <c r="A9" s="171">
        <v>1</v>
      </c>
      <c r="B9" s="172" t="s">
        <v>606</v>
      </c>
      <c r="C9" s="187" t="s">
        <v>607</v>
      </c>
      <c r="D9" s="173" t="s">
        <v>253</v>
      </c>
      <c r="E9" s="174">
        <v>12.69</v>
      </c>
      <c r="F9" s="175"/>
      <c r="G9" s="176">
        <f>ROUND(E9*F9,2)</f>
        <v>0</v>
      </c>
      <c r="H9" s="175"/>
      <c r="I9" s="176">
        <f>ROUND(E9*H9,2)</f>
        <v>0</v>
      </c>
      <c r="J9" s="175"/>
      <c r="K9" s="176">
        <f>ROUND(E9*J9,2)</f>
        <v>0</v>
      </c>
      <c r="L9" s="176">
        <v>21</v>
      </c>
      <c r="M9" s="176">
        <f>G9*(1+L9/100)</f>
        <v>0</v>
      </c>
      <c r="N9" s="174">
        <v>0</v>
      </c>
      <c r="O9" s="174">
        <f>ROUND(E9*N9,2)</f>
        <v>0</v>
      </c>
      <c r="P9" s="174">
        <v>0</v>
      </c>
      <c r="Q9" s="174">
        <f>ROUND(E9*P9,2)</f>
        <v>0</v>
      </c>
      <c r="R9" s="176"/>
      <c r="S9" s="176" t="s">
        <v>236</v>
      </c>
      <c r="T9" s="177" t="s">
        <v>223</v>
      </c>
      <c r="U9" s="162">
        <v>0.11700000000000001</v>
      </c>
      <c r="V9" s="162">
        <f>ROUND(E9*U9,2)</f>
        <v>1.48</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194" t="s">
        <v>854</v>
      </c>
      <c r="D10" s="191"/>
      <c r="E10" s="192">
        <v>12.69</v>
      </c>
      <c r="F10" s="162"/>
      <c r="G10" s="162"/>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258</v>
      </c>
      <c r="AH10" s="152">
        <v>0</v>
      </c>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1">
        <v>2</v>
      </c>
      <c r="B11" s="172" t="s">
        <v>373</v>
      </c>
      <c r="C11" s="187" t="s">
        <v>374</v>
      </c>
      <c r="D11" s="173" t="s">
        <v>253</v>
      </c>
      <c r="E11" s="174">
        <v>2.16</v>
      </c>
      <c r="F11" s="175"/>
      <c r="G11" s="176">
        <f>ROUND(E11*F11,2)</f>
        <v>0</v>
      </c>
      <c r="H11" s="175"/>
      <c r="I11" s="176">
        <f>ROUND(E11*H11,2)</f>
        <v>0</v>
      </c>
      <c r="J11" s="175"/>
      <c r="K11" s="176">
        <f>ROUND(E11*J11,2)</f>
        <v>0</v>
      </c>
      <c r="L11" s="176">
        <v>21</v>
      </c>
      <c r="M11" s="176">
        <f>G11*(1+L11/100)</f>
        <v>0</v>
      </c>
      <c r="N11" s="174">
        <v>0</v>
      </c>
      <c r="O11" s="174">
        <f>ROUND(E11*N11,2)</f>
        <v>0</v>
      </c>
      <c r="P11" s="174">
        <v>0</v>
      </c>
      <c r="Q11" s="174">
        <f>ROUND(E11*P11,2)</f>
        <v>0</v>
      </c>
      <c r="R11" s="176"/>
      <c r="S11" s="176" t="s">
        <v>236</v>
      </c>
      <c r="T11" s="177" t="s">
        <v>223</v>
      </c>
      <c r="U11" s="162">
        <v>0.26666000000000001</v>
      </c>
      <c r="V11" s="162">
        <f>ROUND(E11*U11,2)</f>
        <v>0.57999999999999996</v>
      </c>
      <c r="W11" s="162"/>
      <c r="X11" s="162" t="s">
        <v>224</v>
      </c>
      <c r="Y11" s="162" t="s">
        <v>225</v>
      </c>
      <c r="Z11" s="152"/>
      <c r="AA11" s="152"/>
      <c r="AB11" s="152"/>
      <c r="AC11" s="152"/>
      <c r="AD11" s="152"/>
      <c r="AE11" s="152"/>
      <c r="AF11" s="152"/>
      <c r="AG11" s="152" t="s">
        <v>226</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2" x14ac:dyDescent="0.2">
      <c r="A12" s="159"/>
      <c r="B12" s="160"/>
      <c r="C12" s="194" t="s">
        <v>855</v>
      </c>
      <c r="D12" s="191"/>
      <c r="E12" s="192">
        <v>2.16</v>
      </c>
      <c r="F12" s="162"/>
      <c r="G12" s="162"/>
      <c r="H12" s="162"/>
      <c r="I12" s="162"/>
      <c r="J12" s="162"/>
      <c r="K12" s="162"/>
      <c r="L12" s="162"/>
      <c r="M12" s="162"/>
      <c r="N12" s="161"/>
      <c r="O12" s="161"/>
      <c r="P12" s="161"/>
      <c r="Q12" s="161"/>
      <c r="R12" s="162"/>
      <c r="S12" s="162"/>
      <c r="T12" s="162"/>
      <c r="U12" s="162"/>
      <c r="V12" s="162"/>
      <c r="W12" s="162"/>
      <c r="X12" s="162"/>
      <c r="Y12" s="162"/>
      <c r="Z12" s="152"/>
      <c r="AA12" s="152"/>
      <c r="AB12" s="152"/>
      <c r="AC12" s="152"/>
      <c r="AD12" s="152"/>
      <c r="AE12" s="152"/>
      <c r="AF12" s="152"/>
      <c r="AG12" s="152" t="s">
        <v>258</v>
      </c>
      <c r="AH12" s="152">
        <v>0</v>
      </c>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1">
        <v>3</v>
      </c>
      <c r="B13" s="172" t="s">
        <v>609</v>
      </c>
      <c r="C13" s="187" t="s">
        <v>610</v>
      </c>
      <c r="D13" s="173" t="s">
        <v>253</v>
      </c>
      <c r="E13" s="174">
        <v>24</v>
      </c>
      <c r="F13" s="175"/>
      <c r="G13" s="176">
        <f>ROUND(E13*F13,2)</f>
        <v>0</v>
      </c>
      <c r="H13" s="175"/>
      <c r="I13" s="176">
        <f>ROUND(E13*H13,2)</f>
        <v>0</v>
      </c>
      <c r="J13" s="175"/>
      <c r="K13" s="176">
        <f>ROUND(E13*J13,2)</f>
        <v>0</v>
      </c>
      <c r="L13" s="176">
        <v>21</v>
      </c>
      <c r="M13" s="176">
        <f>G13*(1+L13/100)</f>
        <v>0</v>
      </c>
      <c r="N13" s="174">
        <v>0</v>
      </c>
      <c r="O13" s="174">
        <f>ROUND(E13*N13,2)</f>
        <v>0</v>
      </c>
      <c r="P13" s="174">
        <v>0</v>
      </c>
      <c r="Q13" s="174">
        <f>ROUND(E13*P13,2)</f>
        <v>0</v>
      </c>
      <c r="R13" s="176"/>
      <c r="S13" s="176" t="s">
        <v>236</v>
      </c>
      <c r="T13" s="177" t="s">
        <v>223</v>
      </c>
      <c r="U13" s="162">
        <v>0.22</v>
      </c>
      <c r="V13" s="162">
        <f>ROUND(E13*U13,2)</f>
        <v>5.28</v>
      </c>
      <c r="W13" s="162"/>
      <c r="X13" s="162" t="s">
        <v>224</v>
      </c>
      <c r="Y13" s="162" t="s">
        <v>225</v>
      </c>
      <c r="Z13" s="152"/>
      <c r="AA13" s="152"/>
      <c r="AB13" s="152"/>
      <c r="AC13" s="152"/>
      <c r="AD13" s="152"/>
      <c r="AE13" s="152"/>
      <c r="AF13" s="152"/>
      <c r="AG13" s="152" t="s">
        <v>226</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2" x14ac:dyDescent="0.2">
      <c r="A14" s="159"/>
      <c r="B14" s="160"/>
      <c r="C14" s="260" t="s">
        <v>856</v>
      </c>
      <c r="D14" s="261"/>
      <c r="E14" s="261"/>
      <c r="F14" s="261"/>
      <c r="G14" s="261"/>
      <c r="H14" s="162"/>
      <c r="I14" s="162"/>
      <c r="J14" s="162"/>
      <c r="K14" s="162"/>
      <c r="L14" s="162"/>
      <c r="M14" s="162"/>
      <c r="N14" s="161"/>
      <c r="O14" s="161"/>
      <c r="P14" s="161"/>
      <c r="Q14" s="161"/>
      <c r="R14" s="162"/>
      <c r="S14" s="162"/>
      <c r="T14" s="162"/>
      <c r="U14" s="162"/>
      <c r="V14" s="162"/>
      <c r="W14" s="162"/>
      <c r="X14" s="162"/>
      <c r="Y14" s="162"/>
      <c r="Z14" s="152"/>
      <c r="AA14" s="152"/>
      <c r="AB14" s="152"/>
      <c r="AC14" s="152"/>
      <c r="AD14" s="152"/>
      <c r="AE14" s="152"/>
      <c r="AF14" s="152"/>
      <c r="AG14" s="152" t="s">
        <v>278</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2" x14ac:dyDescent="0.2">
      <c r="A15" s="159"/>
      <c r="B15" s="160"/>
      <c r="C15" s="194" t="s">
        <v>857</v>
      </c>
      <c r="D15" s="191"/>
      <c r="E15" s="192">
        <v>24</v>
      </c>
      <c r="F15" s="162"/>
      <c r="G15" s="162"/>
      <c r="H15" s="162"/>
      <c r="I15" s="162"/>
      <c r="J15" s="162"/>
      <c r="K15" s="162"/>
      <c r="L15" s="162"/>
      <c r="M15" s="162"/>
      <c r="N15" s="161"/>
      <c r="O15" s="161"/>
      <c r="P15" s="161"/>
      <c r="Q15" s="161"/>
      <c r="R15" s="162"/>
      <c r="S15" s="162"/>
      <c r="T15" s="162"/>
      <c r="U15" s="162"/>
      <c r="V15" s="162"/>
      <c r="W15" s="162"/>
      <c r="X15" s="162"/>
      <c r="Y15" s="162"/>
      <c r="Z15" s="152"/>
      <c r="AA15" s="152"/>
      <c r="AB15" s="152"/>
      <c r="AC15" s="152"/>
      <c r="AD15" s="152"/>
      <c r="AE15" s="152"/>
      <c r="AF15" s="152"/>
      <c r="AG15" s="152" t="s">
        <v>258</v>
      </c>
      <c r="AH15" s="152">
        <v>0</v>
      </c>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71">
        <v>4</v>
      </c>
      <c r="B16" s="172" t="s">
        <v>612</v>
      </c>
      <c r="C16" s="187" t="s">
        <v>613</v>
      </c>
      <c r="D16" s="173" t="s">
        <v>253</v>
      </c>
      <c r="E16" s="174">
        <v>26.16</v>
      </c>
      <c r="F16" s="175"/>
      <c r="G16" s="176">
        <f>ROUND(E16*F16,2)</f>
        <v>0</v>
      </c>
      <c r="H16" s="175"/>
      <c r="I16" s="176">
        <f>ROUND(E16*H16,2)</f>
        <v>0</v>
      </c>
      <c r="J16" s="175"/>
      <c r="K16" s="176">
        <f>ROUND(E16*J16,2)</f>
        <v>0</v>
      </c>
      <c r="L16" s="176">
        <v>21</v>
      </c>
      <c r="M16" s="176">
        <f>G16*(1+L16/100)</f>
        <v>0</v>
      </c>
      <c r="N16" s="174">
        <v>0</v>
      </c>
      <c r="O16" s="174">
        <f>ROUND(E16*N16,2)</f>
        <v>0</v>
      </c>
      <c r="P16" s="174">
        <v>0</v>
      </c>
      <c r="Q16" s="174">
        <f>ROUND(E16*P16,2)</f>
        <v>0</v>
      </c>
      <c r="R16" s="176"/>
      <c r="S16" s="176" t="s">
        <v>236</v>
      </c>
      <c r="T16" s="177" t="s">
        <v>223</v>
      </c>
      <c r="U16" s="162">
        <v>0.34499999999999997</v>
      </c>
      <c r="V16" s="162">
        <f>ROUND(E16*U16,2)</f>
        <v>9.0299999999999994</v>
      </c>
      <c r="W16" s="162"/>
      <c r="X16" s="162" t="s">
        <v>224</v>
      </c>
      <c r="Y16" s="162" t="s">
        <v>225</v>
      </c>
      <c r="Z16" s="152"/>
      <c r="AA16" s="152"/>
      <c r="AB16" s="152"/>
      <c r="AC16" s="152"/>
      <c r="AD16" s="152"/>
      <c r="AE16" s="152"/>
      <c r="AF16" s="152"/>
      <c r="AG16" s="152" t="s">
        <v>226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2" x14ac:dyDescent="0.2">
      <c r="A17" s="159"/>
      <c r="B17" s="160"/>
      <c r="C17" s="194" t="s">
        <v>858</v>
      </c>
      <c r="D17" s="191"/>
      <c r="E17" s="192">
        <v>24</v>
      </c>
      <c r="F17" s="162"/>
      <c r="G17" s="162"/>
      <c r="H17" s="162"/>
      <c r="I17" s="162"/>
      <c r="J17" s="162"/>
      <c r="K17" s="162"/>
      <c r="L17" s="162"/>
      <c r="M17" s="162"/>
      <c r="N17" s="161"/>
      <c r="O17" s="161"/>
      <c r="P17" s="161"/>
      <c r="Q17" s="161"/>
      <c r="R17" s="162"/>
      <c r="S17" s="162"/>
      <c r="T17" s="162"/>
      <c r="U17" s="162"/>
      <c r="V17" s="162"/>
      <c r="W17" s="162"/>
      <c r="X17" s="162"/>
      <c r="Y17" s="162"/>
      <c r="Z17" s="152"/>
      <c r="AA17" s="152"/>
      <c r="AB17" s="152"/>
      <c r="AC17" s="152"/>
      <c r="AD17" s="152"/>
      <c r="AE17" s="152"/>
      <c r="AF17" s="152"/>
      <c r="AG17" s="152" t="s">
        <v>258</v>
      </c>
      <c r="AH17" s="152">
        <v>0</v>
      </c>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3" x14ac:dyDescent="0.2">
      <c r="A18" s="159"/>
      <c r="B18" s="160"/>
      <c r="C18" s="194" t="s">
        <v>859</v>
      </c>
      <c r="D18" s="191"/>
      <c r="E18" s="192">
        <v>2.16</v>
      </c>
      <c r="F18" s="162"/>
      <c r="G18" s="162"/>
      <c r="H18" s="162"/>
      <c r="I18" s="162"/>
      <c r="J18" s="162"/>
      <c r="K18" s="162"/>
      <c r="L18" s="162"/>
      <c r="M18" s="162"/>
      <c r="N18" s="161"/>
      <c r="O18" s="161"/>
      <c r="P18" s="161"/>
      <c r="Q18" s="161"/>
      <c r="R18" s="162"/>
      <c r="S18" s="162"/>
      <c r="T18" s="162"/>
      <c r="U18" s="162"/>
      <c r="V18" s="162"/>
      <c r="W18" s="162"/>
      <c r="X18" s="162"/>
      <c r="Y18" s="162"/>
      <c r="Z18" s="152"/>
      <c r="AA18" s="152"/>
      <c r="AB18" s="152"/>
      <c r="AC18" s="152"/>
      <c r="AD18" s="152"/>
      <c r="AE18" s="152"/>
      <c r="AF18" s="152"/>
      <c r="AG18" s="152" t="s">
        <v>258</v>
      </c>
      <c r="AH18" s="152">
        <v>0</v>
      </c>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71">
        <v>5</v>
      </c>
      <c r="B19" s="172" t="s">
        <v>321</v>
      </c>
      <c r="C19" s="187" t="s">
        <v>322</v>
      </c>
      <c r="D19" s="173" t="s">
        <v>253</v>
      </c>
      <c r="E19" s="174">
        <v>38.85</v>
      </c>
      <c r="F19" s="175"/>
      <c r="G19" s="176">
        <f>ROUND(E19*F19,2)</f>
        <v>0</v>
      </c>
      <c r="H19" s="175"/>
      <c r="I19" s="176">
        <f>ROUND(E19*H19,2)</f>
        <v>0</v>
      </c>
      <c r="J19" s="175"/>
      <c r="K19" s="176">
        <f>ROUND(E19*J19,2)</f>
        <v>0</v>
      </c>
      <c r="L19" s="176">
        <v>21</v>
      </c>
      <c r="M19" s="176">
        <f>G19*(1+L19/100)</f>
        <v>0</v>
      </c>
      <c r="N19" s="174">
        <v>0</v>
      </c>
      <c r="O19" s="174">
        <f>ROUND(E19*N19,2)</f>
        <v>0</v>
      </c>
      <c r="P19" s="174">
        <v>0</v>
      </c>
      <c r="Q19" s="174">
        <f>ROUND(E19*P19,2)</f>
        <v>0</v>
      </c>
      <c r="R19" s="176"/>
      <c r="S19" s="176" t="s">
        <v>236</v>
      </c>
      <c r="T19" s="177" t="s">
        <v>223</v>
      </c>
      <c r="U19" s="162">
        <v>1.0999999999999999E-2</v>
      </c>
      <c r="V19" s="162">
        <f>ROUND(E19*U19,2)</f>
        <v>0.43</v>
      </c>
      <c r="W19" s="162"/>
      <c r="X19" s="162" t="s">
        <v>224</v>
      </c>
      <c r="Y19" s="162" t="s">
        <v>225</v>
      </c>
      <c r="Z19" s="152"/>
      <c r="AA19" s="152"/>
      <c r="AB19" s="152"/>
      <c r="AC19" s="152"/>
      <c r="AD19" s="152"/>
      <c r="AE19" s="152"/>
      <c r="AF19" s="152"/>
      <c r="AG19" s="152" t="s">
        <v>226</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2" x14ac:dyDescent="0.2">
      <c r="A20" s="159"/>
      <c r="B20" s="160"/>
      <c r="C20" s="194" t="s">
        <v>860</v>
      </c>
      <c r="D20" s="191"/>
      <c r="E20" s="192">
        <v>12.69</v>
      </c>
      <c r="F20" s="162"/>
      <c r="G20" s="162"/>
      <c r="H20" s="162"/>
      <c r="I20" s="162"/>
      <c r="J20" s="162"/>
      <c r="K20" s="162"/>
      <c r="L20" s="162"/>
      <c r="M20" s="162"/>
      <c r="N20" s="161"/>
      <c r="O20" s="161"/>
      <c r="P20" s="161"/>
      <c r="Q20" s="161"/>
      <c r="R20" s="162"/>
      <c r="S20" s="162"/>
      <c r="T20" s="162"/>
      <c r="U20" s="162"/>
      <c r="V20" s="162"/>
      <c r="W20" s="162"/>
      <c r="X20" s="162"/>
      <c r="Y20" s="162"/>
      <c r="Z20" s="152"/>
      <c r="AA20" s="152"/>
      <c r="AB20" s="152"/>
      <c r="AC20" s="152"/>
      <c r="AD20" s="152"/>
      <c r="AE20" s="152"/>
      <c r="AF20" s="152"/>
      <c r="AG20" s="152" t="s">
        <v>258</v>
      </c>
      <c r="AH20" s="152">
        <v>0</v>
      </c>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3" x14ac:dyDescent="0.2">
      <c r="A21" s="159"/>
      <c r="B21" s="160"/>
      <c r="C21" s="194" t="s">
        <v>858</v>
      </c>
      <c r="D21" s="191"/>
      <c r="E21" s="192">
        <v>24</v>
      </c>
      <c r="F21" s="162"/>
      <c r="G21" s="162"/>
      <c r="H21" s="162"/>
      <c r="I21" s="162"/>
      <c r="J21" s="162"/>
      <c r="K21" s="162"/>
      <c r="L21" s="162"/>
      <c r="M21" s="162"/>
      <c r="N21" s="161"/>
      <c r="O21" s="161"/>
      <c r="P21" s="161"/>
      <c r="Q21" s="161"/>
      <c r="R21" s="162"/>
      <c r="S21" s="162"/>
      <c r="T21" s="162"/>
      <c r="U21" s="162"/>
      <c r="V21" s="162"/>
      <c r="W21" s="162"/>
      <c r="X21" s="162"/>
      <c r="Y21" s="162"/>
      <c r="Z21" s="152"/>
      <c r="AA21" s="152"/>
      <c r="AB21" s="152"/>
      <c r="AC21" s="152"/>
      <c r="AD21" s="152"/>
      <c r="AE21" s="152"/>
      <c r="AF21" s="152"/>
      <c r="AG21" s="152" t="s">
        <v>258</v>
      </c>
      <c r="AH21" s="152">
        <v>0</v>
      </c>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3" x14ac:dyDescent="0.2">
      <c r="A22" s="159"/>
      <c r="B22" s="160"/>
      <c r="C22" s="194" t="s">
        <v>859</v>
      </c>
      <c r="D22" s="191"/>
      <c r="E22" s="192">
        <v>2.16</v>
      </c>
      <c r="F22" s="162"/>
      <c r="G22" s="162"/>
      <c r="H22" s="162"/>
      <c r="I22" s="162"/>
      <c r="J22" s="162"/>
      <c r="K22" s="162"/>
      <c r="L22" s="162"/>
      <c r="M22" s="162"/>
      <c r="N22" s="161"/>
      <c r="O22" s="161"/>
      <c r="P22" s="161"/>
      <c r="Q22" s="161"/>
      <c r="R22" s="162"/>
      <c r="S22" s="162"/>
      <c r="T22" s="162"/>
      <c r="U22" s="162"/>
      <c r="V22" s="162"/>
      <c r="W22" s="162"/>
      <c r="X22" s="162"/>
      <c r="Y22" s="162"/>
      <c r="Z22" s="152"/>
      <c r="AA22" s="152"/>
      <c r="AB22" s="152"/>
      <c r="AC22" s="152"/>
      <c r="AD22" s="152"/>
      <c r="AE22" s="152"/>
      <c r="AF22" s="152"/>
      <c r="AG22" s="152" t="s">
        <v>258</v>
      </c>
      <c r="AH22" s="152">
        <v>0</v>
      </c>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71">
        <v>6</v>
      </c>
      <c r="B23" s="172" t="s">
        <v>616</v>
      </c>
      <c r="C23" s="187" t="s">
        <v>617</v>
      </c>
      <c r="D23" s="173" t="s">
        <v>253</v>
      </c>
      <c r="E23" s="174">
        <v>38.85</v>
      </c>
      <c r="F23" s="175"/>
      <c r="G23" s="176">
        <f>ROUND(E23*F23,2)</f>
        <v>0</v>
      </c>
      <c r="H23" s="175"/>
      <c r="I23" s="176">
        <f>ROUND(E23*H23,2)</f>
        <v>0</v>
      </c>
      <c r="J23" s="175"/>
      <c r="K23" s="176">
        <f>ROUND(E23*J23,2)</f>
        <v>0</v>
      </c>
      <c r="L23" s="176">
        <v>21</v>
      </c>
      <c r="M23" s="176">
        <f>G23*(1+L23/100)</f>
        <v>0</v>
      </c>
      <c r="N23" s="174">
        <v>0</v>
      </c>
      <c r="O23" s="174">
        <f>ROUND(E23*N23,2)</f>
        <v>0</v>
      </c>
      <c r="P23" s="174">
        <v>0</v>
      </c>
      <c r="Q23" s="174">
        <f>ROUND(E23*P23,2)</f>
        <v>0</v>
      </c>
      <c r="R23" s="176"/>
      <c r="S23" s="176" t="s">
        <v>236</v>
      </c>
      <c r="T23" s="177" t="s">
        <v>223</v>
      </c>
      <c r="U23" s="162">
        <v>5.2999999999999999E-2</v>
      </c>
      <c r="V23" s="162">
        <f>ROUND(E23*U23,2)</f>
        <v>2.06</v>
      </c>
      <c r="W23" s="162"/>
      <c r="X23" s="162" t="s">
        <v>224</v>
      </c>
      <c r="Y23" s="162" t="s">
        <v>225</v>
      </c>
      <c r="Z23" s="152"/>
      <c r="AA23" s="152"/>
      <c r="AB23" s="152"/>
      <c r="AC23" s="152"/>
      <c r="AD23" s="152"/>
      <c r="AE23" s="152"/>
      <c r="AF23" s="152"/>
      <c r="AG23" s="152" t="s">
        <v>226</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2" x14ac:dyDescent="0.2">
      <c r="A24" s="159"/>
      <c r="B24" s="160"/>
      <c r="C24" s="194" t="s">
        <v>861</v>
      </c>
      <c r="D24" s="191"/>
      <c r="E24" s="192">
        <v>38.85</v>
      </c>
      <c r="F24" s="162"/>
      <c r="G24" s="162"/>
      <c r="H24" s="162"/>
      <c r="I24" s="162"/>
      <c r="J24" s="162"/>
      <c r="K24" s="162"/>
      <c r="L24" s="162"/>
      <c r="M24" s="162"/>
      <c r="N24" s="161"/>
      <c r="O24" s="161"/>
      <c r="P24" s="161"/>
      <c r="Q24" s="161"/>
      <c r="R24" s="162"/>
      <c r="S24" s="162"/>
      <c r="T24" s="162"/>
      <c r="U24" s="162"/>
      <c r="V24" s="162"/>
      <c r="W24" s="162"/>
      <c r="X24" s="162"/>
      <c r="Y24" s="162"/>
      <c r="Z24" s="152"/>
      <c r="AA24" s="152"/>
      <c r="AB24" s="152"/>
      <c r="AC24" s="152"/>
      <c r="AD24" s="152"/>
      <c r="AE24" s="152"/>
      <c r="AF24" s="152"/>
      <c r="AG24" s="152" t="s">
        <v>258</v>
      </c>
      <c r="AH24" s="152">
        <v>0</v>
      </c>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71">
        <v>7</v>
      </c>
      <c r="B25" s="172" t="s">
        <v>619</v>
      </c>
      <c r="C25" s="187" t="s">
        <v>620</v>
      </c>
      <c r="D25" s="173" t="s">
        <v>253</v>
      </c>
      <c r="E25" s="174">
        <v>38.85</v>
      </c>
      <c r="F25" s="175"/>
      <c r="G25" s="176">
        <f>ROUND(E25*F25,2)</f>
        <v>0</v>
      </c>
      <c r="H25" s="175"/>
      <c r="I25" s="176">
        <f>ROUND(E25*H25,2)</f>
        <v>0</v>
      </c>
      <c r="J25" s="175"/>
      <c r="K25" s="176">
        <f>ROUND(E25*J25,2)</f>
        <v>0</v>
      </c>
      <c r="L25" s="176">
        <v>21</v>
      </c>
      <c r="M25" s="176">
        <f>G25*(1+L25/100)</f>
        <v>0</v>
      </c>
      <c r="N25" s="174">
        <v>0</v>
      </c>
      <c r="O25" s="174">
        <f>ROUND(E25*N25,2)</f>
        <v>0</v>
      </c>
      <c r="P25" s="174">
        <v>0</v>
      </c>
      <c r="Q25" s="174">
        <f>ROUND(E25*P25,2)</f>
        <v>0</v>
      </c>
      <c r="R25" s="176"/>
      <c r="S25" s="176" t="s">
        <v>236</v>
      </c>
      <c r="T25" s="177" t="s">
        <v>223</v>
      </c>
      <c r="U25" s="162">
        <v>8.9999999999999993E-3</v>
      </c>
      <c r="V25" s="162">
        <f>ROUND(E25*U25,2)</f>
        <v>0.35</v>
      </c>
      <c r="W25" s="162"/>
      <c r="X25" s="162" t="s">
        <v>224</v>
      </c>
      <c r="Y25" s="162" t="s">
        <v>225</v>
      </c>
      <c r="Z25" s="152"/>
      <c r="AA25" s="152"/>
      <c r="AB25" s="152"/>
      <c r="AC25" s="152"/>
      <c r="AD25" s="152"/>
      <c r="AE25" s="152"/>
      <c r="AF25" s="152"/>
      <c r="AG25" s="152" t="s">
        <v>226</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2" x14ac:dyDescent="0.2">
      <c r="A26" s="159"/>
      <c r="B26" s="160"/>
      <c r="C26" s="194" t="s">
        <v>862</v>
      </c>
      <c r="D26" s="191"/>
      <c r="E26" s="192">
        <v>38.85</v>
      </c>
      <c r="F26" s="162"/>
      <c r="G26" s="162"/>
      <c r="H26" s="162"/>
      <c r="I26" s="162"/>
      <c r="J26" s="162"/>
      <c r="K26" s="162"/>
      <c r="L26" s="162"/>
      <c r="M26" s="162"/>
      <c r="N26" s="161"/>
      <c r="O26" s="161"/>
      <c r="P26" s="161"/>
      <c r="Q26" s="161"/>
      <c r="R26" s="162"/>
      <c r="S26" s="162"/>
      <c r="T26" s="162"/>
      <c r="U26" s="162"/>
      <c r="V26" s="162"/>
      <c r="W26" s="162"/>
      <c r="X26" s="162"/>
      <c r="Y26" s="162"/>
      <c r="Z26" s="152"/>
      <c r="AA26" s="152"/>
      <c r="AB26" s="152"/>
      <c r="AC26" s="152"/>
      <c r="AD26" s="152"/>
      <c r="AE26" s="152"/>
      <c r="AF26" s="152"/>
      <c r="AG26" s="152" t="s">
        <v>258</v>
      </c>
      <c r="AH26" s="152">
        <v>0</v>
      </c>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x14ac:dyDescent="0.2">
      <c r="A27" s="164" t="s">
        <v>217</v>
      </c>
      <c r="B27" s="165" t="s">
        <v>140</v>
      </c>
      <c r="C27" s="185" t="s">
        <v>141</v>
      </c>
      <c r="D27" s="166"/>
      <c r="E27" s="167"/>
      <c r="F27" s="168"/>
      <c r="G27" s="168">
        <f>SUMIF(AG28:AG30,"&lt;&gt;NOR",G28:G30)</f>
        <v>0</v>
      </c>
      <c r="H27" s="168"/>
      <c r="I27" s="168">
        <f>SUM(I28:I30)</f>
        <v>0</v>
      </c>
      <c r="J27" s="168"/>
      <c r="K27" s="168">
        <f>SUM(K28:K30)</f>
        <v>0</v>
      </c>
      <c r="L27" s="168"/>
      <c r="M27" s="168">
        <f>SUM(M28:M30)</f>
        <v>0</v>
      </c>
      <c r="N27" s="167"/>
      <c r="O27" s="167">
        <f>SUM(O28:O30)</f>
        <v>66.66</v>
      </c>
      <c r="P27" s="167"/>
      <c r="Q27" s="167">
        <f>SUM(Q28:Q30)</f>
        <v>0</v>
      </c>
      <c r="R27" s="168"/>
      <c r="S27" s="168"/>
      <c r="T27" s="169"/>
      <c r="U27" s="163"/>
      <c r="V27" s="163">
        <f>SUM(V28:V30)</f>
        <v>12.59</v>
      </c>
      <c r="W27" s="163"/>
      <c r="X27" s="163"/>
      <c r="Y27" s="163"/>
      <c r="AG27" t="s">
        <v>218</v>
      </c>
    </row>
    <row r="28" spans="1:60" outlineLevel="1" x14ac:dyDescent="0.2">
      <c r="A28" s="171">
        <v>8</v>
      </c>
      <c r="B28" s="172" t="s">
        <v>530</v>
      </c>
      <c r="C28" s="187" t="s">
        <v>531</v>
      </c>
      <c r="D28" s="173" t="s">
        <v>253</v>
      </c>
      <c r="E28" s="174">
        <v>26.4</v>
      </c>
      <c r="F28" s="175"/>
      <c r="G28" s="176">
        <f>ROUND(E28*F28,2)</f>
        <v>0</v>
      </c>
      <c r="H28" s="175"/>
      <c r="I28" s="176">
        <f>ROUND(E28*H28,2)</f>
        <v>0</v>
      </c>
      <c r="J28" s="175"/>
      <c r="K28" s="176">
        <f>ROUND(E28*J28,2)</f>
        <v>0</v>
      </c>
      <c r="L28" s="176">
        <v>21</v>
      </c>
      <c r="M28" s="176">
        <f>G28*(1+L28/100)</f>
        <v>0</v>
      </c>
      <c r="N28" s="174">
        <v>2.5249999999999999</v>
      </c>
      <c r="O28" s="174">
        <f>ROUND(E28*N28,2)</f>
        <v>66.66</v>
      </c>
      <c r="P28" s="174">
        <v>0</v>
      </c>
      <c r="Q28" s="174">
        <f>ROUND(E28*P28,2)</f>
        <v>0</v>
      </c>
      <c r="R28" s="176"/>
      <c r="S28" s="176" t="s">
        <v>236</v>
      </c>
      <c r="T28" s="177" t="s">
        <v>223</v>
      </c>
      <c r="U28" s="162">
        <v>0.47699999999999998</v>
      </c>
      <c r="V28" s="162">
        <f>ROUND(E28*U28,2)</f>
        <v>12.59</v>
      </c>
      <c r="W28" s="162"/>
      <c r="X28" s="162" t="s">
        <v>224</v>
      </c>
      <c r="Y28" s="162" t="s">
        <v>225</v>
      </c>
      <c r="Z28" s="152"/>
      <c r="AA28" s="152"/>
      <c r="AB28" s="152"/>
      <c r="AC28" s="152"/>
      <c r="AD28" s="152"/>
      <c r="AE28" s="152"/>
      <c r="AF28" s="152"/>
      <c r="AG28" s="152" t="s">
        <v>226</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2" x14ac:dyDescent="0.2">
      <c r="A29" s="159"/>
      <c r="B29" s="160"/>
      <c r="C29" s="260" t="s">
        <v>532</v>
      </c>
      <c r="D29" s="261"/>
      <c r="E29" s="261"/>
      <c r="F29" s="261"/>
      <c r="G29" s="261"/>
      <c r="H29" s="162"/>
      <c r="I29" s="162"/>
      <c r="J29" s="162"/>
      <c r="K29" s="162"/>
      <c r="L29" s="162"/>
      <c r="M29" s="162"/>
      <c r="N29" s="161"/>
      <c r="O29" s="161"/>
      <c r="P29" s="161"/>
      <c r="Q29" s="161"/>
      <c r="R29" s="162"/>
      <c r="S29" s="162"/>
      <c r="T29" s="162"/>
      <c r="U29" s="162"/>
      <c r="V29" s="162"/>
      <c r="W29" s="162"/>
      <c r="X29" s="162"/>
      <c r="Y29" s="162"/>
      <c r="Z29" s="152"/>
      <c r="AA29" s="152"/>
      <c r="AB29" s="152"/>
      <c r="AC29" s="152"/>
      <c r="AD29" s="152"/>
      <c r="AE29" s="152"/>
      <c r="AF29" s="152"/>
      <c r="AG29" s="152" t="s">
        <v>278</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2" x14ac:dyDescent="0.2">
      <c r="A30" s="159"/>
      <c r="B30" s="160"/>
      <c r="C30" s="194" t="s">
        <v>863</v>
      </c>
      <c r="D30" s="191"/>
      <c r="E30" s="192">
        <v>26.4</v>
      </c>
      <c r="F30" s="162"/>
      <c r="G30" s="162"/>
      <c r="H30" s="162"/>
      <c r="I30" s="162"/>
      <c r="J30" s="162"/>
      <c r="K30" s="162"/>
      <c r="L30" s="162"/>
      <c r="M30" s="162"/>
      <c r="N30" s="161"/>
      <c r="O30" s="161"/>
      <c r="P30" s="161"/>
      <c r="Q30" s="161"/>
      <c r="R30" s="162"/>
      <c r="S30" s="162"/>
      <c r="T30" s="162"/>
      <c r="U30" s="162"/>
      <c r="V30" s="162"/>
      <c r="W30" s="162"/>
      <c r="X30" s="162"/>
      <c r="Y30" s="162"/>
      <c r="Z30" s="152"/>
      <c r="AA30" s="152"/>
      <c r="AB30" s="152"/>
      <c r="AC30" s="152"/>
      <c r="AD30" s="152"/>
      <c r="AE30" s="152"/>
      <c r="AF30" s="152"/>
      <c r="AG30" s="152" t="s">
        <v>258</v>
      </c>
      <c r="AH30" s="152">
        <v>0</v>
      </c>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x14ac:dyDescent="0.2">
      <c r="A31" s="164" t="s">
        <v>217</v>
      </c>
      <c r="B31" s="165" t="s">
        <v>142</v>
      </c>
      <c r="C31" s="185" t="s">
        <v>143</v>
      </c>
      <c r="D31" s="166"/>
      <c r="E31" s="167"/>
      <c r="F31" s="168"/>
      <c r="G31" s="168">
        <f>SUMIF(AG32:AG37,"&lt;&gt;NOR",G32:G37)</f>
        <v>0</v>
      </c>
      <c r="H31" s="168"/>
      <c r="I31" s="168">
        <f>SUM(I32:I37)</f>
        <v>0</v>
      </c>
      <c r="J31" s="168"/>
      <c r="K31" s="168">
        <f>SUM(K32:K37)</f>
        <v>0</v>
      </c>
      <c r="L31" s="168"/>
      <c r="M31" s="168">
        <f>SUM(M32:M37)</f>
        <v>0</v>
      </c>
      <c r="N31" s="167"/>
      <c r="O31" s="167">
        <f>SUM(O32:O37)</f>
        <v>14.45</v>
      </c>
      <c r="P31" s="167"/>
      <c r="Q31" s="167">
        <f>SUM(Q32:Q37)</f>
        <v>0</v>
      </c>
      <c r="R31" s="168"/>
      <c r="S31" s="168"/>
      <c r="T31" s="169"/>
      <c r="U31" s="163"/>
      <c r="V31" s="163">
        <f>SUM(V32:V37)</f>
        <v>36.239999999999995</v>
      </c>
      <c r="W31" s="163"/>
      <c r="X31" s="163"/>
      <c r="Y31" s="163"/>
      <c r="AG31" t="s">
        <v>218</v>
      </c>
    </row>
    <row r="32" spans="1:60" outlineLevel="1" x14ac:dyDescent="0.2">
      <c r="A32" s="171">
        <v>9</v>
      </c>
      <c r="B32" s="172" t="s">
        <v>632</v>
      </c>
      <c r="C32" s="187" t="s">
        <v>633</v>
      </c>
      <c r="D32" s="173" t="s">
        <v>272</v>
      </c>
      <c r="E32" s="174">
        <v>25</v>
      </c>
      <c r="F32" s="175"/>
      <c r="G32" s="176">
        <f>ROUND(E32*F32,2)</f>
        <v>0</v>
      </c>
      <c r="H32" s="175"/>
      <c r="I32" s="176">
        <f>ROUND(E32*H32,2)</f>
        <v>0</v>
      </c>
      <c r="J32" s="175"/>
      <c r="K32" s="176">
        <f>ROUND(E32*J32,2)</f>
        <v>0</v>
      </c>
      <c r="L32" s="176">
        <v>21</v>
      </c>
      <c r="M32" s="176">
        <f>G32*(1+L32/100)</f>
        <v>0</v>
      </c>
      <c r="N32" s="174">
        <v>0.50065000000000004</v>
      </c>
      <c r="O32" s="174">
        <f>ROUND(E32*N32,2)</f>
        <v>12.52</v>
      </c>
      <c r="P32" s="174">
        <v>0</v>
      </c>
      <c r="Q32" s="174">
        <f>ROUND(E32*P32,2)</f>
        <v>0</v>
      </c>
      <c r="R32" s="176"/>
      <c r="S32" s="176" t="s">
        <v>236</v>
      </c>
      <c r="T32" s="177" t="s">
        <v>223</v>
      </c>
      <c r="U32" s="162">
        <v>0.69799999999999995</v>
      </c>
      <c r="V32" s="162">
        <f>ROUND(E32*U32,2)</f>
        <v>17.45</v>
      </c>
      <c r="W32" s="162"/>
      <c r="X32" s="162" t="s">
        <v>224</v>
      </c>
      <c r="Y32" s="162" t="s">
        <v>225</v>
      </c>
      <c r="Z32" s="152"/>
      <c r="AA32" s="152"/>
      <c r="AB32" s="152"/>
      <c r="AC32" s="152"/>
      <c r="AD32" s="152"/>
      <c r="AE32" s="152"/>
      <c r="AF32" s="152"/>
      <c r="AG32" s="152" t="s">
        <v>226</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2" x14ac:dyDescent="0.2">
      <c r="A33" s="159"/>
      <c r="B33" s="160"/>
      <c r="C33" s="194" t="s">
        <v>864</v>
      </c>
      <c r="D33" s="191"/>
      <c r="E33" s="192">
        <v>25</v>
      </c>
      <c r="F33" s="162"/>
      <c r="G33" s="162"/>
      <c r="H33" s="162"/>
      <c r="I33" s="162"/>
      <c r="J33" s="162"/>
      <c r="K33" s="162"/>
      <c r="L33" s="162"/>
      <c r="M33" s="162"/>
      <c r="N33" s="161"/>
      <c r="O33" s="161"/>
      <c r="P33" s="161"/>
      <c r="Q33" s="161"/>
      <c r="R33" s="162"/>
      <c r="S33" s="162"/>
      <c r="T33" s="162"/>
      <c r="U33" s="162"/>
      <c r="V33" s="162"/>
      <c r="W33" s="162"/>
      <c r="X33" s="162"/>
      <c r="Y33" s="162"/>
      <c r="Z33" s="152"/>
      <c r="AA33" s="152"/>
      <c r="AB33" s="152"/>
      <c r="AC33" s="152"/>
      <c r="AD33" s="152"/>
      <c r="AE33" s="152"/>
      <c r="AF33" s="152"/>
      <c r="AG33" s="152" t="s">
        <v>258</v>
      </c>
      <c r="AH33" s="152">
        <v>0</v>
      </c>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71">
        <v>10</v>
      </c>
      <c r="B34" s="172" t="s">
        <v>635</v>
      </c>
      <c r="C34" s="187" t="s">
        <v>636</v>
      </c>
      <c r="D34" s="173" t="s">
        <v>335</v>
      </c>
      <c r="E34" s="174">
        <v>0.15</v>
      </c>
      <c r="F34" s="175"/>
      <c r="G34" s="176">
        <f>ROUND(E34*F34,2)</f>
        <v>0</v>
      </c>
      <c r="H34" s="175"/>
      <c r="I34" s="176">
        <f>ROUND(E34*H34,2)</f>
        <v>0</v>
      </c>
      <c r="J34" s="175"/>
      <c r="K34" s="176">
        <f>ROUND(E34*J34,2)</f>
        <v>0</v>
      </c>
      <c r="L34" s="176">
        <v>21</v>
      </c>
      <c r="M34" s="176">
        <f>G34*(1+L34/100)</f>
        <v>0</v>
      </c>
      <c r="N34" s="174">
        <v>1.0202899999999999</v>
      </c>
      <c r="O34" s="174">
        <f>ROUND(E34*N34,2)</f>
        <v>0.15</v>
      </c>
      <c r="P34" s="174">
        <v>0</v>
      </c>
      <c r="Q34" s="174">
        <f>ROUND(E34*P34,2)</f>
        <v>0</v>
      </c>
      <c r="R34" s="176"/>
      <c r="S34" s="176" t="s">
        <v>236</v>
      </c>
      <c r="T34" s="177" t="s">
        <v>223</v>
      </c>
      <c r="U34" s="162">
        <v>25.271000000000001</v>
      </c>
      <c r="V34" s="162">
        <f>ROUND(E34*U34,2)</f>
        <v>3.79</v>
      </c>
      <c r="W34" s="162"/>
      <c r="X34" s="162" t="s">
        <v>224</v>
      </c>
      <c r="Y34" s="162" t="s">
        <v>225</v>
      </c>
      <c r="Z34" s="152"/>
      <c r="AA34" s="152"/>
      <c r="AB34" s="152"/>
      <c r="AC34" s="152"/>
      <c r="AD34" s="152"/>
      <c r="AE34" s="152"/>
      <c r="AF34" s="152"/>
      <c r="AG34" s="152" t="s">
        <v>226</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2" x14ac:dyDescent="0.2">
      <c r="A35" s="159"/>
      <c r="B35" s="160"/>
      <c r="C35" s="260" t="s">
        <v>637</v>
      </c>
      <c r="D35" s="261"/>
      <c r="E35" s="261"/>
      <c r="F35" s="261"/>
      <c r="G35" s="261"/>
      <c r="H35" s="162"/>
      <c r="I35" s="162"/>
      <c r="J35" s="162"/>
      <c r="K35" s="162"/>
      <c r="L35" s="162"/>
      <c r="M35" s="162"/>
      <c r="N35" s="161"/>
      <c r="O35" s="161"/>
      <c r="P35" s="161"/>
      <c r="Q35" s="161"/>
      <c r="R35" s="162"/>
      <c r="S35" s="162"/>
      <c r="T35" s="162"/>
      <c r="U35" s="162"/>
      <c r="V35" s="162"/>
      <c r="W35" s="162"/>
      <c r="X35" s="162"/>
      <c r="Y35" s="162"/>
      <c r="Z35" s="152"/>
      <c r="AA35" s="152"/>
      <c r="AB35" s="152"/>
      <c r="AC35" s="152"/>
      <c r="AD35" s="152"/>
      <c r="AE35" s="152"/>
      <c r="AF35" s="152"/>
      <c r="AG35" s="152" t="s">
        <v>278</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2" x14ac:dyDescent="0.2">
      <c r="A36" s="159"/>
      <c r="B36" s="160"/>
      <c r="C36" s="194" t="s">
        <v>865</v>
      </c>
      <c r="D36" s="191"/>
      <c r="E36" s="192">
        <v>0.15</v>
      </c>
      <c r="F36" s="162"/>
      <c r="G36" s="162"/>
      <c r="H36" s="162"/>
      <c r="I36" s="162"/>
      <c r="J36" s="162"/>
      <c r="K36" s="162"/>
      <c r="L36" s="162"/>
      <c r="M36" s="162"/>
      <c r="N36" s="161"/>
      <c r="O36" s="161"/>
      <c r="P36" s="161"/>
      <c r="Q36" s="161"/>
      <c r="R36" s="162"/>
      <c r="S36" s="162"/>
      <c r="T36" s="162"/>
      <c r="U36" s="162"/>
      <c r="V36" s="162"/>
      <c r="W36" s="162"/>
      <c r="X36" s="162"/>
      <c r="Y36" s="162"/>
      <c r="Z36" s="152"/>
      <c r="AA36" s="152"/>
      <c r="AB36" s="152"/>
      <c r="AC36" s="152"/>
      <c r="AD36" s="152"/>
      <c r="AE36" s="152"/>
      <c r="AF36" s="152"/>
      <c r="AG36" s="152" t="s">
        <v>258</v>
      </c>
      <c r="AH36" s="152">
        <v>0</v>
      </c>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78">
        <v>11</v>
      </c>
      <c r="B37" s="179" t="s">
        <v>639</v>
      </c>
      <c r="C37" s="186" t="s">
        <v>640</v>
      </c>
      <c r="D37" s="180" t="s">
        <v>299</v>
      </c>
      <c r="E37" s="181">
        <v>50</v>
      </c>
      <c r="F37" s="182"/>
      <c r="G37" s="183">
        <f>ROUND(E37*F37,2)</f>
        <v>0</v>
      </c>
      <c r="H37" s="182"/>
      <c r="I37" s="183">
        <f>ROUND(E37*H37,2)</f>
        <v>0</v>
      </c>
      <c r="J37" s="182"/>
      <c r="K37" s="183">
        <f>ROUND(E37*J37,2)</f>
        <v>0</v>
      </c>
      <c r="L37" s="183">
        <v>21</v>
      </c>
      <c r="M37" s="183">
        <f>G37*(1+L37/100)</f>
        <v>0</v>
      </c>
      <c r="N37" s="181">
        <v>3.5580000000000001E-2</v>
      </c>
      <c r="O37" s="181">
        <f>ROUND(E37*N37,2)</f>
        <v>1.78</v>
      </c>
      <c r="P37" s="181">
        <v>0</v>
      </c>
      <c r="Q37" s="181">
        <f>ROUND(E37*P37,2)</f>
        <v>0</v>
      </c>
      <c r="R37" s="183"/>
      <c r="S37" s="183" t="s">
        <v>236</v>
      </c>
      <c r="T37" s="184" t="s">
        <v>223</v>
      </c>
      <c r="U37" s="162">
        <v>0.3</v>
      </c>
      <c r="V37" s="162">
        <f>ROUND(E37*U37,2)</f>
        <v>15</v>
      </c>
      <c r="W37" s="162"/>
      <c r="X37" s="162" t="s">
        <v>224</v>
      </c>
      <c r="Y37" s="162" t="s">
        <v>225</v>
      </c>
      <c r="Z37" s="152"/>
      <c r="AA37" s="152"/>
      <c r="AB37" s="152"/>
      <c r="AC37" s="152"/>
      <c r="AD37" s="152"/>
      <c r="AE37" s="152"/>
      <c r="AF37" s="152"/>
      <c r="AG37" s="152" t="s">
        <v>226</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x14ac:dyDescent="0.2">
      <c r="A38" s="164" t="s">
        <v>217</v>
      </c>
      <c r="B38" s="165" t="s">
        <v>152</v>
      </c>
      <c r="C38" s="185" t="s">
        <v>153</v>
      </c>
      <c r="D38" s="166"/>
      <c r="E38" s="167"/>
      <c r="F38" s="168"/>
      <c r="G38" s="168">
        <f>SUMIF(AG39:AG41,"&lt;&gt;NOR",G39:G41)</f>
        <v>0</v>
      </c>
      <c r="H38" s="168"/>
      <c r="I38" s="168">
        <f>SUM(I39:I41)</f>
        <v>0</v>
      </c>
      <c r="J38" s="168"/>
      <c r="K38" s="168">
        <f>SUM(K39:K41)</f>
        <v>0</v>
      </c>
      <c r="L38" s="168"/>
      <c r="M38" s="168">
        <f>SUM(M39:M41)</f>
        <v>0</v>
      </c>
      <c r="N38" s="167"/>
      <c r="O38" s="167">
        <f>SUM(O39:O41)</f>
        <v>18.41</v>
      </c>
      <c r="P38" s="167"/>
      <c r="Q38" s="167">
        <f>SUM(Q39:Q41)</f>
        <v>0</v>
      </c>
      <c r="R38" s="168"/>
      <c r="S38" s="168"/>
      <c r="T38" s="169"/>
      <c r="U38" s="163"/>
      <c r="V38" s="163">
        <f>SUM(V39:V41)</f>
        <v>32.28</v>
      </c>
      <c r="W38" s="163"/>
      <c r="X38" s="163"/>
      <c r="Y38" s="163"/>
      <c r="AG38" t="s">
        <v>218</v>
      </c>
    </row>
    <row r="39" spans="1:60" outlineLevel="1" x14ac:dyDescent="0.2">
      <c r="A39" s="178">
        <v>12</v>
      </c>
      <c r="B39" s="179" t="s">
        <v>866</v>
      </c>
      <c r="C39" s="186" t="s">
        <v>867</v>
      </c>
      <c r="D39" s="180" t="s">
        <v>299</v>
      </c>
      <c r="E39" s="181">
        <v>18</v>
      </c>
      <c r="F39" s="182"/>
      <c r="G39" s="183">
        <f>ROUND(E39*F39,2)</f>
        <v>0</v>
      </c>
      <c r="H39" s="182"/>
      <c r="I39" s="183">
        <f>ROUND(E39*H39,2)</f>
        <v>0</v>
      </c>
      <c r="J39" s="182"/>
      <c r="K39" s="183">
        <f>ROUND(E39*J39,2)</f>
        <v>0</v>
      </c>
      <c r="L39" s="183">
        <v>21</v>
      </c>
      <c r="M39" s="183">
        <f>G39*(1+L39/100)</f>
        <v>0</v>
      </c>
      <c r="N39" s="181">
        <v>1E-4</v>
      </c>
      <c r="O39" s="181">
        <f>ROUND(E39*N39,2)</f>
        <v>0</v>
      </c>
      <c r="P39" s="181">
        <v>0</v>
      </c>
      <c r="Q39" s="181">
        <f>ROUND(E39*P39,2)</f>
        <v>0</v>
      </c>
      <c r="R39" s="183"/>
      <c r="S39" s="183" t="s">
        <v>236</v>
      </c>
      <c r="T39" s="184" t="s">
        <v>223</v>
      </c>
      <c r="U39" s="162">
        <v>0.11899999999999999</v>
      </c>
      <c r="V39" s="162">
        <f>ROUND(E39*U39,2)</f>
        <v>2.14</v>
      </c>
      <c r="W39" s="162"/>
      <c r="X39" s="162" t="s">
        <v>224</v>
      </c>
      <c r="Y39" s="162" t="s">
        <v>225</v>
      </c>
      <c r="Z39" s="152"/>
      <c r="AA39" s="152"/>
      <c r="AB39" s="152"/>
      <c r="AC39" s="152"/>
      <c r="AD39" s="152"/>
      <c r="AE39" s="152"/>
      <c r="AF39" s="152"/>
      <c r="AG39" s="152" t="s">
        <v>226</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
      <c r="A40" s="178">
        <v>13</v>
      </c>
      <c r="B40" s="179" t="s">
        <v>868</v>
      </c>
      <c r="C40" s="186" t="s">
        <v>869</v>
      </c>
      <c r="D40" s="180" t="s">
        <v>341</v>
      </c>
      <c r="E40" s="181">
        <v>6</v>
      </c>
      <c r="F40" s="182"/>
      <c r="G40" s="183">
        <f>ROUND(E40*F40,2)</f>
        <v>0</v>
      </c>
      <c r="H40" s="182"/>
      <c r="I40" s="183">
        <f>ROUND(E40*H40,2)</f>
        <v>0</v>
      </c>
      <c r="J40" s="182"/>
      <c r="K40" s="183">
        <f>ROUND(E40*J40,2)</f>
        <v>0</v>
      </c>
      <c r="L40" s="183">
        <v>21</v>
      </c>
      <c r="M40" s="183">
        <f>G40*(1+L40/100)</f>
        <v>0</v>
      </c>
      <c r="N40" s="181">
        <v>3.0596700000000001</v>
      </c>
      <c r="O40" s="181">
        <f>ROUND(E40*N40,2)</f>
        <v>18.36</v>
      </c>
      <c r="P40" s="181">
        <v>0</v>
      </c>
      <c r="Q40" s="181">
        <f>ROUND(E40*P40,2)</f>
        <v>0</v>
      </c>
      <c r="R40" s="183"/>
      <c r="S40" s="183" t="s">
        <v>236</v>
      </c>
      <c r="T40" s="184" t="s">
        <v>223</v>
      </c>
      <c r="U40" s="162">
        <v>5.024</v>
      </c>
      <c r="V40" s="162">
        <f>ROUND(E40*U40,2)</f>
        <v>30.14</v>
      </c>
      <c r="W40" s="162"/>
      <c r="X40" s="162" t="s">
        <v>224</v>
      </c>
      <c r="Y40" s="162" t="s">
        <v>225</v>
      </c>
      <c r="Z40" s="152"/>
      <c r="AA40" s="152"/>
      <c r="AB40" s="152"/>
      <c r="AC40" s="152"/>
      <c r="AD40" s="152"/>
      <c r="AE40" s="152"/>
      <c r="AF40" s="152"/>
      <c r="AG40" s="152" t="s">
        <v>226</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outlineLevel="1" x14ac:dyDescent="0.2">
      <c r="A41" s="178">
        <v>14</v>
      </c>
      <c r="B41" s="179" t="s">
        <v>870</v>
      </c>
      <c r="C41" s="186" t="s">
        <v>871</v>
      </c>
      <c r="D41" s="180" t="s">
        <v>341</v>
      </c>
      <c r="E41" s="181">
        <v>6</v>
      </c>
      <c r="F41" s="182"/>
      <c r="G41" s="183">
        <f>ROUND(E41*F41,2)</f>
        <v>0</v>
      </c>
      <c r="H41" s="182"/>
      <c r="I41" s="183">
        <f>ROUND(E41*H41,2)</f>
        <v>0</v>
      </c>
      <c r="J41" s="182"/>
      <c r="K41" s="183">
        <f>ROUND(E41*J41,2)</f>
        <v>0</v>
      </c>
      <c r="L41" s="183">
        <v>21</v>
      </c>
      <c r="M41" s="183">
        <f>G41*(1+L41/100)</f>
        <v>0</v>
      </c>
      <c r="N41" s="181">
        <v>8.8000000000000005E-3</v>
      </c>
      <c r="O41" s="181">
        <f>ROUND(E41*N41,2)</f>
        <v>0.05</v>
      </c>
      <c r="P41" s="181">
        <v>0</v>
      </c>
      <c r="Q41" s="181">
        <f>ROUND(E41*P41,2)</f>
        <v>0</v>
      </c>
      <c r="R41" s="183" t="s">
        <v>302</v>
      </c>
      <c r="S41" s="183" t="s">
        <v>236</v>
      </c>
      <c r="T41" s="184" t="s">
        <v>223</v>
      </c>
      <c r="U41" s="162">
        <v>0</v>
      </c>
      <c r="V41" s="162">
        <f>ROUND(E41*U41,2)</f>
        <v>0</v>
      </c>
      <c r="W41" s="162"/>
      <c r="X41" s="162" t="s">
        <v>285</v>
      </c>
      <c r="Y41" s="162" t="s">
        <v>225</v>
      </c>
      <c r="Z41" s="152"/>
      <c r="AA41" s="152"/>
      <c r="AB41" s="152"/>
      <c r="AC41" s="152"/>
      <c r="AD41" s="152"/>
      <c r="AE41" s="152"/>
      <c r="AF41" s="152"/>
      <c r="AG41" s="152" t="s">
        <v>286</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x14ac:dyDescent="0.2">
      <c r="A42" s="164" t="s">
        <v>217</v>
      </c>
      <c r="B42" s="165" t="s">
        <v>156</v>
      </c>
      <c r="C42" s="185" t="s">
        <v>157</v>
      </c>
      <c r="D42" s="166"/>
      <c r="E42" s="167"/>
      <c r="F42" s="168"/>
      <c r="G42" s="168">
        <f>SUMIF(AG43:AG43,"&lt;&gt;NOR",G43:G43)</f>
        <v>0</v>
      </c>
      <c r="H42" s="168"/>
      <c r="I42" s="168">
        <f>SUM(I43:I43)</f>
        <v>0</v>
      </c>
      <c r="J42" s="168"/>
      <c r="K42" s="168">
        <f>SUM(K43:K43)</f>
        <v>0</v>
      </c>
      <c r="L42" s="168"/>
      <c r="M42" s="168">
        <f>SUM(M43:M43)</f>
        <v>0</v>
      </c>
      <c r="N42" s="167"/>
      <c r="O42" s="167">
        <f>SUM(O43:O43)</f>
        <v>42.33</v>
      </c>
      <c r="P42" s="167"/>
      <c r="Q42" s="167">
        <f>SUM(Q43:Q43)</f>
        <v>0</v>
      </c>
      <c r="R42" s="168"/>
      <c r="S42" s="168"/>
      <c r="T42" s="169"/>
      <c r="U42" s="163"/>
      <c r="V42" s="163">
        <f>SUM(V43:V43)</f>
        <v>35.64</v>
      </c>
      <c r="W42" s="163"/>
      <c r="X42" s="163"/>
      <c r="Y42" s="163"/>
      <c r="AG42" t="s">
        <v>218</v>
      </c>
    </row>
    <row r="43" spans="1:60" outlineLevel="1" x14ac:dyDescent="0.2">
      <c r="A43" s="178">
        <v>15</v>
      </c>
      <c r="B43" s="179" t="s">
        <v>872</v>
      </c>
      <c r="C43" s="186" t="s">
        <v>873</v>
      </c>
      <c r="D43" s="180" t="s">
        <v>874</v>
      </c>
      <c r="E43" s="181">
        <v>141</v>
      </c>
      <c r="F43" s="182"/>
      <c r="G43" s="183">
        <f>ROUND(E43*F43,2)</f>
        <v>0</v>
      </c>
      <c r="H43" s="182"/>
      <c r="I43" s="183">
        <f>ROUND(E43*H43,2)</f>
        <v>0</v>
      </c>
      <c r="J43" s="182"/>
      <c r="K43" s="183">
        <f>ROUND(E43*J43,2)</f>
        <v>0</v>
      </c>
      <c r="L43" s="183">
        <v>21</v>
      </c>
      <c r="M43" s="183">
        <f>G43*(1+L43/100)</f>
        <v>0</v>
      </c>
      <c r="N43" s="181">
        <v>0.30024000000000001</v>
      </c>
      <c r="O43" s="181">
        <f>ROUND(E43*N43,2)</f>
        <v>42.33</v>
      </c>
      <c r="P43" s="181">
        <v>0</v>
      </c>
      <c r="Q43" s="181">
        <f>ROUND(E43*P43,2)</f>
        <v>0</v>
      </c>
      <c r="R43" s="183"/>
      <c r="S43" s="183" t="s">
        <v>236</v>
      </c>
      <c r="T43" s="184" t="s">
        <v>223</v>
      </c>
      <c r="U43" s="162">
        <v>0.25280000000000002</v>
      </c>
      <c r="V43" s="162">
        <f>ROUND(E43*U43,2)</f>
        <v>35.64</v>
      </c>
      <c r="W43" s="162"/>
      <c r="X43" s="162" t="s">
        <v>399</v>
      </c>
      <c r="Y43" s="162" t="s">
        <v>225</v>
      </c>
      <c r="Z43" s="152"/>
      <c r="AA43" s="152"/>
      <c r="AB43" s="152"/>
      <c r="AC43" s="152"/>
      <c r="AD43" s="152"/>
      <c r="AE43" s="152"/>
      <c r="AF43" s="152"/>
      <c r="AG43" s="152" t="s">
        <v>400</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x14ac:dyDescent="0.2">
      <c r="A44" s="164" t="s">
        <v>217</v>
      </c>
      <c r="B44" s="165" t="s">
        <v>158</v>
      </c>
      <c r="C44" s="185" t="s">
        <v>159</v>
      </c>
      <c r="D44" s="166"/>
      <c r="E44" s="167"/>
      <c r="F44" s="168"/>
      <c r="G44" s="168">
        <f>SUMIF(AG45:AG45,"&lt;&gt;NOR",G45:G45)</f>
        <v>0</v>
      </c>
      <c r="H44" s="168"/>
      <c r="I44" s="168">
        <f>SUM(I45:I45)</f>
        <v>0</v>
      </c>
      <c r="J44" s="168"/>
      <c r="K44" s="168">
        <f>SUM(K45:K45)</f>
        <v>0</v>
      </c>
      <c r="L44" s="168"/>
      <c r="M44" s="168">
        <f>SUM(M45:M45)</f>
        <v>0</v>
      </c>
      <c r="N44" s="167"/>
      <c r="O44" s="167">
        <f>SUM(O45:O45)</f>
        <v>0</v>
      </c>
      <c r="P44" s="167"/>
      <c r="Q44" s="167">
        <f>SUM(Q45:Q45)</f>
        <v>0</v>
      </c>
      <c r="R44" s="168"/>
      <c r="S44" s="168"/>
      <c r="T44" s="169"/>
      <c r="U44" s="163"/>
      <c r="V44" s="163">
        <f>SUM(V45:V45)</f>
        <v>1.59</v>
      </c>
      <c r="W44" s="163"/>
      <c r="X44" s="163"/>
      <c r="Y44" s="163"/>
      <c r="AG44" t="s">
        <v>218</v>
      </c>
    </row>
    <row r="45" spans="1:60" outlineLevel="1" x14ac:dyDescent="0.2">
      <c r="A45" s="178">
        <v>16</v>
      </c>
      <c r="B45" s="179" t="s">
        <v>676</v>
      </c>
      <c r="C45" s="186" t="s">
        <v>677</v>
      </c>
      <c r="D45" s="180" t="s">
        <v>335</v>
      </c>
      <c r="E45" s="181">
        <v>99.520910000000001</v>
      </c>
      <c r="F45" s="182"/>
      <c r="G45" s="183">
        <f>ROUND(E45*F45,2)</f>
        <v>0</v>
      </c>
      <c r="H45" s="182"/>
      <c r="I45" s="183">
        <f>ROUND(E45*H45,2)</f>
        <v>0</v>
      </c>
      <c r="J45" s="182"/>
      <c r="K45" s="183">
        <f>ROUND(E45*J45,2)</f>
        <v>0</v>
      </c>
      <c r="L45" s="183">
        <v>21</v>
      </c>
      <c r="M45" s="183">
        <f>G45*(1+L45/100)</f>
        <v>0</v>
      </c>
      <c r="N45" s="181">
        <v>0</v>
      </c>
      <c r="O45" s="181">
        <f>ROUND(E45*N45,2)</f>
        <v>0</v>
      </c>
      <c r="P45" s="181">
        <v>0</v>
      </c>
      <c r="Q45" s="181">
        <f>ROUND(E45*P45,2)</f>
        <v>0</v>
      </c>
      <c r="R45" s="183"/>
      <c r="S45" s="183" t="s">
        <v>236</v>
      </c>
      <c r="T45" s="184" t="s">
        <v>223</v>
      </c>
      <c r="U45" s="162">
        <v>1.6E-2</v>
      </c>
      <c r="V45" s="162">
        <f>ROUND(E45*U45,2)</f>
        <v>1.59</v>
      </c>
      <c r="W45" s="162"/>
      <c r="X45" s="162" t="s">
        <v>224</v>
      </c>
      <c r="Y45" s="162" t="s">
        <v>225</v>
      </c>
      <c r="Z45" s="152"/>
      <c r="AA45" s="152"/>
      <c r="AB45" s="152"/>
      <c r="AC45" s="152"/>
      <c r="AD45" s="152"/>
      <c r="AE45" s="152"/>
      <c r="AF45" s="152"/>
      <c r="AG45" s="152" t="s">
        <v>314</v>
      </c>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x14ac:dyDescent="0.2">
      <c r="A46" s="164" t="s">
        <v>217</v>
      </c>
      <c r="B46" s="165" t="s">
        <v>162</v>
      </c>
      <c r="C46" s="185" t="s">
        <v>163</v>
      </c>
      <c r="D46" s="166"/>
      <c r="E46" s="167"/>
      <c r="F46" s="168"/>
      <c r="G46" s="168">
        <f>SUMIF(AG47:AG47,"&lt;&gt;NOR",G47:G47)</f>
        <v>0</v>
      </c>
      <c r="H46" s="168"/>
      <c r="I46" s="168">
        <f>SUM(I47:I47)</f>
        <v>0</v>
      </c>
      <c r="J46" s="168"/>
      <c r="K46" s="168">
        <f>SUM(K47:K47)</f>
        <v>0</v>
      </c>
      <c r="L46" s="168"/>
      <c r="M46" s="168">
        <f>SUM(M47:M47)</f>
        <v>0</v>
      </c>
      <c r="N46" s="167"/>
      <c r="O46" s="167">
        <f>SUM(O47:O47)</f>
        <v>0</v>
      </c>
      <c r="P46" s="167"/>
      <c r="Q46" s="167">
        <f>SUM(Q47:Q47)</f>
        <v>0</v>
      </c>
      <c r="R46" s="168"/>
      <c r="S46" s="168"/>
      <c r="T46" s="169"/>
      <c r="U46" s="163"/>
      <c r="V46" s="163">
        <f>SUM(V47:V47)</f>
        <v>8.5</v>
      </c>
      <c r="W46" s="163"/>
      <c r="X46" s="163"/>
      <c r="Y46" s="163"/>
      <c r="AG46" t="s">
        <v>218</v>
      </c>
    </row>
    <row r="47" spans="1:60" outlineLevel="1" x14ac:dyDescent="0.2">
      <c r="A47" s="171">
        <v>17</v>
      </c>
      <c r="B47" s="172" t="s">
        <v>678</v>
      </c>
      <c r="C47" s="187" t="s">
        <v>679</v>
      </c>
      <c r="D47" s="173" t="s">
        <v>272</v>
      </c>
      <c r="E47" s="174">
        <v>25</v>
      </c>
      <c r="F47" s="175"/>
      <c r="G47" s="176">
        <f>ROUND(E47*F47,2)</f>
        <v>0</v>
      </c>
      <c r="H47" s="175"/>
      <c r="I47" s="176">
        <f>ROUND(E47*H47,2)</f>
        <v>0</v>
      </c>
      <c r="J47" s="175"/>
      <c r="K47" s="176">
        <f>ROUND(E47*J47,2)</f>
        <v>0</v>
      </c>
      <c r="L47" s="176">
        <v>21</v>
      </c>
      <c r="M47" s="176">
        <f>G47*(1+L47/100)</f>
        <v>0</v>
      </c>
      <c r="N47" s="174">
        <v>8.0000000000000007E-5</v>
      </c>
      <c r="O47" s="174">
        <f>ROUND(E47*N47,2)</f>
        <v>0</v>
      </c>
      <c r="P47" s="174">
        <v>0</v>
      </c>
      <c r="Q47" s="174">
        <f>ROUND(E47*P47,2)</f>
        <v>0</v>
      </c>
      <c r="R47" s="176"/>
      <c r="S47" s="176" t="s">
        <v>236</v>
      </c>
      <c r="T47" s="177" t="s">
        <v>223</v>
      </c>
      <c r="U47" s="162">
        <v>0.34</v>
      </c>
      <c r="V47" s="162">
        <f>ROUND(E47*U47,2)</f>
        <v>8.5</v>
      </c>
      <c r="W47" s="162"/>
      <c r="X47" s="162" t="s">
        <v>224</v>
      </c>
      <c r="Y47" s="162" t="s">
        <v>225</v>
      </c>
      <c r="Z47" s="152"/>
      <c r="AA47" s="152"/>
      <c r="AB47" s="152"/>
      <c r="AC47" s="152"/>
      <c r="AD47" s="152"/>
      <c r="AE47" s="152"/>
      <c r="AF47" s="152"/>
      <c r="AG47" s="152" t="s">
        <v>226</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x14ac:dyDescent="0.2">
      <c r="A48" s="3"/>
      <c r="B48" s="4"/>
      <c r="C48" s="188"/>
      <c r="D48" s="6"/>
      <c r="E48" s="3"/>
      <c r="F48" s="3"/>
      <c r="G48" s="3"/>
      <c r="H48" s="3"/>
      <c r="I48" s="3"/>
      <c r="J48" s="3"/>
      <c r="K48" s="3"/>
      <c r="L48" s="3"/>
      <c r="M48" s="3"/>
      <c r="N48" s="3"/>
      <c r="O48" s="3"/>
      <c r="P48" s="3"/>
      <c r="Q48" s="3"/>
      <c r="R48" s="3"/>
      <c r="S48" s="3"/>
      <c r="T48" s="3"/>
      <c r="U48" s="3"/>
      <c r="V48" s="3"/>
      <c r="W48" s="3"/>
      <c r="X48" s="3"/>
      <c r="Y48" s="3"/>
      <c r="AE48">
        <v>12</v>
      </c>
      <c r="AF48">
        <v>21</v>
      </c>
      <c r="AG48" t="s">
        <v>203</v>
      </c>
    </row>
    <row r="49" spans="1:33" x14ac:dyDescent="0.2">
      <c r="A49" s="155"/>
      <c r="B49" s="156" t="s">
        <v>29</v>
      </c>
      <c r="C49" s="189"/>
      <c r="D49" s="157"/>
      <c r="E49" s="158"/>
      <c r="F49" s="158"/>
      <c r="G49" s="170">
        <f>G8+G27+G31+G38+G42+G44+G46</f>
        <v>0</v>
      </c>
      <c r="H49" s="3"/>
      <c r="I49" s="3"/>
      <c r="J49" s="3"/>
      <c r="K49" s="3"/>
      <c r="L49" s="3"/>
      <c r="M49" s="3"/>
      <c r="N49" s="3"/>
      <c r="O49" s="3"/>
      <c r="P49" s="3"/>
      <c r="Q49" s="3"/>
      <c r="R49" s="3"/>
      <c r="S49" s="3"/>
      <c r="T49" s="3"/>
      <c r="U49" s="3"/>
      <c r="V49" s="3"/>
      <c r="W49" s="3"/>
      <c r="X49" s="3"/>
      <c r="Y49" s="3"/>
      <c r="AE49">
        <f>SUMIF(L7:L47,AE48,G7:G47)</f>
        <v>0</v>
      </c>
      <c r="AF49">
        <f>SUMIF(L7:L47,AF48,G7:G47)</f>
        <v>0</v>
      </c>
      <c r="AG49" t="s">
        <v>249</v>
      </c>
    </row>
    <row r="50" spans="1:33" x14ac:dyDescent="0.2">
      <c r="C50" s="190"/>
      <c r="D50" s="10"/>
      <c r="AG50" t="s">
        <v>250</v>
      </c>
    </row>
    <row r="51" spans="1:33" x14ac:dyDescent="0.2">
      <c r="D51" s="10"/>
    </row>
    <row r="52" spans="1:33" x14ac:dyDescent="0.2">
      <c r="D52" s="10"/>
    </row>
    <row r="53" spans="1:33" x14ac:dyDescent="0.2">
      <c r="D53" s="10"/>
    </row>
    <row r="54" spans="1:33" x14ac:dyDescent="0.2">
      <c r="D54" s="10"/>
    </row>
    <row r="55" spans="1:33" x14ac:dyDescent="0.2">
      <c r="D55" s="10"/>
    </row>
    <row r="56" spans="1:33" x14ac:dyDescent="0.2">
      <c r="D56" s="10"/>
    </row>
    <row r="57" spans="1:33" x14ac:dyDescent="0.2">
      <c r="D57" s="10"/>
    </row>
    <row r="58" spans="1:33" x14ac:dyDescent="0.2">
      <c r="D58" s="10"/>
    </row>
    <row r="59" spans="1:33" x14ac:dyDescent="0.2">
      <c r="D59" s="10"/>
    </row>
    <row r="60" spans="1:33" x14ac:dyDescent="0.2">
      <c r="D60" s="10"/>
    </row>
    <row r="61" spans="1:33" x14ac:dyDescent="0.2">
      <c r="D61" s="10"/>
    </row>
    <row r="62" spans="1:33" x14ac:dyDescent="0.2">
      <c r="D62" s="10"/>
    </row>
    <row r="63" spans="1:33" x14ac:dyDescent="0.2">
      <c r="D63" s="10"/>
    </row>
    <row r="64" spans="1:33"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tUWnL3yhr4IerbaF1XN6q5uq9Cm2oomomPyzhrzkghnUb+iCn7zkpje2eVFG/bziyOc1iU1kSN2oRS2SV4L53w==" saltValue="6G6h7i9sHLeZ3koYRXd8lg==" spinCount="100000" sheet="1" formatRows="0"/>
  <mergeCells count="7">
    <mergeCell ref="C35:G35"/>
    <mergeCell ref="A1:G1"/>
    <mergeCell ref="C2:G2"/>
    <mergeCell ref="C3:G3"/>
    <mergeCell ref="C4:G4"/>
    <mergeCell ref="C14:G14"/>
    <mergeCell ref="C29:G29"/>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82</v>
      </c>
      <c r="C3" s="252" t="s">
        <v>83</v>
      </c>
      <c r="D3" s="253"/>
      <c r="E3" s="253"/>
      <c r="F3" s="253"/>
      <c r="G3" s="254"/>
      <c r="AC3" s="125" t="s">
        <v>192</v>
      </c>
      <c r="AG3" t="s">
        <v>193</v>
      </c>
    </row>
    <row r="4" spans="1:60" ht="24.95" customHeight="1" x14ac:dyDescent="0.2">
      <c r="A4" s="145" t="s">
        <v>9</v>
      </c>
      <c r="B4" s="146" t="s">
        <v>86</v>
      </c>
      <c r="C4" s="255" t="s">
        <v>87</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SUMIF(AG9:AG49,"&lt;&gt;NOR",G9:G49)</f>
        <v>0</v>
      </c>
      <c r="H8" s="168"/>
      <c r="I8" s="168">
        <f>SUM(I9:I49)</f>
        <v>0</v>
      </c>
      <c r="J8" s="168"/>
      <c r="K8" s="168">
        <f>SUM(K9:K49)</f>
        <v>0</v>
      </c>
      <c r="L8" s="168"/>
      <c r="M8" s="168">
        <f>SUM(M9:M49)</f>
        <v>0</v>
      </c>
      <c r="N8" s="167"/>
      <c r="O8" s="167">
        <f>SUM(O9:O49)</f>
        <v>1735.34</v>
      </c>
      <c r="P8" s="167"/>
      <c r="Q8" s="167">
        <f>SUM(Q9:Q49)</f>
        <v>0</v>
      </c>
      <c r="R8" s="168"/>
      <c r="S8" s="168"/>
      <c r="T8" s="169"/>
      <c r="U8" s="163"/>
      <c r="V8" s="163">
        <f>SUM(V9:V49)</f>
        <v>666.16000000000008</v>
      </c>
      <c r="W8" s="163"/>
      <c r="X8" s="163"/>
      <c r="Y8" s="163"/>
      <c r="AG8" t="s">
        <v>218</v>
      </c>
    </row>
    <row r="9" spans="1:60" outlineLevel="1" x14ac:dyDescent="0.2">
      <c r="A9" s="171">
        <v>1</v>
      </c>
      <c r="B9" s="172" t="s">
        <v>875</v>
      </c>
      <c r="C9" s="187" t="s">
        <v>876</v>
      </c>
      <c r="D9" s="173" t="s">
        <v>253</v>
      </c>
      <c r="E9" s="174">
        <v>873.78599999999994</v>
      </c>
      <c r="F9" s="175"/>
      <c r="G9" s="176">
        <f>ROUND(E9*F9,2)</f>
        <v>0</v>
      </c>
      <c r="H9" s="175"/>
      <c r="I9" s="176">
        <f>ROUND(E9*H9,2)</f>
        <v>0</v>
      </c>
      <c r="J9" s="175"/>
      <c r="K9" s="176">
        <f>ROUND(E9*J9,2)</f>
        <v>0</v>
      </c>
      <c r="L9" s="176">
        <v>21</v>
      </c>
      <c r="M9" s="176">
        <f>G9*(1+L9/100)</f>
        <v>0</v>
      </c>
      <c r="N9" s="174">
        <v>0</v>
      </c>
      <c r="O9" s="174">
        <f>ROUND(E9*N9,2)</f>
        <v>0</v>
      </c>
      <c r="P9" s="174">
        <v>0</v>
      </c>
      <c r="Q9" s="174">
        <f>ROUND(E9*P9,2)</f>
        <v>0</v>
      </c>
      <c r="R9" s="176"/>
      <c r="S9" s="176" t="s">
        <v>236</v>
      </c>
      <c r="T9" s="177" t="s">
        <v>223</v>
      </c>
      <c r="U9" s="162">
        <v>0.11</v>
      </c>
      <c r="V9" s="162">
        <f>ROUND(E9*U9,2)</f>
        <v>96.12</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194" t="s">
        <v>877</v>
      </c>
      <c r="D10" s="191"/>
      <c r="E10" s="192">
        <v>842.4</v>
      </c>
      <c r="F10" s="162"/>
      <c r="G10" s="162"/>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258</v>
      </c>
      <c r="AH10" s="152">
        <v>0</v>
      </c>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3" x14ac:dyDescent="0.2">
      <c r="A11" s="159"/>
      <c r="B11" s="160"/>
      <c r="C11" s="194" t="s">
        <v>878</v>
      </c>
      <c r="D11" s="191"/>
      <c r="E11" s="192">
        <v>1.76</v>
      </c>
      <c r="F11" s="162"/>
      <c r="G11" s="162"/>
      <c r="H11" s="162"/>
      <c r="I11" s="162"/>
      <c r="J11" s="162"/>
      <c r="K11" s="162"/>
      <c r="L11" s="162"/>
      <c r="M11" s="162"/>
      <c r="N11" s="161"/>
      <c r="O11" s="161"/>
      <c r="P11" s="161"/>
      <c r="Q11" s="161"/>
      <c r="R11" s="162"/>
      <c r="S11" s="162"/>
      <c r="T11" s="162"/>
      <c r="U11" s="162"/>
      <c r="V11" s="162"/>
      <c r="W11" s="162"/>
      <c r="X11" s="162"/>
      <c r="Y11" s="162"/>
      <c r="Z11" s="152"/>
      <c r="AA11" s="152"/>
      <c r="AB11" s="152"/>
      <c r="AC11" s="152"/>
      <c r="AD11" s="152"/>
      <c r="AE11" s="152"/>
      <c r="AF11" s="152"/>
      <c r="AG11" s="152" t="s">
        <v>258</v>
      </c>
      <c r="AH11" s="152">
        <v>0</v>
      </c>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3" x14ac:dyDescent="0.2">
      <c r="A12" s="159"/>
      <c r="B12" s="160"/>
      <c r="C12" s="194" t="s">
        <v>879</v>
      </c>
      <c r="D12" s="191"/>
      <c r="E12" s="192">
        <v>1.3</v>
      </c>
      <c r="F12" s="162"/>
      <c r="G12" s="162"/>
      <c r="H12" s="162"/>
      <c r="I12" s="162"/>
      <c r="J12" s="162"/>
      <c r="K12" s="162"/>
      <c r="L12" s="162"/>
      <c r="M12" s="162"/>
      <c r="N12" s="161"/>
      <c r="O12" s="161"/>
      <c r="P12" s="161"/>
      <c r="Q12" s="161"/>
      <c r="R12" s="162"/>
      <c r="S12" s="162"/>
      <c r="T12" s="162"/>
      <c r="U12" s="162"/>
      <c r="V12" s="162"/>
      <c r="W12" s="162"/>
      <c r="X12" s="162"/>
      <c r="Y12" s="162"/>
      <c r="Z12" s="152"/>
      <c r="AA12" s="152"/>
      <c r="AB12" s="152"/>
      <c r="AC12" s="152"/>
      <c r="AD12" s="152"/>
      <c r="AE12" s="152"/>
      <c r="AF12" s="152"/>
      <c r="AG12" s="152" t="s">
        <v>258</v>
      </c>
      <c r="AH12" s="152">
        <v>0</v>
      </c>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3" x14ac:dyDescent="0.2">
      <c r="A13" s="159"/>
      <c r="B13" s="160"/>
      <c r="C13" s="194" t="s">
        <v>880</v>
      </c>
      <c r="D13" s="191"/>
      <c r="E13" s="192">
        <v>2.3199999999999998</v>
      </c>
      <c r="F13" s="162"/>
      <c r="G13" s="162"/>
      <c r="H13" s="162"/>
      <c r="I13" s="162"/>
      <c r="J13" s="162"/>
      <c r="K13" s="162"/>
      <c r="L13" s="162"/>
      <c r="M13" s="162"/>
      <c r="N13" s="161"/>
      <c r="O13" s="161"/>
      <c r="P13" s="161"/>
      <c r="Q13" s="161"/>
      <c r="R13" s="162"/>
      <c r="S13" s="162"/>
      <c r="T13" s="162"/>
      <c r="U13" s="162"/>
      <c r="V13" s="162"/>
      <c r="W13" s="162"/>
      <c r="X13" s="162"/>
      <c r="Y13" s="162"/>
      <c r="Z13" s="152"/>
      <c r="AA13" s="152"/>
      <c r="AB13" s="152"/>
      <c r="AC13" s="152"/>
      <c r="AD13" s="152"/>
      <c r="AE13" s="152"/>
      <c r="AF13" s="152"/>
      <c r="AG13" s="152" t="s">
        <v>258</v>
      </c>
      <c r="AH13" s="152">
        <v>0</v>
      </c>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3" x14ac:dyDescent="0.2">
      <c r="A14" s="159"/>
      <c r="B14" s="160"/>
      <c r="C14" s="194" t="s">
        <v>881</v>
      </c>
      <c r="D14" s="191"/>
      <c r="E14" s="192">
        <v>1.52</v>
      </c>
      <c r="F14" s="162"/>
      <c r="G14" s="162"/>
      <c r="H14" s="162"/>
      <c r="I14" s="162"/>
      <c r="J14" s="162"/>
      <c r="K14" s="162"/>
      <c r="L14" s="162"/>
      <c r="M14" s="162"/>
      <c r="N14" s="161"/>
      <c r="O14" s="161"/>
      <c r="P14" s="161"/>
      <c r="Q14" s="161"/>
      <c r="R14" s="162"/>
      <c r="S14" s="162"/>
      <c r="T14" s="162"/>
      <c r="U14" s="162"/>
      <c r="V14" s="162"/>
      <c r="W14" s="162"/>
      <c r="X14" s="162"/>
      <c r="Y14" s="162"/>
      <c r="Z14" s="152"/>
      <c r="AA14" s="152"/>
      <c r="AB14" s="152"/>
      <c r="AC14" s="152"/>
      <c r="AD14" s="152"/>
      <c r="AE14" s="152"/>
      <c r="AF14" s="152"/>
      <c r="AG14" s="152" t="s">
        <v>258</v>
      </c>
      <c r="AH14" s="152">
        <v>0</v>
      </c>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3" x14ac:dyDescent="0.2">
      <c r="A15" s="159"/>
      <c r="B15" s="160"/>
      <c r="C15" s="194" t="s">
        <v>882</v>
      </c>
      <c r="D15" s="191"/>
      <c r="E15" s="192">
        <v>24.49</v>
      </c>
      <c r="F15" s="162"/>
      <c r="G15" s="162"/>
      <c r="H15" s="162"/>
      <c r="I15" s="162"/>
      <c r="J15" s="162"/>
      <c r="K15" s="162"/>
      <c r="L15" s="162"/>
      <c r="M15" s="162"/>
      <c r="N15" s="161"/>
      <c r="O15" s="161"/>
      <c r="P15" s="161"/>
      <c r="Q15" s="161"/>
      <c r="R15" s="162"/>
      <c r="S15" s="162"/>
      <c r="T15" s="162"/>
      <c r="U15" s="162"/>
      <c r="V15" s="162"/>
      <c r="W15" s="162"/>
      <c r="X15" s="162"/>
      <c r="Y15" s="162"/>
      <c r="Z15" s="152"/>
      <c r="AA15" s="152"/>
      <c r="AB15" s="152"/>
      <c r="AC15" s="152"/>
      <c r="AD15" s="152"/>
      <c r="AE15" s="152"/>
      <c r="AF15" s="152"/>
      <c r="AG15" s="152" t="s">
        <v>258</v>
      </c>
      <c r="AH15" s="152">
        <v>0</v>
      </c>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71">
        <v>2</v>
      </c>
      <c r="B16" s="172" t="s">
        <v>883</v>
      </c>
      <c r="C16" s="187" t="s">
        <v>884</v>
      </c>
      <c r="D16" s="173" t="s">
        <v>253</v>
      </c>
      <c r="E16" s="174">
        <v>94.956000000000003</v>
      </c>
      <c r="F16" s="175"/>
      <c r="G16" s="176">
        <f>ROUND(E16*F16,2)</f>
        <v>0</v>
      </c>
      <c r="H16" s="175"/>
      <c r="I16" s="176">
        <f>ROUND(E16*H16,2)</f>
        <v>0</v>
      </c>
      <c r="J16" s="175"/>
      <c r="K16" s="176">
        <f>ROUND(E16*J16,2)</f>
        <v>0</v>
      </c>
      <c r="L16" s="176">
        <v>21</v>
      </c>
      <c r="M16" s="176">
        <f>G16*(1+L16/100)</f>
        <v>0</v>
      </c>
      <c r="N16" s="174">
        <v>0</v>
      </c>
      <c r="O16" s="174">
        <f>ROUND(E16*N16,2)</f>
        <v>0</v>
      </c>
      <c r="P16" s="174">
        <v>0</v>
      </c>
      <c r="Q16" s="174">
        <f>ROUND(E16*P16,2)</f>
        <v>0</v>
      </c>
      <c r="R16" s="176"/>
      <c r="S16" s="176" t="s">
        <v>236</v>
      </c>
      <c r="T16" s="177" t="s">
        <v>223</v>
      </c>
      <c r="U16" s="162">
        <v>0.2</v>
      </c>
      <c r="V16" s="162">
        <f>ROUND(E16*U16,2)</f>
        <v>18.989999999999998</v>
      </c>
      <c r="W16" s="162"/>
      <c r="X16" s="162" t="s">
        <v>224</v>
      </c>
      <c r="Y16" s="162" t="s">
        <v>225</v>
      </c>
      <c r="Z16" s="152"/>
      <c r="AA16" s="152"/>
      <c r="AB16" s="152"/>
      <c r="AC16" s="152"/>
      <c r="AD16" s="152"/>
      <c r="AE16" s="152"/>
      <c r="AF16" s="152"/>
      <c r="AG16" s="152" t="s">
        <v>226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2" x14ac:dyDescent="0.2">
      <c r="A17" s="159"/>
      <c r="B17" s="160"/>
      <c r="C17" s="194" t="s">
        <v>885</v>
      </c>
      <c r="D17" s="191"/>
      <c r="E17" s="192">
        <v>24.3</v>
      </c>
      <c r="F17" s="162"/>
      <c r="G17" s="162"/>
      <c r="H17" s="162"/>
      <c r="I17" s="162"/>
      <c r="J17" s="162"/>
      <c r="K17" s="162"/>
      <c r="L17" s="162"/>
      <c r="M17" s="162"/>
      <c r="N17" s="161"/>
      <c r="O17" s="161"/>
      <c r="P17" s="161"/>
      <c r="Q17" s="161"/>
      <c r="R17" s="162"/>
      <c r="S17" s="162"/>
      <c r="T17" s="162"/>
      <c r="U17" s="162"/>
      <c r="V17" s="162"/>
      <c r="W17" s="162"/>
      <c r="X17" s="162"/>
      <c r="Y17" s="162"/>
      <c r="Z17" s="152"/>
      <c r="AA17" s="152"/>
      <c r="AB17" s="152"/>
      <c r="AC17" s="152"/>
      <c r="AD17" s="152"/>
      <c r="AE17" s="152"/>
      <c r="AF17" s="152"/>
      <c r="AG17" s="152" t="s">
        <v>258</v>
      </c>
      <c r="AH17" s="152">
        <v>0</v>
      </c>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3" x14ac:dyDescent="0.2">
      <c r="A18" s="159"/>
      <c r="B18" s="160"/>
      <c r="C18" s="194" t="s">
        <v>886</v>
      </c>
      <c r="D18" s="191"/>
      <c r="E18" s="192">
        <v>18</v>
      </c>
      <c r="F18" s="162"/>
      <c r="G18" s="162"/>
      <c r="H18" s="162"/>
      <c r="I18" s="162"/>
      <c r="J18" s="162"/>
      <c r="K18" s="162"/>
      <c r="L18" s="162"/>
      <c r="M18" s="162"/>
      <c r="N18" s="161"/>
      <c r="O18" s="161"/>
      <c r="P18" s="161"/>
      <c r="Q18" s="161"/>
      <c r="R18" s="162"/>
      <c r="S18" s="162"/>
      <c r="T18" s="162"/>
      <c r="U18" s="162"/>
      <c r="V18" s="162"/>
      <c r="W18" s="162"/>
      <c r="X18" s="162"/>
      <c r="Y18" s="162"/>
      <c r="Z18" s="152"/>
      <c r="AA18" s="152"/>
      <c r="AB18" s="152"/>
      <c r="AC18" s="152"/>
      <c r="AD18" s="152"/>
      <c r="AE18" s="152"/>
      <c r="AF18" s="152"/>
      <c r="AG18" s="152" t="s">
        <v>258</v>
      </c>
      <c r="AH18" s="152">
        <v>0</v>
      </c>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3" x14ac:dyDescent="0.2">
      <c r="A19" s="159"/>
      <c r="B19" s="160"/>
      <c r="C19" s="194" t="s">
        <v>887</v>
      </c>
      <c r="D19" s="191"/>
      <c r="E19" s="192">
        <v>16.850000000000001</v>
      </c>
      <c r="F19" s="162"/>
      <c r="G19" s="162"/>
      <c r="H19" s="162"/>
      <c r="I19" s="162"/>
      <c r="J19" s="162"/>
      <c r="K19" s="162"/>
      <c r="L19" s="162"/>
      <c r="M19" s="162"/>
      <c r="N19" s="161"/>
      <c r="O19" s="161"/>
      <c r="P19" s="161"/>
      <c r="Q19" s="161"/>
      <c r="R19" s="162"/>
      <c r="S19" s="162"/>
      <c r="T19" s="162"/>
      <c r="U19" s="162"/>
      <c r="V19" s="162"/>
      <c r="W19" s="162"/>
      <c r="X19" s="162"/>
      <c r="Y19" s="162"/>
      <c r="Z19" s="152"/>
      <c r="AA19" s="152"/>
      <c r="AB19" s="152"/>
      <c r="AC19" s="152"/>
      <c r="AD19" s="152"/>
      <c r="AE19" s="152"/>
      <c r="AF19" s="152"/>
      <c r="AG19" s="152" t="s">
        <v>258</v>
      </c>
      <c r="AH19" s="152">
        <v>0</v>
      </c>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3" x14ac:dyDescent="0.2">
      <c r="A20" s="159"/>
      <c r="B20" s="160"/>
      <c r="C20" s="194" t="s">
        <v>888</v>
      </c>
      <c r="D20" s="191"/>
      <c r="E20" s="192">
        <v>6.34</v>
      </c>
      <c r="F20" s="162"/>
      <c r="G20" s="162"/>
      <c r="H20" s="162"/>
      <c r="I20" s="162"/>
      <c r="J20" s="162"/>
      <c r="K20" s="162"/>
      <c r="L20" s="162"/>
      <c r="M20" s="162"/>
      <c r="N20" s="161"/>
      <c r="O20" s="161"/>
      <c r="P20" s="161"/>
      <c r="Q20" s="161"/>
      <c r="R20" s="162"/>
      <c r="S20" s="162"/>
      <c r="T20" s="162"/>
      <c r="U20" s="162"/>
      <c r="V20" s="162"/>
      <c r="W20" s="162"/>
      <c r="X20" s="162"/>
      <c r="Y20" s="162"/>
      <c r="Z20" s="152"/>
      <c r="AA20" s="152"/>
      <c r="AB20" s="152"/>
      <c r="AC20" s="152"/>
      <c r="AD20" s="152"/>
      <c r="AE20" s="152"/>
      <c r="AF20" s="152"/>
      <c r="AG20" s="152" t="s">
        <v>258</v>
      </c>
      <c r="AH20" s="152">
        <v>0</v>
      </c>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3" x14ac:dyDescent="0.2">
      <c r="A21" s="159"/>
      <c r="B21" s="160"/>
      <c r="C21" s="194" t="s">
        <v>889</v>
      </c>
      <c r="D21" s="191"/>
      <c r="E21" s="192">
        <v>18.53</v>
      </c>
      <c r="F21" s="162"/>
      <c r="G21" s="162"/>
      <c r="H21" s="162"/>
      <c r="I21" s="162"/>
      <c r="J21" s="162"/>
      <c r="K21" s="162"/>
      <c r="L21" s="162"/>
      <c r="M21" s="162"/>
      <c r="N21" s="161"/>
      <c r="O21" s="161"/>
      <c r="P21" s="161"/>
      <c r="Q21" s="161"/>
      <c r="R21" s="162"/>
      <c r="S21" s="162"/>
      <c r="T21" s="162"/>
      <c r="U21" s="162"/>
      <c r="V21" s="162"/>
      <c r="W21" s="162"/>
      <c r="X21" s="162"/>
      <c r="Y21" s="162"/>
      <c r="Z21" s="152"/>
      <c r="AA21" s="152"/>
      <c r="AB21" s="152"/>
      <c r="AC21" s="152"/>
      <c r="AD21" s="152"/>
      <c r="AE21" s="152"/>
      <c r="AF21" s="152"/>
      <c r="AG21" s="152" t="s">
        <v>258</v>
      </c>
      <c r="AH21" s="152">
        <v>0</v>
      </c>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3" x14ac:dyDescent="0.2">
      <c r="A22" s="159"/>
      <c r="B22" s="160"/>
      <c r="C22" s="194" t="s">
        <v>890</v>
      </c>
      <c r="D22" s="191"/>
      <c r="E22" s="192">
        <v>10.94</v>
      </c>
      <c r="F22" s="162"/>
      <c r="G22" s="162"/>
      <c r="H22" s="162"/>
      <c r="I22" s="162"/>
      <c r="J22" s="162"/>
      <c r="K22" s="162"/>
      <c r="L22" s="162"/>
      <c r="M22" s="162"/>
      <c r="N22" s="161"/>
      <c r="O22" s="161"/>
      <c r="P22" s="161"/>
      <c r="Q22" s="161"/>
      <c r="R22" s="162"/>
      <c r="S22" s="162"/>
      <c r="T22" s="162"/>
      <c r="U22" s="162"/>
      <c r="V22" s="162"/>
      <c r="W22" s="162"/>
      <c r="X22" s="162"/>
      <c r="Y22" s="162"/>
      <c r="Z22" s="152"/>
      <c r="AA22" s="152"/>
      <c r="AB22" s="152"/>
      <c r="AC22" s="152"/>
      <c r="AD22" s="152"/>
      <c r="AE22" s="152"/>
      <c r="AF22" s="152"/>
      <c r="AG22" s="152" t="s">
        <v>258</v>
      </c>
      <c r="AH22" s="152">
        <v>0</v>
      </c>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71">
        <v>3</v>
      </c>
      <c r="B23" s="172" t="s">
        <v>612</v>
      </c>
      <c r="C23" s="187" t="s">
        <v>613</v>
      </c>
      <c r="D23" s="173" t="s">
        <v>253</v>
      </c>
      <c r="E23" s="174">
        <v>968.74199999999996</v>
      </c>
      <c r="F23" s="175"/>
      <c r="G23" s="176">
        <f>ROUND(E23*F23,2)</f>
        <v>0</v>
      </c>
      <c r="H23" s="175"/>
      <c r="I23" s="176">
        <f>ROUND(E23*H23,2)</f>
        <v>0</v>
      </c>
      <c r="J23" s="175"/>
      <c r="K23" s="176">
        <f>ROUND(E23*J23,2)</f>
        <v>0</v>
      </c>
      <c r="L23" s="176">
        <v>21</v>
      </c>
      <c r="M23" s="176">
        <f>G23*(1+L23/100)</f>
        <v>0</v>
      </c>
      <c r="N23" s="174">
        <v>0</v>
      </c>
      <c r="O23" s="174">
        <f>ROUND(E23*N23,2)</f>
        <v>0</v>
      </c>
      <c r="P23" s="174">
        <v>0</v>
      </c>
      <c r="Q23" s="174">
        <f>ROUND(E23*P23,2)</f>
        <v>0</v>
      </c>
      <c r="R23" s="176"/>
      <c r="S23" s="176" t="s">
        <v>236</v>
      </c>
      <c r="T23" s="177" t="s">
        <v>223</v>
      </c>
      <c r="U23" s="162">
        <v>0.34499999999999997</v>
      </c>
      <c r="V23" s="162">
        <f>ROUND(E23*U23,2)</f>
        <v>334.22</v>
      </c>
      <c r="W23" s="162"/>
      <c r="X23" s="162" t="s">
        <v>224</v>
      </c>
      <c r="Y23" s="162" t="s">
        <v>225</v>
      </c>
      <c r="Z23" s="152"/>
      <c r="AA23" s="152"/>
      <c r="AB23" s="152"/>
      <c r="AC23" s="152"/>
      <c r="AD23" s="152"/>
      <c r="AE23" s="152"/>
      <c r="AF23" s="152"/>
      <c r="AG23" s="152" t="s">
        <v>226</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2" x14ac:dyDescent="0.2">
      <c r="A24" s="159"/>
      <c r="B24" s="160"/>
      <c r="C24" s="194" t="s">
        <v>891</v>
      </c>
      <c r="D24" s="191"/>
      <c r="E24" s="192">
        <v>873.79</v>
      </c>
      <c r="F24" s="162"/>
      <c r="G24" s="162"/>
      <c r="H24" s="162"/>
      <c r="I24" s="162"/>
      <c r="J24" s="162"/>
      <c r="K24" s="162"/>
      <c r="L24" s="162"/>
      <c r="M24" s="162"/>
      <c r="N24" s="161"/>
      <c r="O24" s="161"/>
      <c r="P24" s="161"/>
      <c r="Q24" s="161"/>
      <c r="R24" s="162"/>
      <c r="S24" s="162"/>
      <c r="T24" s="162"/>
      <c r="U24" s="162"/>
      <c r="V24" s="162"/>
      <c r="W24" s="162"/>
      <c r="X24" s="162"/>
      <c r="Y24" s="162"/>
      <c r="Z24" s="152"/>
      <c r="AA24" s="152"/>
      <c r="AB24" s="152"/>
      <c r="AC24" s="152"/>
      <c r="AD24" s="152"/>
      <c r="AE24" s="152"/>
      <c r="AF24" s="152"/>
      <c r="AG24" s="152" t="s">
        <v>258</v>
      </c>
      <c r="AH24" s="152">
        <v>0</v>
      </c>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3" x14ac:dyDescent="0.2">
      <c r="A25" s="159"/>
      <c r="B25" s="160"/>
      <c r="C25" s="194" t="s">
        <v>892</v>
      </c>
      <c r="D25" s="191"/>
      <c r="E25" s="192">
        <v>94.96</v>
      </c>
      <c r="F25" s="162"/>
      <c r="G25" s="162"/>
      <c r="H25" s="162"/>
      <c r="I25" s="162"/>
      <c r="J25" s="162"/>
      <c r="K25" s="162"/>
      <c r="L25" s="162"/>
      <c r="M25" s="162"/>
      <c r="N25" s="161"/>
      <c r="O25" s="161"/>
      <c r="P25" s="161"/>
      <c r="Q25" s="161"/>
      <c r="R25" s="162"/>
      <c r="S25" s="162"/>
      <c r="T25" s="162"/>
      <c r="U25" s="162"/>
      <c r="V25" s="162"/>
      <c r="W25" s="162"/>
      <c r="X25" s="162"/>
      <c r="Y25" s="162"/>
      <c r="Z25" s="152"/>
      <c r="AA25" s="152"/>
      <c r="AB25" s="152"/>
      <c r="AC25" s="152"/>
      <c r="AD25" s="152"/>
      <c r="AE25" s="152"/>
      <c r="AF25" s="152"/>
      <c r="AG25" s="152" t="s">
        <v>258</v>
      </c>
      <c r="AH25" s="152">
        <v>0</v>
      </c>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1" x14ac:dyDescent="0.2">
      <c r="A26" s="171">
        <v>4</v>
      </c>
      <c r="B26" s="172" t="s">
        <v>321</v>
      </c>
      <c r="C26" s="187" t="s">
        <v>322</v>
      </c>
      <c r="D26" s="173" t="s">
        <v>253</v>
      </c>
      <c r="E26" s="174">
        <v>937.92600000000004</v>
      </c>
      <c r="F26" s="175"/>
      <c r="G26" s="176">
        <f>ROUND(E26*F26,2)</f>
        <v>0</v>
      </c>
      <c r="H26" s="175"/>
      <c r="I26" s="176">
        <f>ROUND(E26*H26,2)</f>
        <v>0</v>
      </c>
      <c r="J26" s="175"/>
      <c r="K26" s="176">
        <f>ROUND(E26*J26,2)</f>
        <v>0</v>
      </c>
      <c r="L26" s="176">
        <v>21</v>
      </c>
      <c r="M26" s="176">
        <f>G26*(1+L26/100)</f>
        <v>0</v>
      </c>
      <c r="N26" s="174">
        <v>0</v>
      </c>
      <c r="O26" s="174">
        <f>ROUND(E26*N26,2)</f>
        <v>0</v>
      </c>
      <c r="P26" s="174">
        <v>0</v>
      </c>
      <c r="Q26" s="174">
        <f>ROUND(E26*P26,2)</f>
        <v>0</v>
      </c>
      <c r="R26" s="176"/>
      <c r="S26" s="176" t="s">
        <v>236</v>
      </c>
      <c r="T26" s="177" t="s">
        <v>223</v>
      </c>
      <c r="U26" s="162">
        <v>1.0999999999999999E-2</v>
      </c>
      <c r="V26" s="162">
        <f>ROUND(E26*U26,2)</f>
        <v>10.32</v>
      </c>
      <c r="W26" s="162"/>
      <c r="X26" s="162" t="s">
        <v>224</v>
      </c>
      <c r="Y26" s="162" t="s">
        <v>225</v>
      </c>
      <c r="Z26" s="152"/>
      <c r="AA26" s="152"/>
      <c r="AB26" s="152"/>
      <c r="AC26" s="152"/>
      <c r="AD26" s="152"/>
      <c r="AE26" s="152"/>
      <c r="AF26" s="152"/>
      <c r="AG26" s="152" t="s">
        <v>226</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2" x14ac:dyDescent="0.2">
      <c r="A27" s="159"/>
      <c r="B27" s="160"/>
      <c r="C27" s="194" t="s">
        <v>891</v>
      </c>
      <c r="D27" s="191"/>
      <c r="E27" s="192">
        <v>873.79</v>
      </c>
      <c r="F27" s="162"/>
      <c r="G27" s="162"/>
      <c r="H27" s="162"/>
      <c r="I27" s="162"/>
      <c r="J27" s="162"/>
      <c r="K27" s="162"/>
      <c r="L27" s="162"/>
      <c r="M27" s="162"/>
      <c r="N27" s="161"/>
      <c r="O27" s="161"/>
      <c r="P27" s="161"/>
      <c r="Q27" s="161"/>
      <c r="R27" s="162"/>
      <c r="S27" s="162"/>
      <c r="T27" s="162"/>
      <c r="U27" s="162"/>
      <c r="V27" s="162"/>
      <c r="W27" s="162"/>
      <c r="X27" s="162"/>
      <c r="Y27" s="162"/>
      <c r="Z27" s="152"/>
      <c r="AA27" s="152"/>
      <c r="AB27" s="152"/>
      <c r="AC27" s="152"/>
      <c r="AD27" s="152"/>
      <c r="AE27" s="152"/>
      <c r="AF27" s="152"/>
      <c r="AG27" s="152" t="s">
        <v>258</v>
      </c>
      <c r="AH27" s="152">
        <v>0</v>
      </c>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3" x14ac:dyDescent="0.2">
      <c r="A28" s="159"/>
      <c r="B28" s="160"/>
      <c r="C28" s="194" t="s">
        <v>892</v>
      </c>
      <c r="D28" s="191"/>
      <c r="E28" s="192">
        <v>94.96</v>
      </c>
      <c r="F28" s="162"/>
      <c r="G28" s="162"/>
      <c r="H28" s="162"/>
      <c r="I28" s="162"/>
      <c r="J28" s="162"/>
      <c r="K28" s="162"/>
      <c r="L28" s="162"/>
      <c r="M28" s="162"/>
      <c r="N28" s="161"/>
      <c r="O28" s="161"/>
      <c r="P28" s="161"/>
      <c r="Q28" s="161"/>
      <c r="R28" s="162"/>
      <c r="S28" s="162"/>
      <c r="T28" s="162"/>
      <c r="U28" s="162"/>
      <c r="V28" s="162"/>
      <c r="W28" s="162"/>
      <c r="X28" s="162"/>
      <c r="Y28" s="162"/>
      <c r="Z28" s="152"/>
      <c r="AA28" s="152"/>
      <c r="AB28" s="152"/>
      <c r="AC28" s="152"/>
      <c r="AD28" s="152"/>
      <c r="AE28" s="152"/>
      <c r="AF28" s="152"/>
      <c r="AG28" s="152" t="s">
        <v>258</v>
      </c>
      <c r="AH28" s="152">
        <v>0</v>
      </c>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3" x14ac:dyDescent="0.2">
      <c r="A29" s="159"/>
      <c r="B29" s="160"/>
      <c r="C29" s="194" t="s">
        <v>893</v>
      </c>
      <c r="D29" s="191"/>
      <c r="E29" s="192">
        <v>-30.82</v>
      </c>
      <c r="F29" s="162"/>
      <c r="G29" s="162"/>
      <c r="H29" s="162"/>
      <c r="I29" s="162"/>
      <c r="J29" s="162"/>
      <c r="K29" s="162"/>
      <c r="L29" s="162"/>
      <c r="M29" s="162"/>
      <c r="N29" s="161"/>
      <c r="O29" s="161"/>
      <c r="P29" s="161"/>
      <c r="Q29" s="161"/>
      <c r="R29" s="162"/>
      <c r="S29" s="162"/>
      <c r="T29" s="162"/>
      <c r="U29" s="162"/>
      <c r="V29" s="162"/>
      <c r="W29" s="162"/>
      <c r="X29" s="162"/>
      <c r="Y29" s="162"/>
      <c r="Z29" s="152"/>
      <c r="AA29" s="152"/>
      <c r="AB29" s="152"/>
      <c r="AC29" s="152"/>
      <c r="AD29" s="152"/>
      <c r="AE29" s="152"/>
      <c r="AF29" s="152"/>
      <c r="AG29" s="152" t="s">
        <v>258</v>
      </c>
      <c r="AH29" s="152">
        <v>0</v>
      </c>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71">
        <v>5</v>
      </c>
      <c r="B30" s="172" t="s">
        <v>616</v>
      </c>
      <c r="C30" s="187" t="s">
        <v>617</v>
      </c>
      <c r="D30" s="173" t="s">
        <v>253</v>
      </c>
      <c r="E30" s="174">
        <v>937.92600000000004</v>
      </c>
      <c r="F30" s="175"/>
      <c r="G30" s="176">
        <f>ROUND(E30*F30,2)</f>
        <v>0</v>
      </c>
      <c r="H30" s="175"/>
      <c r="I30" s="176">
        <f>ROUND(E30*H30,2)</f>
        <v>0</v>
      </c>
      <c r="J30" s="175"/>
      <c r="K30" s="176">
        <f>ROUND(E30*J30,2)</f>
        <v>0</v>
      </c>
      <c r="L30" s="176">
        <v>21</v>
      </c>
      <c r="M30" s="176">
        <f>G30*(1+L30/100)</f>
        <v>0</v>
      </c>
      <c r="N30" s="174">
        <v>0</v>
      </c>
      <c r="O30" s="174">
        <f>ROUND(E30*N30,2)</f>
        <v>0</v>
      </c>
      <c r="P30" s="174">
        <v>0</v>
      </c>
      <c r="Q30" s="174">
        <f>ROUND(E30*P30,2)</f>
        <v>0</v>
      </c>
      <c r="R30" s="176"/>
      <c r="S30" s="176" t="s">
        <v>236</v>
      </c>
      <c r="T30" s="177" t="s">
        <v>223</v>
      </c>
      <c r="U30" s="162">
        <v>5.2999999999999999E-2</v>
      </c>
      <c r="V30" s="162">
        <f>ROUND(E30*U30,2)</f>
        <v>49.71</v>
      </c>
      <c r="W30" s="162"/>
      <c r="X30" s="162" t="s">
        <v>224</v>
      </c>
      <c r="Y30" s="162" t="s">
        <v>225</v>
      </c>
      <c r="Z30" s="152"/>
      <c r="AA30" s="152"/>
      <c r="AB30" s="152"/>
      <c r="AC30" s="152"/>
      <c r="AD30" s="152"/>
      <c r="AE30" s="152"/>
      <c r="AF30" s="152"/>
      <c r="AG30" s="152" t="s">
        <v>226</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2" x14ac:dyDescent="0.2">
      <c r="A31" s="159"/>
      <c r="B31" s="160"/>
      <c r="C31" s="194" t="s">
        <v>894</v>
      </c>
      <c r="D31" s="191"/>
      <c r="E31" s="192">
        <v>937.93</v>
      </c>
      <c r="F31" s="162"/>
      <c r="G31" s="162"/>
      <c r="H31" s="162"/>
      <c r="I31" s="162"/>
      <c r="J31" s="162"/>
      <c r="K31" s="162"/>
      <c r="L31" s="162"/>
      <c r="M31" s="162"/>
      <c r="N31" s="161"/>
      <c r="O31" s="161"/>
      <c r="P31" s="161"/>
      <c r="Q31" s="161"/>
      <c r="R31" s="162"/>
      <c r="S31" s="162"/>
      <c r="T31" s="162"/>
      <c r="U31" s="162"/>
      <c r="V31" s="162"/>
      <c r="W31" s="162"/>
      <c r="X31" s="162"/>
      <c r="Y31" s="162"/>
      <c r="Z31" s="152"/>
      <c r="AA31" s="152"/>
      <c r="AB31" s="152"/>
      <c r="AC31" s="152"/>
      <c r="AD31" s="152"/>
      <c r="AE31" s="152"/>
      <c r="AF31" s="152"/>
      <c r="AG31" s="152" t="s">
        <v>258</v>
      </c>
      <c r="AH31" s="152">
        <v>0</v>
      </c>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71">
        <v>6</v>
      </c>
      <c r="B32" s="172" t="s">
        <v>619</v>
      </c>
      <c r="C32" s="187" t="s">
        <v>620</v>
      </c>
      <c r="D32" s="173" t="s">
        <v>253</v>
      </c>
      <c r="E32" s="174">
        <v>937.92600000000004</v>
      </c>
      <c r="F32" s="175"/>
      <c r="G32" s="176">
        <f>ROUND(E32*F32,2)</f>
        <v>0</v>
      </c>
      <c r="H32" s="175"/>
      <c r="I32" s="176">
        <f>ROUND(E32*H32,2)</f>
        <v>0</v>
      </c>
      <c r="J32" s="175"/>
      <c r="K32" s="176">
        <f>ROUND(E32*J32,2)</f>
        <v>0</v>
      </c>
      <c r="L32" s="176">
        <v>21</v>
      </c>
      <c r="M32" s="176">
        <f>G32*(1+L32/100)</f>
        <v>0</v>
      </c>
      <c r="N32" s="174">
        <v>0</v>
      </c>
      <c r="O32" s="174">
        <f>ROUND(E32*N32,2)</f>
        <v>0</v>
      </c>
      <c r="P32" s="174">
        <v>0</v>
      </c>
      <c r="Q32" s="174">
        <f>ROUND(E32*P32,2)</f>
        <v>0</v>
      </c>
      <c r="R32" s="176"/>
      <c r="S32" s="176" t="s">
        <v>236</v>
      </c>
      <c r="T32" s="177" t="s">
        <v>223</v>
      </c>
      <c r="U32" s="162">
        <v>8.9999999999999993E-3</v>
      </c>
      <c r="V32" s="162">
        <f>ROUND(E32*U32,2)</f>
        <v>8.44</v>
      </c>
      <c r="W32" s="162"/>
      <c r="X32" s="162" t="s">
        <v>224</v>
      </c>
      <c r="Y32" s="162" t="s">
        <v>225</v>
      </c>
      <c r="Z32" s="152"/>
      <c r="AA32" s="152"/>
      <c r="AB32" s="152"/>
      <c r="AC32" s="152"/>
      <c r="AD32" s="152"/>
      <c r="AE32" s="152"/>
      <c r="AF32" s="152"/>
      <c r="AG32" s="152" t="s">
        <v>226</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2" x14ac:dyDescent="0.2">
      <c r="A33" s="159"/>
      <c r="B33" s="160"/>
      <c r="C33" s="194" t="s">
        <v>895</v>
      </c>
      <c r="D33" s="191"/>
      <c r="E33" s="192">
        <v>937.93</v>
      </c>
      <c r="F33" s="162"/>
      <c r="G33" s="162"/>
      <c r="H33" s="162"/>
      <c r="I33" s="162"/>
      <c r="J33" s="162"/>
      <c r="K33" s="162"/>
      <c r="L33" s="162"/>
      <c r="M33" s="162"/>
      <c r="N33" s="161"/>
      <c r="O33" s="161"/>
      <c r="P33" s="161"/>
      <c r="Q33" s="161"/>
      <c r="R33" s="162"/>
      <c r="S33" s="162"/>
      <c r="T33" s="162"/>
      <c r="U33" s="162"/>
      <c r="V33" s="162"/>
      <c r="W33" s="162"/>
      <c r="X33" s="162"/>
      <c r="Y33" s="162"/>
      <c r="Z33" s="152"/>
      <c r="AA33" s="152"/>
      <c r="AB33" s="152"/>
      <c r="AC33" s="152"/>
      <c r="AD33" s="152"/>
      <c r="AE33" s="152"/>
      <c r="AF33" s="152"/>
      <c r="AG33" s="152" t="s">
        <v>258</v>
      </c>
      <c r="AH33" s="152">
        <v>0</v>
      </c>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71">
        <v>7</v>
      </c>
      <c r="B34" s="172" t="s">
        <v>326</v>
      </c>
      <c r="C34" s="187" t="s">
        <v>327</v>
      </c>
      <c r="D34" s="173" t="s">
        <v>253</v>
      </c>
      <c r="E34" s="174">
        <v>30.815999999999999</v>
      </c>
      <c r="F34" s="175"/>
      <c r="G34" s="176">
        <f>ROUND(E34*F34,2)</f>
        <v>0</v>
      </c>
      <c r="H34" s="175"/>
      <c r="I34" s="176">
        <f>ROUND(E34*H34,2)</f>
        <v>0</v>
      </c>
      <c r="J34" s="175"/>
      <c r="K34" s="176">
        <f>ROUND(E34*J34,2)</f>
        <v>0</v>
      </c>
      <c r="L34" s="176">
        <v>21</v>
      </c>
      <c r="M34" s="176">
        <f>G34*(1+L34/100)</f>
        <v>0</v>
      </c>
      <c r="N34" s="174">
        <v>0</v>
      </c>
      <c r="O34" s="174">
        <f>ROUND(E34*N34,2)</f>
        <v>0</v>
      </c>
      <c r="P34" s="174">
        <v>0</v>
      </c>
      <c r="Q34" s="174">
        <f>ROUND(E34*P34,2)</f>
        <v>0</v>
      </c>
      <c r="R34" s="176"/>
      <c r="S34" s="176" t="s">
        <v>236</v>
      </c>
      <c r="T34" s="177" t="s">
        <v>223</v>
      </c>
      <c r="U34" s="162">
        <v>0.20200000000000001</v>
      </c>
      <c r="V34" s="162">
        <f>ROUND(E34*U34,2)</f>
        <v>6.22</v>
      </c>
      <c r="W34" s="162"/>
      <c r="X34" s="162" t="s">
        <v>224</v>
      </c>
      <c r="Y34" s="162" t="s">
        <v>225</v>
      </c>
      <c r="Z34" s="152"/>
      <c r="AA34" s="152"/>
      <c r="AB34" s="152"/>
      <c r="AC34" s="152"/>
      <c r="AD34" s="152"/>
      <c r="AE34" s="152"/>
      <c r="AF34" s="152"/>
      <c r="AG34" s="152" t="s">
        <v>226</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2" x14ac:dyDescent="0.2">
      <c r="A35" s="159"/>
      <c r="B35" s="160"/>
      <c r="C35" s="260" t="s">
        <v>328</v>
      </c>
      <c r="D35" s="261"/>
      <c r="E35" s="261"/>
      <c r="F35" s="261"/>
      <c r="G35" s="261"/>
      <c r="H35" s="162"/>
      <c r="I35" s="162"/>
      <c r="J35" s="162"/>
      <c r="K35" s="162"/>
      <c r="L35" s="162"/>
      <c r="M35" s="162"/>
      <c r="N35" s="161"/>
      <c r="O35" s="161"/>
      <c r="P35" s="161"/>
      <c r="Q35" s="161"/>
      <c r="R35" s="162"/>
      <c r="S35" s="162"/>
      <c r="T35" s="162"/>
      <c r="U35" s="162"/>
      <c r="V35" s="162"/>
      <c r="W35" s="162"/>
      <c r="X35" s="162"/>
      <c r="Y35" s="162"/>
      <c r="Z35" s="152"/>
      <c r="AA35" s="152"/>
      <c r="AB35" s="152"/>
      <c r="AC35" s="152"/>
      <c r="AD35" s="152"/>
      <c r="AE35" s="152"/>
      <c r="AF35" s="152"/>
      <c r="AG35" s="152" t="s">
        <v>278</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2" x14ac:dyDescent="0.2">
      <c r="A36" s="159"/>
      <c r="B36" s="160"/>
      <c r="C36" s="194" t="s">
        <v>887</v>
      </c>
      <c r="D36" s="191"/>
      <c r="E36" s="192">
        <v>16.850000000000001</v>
      </c>
      <c r="F36" s="162"/>
      <c r="G36" s="162"/>
      <c r="H36" s="162"/>
      <c r="I36" s="162"/>
      <c r="J36" s="162"/>
      <c r="K36" s="162"/>
      <c r="L36" s="162"/>
      <c r="M36" s="162"/>
      <c r="N36" s="161"/>
      <c r="O36" s="161"/>
      <c r="P36" s="161"/>
      <c r="Q36" s="161"/>
      <c r="R36" s="162"/>
      <c r="S36" s="162"/>
      <c r="T36" s="162"/>
      <c r="U36" s="162"/>
      <c r="V36" s="162"/>
      <c r="W36" s="162"/>
      <c r="X36" s="162"/>
      <c r="Y36" s="162"/>
      <c r="Z36" s="152"/>
      <c r="AA36" s="152"/>
      <c r="AB36" s="152"/>
      <c r="AC36" s="152"/>
      <c r="AD36" s="152"/>
      <c r="AE36" s="152"/>
      <c r="AF36" s="152"/>
      <c r="AG36" s="152" t="s">
        <v>258</v>
      </c>
      <c r="AH36" s="152">
        <v>0</v>
      </c>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3" x14ac:dyDescent="0.2">
      <c r="A37" s="159"/>
      <c r="B37" s="160"/>
      <c r="C37" s="194" t="s">
        <v>888</v>
      </c>
      <c r="D37" s="191"/>
      <c r="E37" s="192">
        <v>6.34</v>
      </c>
      <c r="F37" s="162"/>
      <c r="G37" s="162"/>
      <c r="H37" s="162"/>
      <c r="I37" s="162"/>
      <c r="J37" s="162"/>
      <c r="K37" s="162"/>
      <c r="L37" s="162"/>
      <c r="M37" s="162"/>
      <c r="N37" s="161"/>
      <c r="O37" s="161"/>
      <c r="P37" s="161"/>
      <c r="Q37" s="161"/>
      <c r="R37" s="162"/>
      <c r="S37" s="162"/>
      <c r="T37" s="162"/>
      <c r="U37" s="162"/>
      <c r="V37" s="162"/>
      <c r="W37" s="162"/>
      <c r="X37" s="162"/>
      <c r="Y37" s="162"/>
      <c r="Z37" s="152"/>
      <c r="AA37" s="152"/>
      <c r="AB37" s="152"/>
      <c r="AC37" s="152"/>
      <c r="AD37" s="152"/>
      <c r="AE37" s="152"/>
      <c r="AF37" s="152"/>
      <c r="AG37" s="152" t="s">
        <v>258</v>
      </c>
      <c r="AH37" s="152">
        <v>0</v>
      </c>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3" x14ac:dyDescent="0.2">
      <c r="A38" s="159"/>
      <c r="B38" s="160"/>
      <c r="C38" s="194" t="s">
        <v>889</v>
      </c>
      <c r="D38" s="191"/>
      <c r="E38" s="192">
        <v>18.53</v>
      </c>
      <c r="F38" s="162"/>
      <c r="G38" s="162"/>
      <c r="H38" s="162"/>
      <c r="I38" s="162"/>
      <c r="J38" s="162"/>
      <c r="K38" s="162"/>
      <c r="L38" s="162"/>
      <c r="M38" s="162"/>
      <c r="N38" s="161"/>
      <c r="O38" s="161"/>
      <c r="P38" s="161"/>
      <c r="Q38" s="161"/>
      <c r="R38" s="162"/>
      <c r="S38" s="162"/>
      <c r="T38" s="162"/>
      <c r="U38" s="162"/>
      <c r="V38" s="162"/>
      <c r="W38" s="162"/>
      <c r="X38" s="162"/>
      <c r="Y38" s="162"/>
      <c r="Z38" s="152"/>
      <c r="AA38" s="152"/>
      <c r="AB38" s="152"/>
      <c r="AC38" s="152"/>
      <c r="AD38" s="152"/>
      <c r="AE38" s="152"/>
      <c r="AF38" s="152"/>
      <c r="AG38" s="152" t="s">
        <v>258</v>
      </c>
      <c r="AH38" s="152">
        <v>0</v>
      </c>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3" x14ac:dyDescent="0.2">
      <c r="A39" s="159"/>
      <c r="B39" s="160"/>
      <c r="C39" s="194" t="s">
        <v>890</v>
      </c>
      <c r="D39" s="191"/>
      <c r="E39" s="192">
        <v>10.94</v>
      </c>
      <c r="F39" s="162"/>
      <c r="G39" s="162"/>
      <c r="H39" s="162"/>
      <c r="I39" s="162"/>
      <c r="J39" s="162"/>
      <c r="K39" s="162"/>
      <c r="L39" s="162"/>
      <c r="M39" s="162"/>
      <c r="N39" s="161"/>
      <c r="O39" s="161"/>
      <c r="P39" s="161"/>
      <c r="Q39" s="161"/>
      <c r="R39" s="162"/>
      <c r="S39" s="162"/>
      <c r="T39" s="162"/>
      <c r="U39" s="162"/>
      <c r="V39" s="162"/>
      <c r="W39" s="162"/>
      <c r="X39" s="162"/>
      <c r="Y39" s="162"/>
      <c r="Z39" s="152"/>
      <c r="AA39" s="152"/>
      <c r="AB39" s="152"/>
      <c r="AC39" s="152"/>
      <c r="AD39" s="152"/>
      <c r="AE39" s="152"/>
      <c r="AF39" s="152"/>
      <c r="AG39" s="152" t="s">
        <v>258</v>
      </c>
      <c r="AH39" s="152">
        <v>0</v>
      </c>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3" x14ac:dyDescent="0.2">
      <c r="A40" s="159"/>
      <c r="B40" s="160"/>
      <c r="C40" s="194" t="s">
        <v>896</v>
      </c>
      <c r="D40" s="191"/>
      <c r="E40" s="192">
        <v>-3.12</v>
      </c>
      <c r="F40" s="162"/>
      <c r="G40" s="162"/>
      <c r="H40" s="162"/>
      <c r="I40" s="162"/>
      <c r="J40" s="162"/>
      <c r="K40" s="162"/>
      <c r="L40" s="162"/>
      <c r="M40" s="162"/>
      <c r="N40" s="161"/>
      <c r="O40" s="161"/>
      <c r="P40" s="161"/>
      <c r="Q40" s="161"/>
      <c r="R40" s="162"/>
      <c r="S40" s="162"/>
      <c r="T40" s="162"/>
      <c r="U40" s="162"/>
      <c r="V40" s="162"/>
      <c r="W40" s="162"/>
      <c r="X40" s="162"/>
      <c r="Y40" s="162"/>
      <c r="Z40" s="152"/>
      <c r="AA40" s="152"/>
      <c r="AB40" s="152"/>
      <c r="AC40" s="152"/>
      <c r="AD40" s="152"/>
      <c r="AE40" s="152"/>
      <c r="AF40" s="152"/>
      <c r="AG40" s="152" t="s">
        <v>258</v>
      </c>
      <c r="AH40" s="152">
        <v>0</v>
      </c>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outlineLevel="3" x14ac:dyDescent="0.2">
      <c r="A41" s="159"/>
      <c r="B41" s="160"/>
      <c r="C41" s="194" t="s">
        <v>897</v>
      </c>
      <c r="D41" s="191"/>
      <c r="E41" s="192">
        <v>-18.72</v>
      </c>
      <c r="F41" s="162"/>
      <c r="G41" s="162"/>
      <c r="H41" s="162"/>
      <c r="I41" s="162"/>
      <c r="J41" s="162"/>
      <c r="K41" s="162"/>
      <c r="L41" s="162"/>
      <c r="M41" s="162"/>
      <c r="N41" s="161"/>
      <c r="O41" s="161"/>
      <c r="P41" s="161"/>
      <c r="Q41" s="161"/>
      <c r="R41" s="162"/>
      <c r="S41" s="162"/>
      <c r="T41" s="162"/>
      <c r="U41" s="162"/>
      <c r="V41" s="162"/>
      <c r="W41" s="162"/>
      <c r="X41" s="162"/>
      <c r="Y41" s="162"/>
      <c r="Z41" s="152"/>
      <c r="AA41" s="152"/>
      <c r="AB41" s="152"/>
      <c r="AC41" s="152"/>
      <c r="AD41" s="152"/>
      <c r="AE41" s="152"/>
      <c r="AF41" s="152"/>
      <c r="AG41" s="152" t="s">
        <v>258</v>
      </c>
      <c r="AH41" s="152">
        <v>0</v>
      </c>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outlineLevel="1" x14ac:dyDescent="0.2">
      <c r="A42" s="171">
        <v>8</v>
      </c>
      <c r="B42" s="172" t="s">
        <v>898</v>
      </c>
      <c r="C42" s="187" t="s">
        <v>899</v>
      </c>
      <c r="D42" s="173" t="s">
        <v>253</v>
      </c>
      <c r="E42" s="174">
        <v>851.76</v>
      </c>
      <c r="F42" s="175"/>
      <c r="G42" s="176">
        <f>ROUND(E42*F42,2)</f>
        <v>0</v>
      </c>
      <c r="H42" s="175"/>
      <c r="I42" s="176">
        <f>ROUND(E42*H42,2)</f>
        <v>0</v>
      </c>
      <c r="J42" s="175"/>
      <c r="K42" s="176">
        <f>ROUND(E42*J42,2)</f>
        <v>0</v>
      </c>
      <c r="L42" s="176">
        <v>21</v>
      </c>
      <c r="M42" s="176">
        <f>G42*(1+L42/100)</f>
        <v>0</v>
      </c>
      <c r="N42" s="174">
        <v>0</v>
      </c>
      <c r="O42" s="174">
        <f>ROUND(E42*N42,2)</f>
        <v>0</v>
      </c>
      <c r="P42" s="174">
        <v>0</v>
      </c>
      <c r="Q42" s="174">
        <f>ROUND(E42*P42,2)</f>
        <v>0</v>
      </c>
      <c r="R42" s="176"/>
      <c r="S42" s="176" t="s">
        <v>236</v>
      </c>
      <c r="T42" s="177" t="s">
        <v>223</v>
      </c>
      <c r="U42" s="162">
        <v>0.13200000000000001</v>
      </c>
      <c r="V42" s="162">
        <f>ROUND(E42*U42,2)</f>
        <v>112.43</v>
      </c>
      <c r="W42" s="162"/>
      <c r="X42" s="162" t="s">
        <v>224</v>
      </c>
      <c r="Y42" s="162" t="s">
        <v>225</v>
      </c>
      <c r="Z42" s="152"/>
      <c r="AA42" s="152"/>
      <c r="AB42" s="152"/>
      <c r="AC42" s="152"/>
      <c r="AD42" s="152"/>
      <c r="AE42" s="152"/>
      <c r="AF42" s="152"/>
      <c r="AG42" s="152" t="s">
        <v>226</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2" x14ac:dyDescent="0.2">
      <c r="A43" s="159"/>
      <c r="B43" s="160"/>
      <c r="C43" s="260" t="s">
        <v>900</v>
      </c>
      <c r="D43" s="261"/>
      <c r="E43" s="261"/>
      <c r="F43" s="261"/>
      <c r="G43" s="261"/>
      <c r="H43" s="162"/>
      <c r="I43" s="162"/>
      <c r="J43" s="162"/>
      <c r="K43" s="162"/>
      <c r="L43" s="162"/>
      <c r="M43" s="162"/>
      <c r="N43" s="161"/>
      <c r="O43" s="161"/>
      <c r="P43" s="161"/>
      <c r="Q43" s="161"/>
      <c r="R43" s="162"/>
      <c r="S43" s="162"/>
      <c r="T43" s="162"/>
      <c r="U43" s="162"/>
      <c r="V43" s="162"/>
      <c r="W43" s="162"/>
      <c r="X43" s="162"/>
      <c r="Y43" s="162"/>
      <c r="Z43" s="152"/>
      <c r="AA43" s="152"/>
      <c r="AB43" s="152"/>
      <c r="AC43" s="152"/>
      <c r="AD43" s="152"/>
      <c r="AE43" s="152"/>
      <c r="AF43" s="152"/>
      <c r="AG43" s="152" t="s">
        <v>278</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2" x14ac:dyDescent="0.2">
      <c r="A44" s="159"/>
      <c r="B44" s="160"/>
      <c r="C44" s="194" t="s">
        <v>901</v>
      </c>
      <c r="D44" s="191"/>
      <c r="E44" s="192">
        <v>9.36</v>
      </c>
      <c r="F44" s="162"/>
      <c r="G44" s="162"/>
      <c r="H44" s="162"/>
      <c r="I44" s="162"/>
      <c r="J44" s="162"/>
      <c r="K44" s="162"/>
      <c r="L44" s="162"/>
      <c r="M44" s="162"/>
      <c r="N44" s="161"/>
      <c r="O44" s="161"/>
      <c r="P44" s="161"/>
      <c r="Q44" s="161"/>
      <c r="R44" s="162"/>
      <c r="S44" s="162"/>
      <c r="T44" s="162"/>
      <c r="U44" s="162"/>
      <c r="V44" s="162"/>
      <c r="W44" s="162"/>
      <c r="X44" s="162"/>
      <c r="Y44" s="162"/>
      <c r="Z44" s="152"/>
      <c r="AA44" s="152"/>
      <c r="AB44" s="152"/>
      <c r="AC44" s="152"/>
      <c r="AD44" s="152"/>
      <c r="AE44" s="152"/>
      <c r="AF44" s="152"/>
      <c r="AG44" s="152" t="s">
        <v>258</v>
      </c>
      <c r="AH44" s="152">
        <v>0</v>
      </c>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3" x14ac:dyDescent="0.2">
      <c r="A45" s="159"/>
      <c r="B45" s="160"/>
      <c r="C45" s="194" t="s">
        <v>902</v>
      </c>
      <c r="D45" s="191"/>
      <c r="E45" s="192">
        <v>842.4</v>
      </c>
      <c r="F45" s="162"/>
      <c r="G45" s="162"/>
      <c r="H45" s="162"/>
      <c r="I45" s="162"/>
      <c r="J45" s="162"/>
      <c r="K45" s="162"/>
      <c r="L45" s="162"/>
      <c r="M45" s="162"/>
      <c r="N45" s="161"/>
      <c r="O45" s="161"/>
      <c r="P45" s="161"/>
      <c r="Q45" s="161"/>
      <c r="R45" s="162"/>
      <c r="S45" s="162"/>
      <c r="T45" s="162"/>
      <c r="U45" s="162"/>
      <c r="V45" s="162"/>
      <c r="W45" s="162"/>
      <c r="X45" s="162"/>
      <c r="Y45" s="162"/>
      <c r="Z45" s="152"/>
      <c r="AA45" s="152"/>
      <c r="AB45" s="152"/>
      <c r="AC45" s="152"/>
      <c r="AD45" s="152"/>
      <c r="AE45" s="152"/>
      <c r="AF45" s="152"/>
      <c r="AG45" s="152" t="s">
        <v>258</v>
      </c>
      <c r="AH45" s="152">
        <v>0</v>
      </c>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
      <c r="A46" s="171">
        <v>9</v>
      </c>
      <c r="B46" s="172" t="s">
        <v>330</v>
      </c>
      <c r="C46" s="187" t="s">
        <v>331</v>
      </c>
      <c r="D46" s="173" t="s">
        <v>253</v>
      </c>
      <c r="E46" s="174">
        <v>18.72</v>
      </c>
      <c r="F46" s="175"/>
      <c r="G46" s="176">
        <f>ROUND(E46*F46,2)</f>
        <v>0</v>
      </c>
      <c r="H46" s="175"/>
      <c r="I46" s="176">
        <f>ROUND(E46*H46,2)</f>
        <v>0</v>
      </c>
      <c r="J46" s="175"/>
      <c r="K46" s="176">
        <f>ROUND(E46*J46,2)</f>
        <v>0</v>
      </c>
      <c r="L46" s="176">
        <v>21</v>
      </c>
      <c r="M46" s="176">
        <f>G46*(1+L46/100)</f>
        <v>0</v>
      </c>
      <c r="N46" s="174">
        <v>1.7</v>
      </c>
      <c r="O46" s="174">
        <f>ROUND(E46*N46,2)</f>
        <v>31.82</v>
      </c>
      <c r="P46" s="174">
        <v>0</v>
      </c>
      <c r="Q46" s="174">
        <f>ROUND(E46*P46,2)</f>
        <v>0</v>
      </c>
      <c r="R46" s="176"/>
      <c r="S46" s="176" t="s">
        <v>236</v>
      </c>
      <c r="T46" s="177" t="s">
        <v>223</v>
      </c>
      <c r="U46" s="162">
        <v>1.587</v>
      </c>
      <c r="V46" s="162">
        <f>ROUND(E46*U46,2)</f>
        <v>29.71</v>
      </c>
      <c r="W46" s="162"/>
      <c r="X46" s="162" t="s">
        <v>224</v>
      </c>
      <c r="Y46" s="162" t="s">
        <v>225</v>
      </c>
      <c r="Z46" s="152"/>
      <c r="AA46" s="152"/>
      <c r="AB46" s="152"/>
      <c r="AC46" s="152"/>
      <c r="AD46" s="152"/>
      <c r="AE46" s="152"/>
      <c r="AF46" s="152"/>
      <c r="AG46" s="152" t="s">
        <v>226</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2" x14ac:dyDescent="0.2">
      <c r="A47" s="159"/>
      <c r="B47" s="160"/>
      <c r="C47" s="194" t="s">
        <v>903</v>
      </c>
      <c r="D47" s="191"/>
      <c r="E47" s="192">
        <v>18.72</v>
      </c>
      <c r="F47" s="162"/>
      <c r="G47" s="162"/>
      <c r="H47" s="162"/>
      <c r="I47" s="162"/>
      <c r="J47" s="162"/>
      <c r="K47" s="162"/>
      <c r="L47" s="162"/>
      <c r="M47" s="162"/>
      <c r="N47" s="161"/>
      <c r="O47" s="161"/>
      <c r="P47" s="161"/>
      <c r="Q47" s="161"/>
      <c r="R47" s="162"/>
      <c r="S47" s="162"/>
      <c r="T47" s="162"/>
      <c r="U47" s="162"/>
      <c r="V47" s="162"/>
      <c r="W47" s="162"/>
      <c r="X47" s="162"/>
      <c r="Y47" s="162"/>
      <c r="Z47" s="152"/>
      <c r="AA47" s="152"/>
      <c r="AB47" s="152"/>
      <c r="AC47" s="152"/>
      <c r="AD47" s="152"/>
      <c r="AE47" s="152"/>
      <c r="AF47" s="152"/>
      <c r="AG47" s="152" t="s">
        <v>258</v>
      </c>
      <c r="AH47" s="152">
        <v>0</v>
      </c>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
      <c r="A48" s="171">
        <v>10</v>
      </c>
      <c r="B48" s="172" t="s">
        <v>904</v>
      </c>
      <c r="C48" s="187" t="s">
        <v>905</v>
      </c>
      <c r="D48" s="173" t="s">
        <v>335</v>
      </c>
      <c r="E48" s="174">
        <v>1703.52</v>
      </c>
      <c r="F48" s="175"/>
      <c r="G48" s="176">
        <f>ROUND(E48*F48,2)</f>
        <v>0</v>
      </c>
      <c r="H48" s="175"/>
      <c r="I48" s="176">
        <f>ROUND(E48*H48,2)</f>
        <v>0</v>
      </c>
      <c r="J48" s="175"/>
      <c r="K48" s="176">
        <f>ROUND(E48*J48,2)</f>
        <v>0</v>
      </c>
      <c r="L48" s="176">
        <v>21</v>
      </c>
      <c r="M48" s="176">
        <f>G48*(1+L48/100)</f>
        <v>0</v>
      </c>
      <c r="N48" s="174">
        <v>1</v>
      </c>
      <c r="O48" s="174">
        <f>ROUND(E48*N48,2)</f>
        <v>1703.52</v>
      </c>
      <c r="P48" s="174">
        <v>0</v>
      </c>
      <c r="Q48" s="174">
        <f>ROUND(E48*P48,2)</f>
        <v>0</v>
      </c>
      <c r="R48" s="176" t="s">
        <v>302</v>
      </c>
      <c r="S48" s="176" t="s">
        <v>236</v>
      </c>
      <c r="T48" s="177" t="s">
        <v>223</v>
      </c>
      <c r="U48" s="162">
        <v>0</v>
      </c>
      <c r="V48" s="162">
        <f>ROUND(E48*U48,2)</f>
        <v>0</v>
      </c>
      <c r="W48" s="162"/>
      <c r="X48" s="162" t="s">
        <v>285</v>
      </c>
      <c r="Y48" s="162" t="s">
        <v>225</v>
      </c>
      <c r="Z48" s="152"/>
      <c r="AA48" s="152"/>
      <c r="AB48" s="152"/>
      <c r="AC48" s="152"/>
      <c r="AD48" s="152"/>
      <c r="AE48" s="152"/>
      <c r="AF48" s="152"/>
      <c r="AG48" s="152" t="s">
        <v>286</v>
      </c>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2" x14ac:dyDescent="0.2">
      <c r="A49" s="159"/>
      <c r="B49" s="160"/>
      <c r="C49" s="194" t="s">
        <v>906</v>
      </c>
      <c r="D49" s="191"/>
      <c r="E49" s="192">
        <v>1703.52</v>
      </c>
      <c r="F49" s="162"/>
      <c r="G49" s="162"/>
      <c r="H49" s="162"/>
      <c r="I49" s="162"/>
      <c r="J49" s="162"/>
      <c r="K49" s="162"/>
      <c r="L49" s="162"/>
      <c r="M49" s="162"/>
      <c r="N49" s="161"/>
      <c r="O49" s="161"/>
      <c r="P49" s="161"/>
      <c r="Q49" s="161"/>
      <c r="R49" s="162"/>
      <c r="S49" s="162"/>
      <c r="T49" s="162"/>
      <c r="U49" s="162"/>
      <c r="V49" s="162"/>
      <c r="W49" s="162"/>
      <c r="X49" s="162"/>
      <c r="Y49" s="162"/>
      <c r="Z49" s="152"/>
      <c r="AA49" s="152"/>
      <c r="AB49" s="152"/>
      <c r="AC49" s="152"/>
      <c r="AD49" s="152"/>
      <c r="AE49" s="152"/>
      <c r="AF49" s="152"/>
      <c r="AG49" s="152" t="s">
        <v>258</v>
      </c>
      <c r="AH49" s="152">
        <v>0</v>
      </c>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x14ac:dyDescent="0.2">
      <c r="A50" s="164" t="s">
        <v>217</v>
      </c>
      <c r="B50" s="165" t="s">
        <v>140</v>
      </c>
      <c r="C50" s="185" t="s">
        <v>141</v>
      </c>
      <c r="D50" s="166"/>
      <c r="E50" s="167"/>
      <c r="F50" s="168"/>
      <c r="G50" s="168">
        <f>SUMIF(AG51:AG76,"&lt;&gt;NOR",G51:G76)</f>
        <v>0</v>
      </c>
      <c r="H50" s="168"/>
      <c r="I50" s="168">
        <f>SUM(I51:I76)</f>
        <v>0</v>
      </c>
      <c r="J50" s="168"/>
      <c r="K50" s="168">
        <f>SUM(K51:K76)</f>
        <v>0</v>
      </c>
      <c r="L50" s="168"/>
      <c r="M50" s="168">
        <f>SUM(M51:M76)</f>
        <v>0</v>
      </c>
      <c r="N50" s="167"/>
      <c r="O50" s="167">
        <f>SUM(O51:O76)</f>
        <v>118.78</v>
      </c>
      <c r="P50" s="167"/>
      <c r="Q50" s="167">
        <f>SUM(Q51:Q76)</f>
        <v>0</v>
      </c>
      <c r="R50" s="168"/>
      <c r="S50" s="168"/>
      <c r="T50" s="169"/>
      <c r="U50" s="163"/>
      <c r="V50" s="163">
        <f>SUM(V51:V76)</f>
        <v>334.14</v>
      </c>
      <c r="W50" s="163"/>
      <c r="X50" s="163"/>
      <c r="Y50" s="163"/>
      <c r="AG50" t="s">
        <v>218</v>
      </c>
    </row>
    <row r="51" spans="1:60" outlineLevel="1" x14ac:dyDescent="0.2">
      <c r="A51" s="171">
        <v>11</v>
      </c>
      <c r="B51" s="172" t="s">
        <v>907</v>
      </c>
      <c r="C51" s="187" t="s">
        <v>908</v>
      </c>
      <c r="D51" s="173" t="s">
        <v>253</v>
      </c>
      <c r="E51" s="174">
        <v>1.3859999999999999</v>
      </c>
      <c r="F51" s="175"/>
      <c r="G51" s="176">
        <f>ROUND(E51*F51,2)</f>
        <v>0</v>
      </c>
      <c r="H51" s="175"/>
      <c r="I51" s="176">
        <f>ROUND(E51*H51,2)</f>
        <v>0</v>
      </c>
      <c r="J51" s="175"/>
      <c r="K51" s="176">
        <f>ROUND(E51*J51,2)</f>
        <v>0</v>
      </c>
      <c r="L51" s="176">
        <v>21</v>
      </c>
      <c r="M51" s="176">
        <f>G51*(1+L51/100)</f>
        <v>0</v>
      </c>
      <c r="N51" s="174">
        <v>2.1</v>
      </c>
      <c r="O51" s="174">
        <f>ROUND(E51*N51,2)</f>
        <v>2.91</v>
      </c>
      <c r="P51" s="174">
        <v>0</v>
      </c>
      <c r="Q51" s="174">
        <f>ROUND(E51*P51,2)</f>
        <v>0</v>
      </c>
      <c r="R51" s="176"/>
      <c r="S51" s="176" t="s">
        <v>236</v>
      </c>
      <c r="T51" s="177" t="s">
        <v>223</v>
      </c>
      <c r="U51" s="162">
        <v>0.96499999999999997</v>
      </c>
      <c r="V51" s="162">
        <f>ROUND(E51*U51,2)</f>
        <v>1.34</v>
      </c>
      <c r="W51" s="162"/>
      <c r="X51" s="162" t="s">
        <v>224</v>
      </c>
      <c r="Y51" s="162" t="s">
        <v>225</v>
      </c>
      <c r="Z51" s="152"/>
      <c r="AA51" s="152"/>
      <c r="AB51" s="152"/>
      <c r="AC51" s="152"/>
      <c r="AD51" s="152"/>
      <c r="AE51" s="152"/>
      <c r="AF51" s="152"/>
      <c r="AG51" s="152" t="s">
        <v>226</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2" x14ac:dyDescent="0.2">
      <c r="A52" s="159"/>
      <c r="B52" s="160"/>
      <c r="C52" s="194" t="s">
        <v>909</v>
      </c>
      <c r="D52" s="191"/>
      <c r="E52" s="192">
        <v>1.39</v>
      </c>
      <c r="F52" s="162"/>
      <c r="G52" s="162"/>
      <c r="H52" s="162"/>
      <c r="I52" s="162"/>
      <c r="J52" s="162"/>
      <c r="K52" s="162"/>
      <c r="L52" s="162"/>
      <c r="M52" s="162"/>
      <c r="N52" s="161"/>
      <c r="O52" s="161"/>
      <c r="P52" s="161"/>
      <c r="Q52" s="161"/>
      <c r="R52" s="162"/>
      <c r="S52" s="162"/>
      <c r="T52" s="162"/>
      <c r="U52" s="162"/>
      <c r="V52" s="162"/>
      <c r="W52" s="162"/>
      <c r="X52" s="162"/>
      <c r="Y52" s="162"/>
      <c r="Z52" s="152"/>
      <c r="AA52" s="152"/>
      <c r="AB52" s="152"/>
      <c r="AC52" s="152"/>
      <c r="AD52" s="152"/>
      <c r="AE52" s="152"/>
      <c r="AF52" s="152"/>
      <c r="AG52" s="152" t="s">
        <v>258</v>
      </c>
      <c r="AH52" s="152">
        <v>0</v>
      </c>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outlineLevel="1" x14ac:dyDescent="0.2">
      <c r="A53" s="171">
        <v>12</v>
      </c>
      <c r="B53" s="172" t="s">
        <v>910</v>
      </c>
      <c r="C53" s="187" t="s">
        <v>911</v>
      </c>
      <c r="D53" s="173" t="s">
        <v>253</v>
      </c>
      <c r="E53" s="174">
        <v>0.92400000000000004</v>
      </c>
      <c r="F53" s="175"/>
      <c r="G53" s="176">
        <f>ROUND(E53*F53,2)</f>
        <v>0</v>
      </c>
      <c r="H53" s="175"/>
      <c r="I53" s="176">
        <f>ROUND(E53*H53,2)</f>
        <v>0</v>
      </c>
      <c r="J53" s="175"/>
      <c r="K53" s="176">
        <f>ROUND(E53*J53,2)</f>
        <v>0</v>
      </c>
      <c r="L53" s="176">
        <v>21</v>
      </c>
      <c r="M53" s="176">
        <f>G53*(1+L53/100)</f>
        <v>0</v>
      </c>
      <c r="N53" s="174">
        <v>2.5249999999999999</v>
      </c>
      <c r="O53" s="174">
        <f>ROUND(E53*N53,2)</f>
        <v>2.33</v>
      </c>
      <c r="P53" s="174">
        <v>0</v>
      </c>
      <c r="Q53" s="174">
        <f>ROUND(E53*P53,2)</f>
        <v>0</v>
      </c>
      <c r="R53" s="176"/>
      <c r="S53" s="176" t="s">
        <v>236</v>
      </c>
      <c r="T53" s="177" t="s">
        <v>223</v>
      </c>
      <c r="U53" s="162">
        <v>0.48</v>
      </c>
      <c r="V53" s="162">
        <f>ROUND(E53*U53,2)</f>
        <v>0.44</v>
      </c>
      <c r="W53" s="162"/>
      <c r="X53" s="162" t="s">
        <v>224</v>
      </c>
      <c r="Y53" s="162" t="s">
        <v>225</v>
      </c>
      <c r="Z53" s="152"/>
      <c r="AA53" s="152"/>
      <c r="AB53" s="152"/>
      <c r="AC53" s="152"/>
      <c r="AD53" s="152"/>
      <c r="AE53" s="152"/>
      <c r="AF53" s="152"/>
      <c r="AG53" s="152" t="s">
        <v>226</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outlineLevel="2" x14ac:dyDescent="0.2">
      <c r="A54" s="159"/>
      <c r="B54" s="160"/>
      <c r="C54" s="194" t="s">
        <v>912</v>
      </c>
      <c r="D54" s="191"/>
      <c r="E54" s="192">
        <v>0.92</v>
      </c>
      <c r="F54" s="162"/>
      <c r="G54" s="162"/>
      <c r="H54" s="162"/>
      <c r="I54" s="162"/>
      <c r="J54" s="162"/>
      <c r="K54" s="162"/>
      <c r="L54" s="162"/>
      <c r="M54" s="162"/>
      <c r="N54" s="161"/>
      <c r="O54" s="161"/>
      <c r="P54" s="161"/>
      <c r="Q54" s="161"/>
      <c r="R54" s="162"/>
      <c r="S54" s="162"/>
      <c r="T54" s="162"/>
      <c r="U54" s="162"/>
      <c r="V54" s="162"/>
      <c r="W54" s="162"/>
      <c r="X54" s="162"/>
      <c r="Y54" s="162"/>
      <c r="Z54" s="152"/>
      <c r="AA54" s="152"/>
      <c r="AB54" s="152"/>
      <c r="AC54" s="152"/>
      <c r="AD54" s="152"/>
      <c r="AE54" s="152"/>
      <c r="AF54" s="152"/>
      <c r="AG54" s="152" t="s">
        <v>258</v>
      </c>
      <c r="AH54" s="152">
        <v>0</v>
      </c>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ht="22.5" outlineLevel="1" x14ac:dyDescent="0.2">
      <c r="A55" s="171">
        <v>13</v>
      </c>
      <c r="B55" s="172" t="s">
        <v>913</v>
      </c>
      <c r="C55" s="187" t="s">
        <v>914</v>
      </c>
      <c r="D55" s="173" t="s">
        <v>335</v>
      </c>
      <c r="E55" s="174">
        <v>0.41382000000000002</v>
      </c>
      <c r="F55" s="175"/>
      <c r="G55" s="176">
        <f>ROUND(E55*F55,2)</f>
        <v>0</v>
      </c>
      <c r="H55" s="175"/>
      <c r="I55" s="176">
        <f>ROUND(E55*H55,2)</f>
        <v>0</v>
      </c>
      <c r="J55" s="175"/>
      <c r="K55" s="176">
        <f>ROUND(E55*J55,2)</f>
        <v>0</v>
      </c>
      <c r="L55" s="176">
        <v>21</v>
      </c>
      <c r="M55" s="176">
        <f>G55*(1+L55/100)</f>
        <v>0</v>
      </c>
      <c r="N55" s="174">
        <v>1.0543899999999999</v>
      </c>
      <c r="O55" s="174">
        <f>ROUND(E55*N55,2)</f>
        <v>0.44</v>
      </c>
      <c r="P55" s="174">
        <v>0</v>
      </c>
      <c r="Q55" s="174">
        <f>ROUND(E55*P55,2)</f>
        <v>0</v>
      </c>
      <c r="R55" s="176"/>
      <c r="S55" s="176" t="s">
        <v>236</v>
      </c>
      <c r="T55" s="177" t="s">
        <v>223</v>
      </c>
      <c r="U55" s="162">
        <v>15.231</v>
      </c>
      <c r="V55" s="162">
        <f>ROUND(E55*U55,2)</f>
        <v>6.3</v>
      </c>
      <c r="W55" s="162"/>
      <c r="X55" s="162" t="s">
        <v>224</v>
      </c>
      <c r="Y55" s="162" t="s">
        <v>225</v>
      </c>
      <c r="Z55" s="152"/>
      <c r="AA55" s="152"/>
      <c r="AB55" s="152"/>
      <c r="AC55" s="152"/>
      <c r="AD55" s="152"/>
      <c r="AE55" s="152"/>
      <c r="AF55" s="152"/>
      <c r="AG55" s="152" t="s">
        <v>226</v>
      </c>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outlineLevel="2" x14ac:dyDescent="0.2">
      <c r="A56" s="159"/>
      <c r="B56" s="160"/>
      <c r="C56" s="194" t="s">
        <v>915</v>
      </c>
      <c r="D56" s="191"/>
      <c r="E56" s="192">
        <v>0.09</v>
      </c>
      <c r="F56" s="162"/>
      <c r="G56" s="162"/>
      <c r="H56" s="162"/>
      <c r="I56" s="162"/>
      <c r="J56" s="162"/>
      <c r="K56" s="162"/>
      <c r="L56" s="162"/>
      <c r="M56" s="162"/>
      <c r="N56" s="161"/>
      <c r="O56" s="161"/>
      <c r="P56" s="161"/>
      <c r="Q56" s="161"/>
      <c r="R56" s="162"/>
      <c r="S56" s="162"/>
      <c r="T56" s="162"/>
      <c r="U56" s="162"/>
      <c r="V56" s="162"/>
      <c r="W56" s="162"/>
      <c r="X56" s="162"/>
      <c r="Y56" s="162"/>
      <c r="Z56" s="152"/>
      <c r="AA56" s="152"/>
      <c r="AB56" s="152"/>
      <c r="AC56" s="152"/>
      <c r="AD56" s="152"/>
      <c r="AE56" s="152"/>
      <c r="AF56" s="152"/>
      <c r="AG56" s="152" t="s">
        <v>258</v>
      </c>
      <c r="AH56" s="152">
        <v>0</v>
      </c>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3" x14ac:dyDescent="0.2">
      <c r="A57" s="159"/>
      <c r="B57" s="160"/>
      <c r="C57" s="194" t="s">
        <v>916</v>
      </c>
      <c r="D57" s="191"/>
      <c r="E57" s="192">
        <v>0.33</v>
      </c>
      <c r="F57" s="162"/>
      <c r="G57" s="162"/>
      <c r="H57" s="162"/>
      <c r="I57" s="162"/>
      <c r="J57" s="162"/>
      <c r="K57" s="162"/>
      <c r="L57" s="162"/>
      <c r="M57" s="162"/>
      <c r="N57" s="161"/>
      <c r="O57" s="161"/>
      <c r="P57" s="161"/>
      <c r="Q57" s="161"/>
      <c r="R57" s="162"/>
      <c r="S57" s="162"/>
      <c r="T57" s="162"/>
      <c r="U57" s="162"/>
      <c r="V57" s="162"/>
      <c r="W57" s="162"/>
      <c r="X57" s="162"/>
      <c r="Y57" s="162"/>
      <c r="Z57" s="152"/>
      <c r="AA57" s="152"/>
      <c r="AB57" s="152"/>
      <c r="AC57" s="152"/>
      <c r="AD57" s="152"/>
      <c r="AE57" s="152"/>
      <c r="AF57" s="152"/>
      <c r="AG57" s="152" t="s">
        <v>258</v>
      </c>
      <c r="AH57" s="152">
        <v>0</v>
      </c>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outlineLevel="1" x14ac:dyDescent="0.2">
      <c r="A58" s="171">
        <v>14</v>
      </c>
      <c r="B58" s="172" t="s">
        <v>530</v>
      </c>
      <c r="C58" s="187" t="s">
        <v>531</v>
      </c>
      <c r="D58" s="173" t="s">
        <v>253</v>
      </c>
      <c r="E58" s="174">
        <v>41.676000000000002</v>
      </c>
      <c r="F58" s="175"/>
      <c r="G58" s="176">
        <f>ROUND(E58*F58,2)</f>
        <v>0</v>
      </c>
      <c r="H58" s="175"/>
      <c r="I58" s="176">
        <f>ROUND(E58*H58,2)</f>
        <v>0</v>
      </c>
      <c r="J58" s="175"/>
      <c r="K58" s="176">
        <f>ROUND(E58*J58,2)</f>
        <v>0</v>
      </c>
      <c r="L58" s="176">
        <v>21</v>
      </c>
      <c r="M58" s="176">
        <f>G58*(1+L58/100)</f>
        <v>0</v>
      </c>
      <c r="N58" s="174">
        <v>2.5249999999999999</v>
      </c>
      <c r="O58" s="174">
        <f>ROUND(E58*N58,2)</f>
        <v>105.23</v>
      </c>
      <c r="P58" s="174">
        <v>0</v>
      </c>
      <c r="Q58" s="174">
        <f>ROUND(E58*P58,2)</f>
        <v>0</v>
      </c>
      <c r="R58" s="176"/>
      <c r="S58" s="176" t="s">
        <v>236</v>
      </c>
      <c r="T58" s="177" t="s">
        <v>223</v>
      </c>
      <c r="U58" s="162">
        <v>0.47699999999999998</v>
      </c>
      <c r="V58" s="162">
        <f>ROUND(E58*U58,2)</f>
        <v>19.88</v>
      </c>
      <c r="W58" s="162"/>
      <c r="X58" s="162" t="s">
        <v>224</v>
      </c>
      <c r="Y58" s="162" t="s">
        <v>225</v>
      </c>
      <c r="Z58" s="152"/>
      <c r="AA58" s="152"/>
      <c r="AB58" s="152"/>
      <c r="AC58" s="152"/>
      <c r="AD58" s="152"/>
      <c r="AE58" s="152"/>
      <c r="AF58" s="152"/>
      <c r="AG58" s="152" t="s">
        <v>226</v>
      </c>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outlineLevel="2" x14ac:dyDescent="0.2">
      <c r="A59" s="159"/>
      <c r="B59" s="160"/>
      <c r="C59" s="260" t="s">
        <v>532</v>
      </c>
      <c r="D59" s="261"/>
      <c r="E59" s="261"/>
      <c r="F59" s="261"/>
      <c r="G59" s="261"/>
      <c r="H59" s="162"/>
      <c r="I59" s="162"/>
      <c r="J59" s="162"/>
      <c r="K59" s="162"/>
      <c r="L59" s="162"/>
      <c r="M59" s="162"/>
      <c r="N59" s="161"/>
      <c r="O59" s="161"/>
      <c r="P59" s="161"/>
      <c r="Q59" s="161"/>
      <c r="R59" s="162"/>
      <c r="S59" s="162"/>
      <c r="T59" s="162"/>
      <c r="U59" s="162"/>
      <c r="V59" s="162"/>
      <c r="W59" s="162"/>
      <c r="X59" s="162"/>
      <c r="Y59" s="162"/>
      <c r="Z59" s="152"/>
      <c r="AA59" s="152"/>
      <c r="AB59" s="152"/>
      <c r="AC59" s="152"/>
      <c r="AD59" s="152"/>
      <c r="AE59" s="152"/>
      <c r="AF59" s="152"/>
      <c r="AG59" s="152" t="s">
        <v>278</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outlineLevel="2" x14ac:dyDescent="0.2">
      <c r="A60" s="159"/>
      <c r="B60" s="160"/>
      <c r="C60" s="194" t="s">
        <v>917</v>
      </c>
      <c r="D60" s="191"/>
      <c r="E60" s="192">
        <v>6.75</v>
      </c>
      <c r="F60" s="162"/>
      <c r="G60" s="162"/>
      <c r="H60" s="162"/>
      <c r="I60" s="162"/>
      <c r="J60" s="162"/>
      <c r="K60" s="162"/>
      <c r="L60" s="162"/>
      <c r="M60" s="162"/>
      <c r="N60" s="161"/>
      <c r="O60" s="161"/>
      <c r="P60" s="161"/>
      <c r="Q60" s="161"/>
      <c r="R60" s="162"/>
      <c r="S60" s="162"/>
      <c r="T60" s="162"/>
      <c r="U60" s="162"/>
      <c r="V60" s="162"/>
      <c r="W60" s="162"/>
      <c r="X60" s="162"/>
      <c r="Y60" s="162"/>
      <c r="Z60" s="152"/>
      <c r="AA60" s="152"/>
      <c r="AB60" s="152"/>
      <c r="AC60" s="152"/>
      <c r="AD60" s="152"/>
      <c r="AE60" s="152"/>
      <c r="AF60" s="152"/>
      <c r="AG60" s="152" t="s">
        <v>258</v>
      </c>
      <c r="AH60" s="152">
        <v>0</v>
      </c>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outlineLevel="3" x14ac:dyDescent="0.2">
      <c r="A61" s="159"/>
      <c r="B61" s="160"/>
      <c r="C61" s="194" t="s">
        <v>918</v>
      </c>
      <c r="D61" s="191"/>
      <c r="E61" s="192">
        <v>6.75</v>
      </c>
      <c r="F61" s="162"/>
      <c r="G61" s="162"/>
      <c r="H61" s="162"/>
      <c r="I61" s="162"/>
      <c r="J61" s="162"/>
      <c r="K61" s="162"/>
      <c r="L61" s="162"/>
      <c r="M61" s="162"/>
      <c r="N61" s="161"/>
      <c r="O61" s="161"/>
      <c r="P61" s="161"/>
      <c r="Q61" s="161"/>
      <c r="R61" s="162"/>
      <c r="S61" s="162"/>
      <c r="T61" s="162"/>
      <c r="U61" s="162"/>
      <c r="V61" s="162"/>
      <c r="W61" s="162"/>
      <c r="X61" s="162"/>
      <c r="Y61" s="162"/>
      <c r="Z61" s="152"/>
      <c r="AA61" s="152"/>
      <c r="AB61" s="152"/>
      <c r="AC61" s="152"/>
      <c r="AD61" s="152"/>
      <c r="AE61" s="152"/>
      <c r="AF61" s="152"/>
      <c r="AG61" s="152" t="s">
        <v>258</v>
      </c>
      <c r="AH61" s="152">
        <v>0</v>
      </c>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3" x14ac:dyDescent="0.2">
      <c r="A62" s="159"/>
      <c r="B62" s="160"/>
      <c r="C62" s="194" t="s">
        <v>919</v>
      </c>
      <c r="D62" s="191"/>
      <c r="E62" s="192">
        <v>18</v>
      </c>
      <c r="F62" s="162"/>
      <c r="G62" s="162"/>
      <c r="H62" s="162"/>
      <c r="I62" s="162"/>
      <c r="J62" s="162"/>
      <c r="K62" s="162"/>
      <c r="L62" s="162"/>
      <c r="M62" s="162"/>
      <c r="N62" s="161"/>
      <c r="O62" s="161"/>
      <c r="P62" s="161"/>
      <c r="Q62" s="161"/>
      <c r="R62" s="162"/>
      <c r="S62" s="162"/>
      <c r="T62" s="162"/>
      <c r="U62" s="162"/>
      <c r="V62" s="162"/>
      <c r="W62" s="162"/>
      <c r="X62" s="162"/>
      <c r="Y62" s="162"/>
      <c r="Z62" s="152"/>
      <c r="AA62" s="152"/>
      <c r="AB62" s="152"/>
      <c r="AC62" s="152"/>
      <c r="AD62" s="152"/>
      <c r="AE62" s="152"/>
      <c r="AF62" s="152"/>
      <c r="AG62" s="152" t="s">
        <v>258</v>
      </c>
      <c r="AH62" s="152">
        <v>0</v>
      </c>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outlineLevel="3" x14ac:dyDescent="0.2">
      <c r="A63" s="159"/>
      <c r="B63" s="160"/>
      <c r="C63" s="194" t="s">
        <v>920</v>
      </c>
      <c r="D63" s="191"/>
      <c r="E63" s="192">
        <v>10.18</v>
      </c>
      <c r="F63" s="162"/>
      <c r="G63" s="162"/>
      <c r="H63" s="162"/>
      <c r="I63" s="162"/>
      <c r="J63" s="162"/>
      <c r="K63" s="162"/>
      <c r="L63" s="162"/>
      <c r="M63" s="162"/>
      <c r="N63" s="161"/>
      <c r="O63" s="161"/>
      <c r="P63" s="161"/>
      <c r="Q63" s="161"/>
      <c r="R63" s="162"/>
      <c r="S63" s="162"/>
      <c r="T63" s="162"/>
      <c r="U63" s="162"/>
      <c r="V63" s="162"/>
      <c r="W63" s="162"/>
      <c r="X63" s="162"/>
      <c r="Y63" s="162"/>
      <c r="Z63" s="152"/>
      <c r="AA63" s="152"/>
      <c r="AB63" s="152"/>
      <c r="AC63" s="152"/>
      <c r="AD63" s="152"/>
      <c r="AE63" s="152"/>
      <c r="AF63" s="152"/>
      <c r="AG63" s="152" t="s">
        <v>258</v>
      </c>
      <c r="AH63" s="152">
        <v>0</v>
      </c>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1" x14ac:dyDescent="0.2">
      <c r="A64" s="171">
        <v>15</v>
      </c>
      <c r="B64" s="172" t="s">
        <v>921</v>
      </c>
      <c r="C64" s="187" t="s">
        <v>922</v>
      </c>
      <c r="D64" s="173" t="s">
        <v>272</v>
      </c>
      <c r="E64" s="174">
        <v>182.75</v>
      </c>
      <c r="F64" s="175"/>
      <c r="G64" s="176">
        <f>ROUND(E64*F64,2)</f>
        <v>0</v>
      </c>
      <c r="H64" s="175"/>
      <c r="I64" s="176">
        <f>ROUND(E64*H64,2)</f>
        <v>0</v>
      </c>
      <c r="J64" s="175"/>
      <c r="K64" s="176">
        <f>ROUND(E64*J64,2)</f>
        <v>0</v>
      </c>
      <c r="L64" s="176">
        <v>21</v>
      </c>
      <c r="M64" s="176">
        <f>G64*(1+L64/100)</f>
        <v>0</v>
      </c>
      <c r="N64" s="174">
        <v>3.916E-2</v>
      </c>
      <c r="O64" s="174">
        <f>ROUND(E64*N64,2)</f>
        <v>7.16</v>
      </c>
      <c r="P64" s="174">
        <v>0</v>
      </c>
      <c r="Q64" s="174">
        <f>ROUND(E64*P64,2)</f>
        <v>0</v>
      </c>
      <c r="R64" s="176"/>
      <c r="S64" s="176" t="s">
        <v>236</v>
      </c>
      <c r="T64" s="177" t="s">
        <v>223</v>
      </c>
      <c r="U64" s="162">
        <v>1.05</v>
      </c>
      <c r="V64" s="162">
        <f>ROUND(E64*U64,2)</f>
        <v>191.89</v>
      </c>
      <c r="W64" s="162"/>
      <c r="X64" s="162" t="s">
        <v>224</v>
      </c>
      <c r="Y64" s="162" t="s">
        <v>225</v>
      </c>
      <c r="Z64" s="152"/>
      <c r="AA64" s="152"/>
      <c r="AB64" s="152"/>
      <c r="AC64" s="152"/>
      <c r="AD64" s="152"/>
      <c r="AE64" s="152"/>
      <c r="AF64" s="152"/>
      <c r="AG64" s="152" t="s">
        <v>226</v>
      </c>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2" x14ac:dyDescent="0.2">
      <c r="A65" s="159"/>
      <c r="B65" s="160"/>
      <c r="C65" s="194" t="s">
        <v>923</v>
      </c>
      <c r="D65" s="191"/>
      <c r="E65" s="192">
        <v>108</v>
      </c>
      <c r="F65" s="162"/>
      <c r="G65" s="162"/>
      <c r="H65" s="162"/>
      <c r="I65" s="162"/>
      <c r="J65" s="162"/>
      <c r="K65" s="162"/>
      <c r="L65" s="162"/>
      <c r="M65" s="162"/>
      <c r="N65" s="161"/>
      <c r="O65" s="161"/>
      <c r="P65" s="161"/>
      <c r="Q65" s="161"/>
      <c r="R65" s="162"/>
      <c r="S65" s="162"/>
      <c r="T65" s="162"/>
      <c r="U65" s="162"/>
      <c r="V65" s="162"/>
      <c r="W65" s="162"/>
      <c r="X65" s="162"/>
      <c r="Y65" s="162"/>
      <c r="Z65" s="152"/>
      <c r="AA65" s="152"/>
      <c r="AB65" s="152"/>
      <c r="AC65" s="152"/>
      <c r="AD65" s="152"/>
      <c r="AE65" s="152"/>
      <c r="AF65" s="152"/>
      <c r="AG65" s="152" t="s">
        <v>258</v>
      </c>
      <c r="AH65" s="152">
        <v>0</v>
      </c>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3" x14ac:dyDescent="0.2">
      <c r="A66" s="159"/>
      <c r="B66" s="160"/>
      <c r="C66" s="194" t="s">
        <v>924</v>
      </c>
      <c r="D66" s="191"/>
      <c r="E66" s="192">
        <v>0.75</v>
      </c>
      <c r="F66" s="162"/>
      <c r="G66" s="162"/>
      <c r="H66" s="162"/>
      <c r="I66" s="162"/>
      <c r="J66" s="162"/>
      <c r="K66" s="162"/>
      <c r="L66" s="162"/>
      <c r="M66" s="162"/>
      <c r="N66" s="161"/>
      <c r="O66" s="161"/>
      <c r="P66" s="161"/>
      <c r="Q66" s="161"/>
      <c r="R66" s="162"/>
      <c r="S66" s="162"/>
      <c r="T66" s="162"/>
      <c r="U66" s="162"/>
      <c r="V66" s="162"/>
      <c r="W66" s="162"/>
      <c r="X66" s="162"/>
      <c r="Y66" s="162"/>
      <c r="Z66" s="152"/>
      <c r="AA66" s="152"/>
      <c r="AB66" s="152"/>
      <c r="AC66" s="152"/>
      <c r="AD66" s="152"/>
      <c r="AE66" s="152"/>
      <c r="AF66" s="152"/>
      <c r="AG66" s="152" t="s">
        <v>258</v>
      </c>
      <c r="AH66" s="152">
        <v>0</v>
      </c>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3" x14ac:dyDescent="0.2">
      <c r="A67" s="159"/>
      <c r="B67" s="160"/>
      <c r="C67" s="194" t="s">
        <v>925</v>
      </c>
      <c r="D67" s="191"/>
      <c r="E67" s="192">
        <v>72</v>
      </c>
      <c r="F67" s="162"/>
      <c r="G67" s="162"/>
      <c r="H67" s="162"/>
      <c r="I67" s="162"/>
      <c r="J67" s="162"/>
      <c r="K67" s="162"/>
      <c r="L67" s="162"/>
      <c r="M67" s="162"/>
      <c r="N67" s="161"/>
      <c r="O67" s="161"/>
      <c r="P67" s="161"/>
      <c r="Q67" s="161"/>
      <c r="R67" s="162"/>
      <c r="S67" s="162"/>
      <c r="T67" s="162"/>
      <c r="U67" s="162"/>
      <c r="V67" s="162"/>
      <c r="W67" s="162"/>
      <c r="X67" s="162"/>
      <c r="Y67" s="162"/>
      <c r="Z67" s="152"/>
      <c r="AA67" s="152"/>
      <c r="AB67" s="152"/>
      <c r="AC67" s="152"/>
      <c r="AD67" s="152"/>
      <c r="AE67" s="152"/>
      <c r="AF67" s="152"/>
      <c r="AG67" s="152" t="s">
        <v>258</v>
      </c>
      <c r="AH67" s="152">
        <v>0</v>
      </c>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outlineLevel="3" x14ac:dyDescent="0.2">
      <c r="A68" s="159"/>
      <c r="B68" s="160"/>
      <c r="C68" s="194" t="s">
        <v>926</v>
      </c>
      <c r="D68" s="191"/>
      <c r="E68" s="192">
        <v>2</v>
      </c>
      <c r="F68" s="162"/>
      <c r="G68" s="162"/>
      <c r="H68" s="162"/>
      <c r="I68" s="162"/>
      <c r="J68" s="162"/>
      <c r="K68" s="162"/>
      <c r="L68" s="162"/>
      <c r="M68" s="162"/>
      <c r="N68" s="161"/>
      <c r="O68" s="161"/>
      <c r="P68" s="161"/>
      <c r="Q68" s="161"/>
      <c r="R68" s="162"/>
      <c r="S68" s="162"/>
      <c r="T68" s="162"/>
      <c r="U68" s="162"/>
      <c r="V68" s="162"/>
      <c r="W68" s="162"/>
      <c r="X68" s="162"/>
      <c r="Y68" s="162"/>
      <c r="Z68" s="152"/>
      <c r="AA68" s="152"/>
      <c r="AB68" s="152"/>
      <c r="AC68" s="152"/>
      <c r="AD68" s="152"/>
      <c r="AE68" s="152"/>
      <c r="AF68" s="152"/>
      <c r="AG68" s="152" t="s">
        <v>258</v>
      </c>
      <c r="AH68" s="152">
        <v>0</v>
      </c>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
      <c r="A69" s="171">
        <v>16</v>
      </c>
      <c r="B69" s="172" t="s">
        <v>927</v>
      </c>
      <c r="C69" s="187" t="s">
        <v>928</v>
      </c>
      <c r="D69" s="173" t="s">
        <v>272</v>
      </c>
      <c r="E69" s="174">
        <v>182.75</v>
      </c>
      <c r="F69" s="175"/>
      <c r="G69" s="176">
        <f>ROUND(E69*F69,2)</f>
        <v>0</v>
      </c>
      <c r="H69" s="175"/>
      <c r="I69" s="176">
        <f>ROUND(E69*H69,2)</f>
        <v>0</v>
      </c>
      <c r="J69" s="175"/>
      <c r="K69" s="176">
        <f>ROUND(E69*J69,2)</f>
        <v>0</v>
      </c>
      <c r="L69" s="176">
        <v>21</v>
      </c>
      <c r="M69" s="176">
        <f>G69*(1+L69/100)</f>
        <v>0</v>
      </c>
      <c r="N69" s="174">
        <v>0</v>
      </c>
      <c r="O69" s="174">
        <f>ROUND(E69*N69,2)</f>
        <v>0</v>
      </c>
      <c r="P69" s="174">
        <v>0</v>
      </c>
      <c r="Q69" s="174">
        <f>ROUND(E69*P69,2)</f>
        <v>0</v>
      </c>
      <c r="R69" s="176"/>
      <c r="S69" s="176" t="s">
        <v>236</v>
      </c>
      <c r="T69" s="177" t="s">
        <v>223</v>
      </c>
      <c r="U69" s="162">
        <v>0.32</v>
      </c>
      <c r="V69" s="162">
        <f>ROUND(E69*U69,2)</f>
        <v>58.48</v>
      </c>
      <c r="W69" s="162"/>
      <c r="X69" s="162" t="s">
        <v>224</v>
      </c>
      <c r="Y69" s="162" t="s">
        <v>225</v>
      </c>
      <c r="Z69" s="152"/>
      <c r="AA69" s="152"/>
      <c r="AB69" s="152"/>
      <c r="AC69" s="152"/>
      <c r="AD69" s="152"/>
      <c r="AE69" s="152"/>
      <c r="AF69" s="152"/>
      <c r="AG69" s="152" t="s">
        <v>226</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outlineLevel="2" x14ac:dyDescent="0.2">
      <c r="A70" s="159"/>
      <c r="B70" s="160"/>
      <c r="C70" s="260" t="s">
        <v>929</v>
      </c>
      <c r="D70" s="261"/>
      <c r="E70" s="261"/>
      <c r="F70" s="261"/>
      <c r="G70" s="261"/>
      <c r="H70" s="162"/>
      <c r="I70" s="162"/>
      <c r="J70" s="162"/>
      <c r="K70" s="162"/>
      <c r="L70" s="162"/>
      <c r="M70" s="162"/>
      <c r="N70" s="161"/>
      <c r="O70" s="161"/>
      <c r="P70" s="161"/>
      <c r="Q70" s="161"/>
      <c r="R70" s="162"/>
      <c r="S70" s="162"/>
      <c r="T70" s="162"/>
      <c r="U70" s="162"/>
      <c r="V70" s="162"/>
      <c r="W70" s="162"/>
      <c r="X70" s="162"/>
      <c r="Y70" s="162"/>
      <c r="Z70" s="152"/>
      <c r="AA70" s="152"/>
      <c r="AB70" s="152"/>
      <c r="AC70" s="152"/>
      <c r="AD70" s="152"/>
      <c r="AE70" s="152"/>
      <c r="AF70" s="152"/>
      <c r="AG70" s="152" t="s">
        <v>278</v>
      </c>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outlineLevel="2" x14ac:dyDescent="0.2">
      <c r="A71" s="159"/>
      <c r="B71" s="160"/>
      <c r="C71" s="194" t="s">
        <v>930</v>
      </c>
      <c r="D71" s="191"/>
      <c r="E71" s="192">
        <v>182.75</v>
      </c>
      <c r="F71" s="162"/>
      <c r="G71" s="162"/>
      <c r="H71" s="162"/>
      <c r="I71" s="162"/>
      <c r="J71" s="162"/>
      <c r="K71" s="162"/>
      <c r="L71" s="162"/>
      <c r="M71" s="162"/>
      <c r="N71" s="161"/>
      <c r="O71" s="161"/>
      <c r="P71" s="161"/>
      <c r="Q71" s="161"/>
      <c r="R71" s="162"/>
      <c r="S71" s="162"/>
      <c r="T71" s="162"/>
      <c r="U71" s="162"/>
      <c r="V71" s="162"/>
      <c r="W71" s="162"/>
      <c r="X71" s="162"/>
      <c r="Y71" s="162"/>
      <c r="Z71" s="152"/>
      <c r="AA71" s="152"/>
      <c r="AB71" s="152"/>
      <c r="AC71" s="152"/>
      <c r="AD71" s="152"/>
      <c r="AE71" s="152"/>
      <c r="AF71" s="152"/>
      <c r="AG71" s="152" t="s">
        <v>258</v>
      </c>
      <c r="AH71" s="152">
        <v>0</v>
      </c>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outlineLevel="1" x14ac:dyDescent="0.2">
      <c r="A72" s="171">
        <v>17</v>
      </c>
      <c r="B72" s="172" t="s">
        <v>931</v>
      </c>
      <c r="C72" s="187" t="s">
        <v>932</v>
      </c>
      <c r="D72" s="173" t="s">
        <v>272</v>
      </c>
      <c r="E72" s="174">
        <v>1508.4</v>
      </c>
      <c r="F72" s="175"/>
      <c r="G72" s="176">
        <f>ROUND(E72*F72,2)</f>
        <v>0</v>
      </c>
      <c r="H72" s="175"/>
      <c r="I72" s="176">
        <f>ROUND(E72*H72,2)</f>
        <v>0</v>
      </c>
      <c r="J72" s="175"/>
      <c r="K72" s="176">
        <f>ROUND(E72*J72,2)</f>
        <v>0</v>
      </c>
      <c r="L72" s="176">
        <v>21</v>
      </c>
      <c r="M72" s="176">
        <f>G72*(1+L72/100)</f>
        <v>0</v>
      </c>
      <c r="N72" s="174">
        <v>3.0000000000000001E-5</v>
      </c>
      <c r="O72" s="174">
        <f>ROUND(E72*N72,2)</f>
        <v>0.05</v>
      </c>
      <c r="P72" s="174">
        <v>0</v>
      </c>
      <c r="Q72" s="174">
        <f>ROUND(E72*P72,2)</f>
        <v>0</v>
      </c>
      <c r="R72" s="176"/>
      <c r="S72" s="176" t="s">
        <v>236</v>
      </c>
      <c r="T72" s="177" t="s">
        <v>223</v>
      </c>
      <c r="U72" s="162">
        <v>3.6999999999999998E-2</v>
      </c>
      <c r="V72" s="162">
        <f>ROUND(E72*U72,2)</f>
        <v>55.81</v>
      </c>
      <c r="W72" s="162"/>
      <c r="X72" s="162" t="s">
        <v>224</v>
      </c>
      <c r="Y72" s="162" t="s">
        <v>225</v>
      </c>
      <c r="Z72" s="152"/>
      <c r="AA72" s="152"/>
      <c r="AB72" s="152"/>
      <c r="AC72" s="152"/>
      <c r="AD72" s="152"/>
      <c r="AE72" s="152"/>
      <c r="AF72" s="152"/>
      <c r="AG72" s="152" t="s">
        <v>226</v>
      </c>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outlineLevel="2" x14ac:dyDescent="0.2">
      <c r="A73" s="159"/>
      <c r="B73" s="160"/>
      <c r="C73" s="194" t="s">
        <v>933</v>
      </c>
      <c r="D73" s="191"/>
      <c r="E73" s="192">
        <v>1368</v>
      </c>
      <c r="F73" s="162"/>
      <c r="G73" s="162"/>
      <c r="H73" s="162"/>
      <c r="I73" s="162"/>
      <c r="J73" s="162"/>
      <c r="K73" s="162"/>
      <c r="L73" s="162"/>
      <c r="M73" s="162"/>
      <c r="N73" s="161"/>
      <c r="O73" s="161"/>
      <c r="P73" s="161"/>
      <c r="Q73" s="161"/>
      <c r="R73" s="162"/>
      <c r="S73" s="162"/>
      <c r="T73" s="162"/>
      <c r="U73" s="162"/>
      <c r="V73" s="162"/>
      <c r="W73" s="162"/>
      <c r="X73" s="162"/>
      <c r="Y73" s="162"/>
      <c r="Z73" s="152"/>
      <c r="AA73" s="152"/>
      <c r="AB73" s="152"/>
      <c r="AC73" s="152"/>
      <c r="AD73" s="152"/>
      <c r="AE73" s="152"/>
      <c r="AF73" s="152"/>
      <c r="AG73" s="152" t="s">
        <v>258</v>
      </c>
      <c r="AH73" s="152">
        <v>0</v>
      </c>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outlineLevel="3" x14ac:dyDescent="0.2">
      <c r="A74" s="159"/>
      <c r="B74" s="160"/>
      <c r="C74" s="194" t="s">
        <v>934</v>
      </c>
      <c r="D74" s="191"/>
      <c r="E74" s="192">
        <v>140.4</v>
      </c>
      <c r="F74" s="162"/>
      <c r="G74" s="162"/>
      <c r="H74" s="162"/>
      <c r="I74" s="162"/>
      <c r="J74" s="162"/>
      <c r="K74" s="162"/>
      <c r="L74" s="162"/>
      <c r="M74" s="162"/>
      <c r="N74" s="161"/>
      <c r="O74" s="161"/>
      <c r="P74" s="161"/>
      <c r="Q74" s="161"/>
      <c r="R74" s="162"/>
      <c r="S74" s="162"/>
      <c r="T74" s="162"/>
      <c r="U74" s="162"/>
      <c r="V74" s="162"/>
      <c r="W74" s="162"/>
      <c r="X74" s="162"/>
      <c r="Y74" s="162"/>
      <c r="Z74" s="152"/>
      <c r="AA74" s="152"/>
      <c r="AB74" s="152"/>
      <c r="AC74" s="152"/>
      <c r="AD74" s="152"/>
      <c r="AE74" s="152"/>
      <c r="AF74" s="152"/>
      <c r="AG74" s="152" t="s">
        <v>258</v>
      </c>
      <c r="AH74" s="152">
        <v>0</v>
      </c>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outlineLevel="1" x14ac:dyDescent="0.2">
      <c r="A75" s="171">
        <v>18</v>
      </c>
      <c r="B75" s="172" t="s">
        <v>629</v>
      </c>
      <c r="C75" s="187" t="s">
        <v>630</v>
      </c>
      <c r="D75" s="173" t="s">
        <v>272</v>
      </c>
      <c r="E75" s="174">
        <v>1659.24</v>
      </c>
      <c r="F75" s="175"/>
      <c r="G75" s="176">
        <f>ROUND(E75*F75,2)</f>
        <v>0</v>
      </c>
      <c r="H75" s="175"/>
      <c r="I75" s="176">
        <f>ROUND(E75*H75,2)</f>
        <v>0</v>
      </c>
      <c r="J75" s="175"/>
      <c r="K75" s="176">
        <f>ROUND(E75*J75,2)</f>
        <v>0</v>
      </c>
      <c r="L75" s="176">
        <v>21</v>
      </c>
      <c r="M75" s="176">
        <f>G75*(1+L75/100)</f>
        <v>0</v>
      </c>
      <c r="N75" s="174">
        <v>4.0000000000000002E-4</v>
      </c>
      <c r="O75" s="174">
        <f>ROUND(E75*N75,2)</f>
        <v>0.66</v>
      </c>
      <c r="P75" s="174">
        <v>0</v>
      </c>
      <c r="Q75" s="174">
        <f>ROUND(E75*P75,2)</f>
        <v>0</v>
      </c>
      <c r="R75" s="176" t="s">
        <v>302</v>
      </c>
      <c r="S75" s="176" t="s">
        <v>236</v>
      </c>
      <c r="T75" s="177" t="s">
        <v>223</v>
      </c>
      <c r="U75" s="162">
        <v>0</v>
      </c>
      <c r="V75" s="162">
        <f>ROUND(E75*U75,2)</f>
        <v>0</v>
      </c>
      <c r="W75" s="162"/>
      <c r="X75" s="162" t="s">
        <v>285</v>
      </c>
      <c r="Y75" s="162" t="s">
        <v>225</v>
      </c>
      <c r="Z75" s="152"/>
      <c r="AA75" s="152"/>
      <c r="AB75" s="152"/>
      <c r="AC75" s="152"/>
      <c r="AD75" s="152"/>
      <c r="AE75" s="152"/>
      <c r="AF75" s="152"/>
      <c r="AG75" s="152" t="s">
        <v>286</v>
      </c>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row>
    <row r="76" spans="1:60" outlineLevel="2" x14ac:dyDescent="0.2">
      <c r="A76" s="159"/>
      <c r="B76" s="160"/>
      <c r="C76" s="194" t="s">
        <v>935</v>
      </c>
      <c r="D76" s="191"/>
      <c r="E76" s="192">
        <v>1659.24</v>
      </c>
      <c r="F76" s="162"/>
      <c r="G76" s="162"/>
      <c r="H76" s="162"/>
      <c r="I76" s="162"/>
      <c r="J76" s="162"/>
      <c r="K76" s="162"/>
      <c r="L76" s="162"/>
      <c r="M76" s="162"/>
      <c r="N76" s="161"/>
      <c r="O76" s="161"/>
      <c r="P76" s="161"/>
      <c r="Q76" s="161"/>
      <c r="R76" s="162"/>
      <c r="S76" s="162"/>
      <c r="T76" s="162"/>
      <c r="U76" s="162"/>
      <c r="V76" s="162"/>
      <c r="W76" s="162"/>
      <c r="X76" s="162"/>
      <c r="Y76" s="162"/>
      <c r="Z76" s="152"/>
      <c r="AA76" s="152"/>
      <c r="AB76" s="152"/>
      <c r="AC76" s="152"/>
      <c r="AD76" s="152"/>
      <c r="AE76" s="152"/>
      <c r="AF76" s="152"/>
      <c r="AG76" s="152" t="s">
        <v>258</v>
      </c>
      <c r="AH76" s="152">
        <v>0</v>
      </c>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x14ac:dyDescent="0.2">
      <c r="A77" s="164" t="s">
        <v>217</v>
      </c>
      <c r="B77" s="165" t="s">
        <v>142</v>
      </c>
      <c r="C77" s="185" t="s">
        <v>143</v>
      </c>
      <c r="D77" s="166"/>
      <c r="E77" s="167"/>
      <c r="F77" s="168"/>
      <c r="G77" s="168">
        <f>SUMIF(AG78:AG78,"&lt;&gt;NOR",G78:G78)</f>
        <v>0</v>
      </c>
      <c r="H77" s="168"/>
      <c r="I77" s="168">
        <f>SUM(I78:I78)</f>
        <v>0</v>
      </c>
      <c r="J77" s="168"/>
      <c r="K77" s="168">
        <f>SUM(K78:K78)</f>
        <v>0</v>
      </c>
      <c r="L77" s="168"/>
      <c r="M77" s="168">
        <f>SUM(M78:M78)</f>
        <v>0</v>
      </c>
      <c r="N77" s="167"/>
      <c r="O77" s="167">
        <f>SUM(O78:O78)</f>
        <v>2.46</v>
      </c>
      <c r="P77" s="167"/>
      <c r="Q77" s="167">
        <f>SUM(Q78:Q78)</f>
        <v>0</v>
      </c>
      <c r="R77" s="168"/>
      <c r="S77" s="168"/>
      <c r="T77" s="169"/>
      <c r="U77" s="163"/>
      <c r="V77" s="163">
        <f>SUM(V78:V78)</f>
        <v>7.53</v>
      </c>
      <c r="W77" s="163"/>
      <c r="X77" s="163"/>
      <c r="Y77" s="163"/>
      <c r="AG77" t="s">
        <v>218</v>
      </c>
    </row>
    <row r="78" spans="1:60" outlineLevel="1" x14ac:dyDescent="0.2">
      <c r="A78" s="178">
        <v>19</v>
      </c>
      <c r="B78" s="179" t="s">
        <v>936</v>
      </c>
      <c r="C78" s="186" t="s">
        <v>937</v>
      </c>
      <c r="D78" s="180" t="s">
        <v>341</v>
      </c>
      <c r="E78" s="181">
        <v>25</v>
      </c>
      <c r="F78" s="182"/>
      <c r="G78" s="183">
        <f>ROUND(E78*F78,2)</f>
        <v>0</v>
      </c>
      <c r="H78" s="182"/>
      <c r="I78" s="183">
        <f>ROUND(E78*H78,2)</f>
        <v>0</v>
      </c>
      <c r="J78" s="182"/>
      <c r="K78" s="183">
        <f>ROUND(E78*J78,2)</f>
        <v>0</v>
      </c>
      <c r="L78" s="183">
        <v>21</v>
      </c>
      <c r="M78" s="183">
        <f>G78*(1+L78/100)</f>
        <v>0</v>
      </c>
      <c r="N78" s="181">
        <v>9.8379999999999995E-2</v>
      </c>
      <c r="O78" s="181">
        <f>ROUND(E78*N78,2)</f>
        <v>2.46</v>
      </c>
      <c r="P78" s="181">
        <v>0</v>
      </c>
      <c r="Q78" s="181">
        <f>ROUND(E78*P78,2)</f>
        <v>0</v>
      </c>
      <c r="R78" s="183"/>
      <c r="S78" s="183" t="s">
        <v>236</v>
      </c>
      <c r="T78" s="184" t="s">
        <v>223</v>
      </c>
      <c r="U78" s="162">
        <v>0.30099999999999999</v>
      </c>
      <c r="V78" s="162">
        <f>ROUND(E78*U78,2)</f>
        <v>7.53</v>
      </c>
      <c r="W78" s="162"/>
      <c r="X78" s="162" t="s">
        <v>224</v>
      </c>
      <c r="Y78" s="162" t="s">
        <v>225</v>
      </c>
      <c r="Z78" s="152"/>
      <c r="AA78" s="152"/>
      <c r="AB78" s="152"/>
      <c r="AC78" s="152"/>
      <c r="AD78" s="152"/>
      <c r="AE78" s="152"/>
      <c r="AF78" s="152"/>
      <c r="AG78" s="152" t="s">
        <v>226</v>
      </c>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x14ac:dyDescent="0.2">
      <c r="A79" s="164" t="s">
        <v>217</v>
      </c>
      <c r="B79" s="165" t="s">
        <v>144</v>
      </c>
      <c r="C79" s="185" t="s">
        <v>145</v>
      </c>
      <c r="D79" s="166"/>
      <c r="E79" s="167"/>
      <c r="F79" s="168"/>
      <c r="G79" s="168">
        <f>SUMIF(AG80:AG86,"&lt;&gt;NOR",G80:G86)</f>
        <v>0</v>
      </c>
      <c r="H79" s="168"/>
      <c r="I79" s="168">
        <f>SUM(I80:I86)</f>
        <v>0</v>
      </c>
      <c r="J79" s="168"/>
      <c r="K79" s="168">
        <f>SUM(K80:K86)</f>
        <v>0</v>
      </c>
      <c r="L79" s="168"/>
      <c r="M79" s="168">
        <f>SUM(M80:M86)</f>
        <v>0</v>
      </c>
      <c r="N79" s="167"/>
      <c r="O79" s="167">
        <f>SUM(O80:O86)</f>
        <v>5.98</v>
      </c>
      <c r="P79" s="167"/>
      <c r="Q79" s="167">
        <f>SUM(Q80:Q86)</f>
        <v>0</v>
      </c>
      <c r="R79" s="168"/>
      <c r="S79" s="168"/>
      <c r="T79" s="169"/>
      <c r="U79" s="163"/>
      <c r="V79" s="163">
        <f>SUM(V80:V86)</f>
        <v>8.9300000000000015</v>
      </c>
      <c r="W79" s="163"/>
      <c r="X79" s="163"/>
      <c r="Y79" s="163"/>
      <c r="AG79" t="s">
        <v>218</v>
      </c>
    </row>
    <row r="80" spans="1:60" outlineLevel="1" x14ac:dyDescent="0.2">
      <c r="A80" s="171">
        <v>20</v>
      </c>
      <c r="B80" s="172" t="s">
        <v>938</v>
      </c>
      <c r="C80" s="187" t="s">
        <v>939</v>
      </c>
      <c r="D80" s="173" t="s">
        <v>253</v>
      </c>
      <c r="E80" s="174">
        <v>3.12</v>
      </c>
      <c r="F80" s="175"/>
      <c r="G80" s="176">
        <f>ROUND(E80*F80,2)</f>
        <v>0</v>
      </c>
      <c r="H80" s="175"/>
      <c r="I80" s="176">
        <f>ROUND(E80*H80,2)</f>
        <v>0</v>
      </c>
      <c r="J80" s="175"/>
      <c r="K80" s="176">
        <f>ROUND(E80*J80,2)</f>
        <v>0</v>
      </c>
      <c r="L80" s="176">
        <v>21</v>
      </c>
      <c r="M80" s="176">
        <f>G80*(1+L80/100)</f>
        <v>0</v>
      </c>
      <c r="N80" s="174">
        <v>1.8907700000000001</v>
      </c>
      <c r="O80" s="174">
        <f>ROUND(E80*N80,2)</f>
        <v>5.9</v>
      </c>
      <c r="P80" s="174">
        <v>0</v>
      </c>
      <c r="Q80" s="174">
        <f>ROUND(E80*P80,2)</f>
        <v>0</v>
      </c>
      <c r="R80" s="176"/>
      <c r="S80" s="176" t="s">
        <v>236</v>
      </c>
      <c r="T80" s="177" t="s">
        <v>223</v>
      </c>
      <c r="U80" s="162">
        <v>1.6950000000000001</v>
      </c>
      <c r="V80" s="162">
        <f>ROUND(E80*U80,2)</f>
        <v>5.29</v>
      </c>
      <c r="W80" s="162"/>
      <c r="X80" s="162" t="s">
        <v>224</v>
      </c>
      <c r="Y80" s="162" t="s">
        <v>225</v>
      </c>
      <c r="Z80" s="152"/>
      <c r="AA80" s="152"/>
      <c r="AB80" s="152"/>
      <c r="AC80" s="152"/>
      <c r="AD80" s="152"/>
      <c r="AE80" s="152"/>
      <c r="AF80" s="152"/>
      <c r="AG80" s="152" t="s">
        <v>226</v>
      </c>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outlineLevel="2" x14ac:dyDescent="0.2">
      <c r="A81" s="159"/>
      <c r="B81" s="160"/>
      <c r="C81" s="194" t="s">
        <v>940</v>
      </c>
      <c r="D81" s="191"/>
      <c r="E81" s="192">
        <v>1.08</v>
      </c>
      <c r="F81" s="162"/>
      <c r="G81" s="162"/>
      <c r="H81" s="162"/>
      <c r="I81" s="162"/>
      <c r="J81" s="162"/>
      <c r="K81" s="162"/>
      <c r="L81" s="162"/>
      <c r="M81" s="162"/>
      <c r="N81" s="161"/>
      <c r="O81" s="161"/>
      <c r="P81" s="161"/>
      <c r="Q81" s="161"/>
      <c r="R81" s="162"/>
      <c r="S81" s="162"/>
      <c r="T81" s="162"/>
      <c r="U81" s="162"/>
      <c r="V81" s="162"/>
      <c r="W81" s="162"/>
      <c r="X81" s="162"/>
      <c r="Y81" s="162"/>
      <c r="Z81" s="152"/>
      <c r="AA81" s="152"/>
      <c r="AB81" s="152"/>
      <c r="AC81" s="152"/>
      <c r="AD81" s="152"/>
      <c r="AE81" s="152"/>
      <c r="AF81" s="152"/>
      <c r="AG81" s="152" t="s">
        <v>258</v>
      </c>
      <c r="AH81" s="152">
        <v>0</v>
      </c>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3" x14ac:dyDescent="0.2">
      <c r="A82" s="159"/>
      <c r="B82" s="160"/>
      <c r="C82" s="194" t="s">
        <v>941</v>
      </c>
      <c r="D82" s="191"/>
      <c r="E82" s="192">
        <v>0.36</v>
      </c>
      <c r="F82" s="162"/>
      <c r="G82" s="162"/>
      <c r="H82" s="162"/>
      <c r="I82" s="162"/>
      <c r="J82" s="162"/>
      <c r="K82" s="162"/>
      <c r="L82" s="162"/>
      <c r="M82" s="162"/>
      <c r="N82" s="161"/>
      <c r="O82" s="161"/>
      <c r="P82" s="161"/>
      <c r="Q82" s="161"/>
      <c r="R82" s="162"/>
      <c r="S82" s="162"/>
      <c r="T82" s="162"/>
      <c r="U82" s="162"/>
      <c r="V82" s="162"/>
      <c r="W82" s="162"/>
      <c r="X82" s="162"/>
      <c r="Y82" s="162"/>
      <c r="Z82" s="152"/>
      <c r="AA82" s="152"/>
      <c r="AB82" s="152"/>
      <c r="AC82" s="152"/>
      <c r="AD82" s="152"/>
      <c r="AE82" s="152"/>
      <c r="AF82" s="152"/>
      <c r="AG82" s="152" t="s">
        <v>258</v>
      </c>
      <c r="AH82" s="152">
        <v>0</v>
      </c>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outlineLevel="3" x14ac:dyDescent="0.2">
      <c r="A83" s="159"/>
      <c r="B83" s="160"/>
      <c r="C83" s="194" t="s">
        <v>942</v>
      </c>
      <c r="D83" s="191"/>
      <c r="E83" s="192">
        <v>0.96</v>
      </c>
      <c r="F83" s="162"/>
      <c r="G83" s="162"/>
      <c r="H83" s="162"/>
      <c r="I83" s="162"/>
      <c r="J83" s="162"/>
      <c r="K83" s="162"/>
      <c r="L83" s="162"/>
      <c r="M83" s="162"/>
      <c r="N83" s="161"/>
      <c r="O83" s="161"/>
      <c r="P83" s="161"/>
      <c r="Q83" s="161"/>
      <c r="R83" s="162"/>
      <c r="S83" s="162"/>
      <c r="T83" s="162"/>
      <c r="U83" s="162"/>
      <c r="V83" s="162"/>
      <c r="W83" s="162"/>
      <c r="X83" s="162"/>
      <c r="Y83" s="162"/>
      <c r="Z83" s="152"/>
      <c r="AA83" s="152"/>
      <c r="AB83" s="152"/>
      <c r="AC83" s="152"/>
      <c r="AD83" s="152"/>
      <c r="AE83" s="152"/>
      <c r="AF83" s="152"/>
      <c r="AG83" s="152" t="s">
        <v>258</v>
      </c>
      <c r="AH83" s="152">
        <v>0</v>
      </c>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outlineLevel="3" x14ac:dyDescent="0.2">
      <c r="A84" s="159"/>
      <c r="B84" s="160"/>
      <c r="C84" s="194" t="s">
        <v>943</v>
      </c>
      <c r="D84" s="191"/>
      <c r="E84" s="192">
        <v>0.72</v>
      </c>
      <c r="F84" s="162"/>
      <c r="G84" s="162"/>
      <c r="H84" s="162"/>
      <c r="I84" s="162"/>
      <c r="J84" s="162"/>
      <c r="K84" s="162"/>
      <c r="L84" s="162"/>
      <c r="M84" s="162"/>
      <c r="N84" s="161"/>
      <c r="O84" s="161"/>
      <c r="P84" s="161"/>
      <c r="Q84" s="161"/>
      <c r="R84" s="162"/>
      <c r="S84" s="162"/>
      <c r="T84" s="162"/>
      <c r="U84" s="162"/>
      <c r="V84" s="162"/>
      <c r="W84" s="162"/>
      <c r="X84" s="162"/>
      <c r="Y84" s="162"/>
      <c r="Z84" s="152"/>
      <c r="AA84" s="152"/>
      <c r="AB84" s="152"/>
      <c r="AC84" s="152"/>
      <c r="AD84" s="152"/>
      <c r="AE84" s="152"/>
      <c r="AF84" s="152"/>
      <c r="AG84" s="152" t="s">
        <v>258</v>
      </c>
      <c r="AH84" s="152">
        <v>0</v>
      </c>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outlineLevel="1" x14ac:dyDescent="0.2">
      <c r="A85" s="178">
        <v>21</v>
      </c>
      <c r="B85" s="179" t="s">
        <v>944</v>
      </c>
      <c r="C85" s="186" t="s">
        <v>945</v>
      </c>
      <c r="D85" s="180" t="s">
        <v>341</v>
      </c>
      <c r="E85" s="181">
        <v>11</v>
      </c>
      <c r="F85" s="182"/>
      <c r="G85" s="183">
        <f>ROUND(E85*F85,2)</f>
        <v>0</v>
      </c>
      <c r="H85" s="182"/>
      <c r="I85" s="183">
        <f>ROUND(E85*H85,2)</f>
        <v>0</v>
      </c>
      <c r="J85" s="182"/>
      <c r="K85" s="183">
        <f>ROUND(E85*J85,2)</f>
        <v>0</v>
      </c>
      <c r="L85" s="183">
        <v>21</v>
      </c>
      <c r="M85" s="183">
        <f>G85*(1+L85/100)</f>
        <v>0</v>
      </c>
      <c r="N85" s="181">
        <v>6.6E-3</v>
      </c>
      <c r="O85" s="181">
        <f>ROUND(E85*N85,2)</f>
        <v>7.0000000000000007E-2</v>
      </c>
      <c r="P85" s="181">
        <v>0</v>
      </c>
      <c r="Q85" s="181">
        <f>ROUND(E85*P85,2)</f>
        <v>0</v>
      </c>
      <c r="R85" s="183"/>
      <c r="S85" s="183" t="s">
        <v>236</v>
      </c>
      <c r="T85" s="184" t="s">
        <v>223</v>
      </c>
      <c r="U85" s="162">
        <v>0.28000000000000003</v>
      </c>
      <c r="V85" s="162">
        <f>ROUND(E85*U85,2)</f>
        <v>3.08</v>
      </c>
      <c r="W85" s="162"/>
      <c r="X85" s="162" t="s">
        <v>224</v>
      </c>
      <c r="Y85" s="162" t="s">
        <v>225</v>
      </c>
      <c r="Z85" s="152"/>
      <c r="AA85" s="152"/>
      <c r="AB85" s="152"/>
      <c r="AC85" s="152"/>
      <c r="AD85" s="152"/>
      <c r="AE85" s="152"/>
      <c r="AF85" s="152"/>
      <c r="AG85" s="152" t="s">
        <v>226</v>
      </c>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outlineLevel="1" x14ac:dyDescent="0.2">
      <c r="A86" s="178">
        <v>22</v>
      </c>
      <c r="B86" s="179" t="s">
        <v>946</v>
      </c>
      <c r="C86" s="186" t="s">
        <v>947</v>
      </c>
      <c r="D86" s="180" t="s">
        <v>341</v>
      </c>
      <c r="E86" s="181">
        <v>1</v>
      </c>
      <c r="F86" s="182"/>
      <c r="G86" s="183">
        <f>ROUND(E86*F86,2)</f>
        <v>0</v>
      </c>
      <c r="H86" s="182"/>
      <c r="I86" s="183">
        <f>ROUND(E86*H86,2)</f>
        <v>0</v>
      </c>
      <c r="J86" s="182"/>
      <c r="K86" s="183">
        <f>ROUND(E86*J86,2)</f>
        <v>0</v>
      </c>
      <c r="L86" s="183">
        <v>21</v>
      </c>
      <c r="M86" s="183">
        <f>G86*(1+L86/100)</f>
        <v>0</v>
      </c>
      <c r="N86" s="181">
        <v>6.6E-3</v>
      </c>
      <c r="O86" s="181">
        <f>ROUND(E86*N86,2)</f>
        <v>0.01</v>
      </c>
      <c r="P86" s="181">
        <v>0</v>
      </c>
      <c r="Q86" s="181">
        <f>ROUND(E86*P86,2)</f>
        <v>0</v>
      </c>
      <c r="R86" s="183"/>
      <c r="S86" s="183" t="s">
        <v>236</v>
      </c>
      <c r="T86" s="184" t="s">
        <v>223</v>
      </c>
      <c r="U86" s="162">
        <v>0.56000000000000005</v>
      </c>
      <c r="V86" s="162">
        <f>ROUND(E86*U86,2)</f>
        <v>0.56000000000000005</v>
      </c>
      <c r="W86" s="162"/>
      <c r="X86" s="162" t="s">
        <v>224</v>
      </c>
      <c r="Y86" s="162" t="s">
        <v>225</v>
      </c>
      <c r="Z86" s="152"/>
      <c r="AA86" s="152"/>
      <c r="AB86" s="152"/>
      <c r="AC86" s="152"/>
      <c r="AD86" s="152"/>
      <c r="AE86" s="152"/>
      <c r="AF86" s="152"/>
      <c r="AG86" s="152" t="s">
        <v>226</v>
      </c>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x14ac:dyDescent="0.2">
      <c r="A87" s="164" t="s">
        <v>217</v>
      </c>
      <c r="B87" s="165" t="s">
        <v>146</v>
      </c>
      <c r="C87" s="185" t="s">
        <v>147</v>
      </c>
      <c r="D87" s="166"/>
      <c r="E87" s="167"/>
      <c r="F87" s="168"/>
      <c r="G87" s="168">
        <f>SUMIF(AG88:AG95,"&lt;&gt;NOR",G88:G95)</f>
        <v>0</v>
      </c>
      <c r="H87" s="168"/>
      <c r="I87" s="168">
        <f>SUM(I88:I95)</f>
        <v>0</v>
      </c>
      <c r="J87" s="168"/>
      <c r="K87" s="168">
        <f>SUM(K88:K95)</f>
        <v>0</v>
      </c>
      <c r="L87" s="168"/>
      <c r="M87" s="168">
        <f>SUM(M88:M95)</f>
        <v>0</v>
      </c>
      <c r="N87" s="167"/>
      <c r="O87" s="167">
        <f>SUM(O88:O95)</f>
        <v>30.25</v>
      </c>
      <c r="P87" s="167"/>
      <c r="Q87" s="167">
        <f>SUM(Q88:Q95)</f>
        <v>0</v>
      </c>
      <c r="R87" s="168"/>
      <c r="S87" s="168"/>
      <c r="T87" s="169"/>
      <c r="U87" s="163"/>
      <c r="V87" s="163">
        <f>SUM(V88:V95)</f>
        <v>53.82</v>
      </c>
      <c r="W87" s="163"/>
      <c r="X87" s="163"/>
      <c r="Y87" s="163"/>
      <c r="AG87" t="s">
        <v>218</v>
      </c>
    </row>
    <row r="88" spans="1:60" outlineLevel="1" x14ac:dyDescent="0.2">
      <c r="A88" s="178">
        <v>23</v>
      </c>
      <c r="B88" s="179" t="s">
        <v>948</v>
      </c>
      <c r="C88" s="186" t="s">
        <v>949</v>
      </c>
      <c r="D88" s="180" t="s">
        <v>272</v>
      </c>
      <c r="E88" s="181">
        <v>3.9249999999999998</v>
      </c>
      <c r="F88" s="182"/>
      <c r="G88" s="183">
        <f>ROUND(E88*F88,2)</f>
        <v>0</v>
      </c>
      <c r="H88" s="182"/>
      <c r="I88" s="183">
        <f>ROUND(E88*H88,2)</f>
        <v>0</v>
      </c>
      <c r="J88" s="182"/>
      <c r="K88" s="183">
        <f>ROUND(E88*J88,2)</f>
        <v>0</v>
      </c>
      <c r="L88" s="183">
        <v>21</v>
      </c>
      <c r="M88" s="183">
        <f>G88*(1+L88/100)</f>
        <v>0</v>
      </c>
      <c r="N88" s="181">
        <v>0.31387999999999999</v>
      </c>
      <c r="O88" s="181">
        <f>ROUND(E88*N88,2)</f>
        <v>1.23</v>
      </c>
      <c r="P88" s="181">
        <v>0</v>
      </c>
      <c r="Q88" s="181">
        <f>ROUND(E88*P88,2)</f>
        <v>0</v>
      </c>
      <c r="R88" s="183"/>
      <c r="S88" s="183" t="s">
        <v>236</v>
      </c>
      <c r="T88" s="184" t="s">
        <v>223</v>
      </c>
      <c r="U88" s="162">
        <v>1.208</v>
      </c>
      <c r="V88" s="162">
        <f>ROUND(E88*U88,2)</f>
        <v>4.74</v>
      </c>
      <c r="W88" s="162"/>
      <c r="X88" s="162" t="s">
        <v>224</v>
      </c>
      <c r="Y88" s="162" t="s">
        <v>225</v>
      </c>
      <c r="Z88" s="152"/>
      <c r="AA88" s="152"/>
      <c r="AB88" s="152"/>
      <c r="AC88" s="152"/>
      <c r="AD88" s="152"/>
      <c r="AE88" s="152"/>
      <c r="AF88" s="152"/>
      <c r="AG88" s="152" t="s">
        <v>226</v>
      </c>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ht="22.5" outlineLevel="1" x14ac:dyDescent="0.2">
      <c r="A89" s="178">
        <v>24</v>
      </c>
      <c r="B89" s="179" t="s">
        <v>950</v>
      </c>
      <c r="C89" s="186" t="s">
        <v>951</v>
      </c>
      <c r="D89" s="180" t="s">
        <v>299</v>
      </c>
      <c r="E89" s="181">
        <v>76.5</v>
      </c>
      <c r="F89" s="182"/>
      <c r="G89" s="183">
        <f>ROUND(E89*F89,2)</f>
        <v>0</v>
      </c>
      <c r="H89" s="182"/>
      <c r="I89" s="183">
        <f>ROUND(E89*H89,2)</f>
        <v>0</v>
      </c>
      <c r="J89" s="182"/>
      <c r="K89" s="183">
        <f>ROUND(E89*J89,2)</f>
        <v>0</v>
      </c>
      <c r="L89" s="183">
        <v>21</v>
      </c>
      <c r="M89" s="183">
        <f>G89*(1+L89/100)</f>
        <v>0</v>
      </c>
      <c r="N89" s="181">
        <v>0.25207000000000002</v>
      </c>
      <c r="O89" s="181">
        <f>ROUND(E89*N89,2)</f>
        <v>19.28</v>
      </c>
      <c r="P89" s="181">
        <v>0</v>
      </c>
      <c r="Q89" s="181">
        <f>ROUND(E89*P89,2)</f>
        <v>0</v>
      </c>
      <c r="R89" s="183"/>
      <c r="S89" s="183" t="s">
        <v>236</v>
      </c>
      <c r="T89" s="184" t="s">
        <v>223</v>
      </c>
      <c r="U89" s="162">
        <v>0.64159999999999995</v>
      </c>
      <c r="V89" s="162">
        <f>ROUND(E89*U89,2)</f>
        <v>49.08</v>
      </c>
      <c r="W89" s="162"/>
      <c r="X89" s="162" t="s">
        <v>224</v>
      </c>
      <c r="Y89" s="162" t="s">
        <v>225</v>
      </c>
      <c r="Z89" s="152"/>
      <c r="AA89" s="152"/>
      <c r="AB89" s="152"/>
      <c r="AC89" s="152"/>
      <c r="AD89" s="152"/>
      <c r="AE89" s="152"/>
      <c r="AF89" s="152"/>
      <c r="AG89" s="152" t="s">
        <v>226</v>
      </c>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outlineLevel="1" x14ac:dyDescent="0.2">
      <c r="A90" s="171">
        <v>25</v>
      </c>
      <c r="B90" s="172" t="s">
        <v>952</v>
      </c>
      <c r="C90" s="187" t="s">
        <v>953</v>
      </c>
      <c r="D90" s="173" t="s">
        <v>341</v>
      </c>
      <c r="E90" s="174">
        <v>153</v>
      </c>
      <c r="F90" s="175"/>
      <c r="G90" s="176">
        <f>ROUND(E90*F90,2)</f>
        <v>0</v>
      </c>
      <c r="H90" s="175"/>
      <c r="I90" s="176">
        <f>ROUND(E90*H90,2)</f>
        <v>0</v>
      </c>
      <c r="J90" s="175"/>
      <c r="K90" s="176">
        <f>ROUND(E90*J90,2)</f>
        <v>0</v>
      </c>
      <c r="L90" s="176">
        <v>21</v>
      </c>
      <c r="M90" s="176">
        <f>G90*(1+L90/100)</f>
        <v>0</v>
      </c>
      <c r="N90" s="174">
        <v>2.98E-2</v>
      </c>
      <c r="O90" s="174">
        <f>ROUND(E90*N90,2)</f>
        <v>4.5599999999999996</v>
      </c>
      <c r="P90" s="174">
        <v>0</v>
      </c>
      <c r="Q90" s="174">
        <f>ROUND(E90*P90,2)</f>
        <v>0</v>
      </c>
      <c r="R90" s="176" t="s">
        <v>302</v>
      </c>
      <c r="S90" s="176" t="s">
        <v>236</v>
      </c>
      <c r="T90" s="177" t="s">
        <v>223</v>
      </c>
      <c r="U90" s="162">
        <v>0</v>
      </c>
      <c r="V90" s="162">
        <f>ROUND(E90*U90,2)</f>
        <v>0</v>
      </c>
      <c r="W90" s="162"/>
      <c r="X90" s="162" t="s">
        <v>285</v>
      </c>
      <c r="Y90" s="162" t="s">
        <v>225</v>
      </c>
      <c r="Z90" s="152"/>
      <c r="AA90" s="152"/>
      <c r="AB90" s="152"/>
      <c r="AC90" s="152"/>
      <c r="AD90" s="152"/>
      <c r="AE90" s="152"/>
      <c r="AF90" s="152"/>
      <c r="AG90" s="152" t="s">
        <v>286</v>
      </c>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outlineLevel="2" x14ac:dyDescent="0.2">
      <c r="A91" s="159"/>
      <c r="B91" s="160"/>
      <c r="C91" s="194" t="s">
        <v>954</v>
      </c>
      <c r="D91" s="191"/>
      <c r="E91" s="192">
        <v>153</v>
      </c>
      <c r="F91" s="162"/>
      <c r="G91" s="162"/>
      <c r="H91" s="162"/>
      <c r="I91" s="162"/>
      <c r="J91" s="162"/>
      <c r="K91" s="162"/>
      <c r="L91" s="162"/>
      <c r="M91" s="162"/>
      <c r="N91" s="161"/>
      <c r="O91" s="161"/>
      <c r="P91" s="161"/>
      <c r="Q91" s="161"/>
      <c r="R91" s="162"/>
      <c r="S91" s="162"/>
      <c r="T91" s="162"/>
      <c r="U91" s="162"/>
      <c r="V91" s="162"/>
      <c r="W91" s="162"/>
      <c r="X91" s="162"/>
      <c r="Y91" s="162"/>
      <c r="Z91" s="152"/>
      <c r="AA91" s="152"/>
      <c r="AB91" s="152"/>
      <c r="AC91" s="152"/>
      <c r="AD91" s="152"/>
      <c r="AE91" s="152"/>
      <c r="AF91" s="152"/>
      <c r="AG91" s="152" t="s">
        <v>258</v>
      </c>
      <c r="AH91" s="152">
        <v>0</v>
      </c>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1" x14ac:dyDescent="0.2">
      <c r="A92" s="171">
        <v>26</v>
      </c>
      <c r="B92" s="172" t="s">
        <v>955</v>
      </c>
      <c r="C92" s="187" t="s">
        <v>956</v>
      </c>
      <c r="D92" s="173" t="s">
        <v>341</v>
      </c>
      <c r="E92" s="174">
        <v>77</v>
      </c>
      <c r="F92" s="175"/>
      <c r="G92" s="176">
        <f>ROUND(E92*F92,2)</f>
        <v>0</v>
      </c>
      <c r="H92" s="175"/>
      <c r="I92" s="176">
        <f>ROUND(E92*H92,2)</f>
        <v>0</v>
      </c>
      <c r="J92" s="175"/>
      <c r="K92" s="176">
        <f>ROUND(E92*J92,2)</f>
        <v>0</v>
      </c>
      <c r="L92" s="176">
        <v>21</v>
      </c>
      <c r="M92" s="176">
        <f>G92*(1+L92/100)</f>
        <v>0</v>
      </c>
      <c r="N92" s="174">
        <v>1.67E-2</v>
      </c>
      <c r="O92" s="174">
        <f>ROUND(E92*N92,2)</f>
        <v>1.29</v>
      </c>
      <c r="P92" s="174">
        <v>0</v>
      </c>
      <c r="Q92" s="174">
        <f>ROUND(E92*P92,2)</f>
        <v>0</v>
      </c>
      <c r="R92" s="176" t="s">
        <v>302</v>
      </c>
      <c r="S92" s="176" t="s">
        <v>236</v>
      </c>
      <c r="T92" s="177" t="s">
        <v>223</v>
      </c>
      <c r="U92" s="162">
        <v>0</v>
      </c>
      <c r="V92" s="162">
        <f>ROUND(E92*U92,2)</f>
        <v>0</v>
      </c>
      <c r="W92" s="162"/>
      <c r="X92" s="162" t="s">
        <v>285</v>
      </c>
      <c r="Y92" s="162" t="s">
        <v>225</v>
      </c>
      <c r="Z92" s="152"/>
      <c r="AA92" s="152"/>
      <c r="AB92" s="152"/>
      <c r="AC92" s="152"/>
      <c r="AD92" s="152"/>
      <c r="AE92" s="152"/>
      <c r="AF92" s="152"/>
      <c r="AG92" s="152" t="s">
        <v>286</v>
      </c>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outlineLevel="2" x14ac:dyDescent="0.2">
      <c r="A93" s="159"/>
      <c r="B93" s="160"/>
      <c r="C93" s="260" t="s">
        <v>957</v>
      </c>
      <c r="D93" s="261"/>
      <c r="E93" s="261"/>
      <c r="F93" s="261"/>
      <c r="G93" s="261"/>
      <c r="H93" s="162"/>
      <c r="I93" s="162"/>
      <c r="J93" s="162"/>
      <c r="K93" s="162"/>
      <c r="L93" s="162"/>
      <c r="M93" s="162"/>
      <c r="N93" s="161"/>
      <c r="O93" s="161"/>
      <c r="P93" s="161"/>
      <c r="Q93" s="161"/>
      <c r="R93" s="162"/>
      <c r="S93" s="162"/>
      <c r="T93" s="162"/>
      <c r="U93" s="162"/>
      <c r="V93" s="162"/>
      <c r="W93" s="162"/>
      <c r="X93" s="162"/>
      <c r="Y93" s="162"/>
      <c r="Z93" s="152"/>
      <c r="AA93" s="152"/>
      <c r="AB93" s="152"/>
      <c r="AC93" s="152"/>
      <c r="AD93" s="152"/>
      <c r="AE93" s="152"/>
      <c r="AF93" s="152"/>
      <c r="AG93" s="152" t="s">
        <v>278</v>
      </c>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row>
    <row r="94" spans="1:60" outlineLevel="1" x14ac:dyDescent="0.2">
      <c r="A94" s="178">
        <v>27</v>
      </c>
      <c r="B94" s="179" t="s">
        <v>958</v>
      </c>
      <c r="C94" s="186" t="s">
        <v>959</v>
      </c>
      <c r="D94" s="180" t="s">
        <v>272</v>
      </c>
      <c r="E94" s="181">
        <v>3.9249999999999998</v>
      </c>
      <c r="F94" s="182"/>
      <c r="G94" s="183">
        <f>ROUND(E94*F94,2)</f>
        <v>0</v>
      </c>
      <c r="H94" s="182"/>
      <c r="I94" s="183">
        <f>ROUND(E94*H94,2)</f>
        <v>0</v>
      </c>
      <c r="J94" s="182"/>
      <c r="K94" s="183">
        <f>ROUND(E94*J94,2)</f>
        <v>0</v>
      </c>
      <c r="L94" s="183">
        <v>21</v>
      </c>
      <c r="M94" s="183">
        <f>G94*(1+L94/100)</f>
        <v>0</v>
      </c>
      <c r="N94" s="181">
        <v>0.2</v>
      </c>
      <c r="O94" s="181">
        <f>ROUND(E94*N94,2)</f>
        <v>0.79</v>
      </c>
      <c r="P94" s="181">
        <v>0</v>
      </c>
      <c r="Q94" s="181">
        <f>ROUND(E94*P94,2)</f>
        <v>0</v>
      </c>
      <c r="R94" s="183" t="s">
        <v>302</v>
      </c>
      <c r="S94" s="183" t="s">
        <v>236</v>
      </c>
      <c r="T94" s="184" t="s">
        <v>223</v>
      </c>
      <c r="U94" s="162">
        <v>0</v>
      </c>
      <c r="V94" s="162">
        <f>ROUND(E94*U94,2)</f>
        <v>0</v>
      </c>
      <c r="W94" s="162"/>
      <c r="X94" s="162" t="s">
        <v>285</v>
      </c>
      <c r="Y94" s="162" t="s">
        <v>225</v>
      </c>
      <c r="Z94" s="152"/>
      <c r="AA94" s="152"/>
      <c r="AB94" s="152"/>
      <c r="AC94" s="152"/>
      <c r="AD94" s="152"/>
      <c r="AE94" s="152"/>
      <c r="AF94" s="152"/>
      <c r="AG94" s="152" t="s">
        <v>286</v>
      </c>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outlineLevel="1" x14ac:dyDescent="0.2">
      <c r="A95" s="178">
        <v>28</v>
      </c>
      <c r="B95" s="179" t="s">
        <v>960</v>
      </c>
      <c r="C95" s="186" t="s">
        <v>961</v>
      </c>
      <c r="D95" s="180" t="s">
        <v>341</v>
      </c>
      <c r="E95" s="181">
        <v>77</v>
      </c>
      <c r="F95" s="182"/>
      <c r="G95" s="183">
        <f>ROUND(E95*F95,2)</f>
        <v>0</v>
      </c>
      <c r="H95" s="182"/>
      <c r="I95" s="183">
        <f>ROUND(E95*H95,2)</f>
        <v>0</v>
      </c>
      <c r="J95" s="182"/>
      <c r="K95" s="183">
        <f>ROUND(E95*J95,2)</f>
        <v>0</v>
      </c>
      <c r="L95" s="183">
        <v>21</v>
      </c>
      <c r="M95" s="183">
        <f>G95*(1+L95/100)</f>
        <v>0</v>
      </c>
      <c r="N95" s="181">
        <v>4.0300000000000002E-2</v>
      </c>
      <c r="O95" s="181">
        <f>ROUND(E95*N95,2)</f>
        <v>3.1</v>
      </c>
      <c r="P95" s="181">
        <v>0</v>
      </c>
      <c r="Q95" s="181">
        <f>ROUND(E95*P95,2)</f>
        <v>0</v>
      </c>
      <c r="R95" s="183" t="s">
        <v>302</v>
      </c>
      <c r="S95" s="183" t="s">
        <v>236</v>
      </c>
      <c r="T95" s="184" t="s">
        <v>223</v>
      </c>
      <c r="U95" s="162">
        <v>0</v>
      </c>
      <c r="V95" s="162">
        <f>ROUND(E95*U95,2)</f>
        <v>0</v>
      </c>
      <c r="W95" s="162"/>
      <c r="X95" s="162" t="s">
        <v>285</v>
      </c>
      <c r="Y95" s="162" t="s">
        <v>225</v>
      </c>
      <c r="Z95" s="152"/>
      <c r="AA95" s="152"/>
      <c r="AB95" s="152"/>
      <c r="AC95" s="152"/>
      <c r="AD95" s="152"/>
      <c r="AE95" s="152"/>
      <c r="AF95" s="152"/>
      <c r="AG95" s="152" t="s">
        <v>962</v>
      </c>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x14ac:dyDescent="0.2">
      <c r="A96" s="164" t="s">
        <v>217</v>
      </c>
      <c r="B96" s="165" t="s">
        <v>152</v>
      </c>
      <c r="C96" s="185" t="s">
        <v>153</v>
      </c>
      <c r="D96" s="166"/>
      <c r="E96" s="167"/>
      <c r="F96" s="168"/>
      <c r="G96" s="168">
        <f>SUMIF(AG97:AG124,"&lt;&gt;NOR",G97:G124)</f>
        <v>0</v>
      </c>
      <c r="H96" s="168"/>
      <c r="I96" s="168">
        <f>SUM(I97:I124)</f>
        <v>0</v>
      </c>
      <c r="J96" s="168"/>
      <c r="K96" s="168">
        <f>SUM(K97:K124)</f>
        <v>0</v>
      </c>
      <c r="L96" s="168"/>
      <c r="M96" s="168">
        <f>SUM(M97:M124)</f>
        <v>0</v>
      </c>
      <c r="N96" s="167"/>
      <c r="O96" s="167">
        <f>SUM(O97:O124)</f>
        <v>19.350000000000001</v>
      </c>
      <c r="P96" s="167"/>
      <c r="Q96" s="167">
        <f>SUM(Q97:Q124)</f>
        <v>0</v>
      </c>
      <c r="R96" s="168"/>
      <c r="S96" s="168"/>
      <c r="T96" s="169"/>
      <c r="U96" s="163"/>
      <c r="V96" s="163">
        <f>SUM(V97:V124)</f>
        <v>165.47</v>
      </c>
      <c r="W96" s="163"/>
      <c r="X96" s="163"/>
      <c r="Y96" s="163"/>
      <c r="AG96" t="s">
        <v>218</v>
      </c>
    </row>
    <row r="97" spans="1:60" outlineLevel="1" x14ac:dyDescent="0.2">
      <c r="A97" s="171">
        <v>29</v>
      </c>
      <c r="B97" s="172" t="s">
        <v>963</v>
      </c>
      <c r="C97" s="187" t="s">
        <v>964</v>
      </c>
      <c r="D97" s="173" t="s">
        <v>299</v>
      </c>
      <c r="E97" s="174">
        <v>52</v>
      </c>
      <c r="F97" s="175"/>
      <c r="G97" s="176">
        <f>ROUND(E97*F97,2)</f>
        <v>0</v>
      </c>
      <c r="H97" s="175"/>
      <c r="I97" s="176">
        <f>ROUND(E97*H97,2)</f>
        <v>0</v>
      </c>
      <c r="J97" s="175"/>
      <c r="K97" s="176">
        <f>ROUND(E97*J97,2)</f>
        <v>0</v>
      </c>
      <c r="L97" s="176">
        <v>21</v>
      </c>
      <c r="M97" s="176">
        <f>G97*(1+L97/100)</f>
        <v>0</v>
      </c>
      <c r="N97" s="174">
        <v>1.6000000000000001E-4</v>
      </c>
      <c r="O97" s="174">
        <f>ROUND(E97*N97,2)</f>
        <v>0.01</v>
      </c>
      <c r="P97" s="174">
        <v>0</v>
      </c>
      <c r="Q97" s="174">
        <f>ROUND(E97*P97,2)</f>
        <v>0</v>
      </c>
      <c r="R97" s="176"/>
      <c r="S97" s="176" t="s">
        <v>236</v>
      </c>
      <c r="T97" s="177" t="s">
        <v>223</v>
      </c>
      <c r="U97" s="162">
        <v>0.29599999999999999</v>
      </c>
      <c r="V97" s="162">
        <f>ROUND(E97*U97,2)</f>
        <v>15.39</v>
      </c>
      <c r="W97" s="162"/>
      <c r="X97" s="162" t="s">
        <v>224</v>
      </c>
      <c r="Y97" s="162" t="s">
        <v>225</v>
      </c>
      <c r="Z97" s="152"/>
      <c r="AA97" s="152"/>
      <c r="AB97" s="152"/>
      <c r="AC97" s="152"/>
      <c r="AD97" s="152"/>
      <c r="AE97" s="152"/>
      <c r="AF97" s="152"/>
      <c r="AG97" s="152" t="s">
        <v>226</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outlineLevel="2" x14ac:dyDescent="0.2">
      <c r="A98" s="159"/>
      <c r="B98" s="160"/>
      <c r="C98" s="194" t="s">
        <v>965</v>
      </c>
      <c r="D98" s="191"/>
      <c r="E98" s="192">
        <v>52</v>
      </c>
      <c r="F98" s="162"/>
      <c r="G98" s="162"/>
      <c r="H98" s="162"/>
      <c r="I98" s="162"/>
      <c r="J98" s="162"/>
      <c r="K98" s="162"/>
      <c r="L98" s="162"/>
      <c r="M98" s="162"/>
      <c r="N98" s="161"/>
      <c r="O98" s="161"/>
      <c r="P98" s="161"/>
      <c r="Q98" s="161"/>
      <c r="R98" s="162"/>
      <c r="S98" s="162"/>
      <c r="T98" s="162"/>
      <c r="U98" s="162"/>
      <c r="V98" s="162"/>
      <c r="W98" s="162"/>
      <c r="X98" s="162"/>
      <c r="Y98" s="162"/>
      <c r="Z98" s="152"/>
      <c r="AA98" s="152"/>
      <c r="AB98" s="152"/>
      <c r="AC98" s="152"/>
      <c r="AD98" s="152"/>
      <c r="AE98" s="152"/>
      <c r="AF98" s="152"/>
      <c r="AG98" s="152" t="s">
        <v>258</v>
      </c>
      <c r="AH98" s="152">
        <v>0</v>
      </c>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row>
    <row r="99" spans="1:60" outlineLevel="1" x14ac:dyDescent="0.2">
      <c r="A99" s="171">
        <v>30</v>
      </c>
      <c r="B99" s="172" t="s">
        <v>966</v>
      </c>
      <c r="C99" s="187" t="s">
        <v>967</v>
      </c>
      <c r="D99" s="173" t="s">
        <v>299</v>
      </c>
      <c r="E99" s="174">
        <v>252</v>
      </c>
      <c r="F99" s="175"/>
      <c r="G99" s="176">
        <f>ROUND(E99*F99,2)</f>
        <v>0</v>
      </c>
      <c r="H99" s="175"/>
      <c r="I99" s="176">
        <f>ROUND(E99*H99,2)</f>
        <v>0</v>
      </c>
      <c r="J99" s="175"/>
      <c r="K99" s="176">
        <f>ROUND(E99*J99,2)</f>
        <v>0</v>
      </c>
      <c r="L99" s="176">
        <v>21</v>
      </c>
      <c r="M99" s="176">
        <f>G99*(1+L99/100)</f>
        <v>0</v>
      </c>
      <c r="N99" s="174">
        <v>0</v>
      </c>
      <c r="O99" s="174">
        <f>ROUND(E99*N99,2)</f>
        <v>0</v>
      </c>
      <c r="P99" s="174">
        <v>0</v>
      </c>
      <c r="Q99" s="174">
        <f>ROUND(E99*P99,2)</f>
        <v>0</v>
      </c>
      <c r="R99" s="176"/>
      <c r="S99" s="176" t="s">
        <v>236</v>
      </c>
      <c r="T99" s="177" t="s">
        <v>223</v>
      </c>
      <c r="U99" s="162">
        <v>0.24</v>
      </c>
      <c r="V99" s="162">
        <f>ROUND(E99*U99,2)</f>
        <v>60.48</v>
      </c>
      <c r="W99" s="162"/>
      <c r="X99" s="162" t="s">
        <v>224</v>
      </c>
      <c r="Y99" s="162" t="s">
        <v>225</v>
      </c>
      <c r="Z99" s="152"/>
      <c r="AA99" s="152"/>
      <c r="AB99" s="152"/>
      <c r="AC99" s="152"/>
      <c r="AD99" s="152"/>
      <c r="AE99" s="152"/>
      <c r="AF99" s="152"/>
      <c r="AG99" s="152" t="s">
        <v>226</v>
      </c>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outlineLevel="2" x14ac:dyDescent="0.2">
      <c r="A100" s="159"/>
      <c r="B100" s="160"/>
      <c r="C100" s="260" t="s">
        <v>968</v>
      </c>
      <c r="D100" s="261"/>
      <c r="E100" s="261"/>
      <c r="F100" s="261"/>
      <c r="G100" s="261"/>
      <c r="H100" s="162"/>
      <c r="I100" s="162"/>
      <c r="J100" s="162"/>
      <c r="K100" s="162"/>
      <c r="L100" s="162"/>
      <c r="M100" s="162"/>
      <c r="N100" s="161"/>
      <c r="O100" s="161"/>
      <c r="P100" s="161"/>
      <c r="Q100" s="161"/>
      <c r="R100" s="162"/>
      <c r="S100" s="162"/>
      <c r="T100" s="162"/>
      <c r="U100" s="162"/>
      <c r="V100" s="162"/>
      <c r="W100" s="162"/>
      <c r="X100" s="162"/>
      <c r="Y100" s="162"/>
      <c r="Z100" s="152"/>
      <c r="AA100" s="152"/>
      <c r="AB100" s="152"/>
      <c r="AC100" s="152"/>
      <c r="AD100" s="152"/>
      <c r="AE100" s="152"/>
      <c r="AF100" s="152"/>
      <c r="AG100" s="152" t="s">
        <v>278</v>
      </c>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row>
    <row r="101" spans="1:60" outlineLevel="1" x14ac:dyDescent="0.2">
      <c r="A101" s="178">
        <v>31</v>
      </c>
      <c r="B101" s="179" t="s">
        <v>969</v>
      </c>
      <c r="C101" s="186" t="s">
        <v>970</v>
      </c>
      <c r="D101" s="180" t="s">
        <v>971</v>
      </c>
      <c r="E101" s="181">
        <v>4</v>
      </c>
      <c r="F101" s="182"/>
      <c r="G101" s="183">
        <f>ROUND(E101*F101,2)</f>
        <v>0</v>
      </c>
      <c r="H101" s="182"/>
      <c r="I101" s="183">
        <f>ROUND(E101*H101,2)</f>
        <v>0</v>
      </c>
      <c r="J101" s="182"/>
      <c r="K101" s="183">
        <f>ROUND(E101*J101,2)</f>
        <v>0</v>
      </c>
      <c r="L101" s="183">
        <v>21</v>
      </c>
      <c r="M101" s="183">
        <f>G101*(1+L101/100)</f>
        <v>0</v>
      </c>
      <c r="N101" s="181">
        <v>1.2999999999999999E-4</v>
      </c>
      <c r="O101" s="181">
        <f>ROUND(E101*N101,2)</f>
        <v>0</v>
      </c>
      <c r="P101" s="181">
        <v>0</v>
      </c>
      <c r="Q101" s="181">
        <f>ROUND(E101*P101,2)</f>
        <v>0</v>
      </c>
      <c r="R101" s="183"/>
      <c r="S101" s="183" t="s">
        <v>236</v>
      </c>
      <c r="T101" s="184" t="s">
        <v>223</v>
      </c>
      <c r="U101" s="162">
        <v>7.5</v>
      </c>
      <c r="V101" s="162">
        <f>ROUND(E101*U101,2)</f>
        <v>30</v>
      </c>
      <c r="W101" s="162"/>
      <c r="X101" s="162" t="s">
        <v>224</v>
      </c>
      <c r="Y101" s="162" t="s">
        <v>225</v>
      </c>
      <c r="Z101" s="152"/>
      <c r="AA101" s="152"/>
      <c r="AB101" s="152"/>
      <c r="AC101" s="152"/>
      <c r="AD101" s="152"/>
      <c r="AE101" s="152"/>
      <c r="AF101" s="152"/>
      <c r="AG101" s="152" t="s">
        <v>226</v>
      </c>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row>
    <row r="102" spans="1:60" outlineLevel="1" x14ac:dyDescent="0.2">
      <c r="A102" s="178">
        <v>32</v>
      </c>
      <c r="B102" s="179" t="s">
        <v>972</v>
      </c>
      <c r="C102" s="186" t="s">
        <v>973</v>
      </c>
      <c r="D102" s="180" t="s">
        <v>299</v>
      </c>
      <c r="E102" s="181">
        <v>52</v>
      </c>
      <c r="F102" s="182"/>
      <c r="G102" s="183">
        <f>ROUND(E102*F102,2)</f>
        <v>0</v>
      </c>
      <c r="H102" s="182"/>
      <c r="I102" s="183">
        <f>ROUND(E102*H102,2)</f>
        <v>0</v>
      </c>
      <c r="J102" s="182"/>
      <c r="K102" s="183">
        <f>ROUND(E102*J102,2)</f>
        <v>0</v>
      </c>
      <c r="L102" s="183">
        <v>21</v>
      </c>
      <c r="M102" s="183">
        <f>G102*(1+L102/100)</f>
        <v>0</v>
      </c>
      <c r="N102" s="181">
        <v>0</v>
      </c>
      <c r="O102" s="181">
        <f>ROUND(E102*N102,2)</f>
        <v>0</v>
      </c>
      <c r="P102" s="181">
        <v>0</v>
      </c>
      <c r="Q102" s="181">
        <f>ROUND(E102*P102,2)</f>
        <v>0</v>
      </c>
      <c r="R102" s="183"/>
      <c r="S102" s="183" t="s">
        <v>236</v>
      </c>
      <c r="T102" s="184" t="s">
        <v>223</v>
      </c>
      <c r="U102" s="162">
        <v>5.0999999999999997E-2</v>
      </c>
      <c r="V102" s="162">
        <f>ROUND(E102*U102,2)</f>
        <v>2.65</v>
      </c>
      <c r="W102" s="162"/>
      <c r="X102" s="162" t="s">
        <v>224</v>
      </c>
      <c r="Y102" s="162" t="s">
        <v>225</v>
      </c>
      <c r="Z102" s="152"/>
      <c r="AA102" s="152"/>
      <c r="AB102" s="152"/>
      <c r="AC102" s="152"/>
      <c r="AD102" s="152"/>
      <c r="AE102" s="152"/>
      <c r="AF102" s="152"/>
      <c r="AG102" s="152" t="s">
        <v>226</v>
      </c>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row>
    <row r="103" spans="1:60" outlineLevel="1" x14ac:dyDescent="0.2">
      <c r="A103" s="171">
        <v>33</v>
      </c>
      <c r="B103" s="172" t="s">
        <v>974</v>
      </c>
      <c r="C103" s="187" t="s">
        <v>975</v>
      </c>
      <c r="D103" s="173" t="s">
        <v>341</v>
      </c>
      <c r="E103" s="174">
        <v>2</v>
      </c>
      <c r="F103" s="175"/>
      <c r="G103" s="176">
        <f>ROUND(E103*F103,2)</f>
        <v>0</v>
      </c>
      <c r="H103" s="175"/>
      <c r="I103" s="176">
        <f>ROUND(E103*H103,2)</f>
        <v>0</v>
      </c>
      <c r="J103" s="175"/>
      <c r="K103" s="176">
        <f>ROUND(E103*J103,2)</f>
        <v>0</v>
      </c>
      <c r="L103" s="176">
        <v>21</v>
      </c>
      <c r="M103" s="176">
        <f>G103*(1+L103/100)</f>
        <v>0</v>
      </c>
      <c r="N103" s="174">
        <v>1.5722700000000001</v>
      </c>
      <c r="O103" s="174">
        <f>ROUND(E103*N103,2)</f>
        <v>3.14</v>
      </c>
      <c r="P103" s="174">
        <v>0</v>
      </c>
      <c r="Q103" s="174">
        <f>ROUND(E103*P103,2)</f>
        <v>0</v>
      </c>
      <c r="R103" s="176"/>
      <c r="S103" s="176" t="s">
        <v>236</v>
      </c>
      <c r="T103" s="177" t="s">
        <v>223</v>
      </c>
      <c r="U103" s="162">
        <v>14.811</v>
      </c>
      <c r="V103" s="162">
        <f>ROUND(E103*U103,2)</f>
        <v>29.62</v>
      </c>
      <c r="W103" s="162"/>
      <c r="X103" s="162" t="s">
        <v>224</v>
      </c>
      <c r="Y103" s="162" t="s">
        <v>225</v>
      </c>
      <c r="Z103" s="152"/>
      <c r="AA103" s="152"/>
      <c r="AB103" s="152"/>
      <c r="AC103" s="152"/>
      <c r="AD103" s="152"/>
      <c r="AE103" s="152"/>
      <c r="AF103" s="152"/>
      <c r="AG103" s="152" t="s">
        <v>226</v>
      </c>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row>
    <row r="104" spans="1:60" outlineLevel="2" x14ac:dyDescent="0.2">
      <c r="A104" s="159"/>
      <c r="B104" s="160"/>
      <c r="C104" s="260" t="s">
        <v>976</v>
      </c>
      <c r="D104" s="261"/>
      <c r="E104" s="261"/>
      <c r="F104" s="261"/>
      <c r="G104" s="261"/>
      <c r="H104" s="162"/>
      <c r="I104" s="162"/>
      <c r="J104" s="162"/>
      <c r="K104" s="162"/>
      <c r="L104" s="162"/>
      <c r="M104" s="162"/>
      <c r="N104" s="161"/>
      <c r="O104" s="161"/>
      <c r="P104" s="161"/>
      <c r="Q104" s="161"/>
      <c r="R104" s="162"/>
      <c r="S104" s="162"/>
      <c r="T104" s="162"/>
      <c r="U104" s="162"/>
      <c r="V104" s="162"/>
      <c r="W104" s="162"/>
      <c r="X104" s="162"/>
      <c r="Y104" s="162"/>
      <c r="Z104" s="152"/>
      <c r="AA104" s="152"/>
      <c r="AB104" s="152"/>
      <c r="AC104" s="152"/>
      <c r="AD104" s="152"/>
      <c r="AE104" s="152"/>
      <c r="AF104" s="152"/>
      <c r="AG104" s="152" t="s">
        <v>278</v>
      </c>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row>
    <row r="105" spans="1:60" outlineLevel="2" x14ac:dyDescent="0.2">
      <c r="A105" s="159"/>
      <c r="B105" s="160"/>
      <c r="C105" s="194" t="s">
        <v>977</v>
      </c>
      <c r="D105" s="191"/>
      <c r="E105" s="192">
        <v>1</v>
      </c>
      <c r="F105" s="162"/>
      <c r="G105" s="162"/>
      <c r="H105" s="162"/>
      <c r="I105" s="162"/>
      <c r="J105" s="162"/>
      <c r="K105" s="162"/>
      <c r="L105" s="162"/>
      <c r="M105" s="162"/>
      <c r="N105" s="161"/>
      <c r="O105" s="161"/>
      <c r="P105" s="161"/>
      <c r="Q105" s="161"/>
      <c r="R105" s="162"/>
      <c r="S105" s="162"/>
      <c r="T105" s="162"/>
      <c r="U105" s="162"/>
      <c r="V105" s="162"/>
      <c r="W105" s="162"/>
      <c r="X105" s="162"/>
      <c r="Y105" s="162"/>
      <c r="Z105" s="152"/>
      <c r="AA105" s="152"/>
      <c r="AB105" s="152"/>
      <c r="AC105" s="152"/>
      <c r="AD105" s="152"/>
      <c r="AE105" s="152"/>
      <c r="AF105" s="152"/>
      <c r="AG105" s="152" t="s">
        <v>258</v>
      </c>
      <c r="AH105" s="152">
        <v>0</v>
      </c>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row>
    <row r="106" spans="1:60" outlineLevel="3" x14ac:dyDescent="0.2">
      <c r="A106" s="159"/>
      <c r="B106" s="160"/>
      <c r="C106" s="194" t="s">
        <v>978</v>
      </c>
      <c r="D106" s="191"/>
      <c r="E106" s="192">
        <v>1</v>
      </c>
      <c r="F106" s="162"/>
      <c r="G106" s="162"/>
      <c r="H106" s="162"/>
      <c r="I106" s="162"/>
      <c r="J106" s="162"/>
      <c r="K106" s="162"/>
      <c r="L106" s="162"/>
      <c r="M106" s="162"/>
      <c r="N106" s="161"/>
      <c r="O106" s="161"/>
      <c r="P106" s="161"/>
      <c r="Q106" s="161"/>
      <c r="R106" s="162"/>
      <c r="S106" s="162"/>
      <c r="T106" s="162"/>
      <c r="U106" s="162"/>
      <c r="V106" s="162"/>
      <c r="W106" s="162"/>
      <c r="X106" s="162"/>
      <c r="Y106" s="162"/>
      <c r="Z106" s="152"/>
      <c r="AA106" s="152"/>
      <c r="AB106" s="152"/>
      <c r="AC106" s="152"/>
      <c r="AD106" s="152"/>
      <c r="AE106" s="152"/>
      <c r="AF106" s="152"/>
      <c r="AG106" s="152" t="s">
        <v>258</v>
      </c>
      <c r="AH106" s="152">
        <v>0</v>
      </c>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row>
    <row r="107" spans="1:60" outlineLevel="1" x14ac:dyDescent="0.2">
      <c r="A107" s="178">
        <v>34</v>
      </c>
      <c r="B107" s="179" t="s">
        <v>979</v>
      </c>
      <c r="C107" s="186" t="s">
        <v>980</v>
      </c>
      <c r="D107" s="180" t="s">
        <v>341</v>
      </c>
      <c r="E107" s="181">
        <v>5</v>
      </c>
      <c r="F107" s="182"/>
      <c r="G107" s="183">
        <f t="shared" ref="G107:G124" si="0">ROUND(E107*F107,2)</f>
        <v>0</v>
      </c>
      <c r="H107" s="182"/>
      <c r="I107" s="183">
        <f t="shared" ref="I107:I124" si="1">ROUND(E107*H107,2)</f>
        <v>0</v>
      </c>
      <c r="J107" s="182"/>
      <c r="K107" s="183">
        <f t="shared" ref="K107:K124" si="2">ROUND(E107*J107,2)</f>
        <v>0</v>
      </c>
      <c r="L107" s="183">
        <v>21</v>
      </c>
      <c r="M107" s="183">
        <f t="shared" ref="M107:M124" si="3">G107*(1+L107/100)</f>
        <v>0</v>
      </c>
      <c r="N107" s="181">
        <v>0</v>
      </c>
      <c r="O107" s="181">
        <f t="shared" ref="O107:O124" si="4">ROUND(E107*N107,2)</f>
        <v>0</v>
      </c>
      <c r="P107" s="181">
        <v>0</v>
      </c>
      <c r="Q107" s="181">
        <f t="shared" ref="Q107:Q124" si="5">ROUND(E107*P107,2)</f>
        <v>0</v>
      </c>
      <c r="R107" s="183"/>
      <c r="S107" s="183" t="s">
        <v>236</v>
      </c>
      <c r="T107" s="184" t="s">
        <v>223</v>
      </c>
      <c r="U107" s="162">
        <v>0.79</v>
      </c>
      <c r="V107" s="162">
        <f t="shared" ref="V107:V124" si="6">ROUND(E107*U107,2)</f>
        <v>3.95</v>
      </c>
      <c r="W107" s="162"/>
      <c r="X107" s="162" t="s">
        <v>224</v>
      </c>
      <c r="Y107" s="162" t="s">
        <v>225</v>
      </c>
      <c r="Z107" s="152"/>
      <c r="AA107" s="152"/>
      <c r="AB107" s="152"/>
      <c r="AC107" s="152"/>
      <c r="AD107" s="152"/>
      <c r="AE107" s="152"/>
      <c r="AF107" s="152"/>
      <c r="AG107" s="152" t="s">
        <v>226</v>
      </c>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row>
    <row r="108" spans="1:60" outlineLevel="1" x14ac:dyDescent="0.2">
      <c r="A108" s="178">
        <v>35</v>
      </c>
      <c r="B108" s="179" t="s">
        <v>981</v>
      </c>
      <c r="C108" s="186" t="s">
        <v>982</v>
      </c>
      <c r="D108" s="180" t="s">
        <v>341</v>
      </c>
      <c r="E108" s="181">
        <v>2</v>
      </c>
      <c r="F108" s="182"/>
      <c r="G108" s="183">
        <f t="shared" si="0"/>
        <v>0</v>
      </c>
      <c r="H108" s="182"/>
      <c r="I108" s="183">
        <f t="shared" si="1"/>
        <v>0</v>
      </c>
      <c r="J108" s="182"/>
      <c r="K108" s="183">
        <f t="shared" si="2"/>
        <v>0</v>
      </c>
      <c r="L108" s="183">
        <v>21</v>
      </c>
      <c r="M108" s="183">
        <f t="shared" si="3"/>
        <v>0</v>
      </c>
      <c r="N108" s="181">
        <v>0</v>
      </c>
      <c r="O108" s="181">
        <f t="shared" si="4"/>
        <v>0</v>
      </c>
      <c r="P108" s="181">
        <v>0</v>
      </c>
      <c r="Q108" s="181">
        <f t="shared" si="5"/>
        <v>0</v>
      </c>
      <c r="R108" s="183"/>
      <c r="S108" s="183" t="s">
        <v>236</v>
      </c>
      <c r="T108" s="184" t="s">
        <v>223</v>
      </c>
      <c r="U108" s="162">
        <v>0.94599999999999995</v>
      </c>
      <c r="V108" s="162">
        <f t="shared" si="6"/>
        <v>1.89</v>
      </c>
      <c r="W108" s="162"/>
      <c r="X108" s="162" t="s">
        <v>224</v>
      </c>
      <c r="Y108" s="162" t="s">
        <v>225</v>
      </c>
      <c r="Z108" s="152"/>
      <c r="AA108" s="152"/>
      <c r="AB108" s="152"/>
      <c r="AC108" s="152"/>
      <c r="AD108" s="152"/>
      <c r="AE108" s="152"/>
      <c r="AF108" s="152"/>
      <c r="AG108" s="152" t="s">
        <v>226</v>
      </c>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row>
    <row r="109" spans="1:60" outlineLevel="1" x14ac:dyDescent="0.2">
      <c r="A109" s="178">
        <v>36</v>
      </c>
      <c r="B109" s="179" t="s">
        <v>983</v>
      </c>
      <c r="C109" s="186" t="s">
        <v>984</v>
      </c>
      <c r="D109" s="180" t="s">
        <v>341</v>
      </c>
      <c r="E109" s="181">
        <v>6</v>
      </c>
      <c r="F109" s="182"/>
      <c r="G109" s="183">
        <f t="shared" si="0"/>
        <v>0</v>
      </c>
      <c r="H109" s="182"/>
      <c r="I109" s="183">
        <f t="shared" si="1"/>
        <v>0</v>
      </c>
      <c r="J109" s="182"/>
      <c r="K109" s="183">
        <f t="shared" si="2"/>
        <v>0</v>
      </c>
      <c r="L109" s="183">
        <v>21</v>
      </c>
      <c r="M109" s="183">
        <f t="shared" si="3"/>
        <v>0</v>
      </c>
      <c r="N109" s="181">
        <v>0</v>
      </c>
      <c r="O109" s="181">
        <f t="shared" si="4"/>
        <v>0</v>
      </c>
      <c r="P109" s="181">
        <v>0</v>
      </c>
      <c r="Q109" s="181">
        <f t="shared" si="5"/>
        <v>0</v>
      </c>
      <c r="R109" s="183"/>
      <c r="S109" s="183" t="s">
        <v>236</v>
      </c>
      <c r="T109" s="184" t="s">
        <v>223</v>
      </c>
      <c r="U109" s="162">
        <v>0.9</v>
      </c>
      <c r="V109" s="162">
        <f t="shared" si="6"/>
        <v>5.4</v>
      </c>
      <c r="W109" s="162"/>
      <c r="X109" s="162" t="s">
        <v>224</v>
      </c>
      <c r="Y109" s="162" t="s">
        <v>225</v>
      </c>
      <c r="Z109" s="152"/>
      <c r="AA109" s="152"/>
      <c r="AB109" s="152"/>
      <c r="AC109" s="152"/>
      <c r="AD109" s="152"/>
      <c r="AE109" s="152"/>
      <c r="AF109" s="152"/>
      <c r="AG109" s="152" t="s">
        <v>226</v>
      </c>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row>
    <row r="110" spans="1:60" outlineLevel="1" x14ac:dyDescent="0.2">
      <c r="A110" s="178">
        <v>37</v>
      </c>
      <c r="B110" s="179" t="s">
        <v>985</v>
      </c>
      <c r="C110" s="186" t="s">
        <v>986</v>
      </c>
      <c r="D110" s="180" t="s">
        <v>341</v>
      </c>
      <c r="E110" s="181">
        <v>4</v>
      </c>
      <c r="F110" s="182"/>
      <c r="G110" s="183">
        <f t="shared" si="0"/>
        <v>0</v>
      </c>
      <c r="H110" s="182"/>
      <c r="I110" s="183">
        <f t="shared" si="1"/>
        <v>0</v>
      </c>
      <c r="J110" s="182"/>
      <c r="K110" s="183">
        <f t="shared" si="2"/>
        <v>0</v>
      </c>
      <c r="L110" s="183">
        <v>21</v>
      </c>
      <c r="M110" s="183">
        <f t="shared" si="3"/>
        <v>0</v>
      </c>
      <c r="N110" s="181">
        <v>0</v>
      </c>
      <c r="O110" s="181">
        <f t="shared" si="4"/>
        <v>0</v>
      </c>
      <c r="P110" s="181">
        <v>0</v>
      </c>
      <c r="Q110" s="181">
        <f t="shared" si="5"/>
        <v>0</v>
      </c>
      <c r="R110" s="183"/>
      <c r="S110" s="183" t="s">
        <v>236</v>
      </c>
      <c r="T110" s="184" t="s">
        <v>223</v>
      </c>
      <c r="U110" s="162">
        <v>2.2519999999999998</v>
      </c>
      <c r="V110" s="162">
        <f t="shared" si="6"/>
        <v>9.01</v>
      </c>
      <c r="W110" s="162"/>
      <c r="X110" s="162" t="s">
        <v>224</v>
      </c>
      <c r="Y110" s="162" t="s">
        <v>225</v>
      </c>
      <c r="Z110" s="152"/>
      <c r="AA110" s="152"/>
      <c r="AB110" s="152"/>
      <c r="AC110" s="152"/>
      <c r="AD110" s="152"/>
      <c r="AE110" s="152"/>
      <c r="AF110" s="152"/>
      <c r="AG110" s="152" t="s">
        <v>226</v>
      </c>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row>
    <row r="111" spans="1:60" outlineLevel="1" x14ac:dyDescent="0.2">
      <c r="A111" s="178">
        <v>38</v>
      </c>
      <c r="B111" s="179" t="s">
        <v>987</v>
      </c>
      <c r="C111" s="186" t="s">
        <v>988</v>
      </c>
      <c r="D111" s="180" t="s">
        <v>341</v>
      </c>
      <c r="E111" s="181">
        <v>6</v>
      </c>
      <c r="F111" s="182"/>
      <c r="G111" s="183">
        <f t="shared" si="0"/>
        <v>0</v>
      </c>
      <c r="H111" s="182"/>
      <c r="I111" s="183">
        <f t="shared" si="1"/>
        <v>0</v>
      </c>
      <c r="J111" s="182"/>
      <c r="K111" s="183">
        <f t="shared" si="2"/>
        <v>0</v>
      </c>
      <c r="L111" s="183">
        <v>21</v>
      </c>
      <c r="M111" s="183">
        <f t="shared" si="3"/>
        <v>0</v>
      </c>
      <c r="N111" s="181">
        <v>9.3600000000000003E-3</v>
      </c>
      <c r="O111" s="181">
        <f t="shared" si="4"/>
        <v>0.06</v>
      </c>
      <c r="P111" s="181">
        <v>0</v>
      </c>
      <c r="Q111" s="181">
        <f t="shared" si="5"/>
        <v>0</v>
      </c>
      <c r="R111" s="183"/>
      <c r="S111" s="183" t="s">
        <v>236</v>
      </c>
      <c r="T111" s="184" t="s">
        <v>223</v>
      </c>
      <c r="U111" s="162">
        <v>1.18</v>
      </c>
      <c r="V111" s="162">
        <f t="shared" si="6"/>
        <v>7.08</v>
      </c>
      <c r="W111" s="162"/>
      <c r="X111" s="162" t="s">
        <v>224</v>
      </c>
      <c r="Y111" s="162" t="s">
        <v>225</v>
      </c>
      <c r="Z111" s="152"/>
      <c r="AA111" s="152"/>
      <c r="AB111" s="152"/>
      <c r="AC111" s="152"/>
      <c r="AD111" s="152"/>
      <c r="AE111" s="152"/>
      <c r="AF111" s="152"/>
      <c r="AG111" s="152" t="s">
        <v>226</v>
      </c>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row>
    <row r="112" spans="1:60" outlineLevel="1" x14ac:dyDescent="0.2">
      <c r="A112" s="178">
        <v>39</v>
      </c>
      <c r="B112" s="179" t="s">
        <v>989</v>
      </c>
      <c r="C112" s="186" t="s">
        <v>990</v>
      </c>
      <c r="D112" s="180" t="s">
        <v>341</v>
      </c>
      <c r="E112" s="181">
        <v>20</v>
      </c>
      <c r="F112" s="182"/>
      <c r="G112" s="183">
        <f t="shared" si="0"/>
        <v>0</v>
      </c>
      <c r="H112" s="182"/>
      <c r="I112" s="183">
        <f t="shared" si="1"/>
        <v>0</v>
      </c>
      <c r="J112" s="182"/>
      <c r="K112" s="183">
        <f t="shared" si="2"/>
        <v>0</v>
      </c>
      <c r="L112" s="183">
        <v>21</v>
      </c>
      <c r="M112" s="183">
        <f t="shared" si="3"/>
        <v>0</v>
      </c>
      <c r="N112" s="181">
        <v>3.4799999999999998E-2</v>
      </c>
      <c r="O112" s="181">
        <f t="shared" si="4"/>
        <v>0.7</v>
      </c>
      <c r="P112" s="181">
        <v>0</v>
      </c>
      <c r="Q112" s="181">
        <f t="shared" si="5"/>
        <v>0</v>
      </c>
      <c r="R112" s="183" t="s">
        <v>302</v>
      </c>
      <c r="S112" s="183" t="s">
        <v>236</v>
      </c>
      <c r="T112" s="184" t="s">
        <v>223</v>
      </c>
      <c r="U112" s="162">
        <v>0</v>
      </c>
      <c r="V112" s="162">
        <f t="shared" si="6"/>
        <v>0</v>
      </c>
      <c r="W112" s="162"/>
      <c r="X112" s="162" t="s">
        <v>285</v>
      </c>
      <c r="Y112" s="162" t="s">
        <v>225</v>
      </c>
      <c r="Z112" s="152"/>
      <c r="AA112" s="152"/>
      <c r="AB112" s="152"/>
      <c r="AC112" s="152"/>
      <c r="AD112" s="152"/>
      <c r="AE112" s="152"/>
      <c r="AF112" s="152"/>
      <c r="AG112" s="152" t="s">
        <v>286</v>
      </c>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row>
    <row r="113" spans="1:60" outlineLevel="1" x14ac:dyDescent="0.2">
      <c r="A113" s="178">
        <v>40</v>
      </c>
      <c r="B113" s="179" t="s">
        <v>991</v>
      </c>
      <c r="C113" s="186" t="s">
        <v>992</v>
      </c>
      <c r="D113" s="180" t="s">
        <v>341</v>
      </c>
      <c r="E113" s="181">
        <v>6</v>
      </c>
      <c r="F113" s="182"/>
      <c r="G113" s="183">
        <f t="shared" si="0"/>
        <v>0</v>
      </c>
      <c r="H113" s="182"/>
      <c r="I113" s="183">
        <f t="shared" si="1"/>
        <v>0</v>
      </c>
      <c r="J113" s="182"/>
      <c r="K113" s="183">
        <f t="shared" si="2"/>
        <v>0</v>
      </c>
      <c r="L113" s="183">
        <v>21</v>
      </c>
      <c r="M113" s="183">
        <f t="shared" si="3"/>
        <v>0</v>
      </c>
      <c r="N113" s="181">
        <v>0.158</v>
      </c>
      <c r="O113" s="181">
        <f t="shared" si="4"/>
        <v>0.95</v>
      </c>
      <c r="P113" s="181">
        <v>0</v>
      </c>
      <c r="Q113" s="181">
        <f t="shared" si="5"/>
        <v>0</v>
      </c>
      <c r="R113" s="183" t="s">
        <v>302</v>
      </c>
      <c r="S113" s="183" t="s">
        <v>236</v>
      </c>
      <c r="T113" s="184" t="s">
        <v>223</v>
      </c>
      <c r="U113" s="162">
        <v>0</v>
      </c>
      <c r="V113" s="162">
        <f t="shared" si="6"/>
        <v>0</v>
      </c>
      <c r="W113" s="162"/>
      <c r="X113" s="162" t="s">
        <v>285</v>
      </c>
      <c r="Y113" s="162" t="s">
        <v>225</v>
      </c>
      <c r="Z113" s="152"/>
      <c r="AA113" s="152"/>
      <c r="AB113" s="152"/>
      <c r="AC113" s="152"/>
      <c r="AD113" s="152"/>
      <c r="AE113" s="152"/>
      <c r="AF113" s="152"/>
      <c r="AG113" s="152" t="s">
        <v>286</v>
      </c>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row>
    <row r="114" spans="1:60" outlineLevel="1" x14ac:dyDescent="0.2">
      <c r="A114" s="178">
        <v>41</v>
      </c>
      <c r="B114" s="179" t="s">
        <v>993</v>
      </c>
      <c r="C114" s="186" t="s">
        <v>994</v>
      </c>
      <c r="D114" s="180" t="s">
        <v>341</v>
      </c>
      <c r="E114" s="181">
        <v>1</v>
      </c>
      <c r="F114" s="182"/>
      <c r="G114" s="183">
        <f t="shared" si="0"/>
        <v>0</v>
      </c>
      <c r="H114" s="182"/>
      <c r="I114" s="183">
        <f t="shared" si="1"/>
        <v>0</v>
      </c>
      <c r="J114" s="182"/>
      <c r="K114" s="183">
        <f t="shared" si="2"/>
        <v>0</v>
      </c>
      <c r="L114" s="183">
        <v>21</v>
      </c>
      <c r="M114" s="183">
        <f t="shared" si="3"/>
        <v>0</v>
      </c>
      <c r="N114" s="181">
        <v>0.43</v>
      </c>
      <c r="O114" s="181">
        <f t="shared" si="4"/>
        <v>0.43</v>
      </c>
      <c r="P114" s="181">
        <v>0</v>
      </c>
      <c r="Q114" s="181">
        <f t="shared" si="5"/>
        <v>0</v>
      </c>
      <c r="R114" s="183" t="s">
        <v>302</v>
      </c>
      <c r="S114" s="183" t="s">
        <v>236</v>
      </c>
      <c r="T114" s="184" t="s">
        <v>223</v>
      </c>
      <c r="U114" s="162">
        <v>0</v>
      </c>
      <c r="V114" s="162">
        <f t="shared" si="6"/>
        <v>0</v>
      </c>
      <c r="W114" s="162"/>
      <c r="X114" s="162" t="s">
        <v>285</v>
      </c>
      <c r="Y114" s="162" t="s">
        <v>225</v>
      </c>
      <c r="Z114" s="152"/>
      <c r="AA114" s="152"/>
      <c r="AB114" s="152"/>
      <c r="AC114" s="152"/>
      <c r="AD114" s="152"/>
      <c r="AE114" s="152"/>
      <c r="AF114" s="152"/>
      <c r="AG114" s="152" t="s">
        <v>286</v>
      </c>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row>
    <row r="115" spans="1:60" outlineLevel="1" x14ac:dyDescent="0.2">
      <c r="A115" s="178">
        <v>42</v>
      </c>
      <c r="B115" s="179" t="s">
        <v>995</v>
      </c>
      <c r="C115" s="186" t="s">
        <v>996</v>
      </c>
      <c r="D115" s="180" t="s">
        <v>341</v>
      </c>
      <c r="E115" s="181">
        <v>6</v>
      </c>
      <c r="F115" s="182"/>
      <c r="G115" s="183">
        <f t="shared" si="0"/>
        <v>0</v>
      </c>
      <c r="H115" s="182"/>
      <c r="I115" s="183">
        <f t="shared" si="1"/>
        <v>0</v>
      </c>
      <c r="J115" s="182"/>
      <c r="K115" s="183">
        <f t="shared" si="2"/>
        <v>0</v>
      </c>
      <c r="L115" s="183">
        <v>21</v>
      </c>
      <c r="M115" s="183">
        <f t="shared" si="3"/>
        <v>0</v>
      </c>
      <c r="N115" s="181">
        <v>0.505</v>
      </c>
      <c r="O115" s="181">
        <f t="shared" si="4"/>
        <v>3.03</v>
      </c>
      <c r="P115" s="181">
        <v>0</v>
      </c>
      <c r="Q115" s="181">
        <f t="shared" si="5"/>
        <v>0</v>
      </c>
      <c r="R115" s="183" t="s">
        <v>302</v>
      </c>
      <c r="S115" s="183" t="s">
        <v>236</v>
      </c>
      <c r="T115" s="184" t="s">
        <v>223</v>
      </c>
      <c r="U115" s="162">
        <v>0</v>
      </c>
      <c r="V115" s="162">
        <f t="shared" si="6"/>
        <v>0</v>
      </c>
      <c r="W115" s="162"/>
      <c r="X115" s="162" t="s">
        <v>285</v>
      </c>
      <c r="Y115" s="162" t="s">
        <v>225</v>
      </c>
      <c r="Z115" s="152"/>
      <c r="AA115" s="152"/>
      <c r="AB115" s="152"/>
      <c r="AC115" s="152"/>
      <c r="AD115" s="152"/>
      <c r="AE115" s="152"/>
      <c r="AF115" s="152"/>
      <c r="AG115" s="152" t="s">
        <v>286</v>
      </c>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row>
    <row r="116" spans="1:60" outlineLevel="1" x14ac:dyDescent="0.2">
      <c r="A116" s="178">
        <v>43</v>
      </c>
      <c r="B116" s="179" t="s">
        <v>997</v>
      </c>
      <c r="C116" s="186" t="s">
        <v>998</v>
      </c>
      <c r="D116" s="180" t="s">
        <v>341</v>
      </c>
      <c r="E116" s="181">
        <v>1</v>
      </c>
      <c r="F116" s="182"/>
      <c r="G116" s="183">
        <f t="shared" si="0"/>
        <v>0</v>
      </c>
      <c r="H116" s="182"/>
      <c r="I116" s="183">
        <f t="shared" si="1"/>
        <v>0</v>
      </c>
      <c r="J116" s="182"/>
      <c r="K116" s="183">
        <f t="shared" si="2"/>
        <v>0</v>
      </c>
      <c r="L116" s="183">
        <v>21</v>
      </c>
      <c r="M116" s="183">
        <f t="shared" si="3"/>
        <v>0</v>
      </c>
      <c r="N116" s="181">
        <v>0.215</v>
      </c>
      <c r="O116" s="181">
        <f t="shared" si="4"/>
        <v>0.22</v>
      </c>
      <c r="P116" s="181">
        <v>0</v>
      </c>
      <c r="Q116" s="181">
        <f t="shared" si="5"/>
        <v>0</v>
      </c>
      <c r="R116" s="183" t="s">
        <v>302</v>
      </c>
      <c r="S116" s="183" t="s">
        <v>236</v>
      </c>
      <c r="T116" s="184" t="s">
        <v>223</v>
      </c>
      <c r="U116" s="162">
        <v>0</v>
      </c>
      <c r="V116" s="162">
        <f t="shared" si="6"/>
        <v>0</v>
      </c>
      <c r="W116" s="162"/>
      <c r="X116" s="162" t="s">
        <v>285</v>
      </c>
      <c r="Y116" s="162" t="s">
        <v>225</v>
      </c>
      <c r="Z116" s="152"/>
      <c r="AA116" s="152"/>
      <c r="AB116" s="152"/>
      <c r="AC116" s="152"/>
      <c r="AD116" s="152"/>
      <c r="AE116" s="152"/>
      <c r="AF116" s="152"/>
      <c r="AG116" s="152" t="s">
        <v>286</v>
      </c>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row>
    <row r="117" spans="1:60" outlineLevel="1" x14ac:dyDescent="0.2">
      <c r="A117" s="178">
        <v>44</v>
      </c>
      <c r="B117" s="179" t="s">
        <v>999</v>
      </c>
      <c r="C117" s="186" t="s">
        <v>1000</v>
      </c>
      <c r="D117" s="180" t="s">
        <v>341</v>
      </c>
      <c r="E117" s="181">
        <v>4</v>
      </c>
      <c r="F117" s="182"/>
      <c r="G117" s="183">
        <f t="shared" si="0"/>
        <v>0</v>
      </c>
      <c r="H117" s="182"/>
      <c r="I117" s="183">
        <f t="shared" si="1"/>
        <v>0</v>
      </c>
      <c r="J117" s="182"/>
      <c r="K117" s="183">
        <f t="shared" si="2"/>
        <v>0</v>
      </c>
      <c r="L117" s="183">
        <v>21</v>
      </c>
      <c r="M117" s="183">
        <f t="shared" si="3"/>
        <v>0</v>
      </c>
      <c r="N117" s="181">
        <v>0.43</v>
      </c>
      <c r="O117" s="181">
        <f t="shared" si="4"/>
        <v>1.72</v>
      </c>
      <c r="P117" s="181">
        <v>0</v>
      </c>
      <c r="Q117" s="181">
        <f t="shared" si="5"/>
        <v>0</v>
      </c>
      <c r="R117" s="183" t="s">
        <v>302</v>
      </c>
      <c r="S117" s="183" t="s">
        <v>236</v>
      </c>
      <c r="T117" s="184" t="s">
        <v>223</v>
      </c>
      <c r="U117" s="162">
        <v>0</v>
      </c>
      <c r="V117" s="162">
        <f t="shared" si="6"/>
        <v>0</v>
      </c>
      <c r="W117" s="162"/>
      <c r="X117" s="162" t="s">
        <v>285</v>
      </c>
      <c r="Y117" s="162" t="s">
        <v>225</v>
      </c>
      <c r="Z117" s="152"/>
      <c r="AA117" s="152"/>
      <c r="AB117" s="152"/>
      <c r="AC117" s="152"/>
      <c r="AD117" s="152"/>
      <c r="AE117" s="152"/>
      <c r="AF117" s="152"/>
      <c r="AG117" s="152" t="s">
        <v>286</v>
      </c>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row>
    <row r="118" spans="1:60" outlineLevel="1" x14ac:dyDescent="0.2">
      <c r="A118" s="178">
        <v>45</v>
      </c>
      <c r="B118" s="179" t="s">
        <v>1001</v>
      </c>
      <c r="C118" s="186" t="s">
        <v>1002</v>
      </c>
      <c r="D118" s="180" t="s">
        <v>341</v>
      </c>
      <c r="E118" s="181">
        <v>2</v>
      </c>
      <c r="F118" s="182"/>
      <c r="G118" s="183">
        <f t="shared" si="0"/>
        <v>0</v>
      </c>
      <c r="H118" s="182"/>
      <c r="I118" s="183">
        <f t="shared" si="1"/>
        <v>0</v>
      </c>
      <c r="J118" s="182"/>
      <c r="K118" s="183">
        <f t="shared" si="2"/>
        <v>0</v>
      </c>
      <c r="L118" s="183">
        <v>21</v>
      </c>
      <c r="M118" s="183">
        <f t="shared" si="3"/>
        <v>0</v>
      </c>
      <c r="N118" s="181">
        <v>0.86</v>
      </c>
      <c r="O118" s="181">
        <f t="shared" si="4"/>
        <v>1.72</v>
      </c>
      <c r="P118" s="181">
        <v>0</v>
      </c>
      <c r="Q118" s="181">
        <f t="shared" si="5"/>
        <v>0</v>
      </c>
      <c r="R118" s="183" t="s">
        <v>302</v>
      </c>
      <c r="S118" s="183" t="s">
        <v>236</v>
      </c>
      <c r="T118" s="184" t="s">
        <v>223</v>
      </c>
      <c r="U118" s="162">
        <v>0</v>
      </c>
      <c r="V118" s="162">
        <f t="shared" si="6"/>
        <v>0</v>
      </c>
      <c r="W118" s="162"/>
      <c r="X118" s="162" t="s">
        <v>285</v>
      </c>
      <c r="Y118" s="162" t="s">
        <v>225</v>
      </c>
      <c r="Z118" s="152"/>
      <c r="AA118" s="152"/>
      <c r="AB118" s="152"/>
      <c r="AC118" s="152"/>
      <c r="AD118" s="152"/>
      <c r="AE118" s="152"/>
      <c r="AF118" s="152"/>
      <c r="AG118" s="152" t="s">
        <v>286</v>
      </c>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row>
    <row r="119" spans="1:60" outlineLevel="1" x14ac:dyDescent="0.2">
      <c r="A119" s="178">
        <v>46</v>
      </c>
      <c r="B119" s="179" t="s">
        <v>1003</v>
      </c>
      <c r="C119" s="186" t="s">
        <v>1004</v>
      </c>
      <c r="D119" s="180" t="s">
        <v>341</v>
      </c>
      <c r="E119" s="181">
        <v>2</v>
      </c>
      <c r="F119" s="182"/>
      <c r="G119" s="183">
        <f t="shared" si="0"/>
        <v>0</v>
      </c>
      <c r="H119" s="182"/>
      <c r="I119" s="183">
        <f t="shared" si="1"/>
        <v>0</v>
      </c>
      <c r="J119" s="182"/>
      <c r="K119" s="183">
        <f t="shared" si="2"/>
        <v>0</v>
      </c>
      <c r="L119" s="183">
        <v>21</v>
      </c>
      <c r="M119" s="183">
        <f t="shared" si="3"/>
        <v>0</v>
      </c>
      <c r="N119" s="181">
        <v>0.04</v>
      </c>
      <c r="O119" s="181">
        <f t="shared" si="4"/>
        <v>0.08</v>
      </c>
      <c r="P119" s="181">
        <v>0</v>
      </c>
      <c r="Q119" s="181">
        <f t="shared" si="5"/>
        <v>0</v>
      </c>
      <c r="R119" s="183" t="s">
        <v>302</v>
      </c>
      <c r="S119" s="183" t="s">
        <v>236</v>
      </c>
      <c r="T119" s="184" t="s">
        <v>223</v>
      </c>
      <c r="U119" s="162">
        <v>0</v>
      </c>
      <c r="V119" s="162">
        <f t="shared" si="6"/>
        <v>0</v>
      </c>
      <c r="W119" s="162"/>
      <c r="X119" s="162" t="s">
        <v>285</v>
      </c>
      <c r="Y119" s="162" t="s">
        <v>225</v>
      </c>
      <c r="Z119" s="152"/>
      <c r="AA119" s="152"/>
      <c r="AB119" s="152"/>
      <c r="AC119" s="152"/>
      <c r="AD119" s="152"/>
      <c r="AE119" s="152"/>
      <c r="AF119" s="152"/>
      <c r="AG119" s="152" t="s">
        <v>286</v>
      </c>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row>
    <row r="120" spans="1:60" outlineLevel="1" x14ac:dyDescent="0.2">
      <c r="A120" s="178">
        <v>47</v>
      </c>
      <c r="B120" s="179" t="s">
        <v>1005</v>
      </c>
      <c r="C120" s="186" t="s">
        <v>1006</v>
      </c>
      <c r="D120" s="180" t="s">
        <v>341</v>
      </c>
      <c r="E120" s="181">
        <v>5</v>
      </c>
      <c r="F120" s="182"/>
      <c r="G120" s="183">
        <f t="shared" si="0"/>
        <v>0</v>
      </c>
      <c r="H120" s="182"/>
      <c r="I120" s="183">
        <f t="shared" si="1"/>
        <v>0</v>
      </c>
      <c r="J120" s="182"/>
      <c r="K120" s="183">
        <f t="shared" si="2"/>
        <v>0</v>
      </c>
      <c r="L120" s="183">
        <v>21</v>
      </c>
      <c r="M120" s="183">
        <f t="shared" si="3"/>
        <v>0</v>
      </c>
      <c r="N120" s="181">
        <v>5.3999999999999999E-2</v>
      </c>
      <c r="O120" s="181">
        <f t="shared" si="4"/>
        <v>0.27</v>
      </c>
      <c r="P120" s="181">
        <v>0</v>
      </c>
      <c r="Q120" s="181">
        <f t="shared" si="5"/>
        <v>0</v>
      </c>
      <c r="R120" s="183" t="s">
        <v>302</v>
      </c>
      <c r="S120" s="183" t="s">
        <v>236</v>
      </c>
      <c r="T120" s="184" t="s">
        <v>223</v>
      </c>
      <c r="U120" s="162">
        <v>0</v>
      </c>
      <c r="V120" s="162">
        <f t="shared" si="6"/>
        <v>0</v>
      </c>
      <c r="W120" s="162"/>
      <c r="X120" s="162" t="s">
        <v>285</v>
      </c>
      <c r="Y120" s="162" t="s">
        <v>225</v>
      </c>
      <c r="Z120" s="152"/>
      <c r="AA120" s="152"/>
      <c r="AB120" s="152"/>
      <c r="AC120" s="152"/>
      <c r="AD120" s="152"/>
      <c r="AE120" s="152"/>
      <c r="AF120" s="152"/>
      <c r="AG120" s="152" t="s">
        <v>286</v>
      </c>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row>
    <row r="121" spans="1:60" outlineLevel="1" x14ac:dyDescent="0.2">
      <c r="A121" s="178">
        <v>48</v>
      </c>
      <c r="B121" s="179" t="s">
        <v>1007</v>
      </c>
      <c r="C121" s="186" t="s">
        <v>1008</v>
      </c>
      <c r="D121" s="180" t="s">
        <v>341</v>
      </c>
      <c r="E121" s="181">
        <v>4</v>
      </c>
      <c r="F121" s="182"/>
      <c r="G121" s="183">
        <f t="shared" si="0"/>
        <v>0</v>
      </c>
      <c r="H121" s="182"/>
      <c r="I121" s="183">
        <f t="shared" si="1"/>
        <v>0</v>
      </c>
      <c r="J121" s="182"/>
      <c r="K121" s="183">
        <f t="shared" si="2"/>
        <v>0</v>
      </c>
      <c r="L121" s="183">
        <v>21</v>
      </c>
      <c r="M121" s="183">
        <f t="shared" si="3"/>
        <v>0</v>
      </c>
      <c r="N121" s="181">
        <v>6.8000000000000005E-2</v>
      </c>
      <c r="O121" s="181">
        <f t="shared" si="4"/>
        <v>0.27</v>
      </c>
      <c r="P121" s="181">
        <v>0</v>
      </c>
      <c r="Q121" s="181">
        <f t="shared" si="5"/>
        <v>0</v>
      </c>
      <c r="R121" s="183" t="s">
        <v>302</v>
      </c>
      <c r="S121" s="183" t="s">
        <v>236</v>
      </c>
      <c r="T121" s="184" t="s">
        <v>223</v>
      </c>
      <c r="U121" s="162">
        <v>0</v>
      </c>
      <c r="V121" s="162">
        <f t="shared" si="6"/>
        <v>0</v>
      </c>
      <c r="W121" s="162"/>
      <c r="X121" s="162" t="s">
        <v>285</v>
      </c>
      <c r="Y121" s="162" t="s">
        <v>225</v>
      </c>
      <c r="Z121" s="152"/>
      <c r="AA121" s="152"/>
      <c r="AB121" s="152"/>
      <c r="AC121" s="152"/>
      <c r="AD121" s="152"/>
      <c r="AE121" s="152"/>
      <c r="AF121" s="152"/>
      <c r="AG121" s="152" t="s">
        <v>286</v>
      </c>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row>
    <row r="122" spans="1:60" outlineLevel="1" x14ac:dyDescent="0.2">
      <c r="A122" s="178">
        <v>49</v>
      </c>
      <c r="B122" s="179" t="s">
        <v>1009</v>
      </c>
      <c r="C122" s="186" t="s">
        <v>1010</v>
      </c>
      <c r="D122" s="180" t="s">
        <v>341</v>
      </c>
      <c r="E122" s="181">
        <v>1</v>
      </c>
      <c r="F122" s="182"/>
      <c r="G122" s="183">
        <f t="shared" si="0"/>
        <v>0</v>
      </c>
      <c r="H122" s="182"/>
      <c r="I122" s="183">
        <f t="shared" si="1"/>
        <v>0</v>
      </c>
      <c r="J122" s="182"/>
      <c r="K122" s="183">
        <f t="shared" si="2"/>
        <v>0</v>
      </c>
      <c r="L122" s="183">
        <v>21</v>
      </c>
      <c r="M122" s="183">
        <f t="shared" si="3"/>
        <v>0</v>
      </c>
      <c r="N122" s="181">
        <v>8.1000000000000003E-2</v>
      </c>
      <c r="O122" s="181">
        <f t="shared" si="4"/>
        <v>0.08</v>
      </c>
      <c r="P122" s="181">
        <v>0</v>
      </c>
      <c r="Q122" s="181">
        <f t="shared" si="5"/>
        <v>0</v>
      </c>
      <c r="R122" s="183" t="s">
        <v>302</v>
      </c>
      <c r="S122" s="183" t="s">
        <v>236</v>
      </c>
      <c r="T122" s="184" t="s">
        <v>223</v>
      </c>
      <c r="U122" s="162">
        <v>0</v>
      </c>
      <c r="V122" s="162">
        <f t="shared" si="6"/>
        <v>0</v>
      </c>
      <c r="W122" s="162"/>
      <c r="X122" s="162" t="s">
        <v>285</v>
      </c>
      <c r="Y122" s="162" t="s">
        <v>225</v>
      </c>
      <c r="Z122" s="152"/>
      <c r="AA122" s="152"/>
      <c r="AB122" s="152"/>
      <c r="AC122" s="152"/>
      <c r="AD122" s="152"/>
      <c r="AE122" s="152"/>
      <c r="AF122" s="152"/>
      <c r="AG122" s="152" t="s">
        <v>286</v>
      </c>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row>
    <row r="123" spans="1:60" outlineLevel="1" x14ac:dyDescent="0.2">
      <c r="A123" s="178">
        <v>50</v>
      </c>
      <c r="B123" s="179" t="s">
        <v>1011</v>
      </c>
      <c r="C123" s="186" t="s">
        <v>1012</v>
      </c>
      <c r="D123" s="180" t="s">
        <v>341</v>
      </c>
      <c r="E123" s="181">
        <v>3</v>
      </c>
      <c r="F123" s="182"/>
      <c r="G123" s="183">
        <f t="shared" si="0"/>
        <v>0</v>
      </c>
      <c r="H123" s="182"/>
      <c r="I123" s="183">
        <f t="shared" si="1"/>
        <v>0</v>
      </c>
      <c r="J123" s="182"/>
      <c r="K123" s="183">
        <f t="shared" si="2"/>
        <v>0</v>
      </c>
      <c r="L123" s="183">
        <v>21</v>
      </c>
      <c r="M123" s="183">
        <f t="shared" si="3"/>
        <v>0</v>
      </c>
      <c r="N123" s="181">
        <v>1.6</v>
      </c>
      <c r="O123" s="181">
        <f t="shared" si="4"/>
        <v>4.8</v>
      </c>
      <c r="P123" s="181">
        <v>0</v>
      </c>
      <c r="Q123" s="181">
        <f t="shared" si="5"/>
        <v>0</v>
      </c>
      <c r="R123" s="183" t="s">
        <v>302</v>
      </c>
      <c r="S123" s="183" t="s">
        <v>236</v>
      </c>
      <c r="T123" s="184" t="s">
        <v>223</v>
      </c>
      <c r="U123" s="162">
        <v>0</v>
      </c>
      <c r="V123" s="162">
        <f t="shared" si="6"/>
        <v>0</v>
      </c>
      <c r="W123" s="162"/>
      <c r="X123" s="162" t="s">
        <v>285</v>
      </c>
      <c r="Y123" s="162" t="s">
        <v>225</v>
      </c>
      <c r="Z123" s="152"/>
      <c r="AA123" s="152"/>
      <c r="AB123" s="152"/>
      <c r="AC123" s="152"/>
      <c r="AD123" s="152"/>
      <c r="AE123" s="152"/>
      <c r="AF123" s="152"/>
      <c r="AG123" s="152" t="s">
        <v>286</v>
      </c>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row>
    <row r="124" spans="1:60" outlineLevel="1" x14ac:dyDescent="0.2">
      <c r="A124" s="178">
        <v>51</v>
      </c>
      <c r="B124" s="179" t="s">
        <v>1013</v>
      </c>
      <c r="C124" s="186" t="s">
        <v>1014</v>
      </c>
      <c r="D124" s="180" t="s">
        <v>341</v>
      </c>
      <c r="E124" s="181">
        <v>1</v>
      </c>
      <c r="F124" s="182"/>
      <c r="G124" s="183">
        <f t="shared" si="0"/>
        <v>0</v>
      </c>
      <c r="H124" s="182"/>
      <c r="I124" s="183">
        <f t="shared" si="1"/>
        <v>0</v>
      </c>
      <c r="J124" s="182"/>
      <c r="K124" s="183">
        <f t="shared" si="2"/>
        <v>0</v>
      </c>
      <c r="L124" s="183">
        <v>21</v>
      </c>
      <c r="M124" s="183">
        <f t="shared" si="3"/>
        <v>0</v>
      </c>
      <c r="N124" s="181">
        <v>1.87</v>
      </c>
      <c r="O124" s="181">
        <f t="shared" si="4"/>
        <v>1.87</v>
      </c>
      <c r="P124" s="181">
        <v>0</v>
      </c>
      <c r="Q124" s="181">
        <f t="shared" si="5"/>
        <v>0</v>
      </c>
      <c r="R124" s="183" t="s">
        <v>302</v>
      </c>
      <c r="S124" s="183" t="s">
        <v>236</v>
      </c>
      <c r="T124" s="184" t="s">
        <v>223</v>
      </c>
      <c r="U124" s="162">
        <v>0</v>
      </c>
      <c r="V124" s="162">
        <f t="shared" si="6"/>
        <v>0</v>
      </c>
      <c r="W124" s="162"/>
      <c r="X124" s="162" t="s">
        <v>285</v>
      </c>
      <c r="Y124" s="162" t="s">
        <v>225</v>
      </c>
      <c r="Z124" s="152"/>
      <c r="AA124" s="152"/>
      <c r="AB124" s="152"/>
      <c r="AC124" s="152"/>
      <c r="AD124" s="152"/>
      <c r="AE124" s="152"/>
      <c r="AF124" s="152"/>
      <c r="AG124" s="152" t="s">
        <v>286</v>
      </c>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row>
    <row r="125" spans="1:60" x14ac:dyDescent="0.2">
      <c r="A125" s="164" t="s">
        <v>217</v>
      </c>
      <c r="B125" s="165" t="s">
        <v>158</v>
      </c>
      <c r="C125" s="185" t="s">
        <v>159</v>
      </c>
      <c r="D125" s="166"/>
      <c r="E125" s="167"/>
      <c r="F125" s="168"/>
      <c r="G125" s="168">
        <f>SUMIF(AG126:AG127,"&lt;&gt;NOR",G126:G127)</f>
        <v>0</v>
      </c>
      <c r="H125" s="168"/>
      <c r="I125" s="168">
        <f>SUM(I126:I127)</f>
        <v>0</v>
      </c>
      <c r="J125" s="168"/>
      <c r="K125" s="168">
        <f>SUM(K126:K127)</f>
        <v>0</v>
      </c>
      <c r="L125" s="168"/>
      <c r="M125" s="168">
        <f>SUM(M126:M127)</f>
        <v>0</v>
      </c>
      <c r="N125" s="167"/>
      <c r="O125" s="167">
        <f>SUM(O126:O127)</f>
        <v>0</v>
      </c>
      <c r="P125" s="167"/>
      <c r="Q125" s="167">
        <f>SUM(Q126:Q127)</f>
        <v>0</v>
      </c>
      <c r="R125" s="168"/>
      <c r="S125" s="168"/>
      <c r="T125" s="169"/>
      <c r="U125" s="163"/>
      <c r="V125" s="163">
        <f>SUM(V126:V127)</f>
        <v>404.42</v>
      </c>
      <c r="W125" s="163"/>
      <c r="X125" s="163"/>
      <c r="Y125" s="163"/>
      <c r="AG125" t="s">
        <v>218</v>
      </c>
    </row>
    <row r="126" spans="1:60" outlineLevel="1" x14ac:dyDescent="0.2">
      <c r="A126" s="171">
        <v>52</v>
      </c>
      <c r="B126" s="172" t="s">
        <v>356</v>
      </c>
      <c r="C126" s="187" t="s">
        <v>357</v>
      </c>
      <c r="D126" s="173" t="s">
        <v>335</v>
      </c>
      <c r="E126" s="174">
        <v>1912.1495399999999</v>
      </c>
      <c r="F126" s="175"/>
      <c r="G126" s="176">
        <f>ROUND(E126*F126,2)</f>
        <v>0</v>
      </c>
      <c r="H126" s="175"/>
      <c r="I126" s="176">
        <f>ROUND(E126*H126,2)</f>
        <v>0</v>
      </c>
      <c r="J126" s="175"/>
      <c r="K126" s="176">
        <f>ROUND(E126*J126,2)</f>
        <v>0</v>
      </c>
      <c r="L126" s="176">
        <v>21</v>
      </c>
      <c r="M126" s="176">
        <f>G126*(1+L126/100)</f>
        <v>0</v>
      </c>
      <c r="N126" s="174">
        <v>0</v>
      </c>
      <c r="O126" s="174">
        <f>ROUND(E126*N126,2)</f>
        <v>0</v>
      </c>
      <c r="P126" s="174">
        <v>0</v>
      </c>
      <c r="Q126" s="174">
        <f>ROUND(E126*P126,2)</f>
        <v>0</v>
      </c>
      <c r="R126" s="176"/>
      <c r="S126" s="176" t="s">
        <v>236</v>
      </c>
      <c r="T126" s="177" t="s">
        <v>223</v>
      </c>
      <c r="U126" s="162">
        <v>0.21149999999999999</v>
      </c>
      <c r="V126" s="162">
        <f>ROUND(E126*U126,2)</f>
        <v>404.42</v>
      </c>
      <c r="W126" s="162"/>
      <c r="X126" s="162" t="s">
        <v>224</v>
      </c>
      <c r="Y126" s="162" t="s">
        <v>225</v>
      </c>
      <c r="Z126" s="152"/>
      <c r="AA126" s="152"/>
      <c r="AB126" s="152"/>
      <c r="AC126" s="152"/>
      <c r="AD126" s="152"/>
      <c r="AE126" s="152"/>
      <c r="AF126" s="152"/>
      <c r="AG126" s="152" t="s">
        <v>314</v>
      </c>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row>
    <row r="127" spans="1:60" outlineLevel="2" x14ac:dyDescent="0.2">
      <c r="A127" s="159"/>
      <c r="B127" s="160"/>
      <c r="C127" s="260" t="s">
        <v>358</v>
      </c>
      <c r="D127" s="261"/>
      <c r="E127" s="261"/>
      <c r="F127" s="261"/>
      <c r="G127" s="261"/>
      <c r="H127" s="162"/>
      <c r="I127" s="162"/>
      <c r="J127" s="162"/>
      <c r="K127" s="162"/>
      <c r="L127" s="162"/>
      <c r="M127" s="162"/>
      <c r="N127" s="161"/>
      <c r="O127" s="161"/>
      <c r="P127" s="161"/>
      <c r="Q127" s="161"/>
      <c r="R127" s="162"/>
      <c r="S127" s="162"/>
      <c r="T127" s="162"/>
      <c r="U127" s="162"/>
      <c r="V127" s="162"/>
      <c r="W127" s="162"/>
      <c r="X127" s="162"/>
      <c r="Y127" s="162"/>
      <c r="Z127" s="152"/>
      <c r="AA127" s="152"/>
      <c r="AB127" s="152"/>
      <c r="AC127" s="152"/>
      <c r="AD127" s="152"/>
      <c r="AE127" s="152"/>
      <c r="AF127" s="152"/>
      <c r="AG127" s="152" t="s">
        <v>278</v>
      </c>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row>
    <row r="128" spans="1:60" x14ac:dyDescent="0.2">
      <c r="A128" s="164" t="s">
        <v>217</v>
      </c>
      <c r="B128" s="165" t="s">
        <v>162</v>
      </c>
      <c r="C128" s="185" t="s">
        <v>163</v>
      </c>
      <c r="D128" s="166"/>
      <c r="E128" s="167"/>
      <c r="F128" s="168"/>
      <c r="G128" s="168">
        <f>SUMIF(AG129:AG134,"&lt;&gt;NOR",G129:G134)</f>
        <v>0</v>
      </c>
      <c r="H128" s="168"/>
      <c r="I128" s="168">
        <f>SUM(I129:I134)</f>
        <v>0</v>
      </c>
      <c r="J128" s="168"/>
      <c r="K128" s="168">
        <f>SUM(K129:K134)</f>
        <v>0</v>
      </c>
      <c r="L128" s="168"/>
      <c r="M128" s="168">
        <f>SUM(M129:M134)</f>
        <v>0</v>
      </c>
      <c r="N128" s="167"/>
      <c r="O128" s="167">
        <f>SUM(O129:O134)</f>
        <v>0.06</v>
      </c>
      <c r="P128" s="167"/>
      <c r="Q128" s="167">
        <f>SUM(Q129:Q134)</f>
        <v>0</v>
      </c>
      <c r="R128" s="168"/>
      <c r="S128" s="168"/>
      <c r="T128" s="169"/>
      <c r="U128" s="163"/>
      <c r="V128" s="163">
        <f>SUM(V129:V134)</f>
        <v>2.6799999999999997</v>
      </c>
      <c r="W128" s="163"/>
      <c r="X128" s="163"/>
      <c r="Y128" s="163"/>
      <c r="AG128" t="s">
        <v>218</v>
      </c>
    </row>
    <row r="129" spans="1:60" ht="22.5" outlineLevel="1" x14ac:dyDescent="0.2">
      <c r="A129" s="171">
        <v>53</v>
      </c>
      <c r="B129" s="172" t="s">
        <v>1015</v>
      </c>
      <c r="C129" s="187" t="s">
        <v>1016</v>
      </c>
      <c r="D129" s="173" t="s">
        <v>272</v>
      </c>
      <c r="E129" s="174">
        <v>9.24</v>
      </c>
      <c r="F129" s="175"/>
      <c r="G129" s="176">
        <f>ROUND(E129*F129,2)</f>
        <v>0</v>
      </c>
      <c r="H129" s="175"/>
      <c r="I129" s="176">
        <f>ROUND(E129*H129,2)</f>
        <v>0</v>
      </c>
      <c r="J129" s="175"/>
      <c r="K129" s="176">
        <f>ROUND(E129*J129,2)</f>
        <v>0</v>
      </c>
      <c r="L129" s="176">
        <v>21</v>
      </c>
      <c r="M129" s="176">
        <f>G129*(1+L129/100)</f>
        <v>0</v>
      </c>
      <c r="N129" s="174">
        <v>3.3E-4</v>
      </c>
      <c r="O129" s="174">
        <f>ROUND(E129*N129,2)</f>
        <v>0</v>
      </c>
      <c r="P129" s="174">
        <v>0</v>
      </c>
      <c r="Q129" s="174">
        <f>ROUND(E129*P129,2)</f>
        <v>0</v>
      </c>
      <c r="R129" s="176"/>
      <c r="S129" s="176" t="s">
        <v>236</v>
      </c>
      <c r="T129" s="177" t="s">
        <v>223</v>
      </c>
      <c r="U129" s="162">
        <v>2.75E-2</v>
      </c>
      <c r="V129" s="162">
        <f>ROUND(E129*U129,2)</f>
        <v>0.25</v>
      </c>
      <c r="W129" s="162"/>
      <c r="X129" s="162" t="s">
        <v>224</v>
      </c>
      <c r="Y129" s="162" t="s">
        <v>225</v>
      </c>
      <c r="Z129" s="152"/>
      <c r="AA129" s="152"/>
      <c r="AB129" s="152"/>
      <c r="AC129" s="152"/>
      <c r="AD129" s="152"/>
      <c r="AE129" s="152"/>
      <c r="AF129" s="152"/>
      <c r="AG129" s="152" t="s">
        <v>226</v>
      </c>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row>
    <row r="130" spans="1:60" outlineLevel="2" x14ac:dyDescent="0.2">
      <c r="A130" s="159"/>
      <c r="B130" s="160"/>
      <c r="C130" s="194" t="s">
        <v>1017</v>
      </c>
      <c r="D130" s="191"/>
      <c r="E130" s="192">
        <v>9.24</v>
      </c>
      <c r="F130" s="162"/>
      <c r="G130" s="162"/>
      <c r="H130" s="162"/>
      <c r="I130" s="162"/>
      <c r="J130" s="162"/>
      <c r="K130" s="162"/>
      <c r="L130" s="162"/>
      <c r="M130" s="162"/>
      <c r="N130" s="161"/>
      <c r="O130" s="161"/>
      <c r="P130" s="161"/>
      <c r="Q130" s="161"/>
      <c r="R130" s="162"/>
      <c r="S130" s="162"/>
      <c r="T130" s="162"/>
      <c r="U130" s="162"/>
      <c r="V130" s="162"/>
      <c r="W130" s="162"/>
      <c r="X130" s="162"/>
      <c r="Y130" s="162"/>
      <c r="Z130" s="152"/>
      <c r="AA130" s="152"/>
      <c r="AB130" s="152"/>
      <c r="AC130" s="152"/>
      <c r="AD130" s="152"/>
      <c r="AE130" s="152"/>
      <c r="AF130" s="152"/>
      <c r="AG130" s="152" t="s">
        <v>258</v>
      </c>
      <c r="AH130" s="152">
        <v>0</v>
      </c>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row>
    <row r="131" spans="1:60" ht="22.5" outlineLevel="1" x14ac:dyDescent="0.2">
      <c r="A131" s="171">
        <v>54</v>
      </c>
      <c r="B131" s="172" t="s">
        <v>1018</v>
      </c>
      <c r="C131" s="187" t="s">
        <v>1019</v>
      </c>
      <c r="D131" s="173" t="s">
        <v>272</v>
      </c>
      <c r="E131" s="174">
        <v>10.164</v>
      </c>
      <c r="F131" s="175"/>
      <c r="G131" s="176">
        <f>ROUND(E131*F131,2)</f>
        <v>0</v>
      </c>
      <c r="H131" s="175"/>
      <c r="I131" s="176">
        <f>ROUND(E131*H131,2)</f>
        <v>0</v>
      </c>
      <c r="J131" s="175"/>
      <c r="K131" s="176">
        <f>ROUND(E131*J131,2)</f>
        <v>0</v>
      </c>
      <c r="L131" s="176">
        <v>21</v>
      </c>
      <c r="M131" s="176">
        <f>G131*(1+L131/100)</f>
        <v>0</v>
      </c>
      <c r="N131" s="174">
        <v>5.5900000000000004E-3</v>
      </c>
      <c r="O131" s="174">
        <f>ROUND(E131*N131,2)</f>
        <v>0.06</v>
      </c>
      <c r="P131" s="174">
        <v>0</v>
      </c>
      <c r="Q131" s="174">
        <f>ROUND(E131*P131,2)</f>
        <v>0</v>
      </c>
      <c r="R131" s="176"/>
      <c r="S131" s="176" t="s">
        <v>236</v>
      </c>
      <c r="T131" s="177" t="s">
        <v>223</v>
      </c>
      <c r="U131" s="162">
        <v>0.22991</v>
      </c>
      <c r="V131" s="162">
        <f>ROUND(E131*U131,2)</f>
        <v>2.34</v>
      </c>
      <c r="W131" s="162"/>
      <c r="X131" s="162" t="s">
        <v>224</v>
      </c>
      <c r="Y131" s="162" t="s">
        <v>225</v>
      </c>
      <c r="Z131" s="152"/>
      <c r="AA131" s="152"/>
      <c r="AB131" s="152"/>
      <c r="AC131" s="152"/>
      <c r="AD131" s="152"/>
      <c r="AE131" s="152"/>
      <c r="AF131" s="152"/>
      <c r="AG131" s="152" t="s">
        <v>226</v>
      </c>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row>
    <row r="132" spans="1:60" outlineLevel="2" x14ac:dyDescent="0.2">
      <c r="A132" s="159"/>
      <c r="B132" s="160"/>
      <c r="C132" s="260" t="s">
        <v>1020</v>
      </c>
      <c r="D132" s="261"/>
      <c r="E132" s="261"/>
      <c r="F132" s="261"/>
      <c r="G132" s="261"/>
      <c r="H132" s="162"/>
      <c r="I132" s="162"/>
      <c r="J132" s="162"/>
      <c r="K132" s="162"/>
      <c r="L132" s="162"/>
      <c r="M132" s="162"/>
      <c r="N132" s="161"/>
      <c r="O132" s="161"/>
      <c r="P132" s="161"/>
      <c r="Q132" s="161"/>
      <c r="R132" s="162"/>
      <c r="S132" s="162"/>
      <c r="T132" s="162"/>
      <c r="U132" s="162"/>
      <c r="V132" s="162"/>
      <c r="W132" s="162"/>
      <c r="X132" s="162"/>
      <c r="Y132" s="162"/>
      <c r="Z132" s="152"/>
      <c r="AA132" s="152"/>
      <c r="AB132" s="152"/>
      <c r="AC132" s="152"/>
      <c r="AD132" s="152"/>
      <c r="AE132" s="152"/>
      <c r="AF132" s="152"/>
      <c r="AG132" s="152" t="s">
        <v>278</v>
      </c>
      <c r="AH132" s="152"/>
      <c r="AI132" s="152"/>
      <c r="AJ132" s="152"/>
      <c r="AK132" s="152"/>
      <c r="AL132" s="152"/>
      <c r="AM132" s="152"/>
      <c r="AN132" s="152"/>
      <c r="AO132" s="152"/>
      <c r="AP132" s="152"/>
      <c r="AQ132" s="152"/>
      <c r="AR132" s="152"/>
      <c r="AS132" s="152"/>
      <c r="AT132" s="152"/>
      <c r="AU132" s="152"/>
      <c r="AV132" s="152"/>
      <c r="AW132" s="152"/>
      <c r="AX132" s="152"/>
      <c r="AY132" s="152"/>
      <c r="AZ132" s="152"/>
      <c r="BA132" s="193" t="str">
        <f>C132</f>
        <v>Provedení očištění povrchu a natavení jedné vrstvy modifikovaného asfaltového pásu včetně dodávky materiálů.</v>
      </c>
      <c r="BB132" s="152"/>
      <c r="BC132" s="152"/>
      <c r="BD132" s="152"/>
      <c r="BE132" s="152"/>
      <c r="BF132" s="152"/>
      <c r="BG132" s="152"/>
      <c r="BH132" s="152"/>
    </row>
    <row r="133" spans="1:60" outlineLevel="2" x14ac:dyDescent="0.2">
      <c r="A133" s="159"/>
      <c r="B133" s="160"/>
      <c r="C133" s="194" t="s">
        <v>1021</v>
      </c>
      <c r="D133" s="191"/>
      <c r="E133" s="192">
        <v>10.16</v>
      </c>
      <c r="F133" s="162"/>
      <c r="G133" s="162"/>
      <c r="H133" s="162"/>
      <c r="I133" s="162"/>
      <c r="J133" s="162"/>
      <c r="K133" s="162"/>
      <c r="L133" s="162"/>
      <c r="M133" s="162"/>
      <c r="N133" s="161"/>
      <c r="O133" s="161"/>
      <c r="P133" s="161"/>
      <c r="Q133" s="161"/>
      <c r="R133" s="162"/>
      <c r="S133" s="162"/>
      <c r="T133" s="162"/>
      <c r="U133" s="162"/>
      <c r="V133" s="162"/>
      <c r="W133" s="162"/>
      <c r="X133" s="162"/>
      <c r="Y133" s="162"/>
      <c r="Z133" s="152"/>
      <c r="AA133" s="152"/>
      <c r="AB133" s="152"/>
      <c r="AC133" s="152"/>
      <c r="AD133" s="152"/>
      <c r="AE133" s="152"/>
      <c r="AF133" s="152"/>
      <c r="AG133" s="152" t="s">
        <v>258</v>
      </c>
      <c r="AH133" s="152">
        <v>0</v>
      </c>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row>
    <row r="134" spans="1:60" outlineLevel="1" x14ac:dyDescent="0.2">
      <c r="A134" s="178">
        <v>55</v>
      </c>
      <c r="B134" s="179" t="s">
        <v>681</v>
      </c>
      <c r="C134" s="186" t="s">
        <v>682</v>
      </c>
      <c r="D134" s="180" t="s">
        <v>335</v>
      </c>
      <c r="E134" s="181">
        <v>5.987E-2</v>
      </c>
      <c r="F134" s="182"/>
      <c r="G134" s="183">
        <f>ROUND(E134*F134,2)</f>
        <v>0</v>
      </c>
      <c r="H134" s="182"/>
      <c r="I134" s="183">
        <f>ROUND(E134*H134,2)</f>
        <v>0</v>
      </c>
      <c r="J134" s="182"/>
      <c r="K134" s="183">
        <f>ROUND(E134*J134,2)</f>
        <v>0</v>
      </c>
      <c r="L134" s="183">
        <v>21</v>
      </c>
      <c r="M134" s="183">
        <f>G134*(1+L134/100)</f>
        <v>0</v>
      </c>
      <c r="N134" s="181">
        <v>0</v>
      </c>
      <c r="O134" s="181">
        <f>ROUND(E134*N134,2)</f>
        <v>0</v>
      </c>
      <c r="P134" s="181">
        <v>0</v>
      </c>
      <c r="Q134" s="181">
        <f>ROUND(E134*P134,2)</f>
        <v>0</v>
      </c>
      <c r="R134" s="183"/>
      <c r="S134" s="183" t="s">
        <v>236</v>
      </c>
      <c r="T134" s="184" t="s">
        <v>223</v>
      </c>
      <c r="U134" s="162">
        <v>1.5669999999999999</v>
      </c>
      <c r="V134" s="162">
        <f>ROUND(E134*U134,2)</f>
        <v>0.09</v>
      </c>
      <c r="W134" s="162"/>
      <c r="X134" s="162" t="s">
        <v>224</v>
      </c>
      <c r="Y134" s="162" t="s">
        <v>225</v>
      </c>
      <c r="Z134" s="152"/>
      <c r="AA134" s="152"/>
      <c r="AB134" s="152"/>
      <c r="AC134" s="152"/>
      <c r="AD134" s="152"/>
      <c r="AE134" s="152"/>
      <c r="AF134" s="152"/>
      <c r="AG134" s="152" t="s">
        <v>368</v>
      </c>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row>
    <row r="135" spans="1:60" x14ac:dyDescent="0.2">
      <c r="A135" s="164" t="s">
        <v>217</v>
      </c>
      <c r="B135" s="165" t="s">
        <v>174</v>
      </c>
      <c r="C135" s="185" t="s">
        <v>175</v>
      </c>
      <c r="D135" s="166"/>
      <c r="E135" s="167"/>
      <c r="F135" s="168"/>
      <c r="G135" s="168">
        <f>SUMIF(AG136:AG138,"&lt;&gt;NOR",G136:G138)</f>
        <v>0</v>
      </c>
      <c r="H135" s="168"/>
      <c r="I135" s="168">
        <f>SUM(I136:I138)</f>
        <v>0</v>
      </c>
      <c r="J135" s="168"/>
      <c r="K135" s="168">
        <f>SUM(K136:K138)</f>
        <v>0</v>
      </c>
      <c r="L135" s="168"/>
      <c r="M135" s="168">
        <f>SUM(M136:M138)</f>
        <v>0</v>
      </c>
      <c r="N135" s="167"/>
      <c r="O135" s="167">
        <f>SUM(O136:O138)</f>
        <v>0</v>
      </c>
      <c r="P135" s="167"/>
      <c r="Q135" s="167">
        <f>SUM(Q136:Q138)</f>
        <v>0</v>
      </c>
      <c r="R135" s="168"/>
      <c r="S135" s="168"/>
      <c r="T135" s="169"/>
      <c r="U135" s="163"/>
      <c r="V135" s="163">
        <f>SUM(V136:V138)</f>
        <v>0</v>
      </c>
      <c r="W135" s="163"/>
      <c r="X135" s="163"/>
      <c r="Y135" s="163"/>
      <c r="AG135" t="s">
        <v>218</v>
      </c>
    </row>
    <row r="136" spans="1:60" outlineLevel="1" x14ac:dyDescent="0.2">
      <c r="A136" s="178">
        <v>56</v>
      </c>
      <c r="B136" s="179" t="s">
        <v>280</v>
      </c>
      <c r="C136" s="186" t="s">
        <v>1022</v>
      </c>
      <c r="D136" s="180" t="s">
        <v>221</v>
      </c>
      <c r="E136" s="181">
        <v>1</v>
      </c>
      <c r="F136" s="182"/>
      <c r="G136" s="183">
        <f>ROUND(E136*F136,2)</f>
        <v>0</v>
      </c>
      <c r="H136" s="182"/>
      <c r="I136" s="183">
        <f>ROUND(E136*H136,2)</f>
        <v>0</v>
      </c>
      <c r="J136" s="182"/>
      <c r="K136" s="183">
        <f>ROUND(E136*J136,2)</f>
        <v>0</v>
      </c>
      <c r="L136" s="183">
        <v>21</v>
      </c>
      <c r="M136" s="183">
        <f>G136*(1+L136/100)</f>
        <v>0</v>
      </c>
      <c r="N136" s="181">
        <v>0</v>
      </c>
      <c r="O136" s="181">
        <f>ROUND(E136*N136,2)</f>
        <v>0</v>
      </c>
      <c r="P136" s="181">
        <v>0</v>
      </c>
      <c r="Q136" s="181">
        <f>ROUND(E136*P136,2)</f>
        <v>0</v>
      </c>
      <c r="R136" s="183"/>
      <c r="S136" s="183" t="s">
        <v>222</v>
      </c>
      <c r="T136" s="184" t="s">
        <v>223</v>
      </c>
      <c r="U136" s="162">
        <v>0</v>
      </c>
      <c r="V136" s="162">
        <f>ROUND(E136*U136,2)</f>
        <v>0</v>
      </c>
      <c r="W136" s="162"/>
      <c r="X136" s="162" t="s">
        <v>224</v>
      </c>
      <c r="Y136" s="162" t="s">
        <v>225</v>
      </c>
      <c r="Z136" s="152"/>
      <c r="AA136" s="152"/>
      <c r="AB136" s="152"/>
      <c r="AC136" s="152"/>
      <c r="AD136" s="152"/>
      <c r="AE136" s="152"/>
      <c r="AF136" s="152"/>
      <c r="AG136" s="152" t="s">
        <v>226</v>
      </c>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row>
    <row r="137" spans="1:60" outlineLevel="1" x14ac:dyDescent="0.2">
      <c r="A137" s="178">
        <v>57</v>
      </c>
      <c r="B137" s="179" t="s">
        <v>571</v>
      </c>
      <c r="C137" s="186" t="s">
        <v>1023</v>
      </c>
      <c r="D137" s="180" t="s">
        <v>284</v>
      </c>
      <c r="E137" s="181">
        <v>1</v>
      </c>
      <c r="F137" s="182"/>
      <c r="G137" s="183">
        <f>ROUND(E137*F137,2)</f>
        <v>0</v>
      </c>
      <c r="H137" s="182"/>
      <c r="I137" s="183">
        <f>ROUND(E137*H137,2)</f>
        <v>0</v>
      </c>
      <c r="J137" s="182"/>
      <c r="K137" s="183">
        <f>ROUND(E137*J137,2)</f>
        <v>0</v>
      </c>
      <c r="L137" s="183">
        <v>21</v>
      </c>
      <c r="M137" s="183">
        <f>G137*(1+L137/100)</f>
        <v>0</v>
      </c>
      <c r="N137" s="181">
        <v>0</v>
      </c>
      <c r="O137" s="181">
        <f>ROUND(E137*N137,2)</f>
        <v>0</v>
      </c>
      <c r="P137" s="181">
        <v>0</v>
      </c>
      <c r="Q137" s="181">
        <f>ROUND(E137*P137,2)</f>
        <v>0</v>
      </c>
      <c r="R137" s="183"/>
      <c r="S137" s="183" t="s">
        <v>222</v>
      </c>
      <c r="T137" s="184" t="s">
        <v>223</v>
      </c>
      <c r="U137" s="162">
        <v>0</v>
      </c>
      <c r="V137" s="162">
        <f>ROUND(E137*U137,2)</f>
        <v>0</v>
      </c>
      <c r="W137" s="162"/>
      <c r="X137" s="162" t="s">
        <v>224</v>
      </c>
      <c r="Y137" s="162" t="s">
        <v>225</v>
      </c>
      <c r="Z137" s="152"/>
      <c r="AA137" s="152"/>
      <c r="AB137" s="152"/>
      <c r="AC137" s="152"/>
      <c r="AD137" s="152"/>
      <c r="AE137" s="152"/>
      <c r="AF137" s="152"/>
      <c r="AG137" s="152" t="s">
        <v>226</v>
      </c>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row>
    <row r="138" spans="1:60" outlineLevel="1" x14ac:dyDescent="0.2">
      <c r="A138" s="171">
        <v>58</v>
      </c>
      <c r="B138" s="172" t="s">
        <v>1024</v>
      </c>
      <c r="C138" s="187" t="s">
        <v>1025</v>
      </c>
      <c r="D138" s="173" t="s">
        <v>284</v>
      </c>
      <c r="E138" s="174">
        <v>1</v>
      </c>
      <c r="F138" s="175"/>
      <c r="G138" s="176">
        <f>ROUND(E138*F138,2)</f>
        <v>0</v>
      </c>
      <c r="H138" s="175"/>
      <c r="I138" s="176">
        <f>ROUND(E138*H138,2)</f>
        <v>0</v>
      </c>
      <c r="J138" s="175"/>
      <c r="K138" s="176">
        <f>ROUND(E138*J138,2)</f>
        <v>0</v>
      </c>
      <c r="L138" s="176">
        <v>21</v>
      </c>
      <c r="M138" s="176">
        <f>G138*(1+L138/100)</f>
        <v>0</v>
      </c>
      <c r="N138" s="174">
        <v>0</v>
      </c>
      <c r="O138" s="174">
        <f>ROUND(E138*N138,2)</f>
        <v>0</v>
      </c>
      <c r="P138" s="174">
        <v>0</v>
      </c>
      <c r="Q138" s="174">
        <f>ROUND(E138*P138,2)</f>
        <v>0</v>
      </c>
      <c r="R138" s="176"/>
      <c r="S138" s="176" t="s">
        <v>222</v>
      </c>
      <c r="T138" s="177" t="s">
        <v>223</v>
      </c>
      <c r="U138" s="162">
        <v>0</v>
      </c>
      <c r="V138" s="162">
        <f>ROUND(E138*U138,2)</f>
        <v>0</v>
      </c>
      <c r="W138" s="162"/>
      <c r="X138" s="162" t="s">
        <v>224</v>
      </c>
      <c r="Y138" s="162" t="s">
        <v>225</v>
      </c>
      <c r="Z138" s="152"/>
      <c r="AA138" s="152"/>
      <c r="AB138" s="152"/>
      <c r="AC138" s="152"/>
      <c r="AD138" s="152"/>
      <c r="AE138" s="152"/>
      <c r="AF138" s="152"/>
      <c r="AG138" s="152" t="s">
        <v>226</v>
      </c>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row>
    <row r="139" spans="1:60" x14ac:dyDescent="0.2">
      <c r="A139" s="3"/>
      <c r="B139" s="4"/>
      <c r="C139" s="188"/>
      <c r="D139" s="6"/>
      <c r="E139" s="3"/>
      <c r="F139" s="3"/>
      <c r="G139" s="3"/>
      <c r="H139" s="3"/>
      <c r="I139" s="3"/>
      <c r="J139" s="3"/>
      <c r="K139" s="3"/>
      <c r="L139" s="3"/>
      <c r="M139" s="3"/>
      <c r="N139" s="3"/>
      <c r="O139" s="3"/>
      <c r="P139" s="3"/>
      <c r="Q139" s="3"/>
      <c r="R139" s="3"/>
      <c r="S139" s="3"/>
      <c r="T139" s="3"/>
      <c r="U139" s="3"/>
      <c r="V139" s="3"/>
      <c r="W139" s="3"/>
      <c r="X139" s="3"/>
      <c r="Y139" s="3"/>
      <c r="AE139">
        <v>12</v>
      </c>
      <c r="AF139">
        <v>21</v>
      </c>
      <c r="AG139" t="s">
        <v>203</v>
      </c>
    </row>
    <row r="140" spans="1:60" x14ac:dyDescent="0.2">
      <c r="A140" s="155"/>
      <c r="B140" s="156" t="s">
        <v>29</v>
      </c>
      <c r="C140" s="189"/>
      <c r="D140" s="157"/>
      <c r="E140" s="158"/>
      <c r="F140" s="158"/>
      <c r="G140" s="170">
        <f>G8+G50+G77+G79+G87+G96+G125+G128+G135</f>
        <v>0</v>
      </c>
      <c r="H140" s="3"/>
      <c r="I140" s="3"/>
      <c r="J140" s="3"/>
      <c r="K140" s="3"/>
      <c r="L140" s="3"/>
      <c r="M140" s="3"/>
      <c r="N140" s="3"/>
      <c r="O140" s="3"/>
      <c r="P140" s="3"/>
      <c r="Q140" s="3"/>
      <c r="R140" s="3"/>
      <c r="S140" s="3"/>
      <c r="T140" s="3"/>
      <c r="U140" s="3"/>
      <c r="V140" s="3"/>
      <c r="W140" s="3"/>
      <c r="X140" s="3"/>
      <c r="Y140" s="3"/>
      <c r="AE140">
        <f>SUMIF(L7:L138,AE139,G7:G138)</f>
        <v>0</v>
      </c>
      <c r="AF140">
        <f>SUMIF(L7:L138,AF139,G7:G138)</f>
        <v>0</v>
      </c>
      <c r="AG140" t="s">
        <v>249</v>
      </c>
    </row>
    <row r="141" spans="1:60" x14ac:dyDescent="0.2">
      <c r="C141" s="190"/>
      <c r="D141" s="10"/>
      <c r="AG141" t="s">
        <v>250</v>
      </c>
    </row>
    <row r="142" spans="1:60" x14ac:dyDescent="0.2">
      <c r="D142" s="10"/>
    </row>
    <row r="143" spans="1:60" x14ac:dyDescent="0.2">
      <c r="D143" s="10"/>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Gc9Aq6PxqLZuJUPRxX8kDrZ8rVQXukRUjAspPb4aoa1XShN/Fn7t49Rd+jclIFYsYUttM98Hv2KM+0POlZENHw==" saltValue="GtnofHQEcbGxRVpWKVO5Og==" spinCount="100000" sheet="1" formatRows="0"/>
  <mergeCells count="13">
    <mergeCell ref="C43:G43"/>
    <mergeCell ref="A1:G1"/>
    <mergeCell ref="C2:G2"/>
    <mergeCell ref="C3:G3"/>
    <mergeCell ref="C4:G4"/>
    <mergeCell ref="C35:G35"/>
    <mergeCell ref="C132:G132"/>
    <mergeCell ref="C59:G59"/>
    <mergeCell ref="C70:G70"/>
    <mergeCell ref="C93:G93"/>
    <mergeCell ref="C100:G100"/>
    <mergeCell ref="C104:G104"/>
    <mergeCell ref="C127:G127"/>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88</v>
      </c>
      <c r="C3" s="252" t="s">
        <v>89</v>
      </c>
      <c r="D3" s="253"/>
      <c r="E3" s="253"/>
      <c r="F3" s="253"/>
      <c r="G3" s="254"/>
      <c r="AC3" s="125" t="s">
        <v>192</v>
      </c>
      <c r="AG3" t="s">
        <v>193</v>
      </c>
    </row>
    <row r="4" spans="1:60" ht="24.95" customHeight="1" x14ac:dyDescent="0.2">
      <c r="A4" s="145" t="s">
        <v>9</v>
      </c>
      <c r="B4" s="146" t="s">
        <v>90</v>
      </c>
      <c r="C4" s="255" t="s">
        <v>50</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SUMIF(AG9:AG16,"&lt;&gt;NOR",G9:G16)</f>
        <v>0</v>
      </c>
      <c r="H8" s="168"/>
      <c r="I8" s="168">
        <f>SUM(I9:I16)</f>
        <v>0</v>
      </c>
      <c r="J8" s="168"/>
      <c r="K8" s="168">
        <f>SUM(K9:K16)</f>
        <v>0</v>
      </c>
      <c r="L8" s="168"/>
      <c r="M8" s="168">
        <f>SUM(M9:M16)</f>
        <v>0</v>
      </c>
      <c r="N8" s="167"/>
      <c r="O8" s="167">
        <f>SUM(O9:O16)</f>
        <v>0</v>
      </c>
      <c r="P8" s="167"/>
      <c r="Q8" s="167">
        <f>SUM(Q9:Q16)</f>
        <v>0</v>
      </c>
      <c r="R8" s="168"/>
      <c r="S8" s="168"/>
      <c r="T8" s="169"/>
      <c r="U8" s="163"/>
      <c r="V8" s="163">
        <f>SUM(V9:V16)</f>
        <v>2.3399999999999994</v>
      </c>
      <c r="W8" s="163"/>
      <c r="X8" s="163"/>
      <c r="Y8" s="163"/>
      <c r="AG8" t="s">
        <v>218</v>
      </c>
    </row>
    <row r="9" spans="1:60" outlineLevel="1" x14ac:dyDescent="0.2">
      <c r="A9" s="171">
        <v>1</v>
      </c>
      <c r="B9" s="172" t="s">
        <v>259</v>
      </c>
      <c r="C9" s="187" t="s">
        <v>700</v>
      </c>
      <c r="D9" s="173" t="s">
        <v>253</v>
      </c>
      <c r="E9" s="174">
        <v>0.64800000000000002</v>
      </c>
      <c r="F9" s="175"/>
      <c r="G9" s="176">
        <f>ROUND(E9*F9,2)</f>
        <v>0</v>
      </c>
      <c r="H9" s="175"/>
      <c r="I9" s="176">
        <f>ROUND(E9*H9,2)</f>
        <v>0</v>
      </c>
      <c r="J9" s="175"/>
      <c r="K9" s="176">
        <f>ROUND(E9*J9,2)</f>
        <v>0</v>
      </c>
      <c r="L9" s="176">
        <v>21</v>
      </c>
      <c r="M9" s="176">
        <f>G9*(1+L9/100)</f>
        <v>0</v>
      </c>
      <c r="N9" s="174">
        <v>0</v>
      </c>
      <c r="O9" s="174">
        <f>ROUND(E9*N9,2)</f>
        <v>0</v>
      </c>
      <c r="P9" s="174">
        <v>0</v>
      </c>
      <c r="Q9" s="174">
        <f>ROUND(E9*P9,2)</f>
        <v>0</v>
      </c>
      <c r="R9" s="176"/>
      <c r="S9" s="176" t="s">
        <v>236</v>
      </c>
      <c r="T9" s="177" t="s">
        <v>223</v>
      </c>
      <c r="U9" s="162">
        <v>3.5329999999999999</v>
      </c>
      <c r="V9" s="162">
        <f>ROUND(E9*U9,2)</f>
        <v>2.29</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194" t="s">
        <v>1026</v>
      </c>
      <c r="D10" s="191"/>
      <c r="E10" s="192">
        <v>0.65</v>
      </c>
      <c r="F10" s="162"/>
      <c r="G10" s="162"/>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258</v>
      </c>
      <c r="AH10" s="152">
        <v>0</v>
      </c>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1">
        <v>2</v>
      </c>
      <c r="B11" s="172" t="s">
        <v>321</v>
      </c>
      <c r="C11" s="187" t="s">
        <v>322</v>
      </c>
      <c r="D11" s="173" t="s">
        <v>253</v>
      </c>
      <c r="E11" s="174">
        <v>0.64800000000000002</v>
      </c>
      <c r="F11" s="175"/>
      <c r="G11" s="176">
        <f>ROUND(E11*F11,2)</f>
        <v>0</v>
      </c>
      <c r="H11" s="175"/>
      <c r="I11" s="176">
        <f>ROUND(E11*H11,2)</f>
        <v>0</v>
      </c>
      <c r="J11" s="175"/>
      <c r="K11" s="176">
        <f>ROUND(E11*J11,2)</f>
        <v>0</v>
      </c>
      <c r="L11" s="176">
        <v>21</v>
      </c>
      <c r="M11" s="176">
        <f>G11*(1+L11/100)</f>
        <v>0</v>
      </c>
      <c r="N11" s="174">
        <v>0</v>
      </c>
      <c r="O11" s="174">
        <f>ROUND(E11*N11,2)</f>
        <v>0</v>
      </c>
      <c r="P11" s="174">
        <v>0</v>
      </c>
      <c r="Q11" s="174">
        <f>ROUND(E11*P11,2)</f>
        <v>0</v>
      </c>
      <c r="R11" s="176"/>
      <c r="S11" s="176" t="s">
        <v>236</v>
      </c>
      <c r="T11" s="177" t="s">
        <v>223</v>
      </c>
      <c r="U11" s="162">
        <v>1.0999999999999999E-2</v>
      </c>
      <c r="V11" s="162">
        <f>ROUND(E11*U11,2)</f>
        <v>0.01</v>
      </c>
      <c r="W11" s="162"/>
      <c r="X11" s="162" t="s">
        <v>224</v>
      </c>
      <c r="Y11" s="162" t="s">
        <v>225</v>
      </c>
      <c r="Z11" s="152"/>
      <c r="AA11" s="152"/>
      <c r="AB11" s="152"/>
      <c r="AC11" s="152"/>
      <c r="AD11" s="152"/>
      <c r="AE11" s="152"/>
      <c r="AF11" s="152"/>
      <c r="AG11" s="152" t="s">
        <v>226</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2" x14ac:dyDescent="0.2">
      <c r="A12" s="159"/>
      <c r="B12" s="160"/>
      <c r="C12" s="194" t="s">
        <v>1027</v>
      </c>
      <c r="D12" s="191"/>
      <c r="E12" s="192">
        <v>0.65</v>
      </c>
      <c r="F12" s="162"/>
      <c r="G12" s="162"/>
      <c r="H12" s="162"/>
      <c r="I12" s="162"/>
      <c r="J12" s="162"/>
      <c r="K12" s="162"/>
      <c r="L12" s="162"/>
      <c r="M12" s="162"/>
      <c r="N12" s="161"/>
      <c r="O12" s="161"/>
      <c r="P12" s="161"/>
      <c r="Q12" s="161"/>
      <c r="R12" s="162"/>
      <c r="S12" s="162"/>
      <c r="T12" s="162"/>
      <c r="U12" s="162"/>
      <c r="V12" s="162"/>
      <c r="W12" s="162"/>
      <c r="X12" s="162"/>
      <c r="Y12" s="162"/>
      <c r="Z12" s="152"/>
      <c r="AA12" s="152"/>
      <c r="AB12" s="152"/>
      <c r="AC12" s="152"/>
      <c r="AD12" s="152"/>
      <c r="AE12" s="152"/>
      <c r="AF12" s="152"/>
      <c r="AG12" s="152" t="s">
        <v>258</v>
      </c>
      <c r="AH12" s="152">
        <v>0</v>
      </c>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1">
        <v>3</v>
      </c>
      <c r="B13" s="172" t="s">
        <v>616</v>
      </c>
      <c r="C13" s="187" t="s">
        <v>617</v>
      </c>
      <c r="D13" s="173" t="s">
        <v>253</v>
      </c>
      <c r="E13" s="174">
        <v>0.64800000000000002</v>
      </c>
      <c r="F13" s="175"/>
      <c r="G13" s="176">
        <f>ROUND(E13*F13,2)</f>
        <v>0</v>
      </c>
      <c r="H13" s="175"/>
      <c r="I13" s="176">
        <f>ROUND(E13*H13,2)</f>
        <v>0</v>
      </c>
      <c r="J13" s="175"/>
      <c r="K13" s="176">
        <f>ROUND(E13*J13,2)</f>
        <v>0</v>
      </c>
      <c r="L13" s="176">
        <v>21</v>
      </c>
      <c r="M13" s="176">
        <f>G13*(1+L13/100)</f>
        <v>0</v>
      </c>
      <c r="N13" s="174">
        <v>0</v>
      </c>
      <c r="O13" s="174">
        <f>ROUND(E13*N13,2)</f>
        <v>0</v>
      </c>
      <c r="P13" s="174">
        <v>0</v>
      </c>
      <c r="Q13" s="174">
        <f>ROUND(E13*P13,2)</f>
        <v>0</v>
      </c>
      <c r="R13" s="176"/>
      <c r="S13" s="176" t="s">
        <v>236</v>
      </c>
      <c r="T13" s="177" t="s">
        <v>223</v>
      </c>
      <c r="U13" s="162">
        <v>5.2999999999999999E-2</v>
      </c>
      <c r="V13" s="162">
        <f>ROUND(E13*U13,2)</f>
        <v>0.03</v>
      </c>
      <c r="W13" s="162"/>
      <c r="X13" s="162" t="s">
        <v>224</v>
      </c>
      <c r="Y13" s="162" t="s">
        <v>225</v>
      </c>
      <c r="Z13" s="152"/>
      <c r="AA13" s="152"/>
      <c r="AB13" s="152"/>
      <c r="AC13" s="152"/>
      <c r="AD13" s="152"/>
      <c r="AE13" s="152"/>
      <c r="AF13" s="152"/>
      <c r="AG13" s="152" t="s">
        <v>226</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2" x14ac:dyDescent="0.2">
      <c r="A14" s="159"/>
      <c r="B14" s="160"/>
      <c r="C14" s="194" t="s">
        <v>1027</v>
      </c>
      <c r="D14" s="191"/>
      <c r="E14" s="192">
        <v>0.65</v>
      </c>
      <c r="F14" s="162"/>
      <c r="G14" s="162"/>
      <c r="H14" s="162"/>
      <c r="I14" s="162"/>
      <c r="J14" s="162"/>
      <c r="K14" s="162"/>
      <c r="L14" s="162"/>
      <c r="M14" s="162"/>
      <c r="N14" s="161"/>
      <c r="O14" s="161"/>
      <c r="P14" s="161"/>
      <c r="Q14" s="161"/>
      <c r="R14" s="162"/>
      <c r="S14" s="162"/>
      <c r="T14" s="162"/>
      <c r="U14" s="162"/>
      <c r="V14" s="162"/>
      <c r="W14" s="162"/>
      <c r="X14" s="162"/>
      <c r="Y14" s="162"/>
      <c r="Z14" s="152"/>
      <c r="AA14" s="152"/>
      <c r="AB14" s="152"/>
      <c r="AC14" s="152"/>
      <c r="AD14" s="152"/>
      <c r="AE14" s="152"/>
      <c r="AF14" s="152"/>
      <c r="AG14" s="152" t="s">
        <v>258</v>
      </c>
      <c r="AH14" s="152">
        <v>0</v>
      </c>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71">
        <v>4</v>
      </c>
      <c r="B15" s="172" t="s">
        <v>619</v>
      </c>
      <c r="C15" s="187" t="s">
        <v>620</v>
      </c>
      <c r="D15" s="173" t="s">
        <v>253</v>
      </c>
      <c r="E15" s="174">
        <v>0.64800000000000002</v>
      </c>
      <c r="F15" s="175"/>
      <c r="G15" s="176">
        <f>ROUND(E15*F15,2)</f>
        <v>0</v>
      </c>
      <c r="H15" s="175"/>
      <c r="I15" s="176">
        <f>ROUND(E15*H15,2)</f>
        <v>0</v>
      </c>
      <c r="J15" s="175"/>
      <c r="K15" s="176">
        <f>ROUND(E15*J15,2)</f>
        <v>0</v>
      </c>
      <c r="L15" s="176">
        <v>21</v>
      </c>
      <c r="M15" s="176">
        <f>G15*(1+L15/100)</f>
        <v>0</v>
      </c>
      <c r="N15" s="174">
        <v>0</v>
      </c>
      <c r="O15" s="174">
        <f>ROUND(E15*N15,2)</f>
        <v>0</v>
      </c>
      <c r="P15" s="174">
        <v>0</v>
      </c>
      <c r="Q15" s="174">
        <f>ROUND(E15*P15,2)</f>
        <v>0</v>
      </c>
      <c r="R15" s="176"/>
      <c r="S15" s="176" t="s">
        <v>236</v>
      </c>
      <c r="T15" s="177" t="s">
        <v>223</v>
      </c>
      <c r="U15" s="162">
        <v>8.9999999999999993E-3</v>
      </c>
      <c r="V15" s="162">
        <f>ROUND(E15*U15,2)</f>
        <v>0.01</v>
      </c>
      <c r="W15" s="162"/>
      <c r="X15" s="162" t="s">
        <v>224</v>
      </c>
      <c r="Y15" s="162" t="s">
        <v>225</v>
      </c>
      <c r="Z15" s="152"/>
      <c r="AA15" s="152"/>
      <c r="AB15" s="152"/>
      <c r="AC15" s="152"/>
      <c r="AD15" s="152"/>
      <c r="AE15" s="152"/>
      <c r="AF15" s="152"/>
      <c r="AG15" s="152" t="s">
        <v>226</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2" x14ac:dyDescent="0.2">
      <c r="A16" s="159"/>
      <c r="B16" s="160"/>
      <c r="C16" s="194" t="s">
        <v>1027</v>
      </c>
      <c r="D16" s="191"/>
      <c r="E16" s="192">
        <v>0.65</v>
      </c>
      <c r="F16" s="162"/>
      <c r="G16" s="162"/>
      <c r="H16" s="162"/>
      <c r="I16" s="162"/>
      <c r="J16" s="162"/>
      <c r="K16" s="162"/>
      <c r="L16" s="162"/>
      <c r="M16" s="162"/>
      <c r="N16" s="161"/>
      <c r="O16" s="161"/>
      <c r="P16" s="161"/>
      <c r="Q16" s="161"/>
      <c r="R16" s="162"/>
      <c r="S16" s="162"/>
      <c r="T16" s="162"/>
      <c r="U16" s="162"/>
      <c r="V16" s="162"/>
      <c r="W16" s="162"/>
      <c r="X16" s="162"/>
      <c r="Y16" s="162"/>
      <c r="Z16" s="152"/>
      <c r="AA16" s="152"/>
      <c r="AB16" s="152"/>
      <c r="AC16" s="152"/>
      <c r="AD16" s="152"/>
      <c r="AE16" s="152"/>
      <c r="AF16" s="152"/>
      <c r="AG16" s="152" t="s">
        <v>258</v>
      </c>
      <c r="AH16" s="152">
        <v>0</v>
      </c>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x14ac:dyDescent="0.2">
      <c r="A17" s="164" t="s">
        <v>217</v>
      </c>
      <c r="B17" s="165" t="s">
        <v>140</v>
      </c>
      <c r="C17" s="185" t="s">
        <v>141</v>
      </c>
      <c r="D17" s="166"/>
      <c r="E17" s="167"/>
      <c r="F17" s="168"/>
      <c r="G17" s="168">
        <f>SUMIF(AG18:AG19,"&lt;&gt;NOR",G18:G19)</f>
        <v>0</v>
      </c>
      <c r="H17" s="168"/>
      <c r="I17" s="168">
        <f>SUM(I18:I19)</f>
        <v>0</v>
      </c>
      <c r="J17" s="168"/>
      <c r="K17" s="168">
        <f>SUM(K18:K19)</f>
        <v>0</v>
      </c>
      <c r="L17" s="168"/>
      <c r="M17" s="168">
        <f>SUM(M18:M19)</f>
        <v>0</v>
      </c>
      <c r="N17" s="167"/>
      <c r="O17" s="167">
        <f>SUM(O18:O19)</f>
        <v>1.8</v>
      </c>
      <c r="P17" s="167"/>
      <c r="Q17" s="167">
        <f>SUM(Q18:Q19)</f>
        <v>0</v>
      </c>
      <c r="R17" s="168"/>
      <c r="S17" s="168"/>
      <c r="T17" s="169"/>
      <c r="U17" s="163"/>
      <c r="V17" s="163">
        <f>SUM(V18:V19)</f>
        <v>0.34</v>
      </c>
      <c r="W17" s="163"/>
      <c r="X17" s="163"/>
      <c r="Y17" s="163"/>
      <c r="AG17" t="s">
        <v>218</v>
      </c>
    </row>
    <row r="18" spans="1:60" outlineLevel="1" x14ac:dyDescent="0.2">
      <c r="A18" s="171">
        <v>5</v>
      </c>
      <c r="B18" s="172" t="s">
        <v>1028</v>
      </c>
      <c r="C18" s="187" t="s">
        <v>1029</v>
      </c>
      <c r="D18" s="173" t="s">
        <v>253</v>
      </c>
      <c r="E18" s="174">
        <v>0.71279999999999999</v>
      </c>
      <c r="F18" s="175"/>
      <c r="G18" s="176">
        <f>ROUND(E18*F18,2)</f>
        <v>0</v>
      </c>
      <c r="H18" s="175"/>
      <c r="I18" s="176">
        <f>ROUND(E18*H18,2)</f>
        <v>0</v>
      </c>
      <c r="J18" s="175"/>
      <c r="K18" s="176">
        <f>ROUND(E18*J18,2)</f>
        <v>0</v>
      </c>
      <c r="L18" s="176">
        <v>21</v>
      </c>
      <c r="M18" s="176">
        <f>G18*(1+L18/100)</f>
        <v>0</v>
      </c>
      <c r="N18" s="174">
        <v>2.5249999999999999</v>
      </c>
      <c r="O18" s="174">
        <f>ROUND(E18*N18,2)</f>
        <v>1.8</v>
      </c>
      <c r="P18" s="174">
        <v>0</v>
      </c>
      <c r="Q18" s="174">
        <f>ROUND(E18*P18,2)</f>
        <v>0</v>
      </c>
      <c r="R18" s="176"/>
      <c r="S18" s="176" t="s">
        <v>236</v>
      </c>
      <c r="T18" s="177" t="s">
        <v>223</v>
      </c>
      <c r="U18" s="162">
        <v>0.47699999999999998</v>
      </c>
      <c r="V18" s="162">
        <f>ROUND(E18*U18,2)</f>
        <v>0.34</v>
      </c>
      <c r="W18" s="162"/>
      <c r="X18" s="162" t="s">
        <v>224</v>
      </c>
      <c r="Y18" s="162" t="s">
        <v>225</v>
      </c>
      <c r="Z18" s="152"/>
      <c r="AA18" s="152"/>
      <c r="AB18" s="152"/>
      <c r="AC18" s="152"/>
      <c r="AD18" s="152"/>
      <c r="AE18" s="152"/>
      <c r="AF18" s="152"/>
      <c r="AG18" s="152" t="s">
        <v>226</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2" x14ac:dyDescent="0.2">
      <c r="A19" s="159"/>
      <c r="B19" s="160"/>
      <c r="C19" s="194" t="s">
        <v>1030</v>
      </c>
      <c r="D19" s="191"/>
      <c r="E19" s="192">
        <v>0.71</v>
      </c>
      <c r="F19" s="162"/>
      <c r="G19" s="162"/>
      <c r="H19" s="162"/>
      <c r="I19" s="162"/>
      <c r="J19" s="162"/>
      <c r="K19" s="162"/>
      <c r="L19" s="162"/>
      <c r="M19" s="162"/>
      <c r="N19" s="161"/>
      <c r="O19" s="161"/>
      <c r="P19" s="161"/>
      <c r="Q19" s="161"/>
      <c r="R19" s="162"/>
      <c r="S19" s="162"/>
      <c r="T19" s="162"/>
      <c r="U19" s="162"/>
      <c r="V19" s="162"/>
      <c r="W19" s="162"/>
      <c r="X19" s="162"/>
      <c r="Y19" s="162"/>
      <c r="Z19" s="152"/>
      <c r="AA19" s="152"/>
      <c r="AB19" s="152"/>
      <c r="AC19" s="152"/>
      <c r="AD19" s="152"/>
      <c r="AE19" s="152"/>
      <c r="AF19" s="152"/>
      <c r="AG19" s="152" t="s">
        <v>258</v>
      </c>
      <c r="AH19" s="152">
        <v>0</v>
      </c>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x14ac:dyDescent="0.2">
      <c r="A20" s="164" t="s">
        <v>217</v>
      </c>
      <c r="B20" s="165" t="s">
        <v>142</v>
      </c>
      <c r="C20" s="185" t="s">
        <v>143</v>
      </c>
      <c r="D20" s="166"/>
      <c r="E20" s="167"/>
      <c r="F20" s="168"/>
      <c r="G20" s="168">
        <f>SUMIF(AG21:AG26,"&lt;&gt;NOR",G21:G26)</f>
        <v>0</v>
      </c>
      <c r="H20" s="168"/>
      <c r="I20" s="168">
        <f>SUM(I21:I26)</f>
        <v>0</v>
      </c>
      <c r="J20" s="168"/>
      <c r="K20" s="168">
        <f>SUM(K21:K26)</f>
        <v>0</v>
      </c>
      <c r="L20" s="168"/>
      <c r="M20" s="168">
        <f>SUM(M21:M26)</f>
        <v>0</v>
      </c>
      <c r="N20" s="167"/>
      <c r="O20" s="167">
        <f>SUM(O21:O26)</f>
        <v>33.81</v>
      </c>
      <c r="P20" s="167"/>
      <c r="Q20" s="167">
        <f>SUM(Q21:Q26)</f>
        <v>0</v>
      </c>
      <c r="R20" s="168"/>
      <c r="S20" s="168"/>
      <c r="T20" s="169"/>
      <c r="U20" s="163"/>
      <c r="V20" s="163">
        <f>SUM(V21:V26)</f>
        <v>297.56</v>
      </c>
      <c r="W20" s="163"/>
      <c r="X20" s="163"/>
      <c r="Y20" s="163"/>
      <c r="AG20" t="s">
        <v>218</v>
      </c>
    </row>
    <row r="21" spans="1:60" ht="22.5" outlineLevel="1" x14ac:dyDescent="0.2">
      <c r="A21" s="178">
        <v>6</v>
      </c>
      <c r="B21" s="179" t="s">
        <v>1031</v>
      </c>
      <c r="C21" s="186" t="s">
        <v>1032</v>
      </c>
      <c r="D21" s="180" t="s">
        <v>221</v>
      </c>
      <c r="E21" s="181">
        <v>128</v>
      </c>
      <c r="F21" s="182"/>
      <c r="G21" s="183">
        <f>ROUND(E21*F21,2)</f>
        <v>0</v>
      </c>
      <c r="H21" s="182"/>
      <c r="I21" s="183">
        <f>ROUND(E21*H21,2)</f>
        <v>0</v>
      </c>
      <c r="J21" s="182"/>
      <c r="K21" s="183">
        <f>ROUND(E21*J21,2)</f>
        <v>0</v>
      </c>
      <c r="L21" s="183">
        <v>21</v>
      </c>
      <c r="M21" s="183">
        <f>G21*(1+L21/100)</f>
        <v>0</v>
      </c>
      <c r="N21" s="181">
        <v>5.9159999999999997E-2</v>
      </c>
      <c r="O21" s="181">
        <f>ROUND(E21*N21,2)</f>
        <v>7.57</v>
      </c>
      <c r="P21" s="181">
        <v>0</v>
      </c>
      <c r="Q21" s="181">
        <f>ROUND(E21*P21,2)</f>
        <v>0</v>
      </c>
      <c r="R21" s="183"/>
      <c r="S21" s="183" t="s">
        <v>236</v>
      </c>
      <c r="T21" s="184" t="s">
        <v>223</v>
      </c>
      <c r="U21" s="162">
        <v>1.5</v>
      </c>
      <c r="V21" s="162">
        <f>ROUND(E21*U21,2)</f>
        <v>192</v>
      </c>
      <c r="W21" s="162"/>
      <c r="X21" s="162" t="s">
        <v>224</v>
      </c>
      <c r="Y21" s="162" t="s">
        <v>225</v>
      </c>
      <c r="Z21" s="152"/>
      <c r="AA21" s="152"/>
      <c r="AB21" s="152"/>
      <c r="AC21" s="152"/>
      <c r="AD21" s="152"/>
      <c r="AE21" s="152"/>
      <c r="AF21" s="152"/>
      <c r="AG21" s="152" t="s">
        <v>226</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71">
        <v>7</v>
      </c>
      <c r="B22" s="172" t="s">
        <v>1033</v>
      </c>
      <c r="C22" s="187" t="s">
        <v>1034</v>
      </c>
      <c r="D22" s="173" t="s">
        <v>341</v>
      </c>
      <c r="E22" s="174">
        <v>203</v>
      </c>
      <c r="F22" s="175"/>
      <c r="G22" s="176">
        <f>ROUND(E22*F22,2)</f>
        <v>0</v>
      </c>
      <c r="H22" s="175"/>
      <c r="I22" s="176">
        <f>ROUND(E22*H22,2)</f>
        <v>0</v>
      </c>
      <c r="J22" s="175"/>
      <c r="K22" s="176">
        <f>ROUND(E22*J22,2)</f>
        <v>0</v>
      </c>
      <c r="L22" s="176">
        <v>21</v>
      </c>
      <c r="M22" s="176">
        <f>G22*(1+L22/100)</f>
        <v>0</v>
      </c>
      <c r="N22" s="174">
        <v>0.125</v>
      </c>
      <c r="O22" s="174">
        <f>ROUND(E22*N22,2)</f>
        <v>25.38</v>
      </c>
      <c r="P22" s="174">
        <v>0</v>
      </c>
      <c r="Q22" s="174">
        <f>ROUND(E22*P22,2)</f>
        <v>0</v>
      </c>
      <c r="R22" s="176"/>
      <c r="S22" s="176" t="s">
        <v>236</v>
      </c>
      <c r="T22" s="177" t="s">
        <v>223</v>
      </c>
      <c r="U22" s="162">
        <v>0.52</v>
      </c>
      <c r="V22" s="162">
        <f>ROUND(E22*U22,2)</f>
        <v>105.56</v>
      </c>
      <c r="W22" s="162"/>
      <c r="X22" s="162" t="s">
        <v>224</v>
      </c>
      <c r="Y22" s="162" t="s">
        <v>225</v>
      </c>
      <c r="Z22" s="152"/>
      <c r="AA22" s="152"/>
      <c r="AB22" s="152"/>
      <c r="AC22" s="152"/>
      <c r="AD22" s="152"/>
      <c r="AE22" s="152"/>
      <c r="AF22" s="152"/>
      <c r="AG22" s="152" t="s">
        <v>226</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2" x14ac:dyDescent="0.2">
      <c r="A23" s="159"/>
      <c r="B23" s="160"/>
      <c r="C23" s="194" t="s">
        <v>1035</v>
      </c>
      <c r="D23" s="191"/>
      <c r="E23" s="192">
        <v>132</v>
      </c>
      <c r="F23" s="162"/>
      <c r="G23" s="162"/>
      <c r="H23" s="162"/>
      <c r="I23" s="162"/>
      <c r="J23" s="162"/>
      <c r="K23" s="162"/>
      <c r="L23" s="162"/>
      <c r="M23" s="162"/>
      <c r="N23" s="161"/>
      <c r="O23" s="161"/>
      <c r="P23" s="161"/>
      <c r="Q23" s="161"/>
      <c r="R23" s="162"/>
      <c r="S23" s="162"/>
      <c r="T23" s="162"/>
      <c r="U23" s="162"/>
      <c r="V23" s="162"/>
      <c r="W23" s="162"/>
      <c r="X23" s="162"/>
      <c r="Y23" s="162"/>
      <c r="Z23" s="152"/>
      <c r="AA23" s="152"/>
      <c r="AB23" s="152"/>
      <c r="AC23" s="152"/>
      <c r="AD23" s="152"/>
      <c r="AE23" s="152"/>
      <c r="AF23" s="152"/>
      <c r="AG23" s="152" t="s">
        <v>258</v>
      </c>
      <c r="AH23" s="152">
        <v>0</v>
      </c>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3" x14ac:dyDescent="0.2">
      <c r="A24" s="159"/>
      <c r="B24" s="160"/>
      <c r="C24" s="194" t="s">
        <v>1036</v>
      </c>
      <c r="D24" s="191"/>
      <c r="E24" s="192">
        <v>71</v>
      </c>
      <c r="F24" s="162"/>
      <c r="G24" s="162"/>
      <c r="H24" s="162"/>
      <c r="I24" s="162"/>
      <c r="J24" s="162"/>
      <c r="K24" s="162"/>
      <c r="L24" s="162"/>
      <c r="M24" s="162"/>
      <c r="N24" s="161"/>
      <c r="O24" s="161"/>
      <c r="P24" s="161"/>
      <c r="Q24" s="161"/>
      <c r="R24" s="162"/>
      <c r="S24" s="162"/>
      <c r="T24" s="162"/>
      <c r="U24" s="162"/>
      <c r="V24" s="162"/>
      <c r="W24" s="162"/>
      <c r="X24" s="162"/>
      <c r="Y24" s="162"/>
      <c r="Z24" s="152"/>
      <c r="AA24" s="152"/>
      <c r="AB24" s="152"/>
      <c r="AC24" s="152"/>
      <c r="AD24" s="152"/>
      <c r="AE24" s="152"/>
      <c r="AF24" s="152"/>
      <c r="AG24" s="152" t="s">
        <v>258</v>
      </c>
      <c r="AH24" s="152">
        <v>0</v>
      </c>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78">
        <v>8</v>
      </c>
      <c r="B25" s="179" t="s">
        <v>1037</v>
      </c>
      <c r="C25" s="186" t="s">
        <v>1038</v>
      </c>
      <c r="D25" s="180" t="s">
        <v>341</v>
      </c>
      <c r="E25" s="181">
        <v>132</v>
      </c>
      <c r="F25" s="182"/>
      <c r="G25" s="183">
        <f>ROUND(E25*F25,2)</f>
        <v>0</v>
      </c>
      <c r="H25" s="182"/>
      <c r="I25" s="183">
        <f>ROUND(E25*H25,2)</f>
        <v>0</v>
      </c>
      <c r="J25" s="182"/>
      <c r="K25" s="183">
        <f>ROUND(E25*J25,2)</f>
        <v>0</v>
      </c>
      <c r="L25" s="183">
        <v>21</v>
      </c>
      <c r="M25" s="183">
        <f>G25*(1+L25/100)</f>
        <v>0</v>
      </c>
      <c r="N25" s="181">
        <v>4.6800000000000001E-3</v>
      </c>
      <c r="O25" s="181">
        <f>ROUND(E25*N25,2)</f>
        <v>0.62</v>
      </c>
      <c r="P25" s="181">
        <v>0</v>
      </c>
      <c r="Q25" s="181">
        <f>ROUND(E25*P25,2)</f>
        <v>0</v>
      </c>
      <c r="R25" s="183" t="s">
        <v>302</v>
      </c>
      <c r="S25" s="183" t="s">
        <v>236</v>
      </c>
      <c r="T25" s="184" t="s">
        <v>223</v>
      </c>
      <c r="U25" s="162">
        <v>0</v>
      </c>
      <c r="V25" s="162">
        <f>ROUND(E25*U25,2)</f>
        <v>0</v>
      </c>
      <c r="W25" s="162"/>
      <c r="X25" s="162" t="s">
        <v>285</v>
      </c>
      <c r="Y25" s="162" t="s">
        <v>225</v>
      </c>
      <c r="Z25" s="152"/>
      <c r="AA25" s="152"/>
      <c r="AB25" s="152"/>
      <c r="AC25" s="152"/>
      <c r="AD25" s="152"/>
      <c r="AE25" s="152"/>
      <c r="AF25" s="152"/>
      <c r="AG25" s="152" t="s">
        <v>286</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1" x14ac:dyDescent="0.2">
      <c r="A26" s="178">
        <v>9</v>
      </c>
      <c r="B26" s="179" t="s">
        <v>1039</v>
      </c>
      <c r="C26" s="186" t="s">
        <v>1040</v>
      </c>
      <c r="D26" s="180" t="s">
        <v>341</v>
      </c>
      <c r="E26" s="181">
        <v>71</v>
      </c>
      <c r="F26" s="182"/>
      <c r="G26" s="183">
        <f>ROUND(E26*F26,2)</f>
        <v>0</v>
      </c>
      <c r="H26" s="182"/>
      <c r="I26" s="183">
        <f>ROUND(E26*H26,2)</f>
        <v>0</v>
      </c>
      <c r="J26" s="182"/>
      <c r="K26" s="183">
        <f>ROUND(E26*J26,2)</f>
        <v>0</v>
      </c>
      <c r="L26" s="183">
        <v>21</v>
      </c>
      <c r="M26" s="183">
        <f>G26*(1+L26/100)</f>
        <v>0</v>
      </c>
      <c r="N26" s="181">
        <v>3.3999999999999998E-3</v>
      </c>
      <c r="O26" s="181">
        <f>ROUND(E26*N26,2)</f>
        <v>0.24</v>
      </c>
      <c r="P26" s="181">
        <v>0</v>
      </c>
      <c r="Q26" s="181">
        <f>ROUND(E26*P26,2)</f>
        <v>0</v>
      </c>
      <c r="R26" s="183" t="s">
        <v>302</v>
      </c>
      <c r="S26" s="183" t="s">
        <v>236</v>
      </c>
      <c r="T26" s="184" t="s">
        <v>223</v>
      </c>
      <c r="U26" s="162">
        <v>0</v>
      </c>
      <c r="V26" s="162">
        <f>ROUND(E26*U26,2)</f>
        <v>0</v>
      </c>
      <c r="W26" s="162"/>
      <c r="X26" s="162" t="s">
        <v>285</v>
      </c>
      <c r="Y26" s="162" t="s">
        <v>225</v>
      </c>
      <c r="Z26" s="152"/>
      <c r="AA26" s="152"/>
      <c r="AB26" s="152"/>
      <c r="AC26" s="152"/>
      <c r="AD26" s="152"/>
      <c r="AE26" s="152"/>
      <c r="AF26" s="152"/>
      <c r="AG26" s="152" t="s">
        <v>286</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x14ac:dyDescent="0.2">
      <c r="A27" s="164" t="s">
        <v>217</v>
      </c>
      <c r="B27" s="165" t="s">
        <v>158</v>
      </c>
      <c r="C27" s="185" t="s">
        <v>159</v>
      </c>
      <c r="D27" s="166"/>
      <c r="E27" s="167"/>
      <c r="F27" s="168"/>
      <c r="G27" s="168">
        <f>SUMIF(AG28:AG28,"&lt;&gt;NOR",G28:G28)</f>
        <v>0</v>
      </c>
      <c r="H27" s="168"/>
      <c r="I27" s="168">
        <f>SUM(I28:I28)</f>
        <v>0</v>
      </c>
      <c r="J27" s="168"/>
      <c r="K27" s="168">
        <f>SUM(K28:K28)</f>
        <v>0</v>
      </c>
      <c r="L27" s="168"/>
      <c r="M27" s="168">
        <f>SUM(M28:M28)</f>
        <v>0</v>
      </c>
      <c r="N27" s="167"/>
      <c r="O27" s="167">
        <f>SUM(O28:O28)</f>
        <v>0</v>
      </c>
      <c r="P27" s="167"/>
      <c r="Q27" s="167">
        <f>SUM(Q28:Q28)</f>
        <v>0</v>
      </c>
      <c r="R27" s="168"/>
      <c r="S27" s="168"/>
      <c r="T27" s="169"/>
      <c r="U27" s="163"/>
      <c r="V27" s="163">
        <f>SUM(V28:V28)</f>
        <v>30.34</v>
      </c>
      <c r="W27" s="163"/>
      <c r="X27" s="163"/>
      <c r="Y27" s="163"/>
      <c r="AG27" t="s">
        <v>218</v>
      </c>
    </row>
    <row r="28" spans="1:60" outlineLevel="1" x14ac:dyDescent="0.2">
      <c r="A28" s="178">
        <v>10</v>
      </c>
      <c r="B28" s="179" t="s">
        <v>404</v>
      </c>
      <c r="C28" s="186" t="s">
        <v>405</v>
      </c>
      <c r="D28" s="180" t="s">
        <v>335</v>
      </c>
      <c r="E28" s="181">
        <v>35.606459999999998</v>
      </c>
      <c r="F28" s="182"/>
      <c r="G28" s="183">
        <f>ROUND(E28*F28,2)</f>
        <v>0</v>
      </c>
      <c r="H28" s="182"/>
      <c r="I28" s="183">
        <f>ROUND(E28*H28,2)</f>
        <v>0</v>
      </c>
      <c r="J28" s="182"/>
      <c r="K28" s="183">
        <f>ROUND(E28*J28,2)</f>
        <v>0</v>
      </c>
      <c r="L28" s="183">
        <v>21</v>
      </c>
      <c r="M28" s="183">
        <f>G28*(1+L28/100)</f>
        <v>0</v>
      </c>
      <c r="N28" s="181">
        <v>0</v>
      </c>
      <c r="O28" s="181">
        <f>ROUND(E28*N28,2)</f>
        <v>0</v>
      </c>
      <c r="P28" s="181">
        <v>0</v>
      </c>
      <c r="Q28" s="181">
        <f>ROUND(E28*P28,2)</f>
        <v>0</v>
      </c>
      <c r="R28" s="183"/>
      <c r="S28" s="183" t="s">
        <v>236</v>
      </c>
      <c r="T28" s="184" t="s">
        <v>223</v>
      </c>
      <c r="U28" s="162">
        <v>0.85199999999999998</v>
      </c>
      <c r="V28" s="162">
        <f>ROUND(E28*U28,2)</f>
        <v>30.34</v>
      </c>
      <c r="W28" s="162"/>
      <c r="X28" s="162" t="s">
        <v>224</v>
      </c>
      <c r="Y28" s="162" t="s">
        <v>225</v>
      </c>
      <c r="Z28" s="152"/>
      <c r="AA28" s="152"/>
      <c r="AB28" s="152"/>
      <c r="AC28" s="152"/>
      <c r="AD28" s="152"/>
      <c r="AE28" s="152"/>
      <c r="AF28" s="152"/>
      <c r="AG28" s="152" t="s">
        <v>314</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x14ac:dyDescent="0.2">
      <c r="A29" s="164" t="s">
        <v>217</v>
      </c>
      <c r="B29" s="165" t="s">
        <v>170</v>
      </c>
      <c r="C29" s="185" t="s">
        <v>171</v>
      </c>
      <c r="D29" s="166"/>
      <c r="E29" s="167"/>
      <c r="F29" s="168"/>
      <c r="G29" s="168">
        <f>SUMIF(AG30:AG40,"&lt;&gt;NOR",G30:G40)</f>
        <v>0</v>
      </c>
      <c r="H29" s="168"/>
      <c r="I29" s="168">
        <f>SUM(I30:I40)</f>
        <v>0</v>
      </c>
      <c r="J29" s="168"/>
      <c r="K29" s="168">
        <f>SUM(K30:K40)</f>
        <v>0</v>
      </c>
      <c r="L29" s="168"/>
      <c r="M29" s="168">
        <f>SUM(M30:M40)</f>
        <v>0</v>
      </c>
      <c r="N29" s="167"/>
      <c r="O29" s="167">
        <f>SUM(O30:O40)</f>
        <v>0.39</v>
      </c>
      <c r="P29" s="167"/>
      <c r="Q29" s="167">
        <f>SUM(Q30:Q40)</f>
        <v>0</v>
      </c>
      <c r="R29" s="168"/>
      <c r="S29" s="168"/>
      <c r="T29" s="169"/>
      <c r="U29" s="163"/>
      <c r="V29" s="163">
        <f>SUM(V30:V40)</f>
        <v>128.86999999999998</v>
      </c>
      <c r="W29" s="163"/>
      <c r="X29" s="163"/>
      <c r="Y29" s="163"/>
      <c r="AG29" t="s">
        <v>218</v>
      </c>
    </row>
    <row r="30" spans="1:60" outlineLevel="1" x14ac:dyDescent="0.2">
      <c r="A30" s="178">
        <v>11</v>
      </c>
      <c r="B30" s="179" t="s">
        <v>1041</v>
      </c>
      <c r="C30" s="186" t="s">
        <v>1042</v>
      </c>
      <c r="D30" s="180" t="s">
        <v>299</v>
      </c>
      <c r="E30" s="181">
        <v>320</v>
      </c>
      <c r="F30" s="182"/>
      <c r="G30" s="183">
        <f t="shared" ref="G30:G36" si="0">ROUND(E30*F30,2)</f>
        <v>0</v>
      </c>
      <c r="H30" s="182"/>
      <c r="I30" s="183">
        <f t="shared" ref="I30:I36" si="1">ROUND(E30*H30,2)</f>
        <v>0</v>
      </c>
      <c r="J30" s="182"/>
      <c r="K30" s="183">
        <f t="shared" ref="K30:K36" si="2">ROUND(E30*J30,2)</f>
        <v>0</v>
      </c>
      <c r="L30" s="183">
        <v>21</v>
      </c>
      <c r="M30" s="183">
        <f t="shared" ref="M30:M36" si="3">G30*(1+L30/100)</f>
        <v>0</v>
      </c>
      <c r="N30" s="181">
        <v>0</v>
      </c>
      <c r="O30" s="181">
        <f t="shared" ref="O30:O36" si="4">ROUND(E30*N30,2)</f>
        <v>0</v>
      </c>
      <c r="P30" s="181">
        <v>0</v>
      </c>
      <c r="Q30" s="181">
        <f t="shared" ref="Q30:Q36" si="5">ROUND(E30*P30,2)</f>
        <v>0</v>
      </c>
      <c r="R30" s="183"/>
      <c r="S30" s="183" t="s">
        <v>236</v>
      </c>
      <c r="T30" s="184" t="s">
        <v>223</v>
      </c>
      <c r="U30" s="162">
        <v>0.28000000000000003</v>
      </c>
      <c r="V30" s="162">
        <f t="shared" ref="V30:V36" si="6">ROUND(E30*U30,2)</f>
        <v>89.6</v>
      </c>
      <c r="W30" s="162"/>
      <c r="X30" s="162" t="s">
        <v>224</v>
      </c>
      <c r="Y30" s="162" t="s">
        <v>225</v>
      </c>
      <c r="Z30" s="152"/>
      <c r="AA30" s="152"/>
      <c r="AB30" s="152"/>
      <c r="AC30" s="152"/>
      <c r="AD30" s="152"/>
      <c r="AE30" s="152"/>
      <c r="AF30" s="152"/>
      <c r="AG30" s="152" t="s">
        <v>226</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78">
        <v>12</v>
      </c>
      <c r="B31" s="179" t="s">
        <v>1043</v>
      </c>
      <c r="C31" s="186" t="s">
        <v>1044</v>
      </c>
      <c r="D31" s="180" t="s">
        <v>299</v>
      </c>
      <c r="E31" s="181">
        <v>960</v>
      </c>
      <c r="F31" s="182"/>
      <c r="G31" s="183">
        <f t="shared" si="0"/>
        <v>0</v>
      </c>
      <c r="H31" s="182"/>
      <c r="I31" s="183">
        <f t="shared" si="1"/>
        <v>0</v>
      </c>
      <c r="J31" s="182"/>
      <c r="K31" s="183">
        <f t="shared" si="2"/>
        <v>0</v>
      </c>
      <c r="L31" s="183">
        <v>21</v>
      </c>
      <c r="M31" s="183">
        <f t="shared" si="3"/>
        <v>0</v>
      </c>
      <c r="N31" s="181">
        <v>0</v>
      </c>
      <c r="O31" s="181">
        <f t="shared" si="4"/>
        <v>0</v>
      </c>
      <c r="P31" s="181">
        <v>0</v>
      </c>
      <c r="Q31" s="181">
        <f t="shared" si="5"/>
        <v>0</v>
      </c>
      <c r="R31" s="183"/>
      <c r="S31" s="183" t="s">
        <v>236</v>
      </c>
      <c r="T31" s="184" t="s">
        <v>223</v>
      </c>
      <c r="U31" s="162">
        <v>0.03</v>
      </c>
      <c r="V31" s="162">
        <f t="shared" si="6"/>
        <v>28.8</v>
      </c>
      <c r="W31" s="162"/>
      <c r="X31" s="162" t="s">
        <v>224</v>
      </c>
      <c r="Y31" s="162" t="s">
        <v>225</v>
      </c>
      <c r="Z31" s="152"/>
      <c r="AA31" s="152"/>
      <c r="AB31" s="152"/>
      <c r="AC31" s="152"/>
      <c r="AD31" s="152"/>
      <c r="AE31" s="152"/>
      <c r="AF31" s="152"/>
      <c r="AG31" s="152" t="s">
        <v>226</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78">
        <v>13</v>
      </c>
      <c r="B32" s="179" t="s">
        <v>1045</v>
      </c>
      <c r="C32" s="186" t="s">
        <v>1046</v>
      </c>
      <c r="D32" s="180" t="s">
        <v>341</v>
      </c>
      <c r="E32" s="181">
        <v>1</v>
      </c>
      <c r="F32" s="182"/>
      <c r="G32" s="183">
        <f t="shared" si="0"/>
        <v>0</v>
      </c>
      <c r="H32" s="182"/>
      <c r="I32" s="183">
        <f t="shared" si="1"/>
        <v>0</v>
      </c>
      <c r="J32" s="182"/>
      <c r="K32" s="183">
        <f t="shared" si="2"/>
        <v>0</v>
      </c>
      <c r="L32" s="183">
        <v>21</v>
      </c>
      <c r="M32" s="183">
        <f t="shared" si="3"/>
        <v>0</v>
      </c>
      <c r="N32" s="181">
        <v>0</v>
      </c>
      <c r="O32" s="181">
        <f t="shared" si="4"/>
        <v>0</v>
      </c>
      <c r="P32" s="181">
        <v>0</v>
      </c>
      <c r="Q32" s="181">
        <f t="shared" si="5"/>
        <v>0</v>
      </c>
      <c r="R32" s="183"/>
      <c r="S32" s="183" t="s">
        <v>236</v>
      </c>
      <c r="T32" s="184" t="s">
        <v>223</v>
      </c>
      <c r="U32" s="162">
        <v>9.16</v>
      </c>
      <c r="V32" s="162">
        <f t="shared" si="6"/>
        <v>9.16</v>
      </c>
      <c r="W32" s="162"/>
      <c r="X32" s="162" t="s">
        <v>224</v>
      </c>
      <c r="Y32" s="162" t="s">
        <v>225</v>
      </c>
      <c r="Z32" s="152"/>
      <c r="AA32" s="152"/>
      <c r="AB32" s="152"/>
      <c r="AC32" s="152"/>
      <c r="AD32" s="152"/>
      <c r="AE32" s="152"/>
      <c r="AF32" s="152"/>
      <c r="AG32" s="152" t="s">
        <v>226</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
      <c r="A33" s="178">
        <v>14</v>
      </c>
      <c r="B33" s="179" t="s">
        <v>1047</v>
      </c>
      <c r="C33" s="186" t="s">
        <v>1048</v>
      </c>
      <c r="D33" s="180" t="s">
        <v>299</v>
      </c>
      <c r="E33" s="181">
        <v>320</v>
      </c>
      <c r="F33" s="182"/>
      <c r="G33" s="183">
        <f t="shared" si="0"/>
        <v>0</v>
      </c>
      <c r="H33" s="182"/>
      <c r="I33" s="183">
        <f t="shared" si="1"/>
        <v>0</v>
      </c>
      <c r="J33" s="182"/>
      <c r="K33" s="183">
        <f t="shared" si="2"/>
        <v>0</v>
      </c>
      <c r="L33" s="183">
        <v>21</v>
      </c>
      <c r="M33" s="183">
        <f t="shared" si="3"/>
        <v>0</v>
      </c>
      <c r="N33" s="181">
        <v>1.1999999999999999E-3</v>
      </c>
      <c r="O33" s="181">
        <f t="shared" si="4"/>
        <v>0.38</v>
      </c>
      <c r="P33" s="181">
        <v>0</v>
      </c>
      <c r="Q33" s="181">
        <f t="shared" si="5"/>
        <v>0</v>
      </c>
      <c r="R33" s="183" t="s">
        <v>302</v>
      </c>
      <c r="S33" s="183" t="s">
        <v>236</v>
      </c>
      <c r="T33" s="184" t="s">
        <v>223</v>
      </c>
      <c r="U33" s="162">
        <v>0</v>
      </c>
      <c r="V33" s="162">
        <f t="shared" si="6"/>
        <v>0</v>
      </c>
      <c r="W33" s="162"/>
      <c r="X33" s="162" t="s">
        <v>285</v>
      </c>
      <c r="Y33" s="162" t="s">
        <v>225</v>
      </c>
      <c r="Z33" s="152"/>
      <c r="AA33" s="152"/>
      <c r="AB33" s="152"/>
      <c r="AC33" s="152"/>
      <c r="AD33" s="152"/>
      <c r="AE33" s="152"/>
      <c r="AF33" s="152"/>
      <c r="AG33" s="152" t="s">
        <v>286</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78">
        <v>15</v>
      </c>
      <c r="B34" s="179" t="s">
        <v>1049</v>
      </c>
      <c r="C34" s="186" t="s">
        <v>1050</v>
      </c>
      <c r="D34" s="180" t="s">
        <v>299</v>
      </c>
      <c r="E34" s="181">
        <v>960</v>
      </c>
      <c r="F34" s="182"/>
      <c r="G34" s="183">
        <f t="shared" si="0"/>
        <v>0</v>
      </c>
      <c r="H34" s="182"/>
      <c r="I34" s="183">
        <f t="shared" si="1"/>
        <v>0</v>
      </c>
      <c r="J34" s="182"/>
      <c r="K34" s="183">
        <f t="shared" si="2"/>
        <v>0</v>
      </c>
      <c r="L34" s="183">
        <v>21</v>
      </c>
      <c r="M34" s="183">
        <f t="shared" si="3"/>
        <v>0</v>
      </c>
      <c r="N34" s="181">
        <v>0</v>
      </c>
      <c r="O34" s="181">
        <f t="shared" si="4"/>
        <v>0</v>
      </c>
      <c r="P34" s="181">
        <v>0</v>
      </c>
      <c r="Q34" s="181">
        <f t="shared" si="5"/>
        <v>0</v>
      </c>
      <c r="R34" s="183" t="s">
        <v>302</v>
      </c>
      <c r="S34" s="183" t="s">
        <v>236</v>
      </c>
      <c r="T34" s="184" t="s">
        <v>223</v>
      </c>
      <c r="U34" s="162">
        <v>0</v>
      </c>
      <c r="V34" s="162">
        <f t="shared" si="6"/>
        <v>0</v>
      </c>
      <c r="W34" s="162"/>
      <c r="X34" s="162" t="s">
        <v>285</v>
      </c>
      <c r="Y34" s="162" t="s">
        <v>225</v>
      </c>
      <c r="Z34" s="152"/>
      <c r="AA34" s="152"/>
      <c r="AB34" s="152"/>
      <c r="AC34" s="152"/>
      <c r="AD34" s="152"/>
      <c r="AE34" s="152"/>
      <c r="AF34" s="152"/>
      <c r="AG34" s="152" t="s">
        <v>286</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1" x14ac:dyDescent="0.2">
      <c r="A35" s="178">
        <v>16</v>
      </c>
      <c r="B35" s="179" t="s">
        <v>1051</v>
      </c>
      <c r="C35" s="186" t="s">
        <v>1052</v>
      </c>
      <c r="D35" s="180" t="s">
        <v>341</v>
      </c>
      <c r="E35" s="181">
        <v>71</v>
      </c>
      <c r="F35" s="182"/>
      <c r="G35" s="183">
        <f t="shared" si="0"/>
        <v>0</v>
      </c>
      <c r="H35" s="182"/>
      <c r="I35" s="183">
        <f t="shared" si="1"/>
        <v>0</v>
      </c>
      <c r="J35" s="182"/>
      <c r="K35" s="183">
        <f t="shared" si="2"/>
        <v>0</v>
      </c>
      <c r="L35" s="183">
        <v>21</v>
      </c>
      <c r="M35" s="183">
        <f t="shared" si="3"/>
        <v>0</v>
      </c>
      <c r="N35" s="181">
        <v>1.4999999999999999E-4</v>
      </c>
      <c r="O35" s="181">
        <f t="shared" si="4"/>
        <v>0.01</v>
      </c>
      <c r="P35" s="181">
        <v>0</v>
      </c>
      <c r="Q35" s="181">
        <f t="shared" si="5"/>
        <v>0</v>
      </c>
      <c r="R35" s="183" t="s">
        <v>302</v>
      </c>
      <c r="S35" s="183" t="s">
        <v>236</v>
      </c>
      <c r="T35" s="184" t="s">
        <v>223</v>
      </c>
      <c r="U35" s="162">
        <v>0</v>
      </c>
      <c r="V35" s="162">
        <f t="shared" si="6"/>
        <v>0</v>
      </c>
      <c r="W35" s="162"/>
      <c r="X35" s="162" t="s">
        <v>285</v>
      </c>
      <c r="Y35" s="162" t="s">
        <v>225</v>
      </c>
      <c r="Z35" s="152"/>
      <c r="AA35" s="152"/>
      <c r="AB35" s="152"/>
      <c r="AC35" s="152"/>
      <c r="AD35" s="152"/>
      <c r="AE35" s="152"/>
      <c r="AF35" s="152"/>
      <c r="AG35" s="152" t="s">
        <v>286</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1" x14ac:dyDescent="0.2">
      <c r="A36" s="171">
        <v>17</v>
      </c>
      <c r="B36" s="172" t="s">
        <v>1053</v>
      </c>
      <c r="C36" s="187" t="s">
        <v>1054</v>
      </c>
      <c r="D36" s="173" t="s">
        <v>284</v>
      </c>
      <c r="E36" s="174">
        <v>1</v>
      </c>
      <c r="F36" s="175"/>
      <c r="G36" s="176">
        <f t="shared" si="0"/>
        <v>0</v>
      </c>
      <c r="H36" s="175"/>
      <c r="I36" s="176">
        <f t="shared" si="1"/>
        <v>0</v>
      </c>
      <c r="J36" s="175"/>
      <c r="K36" s="176">
        <f t="shared" si="2"/>
        <v>0</v>
      </c>
      <c r="L36" s="176">
        <v>21</v>
      </c>
      <c r="M36" s="176">
        <f t="shared" si="3"/>
        <v>0</v>
      </c>
      <c r="N36" s="174">
        <v>0</v>
      </c>
      <c r="O36" s="174">
        <f t="shared" si="4"/>
        <v>0</v>
      </c>
      <c r="P36" s="174">
        <v>0</v>
      </c>
      <c r="Q36" s="174">
        <f t="shared" si="5"/>
        <v>0</v>
      </c>
      <c r="R36" s="176"/>
      <c r="S36" s="176" t="s">
        <v>222</v>
      </c>
      <c r="T36" s="177" t="s">
        <v>223</v>
      </c>
      <c r="U36" s="162">
        <v>0</v>
      </c>
      <c r="V36" s="162">
        <f t="shared" si="6"/>
        <v>0</v>
      </c>
      <c r="W36" s="162"/>
      <c r="X36" s="162" t="s">
        <v>285</v>
      </c>
      <c r="Y36" s="162" t="s">
        <v>225</v>
      </c>
      <c r="Z36" s="152"/>
      <c r="AA36" s="152"/>
      <c r="AB36" s="152"/>
      <c r="AC36" s="152"/>
      <c r="AD36" s="152"/>
      <c r="AE36" s="152"/>
      <c r="AF36" s="152"/>
      <c r="AG36" s="152" t="s">
        <v>286</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2" x14ac:dyDescent="0.2">
      <c r="A37" s="159"/>
      <c r="B37" s="160"/>
      <c r="C37" s="260" t="s">
        <v>1055</v>
      </c>
      <c r="D37" s="261"/>
      <c r="E37" s="261"/>
      <c r="F37" s="261"/>
      <c r="G37" s="261"/>
      <c r="H37" s="162"/>
      <c r="I37" s="162"/>
      <c r="J37" s="162"/>
      <c r="K37" s="162"/>
      <c r="L37" s="162"/>
      <c r="M37" s="162"/>
      <c r="N37" s="161"/>
      <c r="O37" s="161"/>
      <c r="P37" s="161"/>
      <c r="Q37" s="161"/>
      <c r="R37" s="162"/>
      <c r="S37" s="162"/>
      <c r="T37" s="162"/>
      <c r="U37" s="162"/>
      <c r="V37" s="162"/>
      <c r="W37" s="162"/>
      <c r="X37" s="162"/>
      <c r="Y37" s="162"/>
      <c r="Z37" s="152"/>
      <c r="AA37" s="152"/>
      <c r="AB37" s="152"/>
      <c r="AC37" s="152"/>
      <c r="AD37" s="152"/>
      <c r="AE37" s="152"/>
      <c r="AF37" s="152"/>
      <c r="AG37" s="152" t="s">
        <v>278</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3" x14ac:dyDescent="0.2">
      <c r="A38" s="159"/>
      <c r="B38" s="160"/>
      <c r="C38" s="258" t="s">
        <v>1056</v>
      </c>
      <c r="D38" s="259"/>
      <c r="E38" s="259"/>
      <c r="F38" s="259"/>
      <c r="G38" s="259"/>
      <c r="H38" s="162"/>
      <c r="I38" s="162"/>
      <c r="J38" s="162"/>
      <c r="K38" s="162"/>
      <c r="L38" s="162"/>
      <c r="M38" s="162"/>
      <c r="N38" s="161"/>
      <c r="O38" s="161"/>
      <c r="P38" s="161"/>
      <c r="Q38" s="161"/>
      <c r="R38" s="162"/>
      <c r="S38" s="162"/>
      <c r="T38" s="162"/>
      <c r="U38" s="162"/>
      <c r="V38" s="162"/>
      <c r="W38" s="162"/>
      <c r="X38" s="162"/>
      <c r="Y38" s="162"/>
      <c r="Z38" s="152"/>
      <c r="AA38" s="152"/>
      <c r="AB38" s="152"/>
      <c r="AC38" s="152"/>
      <c r="AD38" s="152"/>
      <c r="AE38" s="152"/>
      <c r="AF38" s="152"/>
      <c r="AG38" s="152" t="s">
        <v>278</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3" x14ac:dyDescent="0.2">
      <c r="A39" s="159"/>
      <c r="B39" s="160"/>
      <c r="C39" s="258" t="s">
        <v>1057</v>
      </c>
      <c r="D39" s="259"/>
      <c r="E39" s="259"/>
      <c r="F39" s="259"/>
      <c r="G39" s="259"/>
      <c r="H39" s="162"/>
      <c r="I39" s="162"/>
      <c r="J39" s="162"/>
      <c r="K39" s="162"/>
      <c r="L39" s="162"/>
      <c r="M39" s="162"/>
      <c r="N39" s="161"/>
      <c r="O39" s="161"/>
      <c r="P39" s="161"/>
      <c r="Q39" s="161"/>
      <c r="R39" s="162"/>
      <c r="S39" s="162"/>
      <c r="T39" s="162"/>
      <c r="U39" s="162"/>
      <c r="V39" s="162"/>
      <c r="W39" s="162"/>
      <c r="X39" s="162"/>
      <c r="Y39" s="162"/>
      <c r="Z39" s="152"/>
      <c r="AA39" s="152"/>
      <c r="AB39" s="152"/>
      <c r="AC39" s="152"/>
      <c r="AD39" s="152"/>
      <c r="AE39" s="152"/>
      <c r="AF39" s="152"/>
      <c r="AG39" s="152" t="s">
        <v>278</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
      <c r="A40" s="171">
        <v>18</v>
      </c>
      <c r="B40" s="172" t="s">
        <v>1058</v>
      </c>
      <c r="C40" s="187" t="s">
        <v>1059</v>
      </c>
      <c r="D40" s="173" t="s">
        <v>335</v>
      </c>
      <c r="E40" s="174">
        <v>0.39465</v>
      </c>
      <c r="F40" s="175"/>
      <c r="G40" s="176">
        <f>ROUND(E40*F40,2)</f>
        <v>0</v>
      </c>
      <c r="H40" s="175"/>
      <c r="I40" s="176">
        <f>ROUND(E40*H40,2)</f>
        <v>0</v>
      </c>
      <c r="J40" s="175"/>
      <c r="K40" s="176">
        <f>ROUND(E40*J40,2)</f>
        <v>0</v>
      </c>
      <c r="L40" s="176">
        <v>21</v>
      </c>
      <c r="M40" s="176">
        <f>G40*(1+L40/100)</f>
        <v>0</v>
      </c>
      <c r="N40" s="174">
        <v>0</v>
      </c>
      <c r="O40" s="174">
        <f>ROUND(E40*N40,2)</f>
        <v>0</v>
      </c>
      <c r="P40" s="174">
        <v>0</v>
      </c>
      <c r="Q40" s="174">
        <f>ROUND(E40*P40,2)</f>
        <v>0</v>
      </c>
      <c r="R40" s="176"/>
      <c r="S40" s="176" t="s">
        <v>236</v>
      </c>
      <c r="T40" s="177" t="s">
        <v>223</v>
      </c>
      <c r="U40" s="162">
        <v>3.327</v>
      </c>
      <c r="V40" s="162">
        <f>ROUND(E40*U40,2)</f>
        <v>1.31</v>
      </c>
      <c r="W40" s="162"/>
      <c r="X40" s="162" t="s">
        <v>224</v>
      </c>
      <c r="Y40" s="162" t="s">
        <v>225</v>
      </c>
      <c r="Z40" s="152"/>
      <c r="AA40" s="152"/>
      <c r="AB40" s="152"/>
      <c r="AC40" s="152"/>
      <c r="AD40" s="152"/>
      <c r="AE40" s="152"/>
      <c r="AF40" s="152"/>
      <c r="AG40" s="152" t="s">
        <v>368</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x14ac:dyDescent="0.2">
      <c r="A41" s="3"/>
      <c r="B41" s="4"/>
      <c r="C41" s="188"/>
      <c r="D41" s="6"/>
      <c r="E41" s="3"/>
      <c r="F41" s="3"/>
      <c r="G41" s="3"/>
      <c r="H41" s="3"/>
      <c r="I41" s="3"/>
      <c r="J41" s="3"/>
      <c r="K41" s="3"/>
      <c r="L41" s="3"/>
      <c r="M41" s="3"/>
      <c r="N41" s="3"/>
      <c r="O41" s="3"/>
      <c r="P41" s="3"/>
      <c r="Q41" s="3"/>
      <c r="R41" s="3"/>
      <c r="S41" s="3"/>
      <c r="T41" s="3"/>
      <c r="U41" s="3"/>
      <c r="V41" s="3"/>
      <c r="W41" s="3"/>
      <c r="X41" s="3"/>
      <c r="Y41" s="3"/>
      <c r="AE41">
        <v>12</v>
      </c>
      <c r="AF41">
        <v>21</v>
      </c>
      <c r="AG41" t="s">
        <v>203</v>
      </c>
    </row>
    <row r="42" spans="1:60" x14ac:dyDescent="0.2">
      <c r="A42" s="155"/>
      <c r="B42" s="156" t="s">
        <v>29</v>
      </c>
      <c r="C42" s="189"/>
      <c r="D42" s="157"/>
      <c r="E42" s="158"/>
      <c r="F42" s="158"/>
      <c r="G42" s="170">
        <f>G8+G17+G20+G27+G29</f>
        <v>0</v>
      </c>
      <c r="H42" s="3"/>
      <c r="I42" s="3"/>
      <c r="J42" s="3"/>
      <c r="K42" s="3"/>
      <c r="L42" s="3"/>
      <c r="M42" s="3"/>
      <c r="N42" s="3"/>
      <c r="O42" s="3"/>
      <c r="P42" s="3"/>
      <c r="Q42" s="3"/>
      <c r="R42" s="3"/>
      <c r="S42" s="3"/>
      <c r="T42" s="3"/>
      <c r="U42" s="3"/>
      <c r="V42" s="3"/>
      <c r="W42" s="3"/>
      <c r="X42" s="3"/>
      <c r="Y42" s="3"/>
      <c r="AE42">
        <f>SUMIF(L7:L40,AE41,G7:G40)</f>
        <v>0</v>
      </c>
      <c r="AF42">
        <f>SUMIF(L7:L40,AF41,G7:G40)</f>
        <v>0</v>
      </c>
      <c r="AG42" t="s">
        <v>249</v>
      </c>
    </row>
    <row r="43" spans="1:60" x14ac:dyDescent="0.2">
      <c r="C43" s="190"/>
      <c r="D43" s="10"/>
      <c r="AG43" t="s">
        <v>250</v>
      </c>
    </row>
    <row r="44" spans="1:60" x14ac:dyDescent="0.2">
      <c r="D44" s="10"/>
    </row>
    <row r="45" spans="1:60" x14ac:dyDescent="0.2">
      <c r="D45" s="10"/>
    </row>
    <row r="46" spans="1:60" x14ac:dyDescent="0.2">
      <c r="D46" s="10"/>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dIxy4dVZsC2QfvzH0P5JqQBhQY/kPkXiEatTGZ8uZV2GVyYRKySWVICD5rzXgsWn/9p6kDGEMDxSFJVCi2E0aA==" saltValue="7BbhPdGMUrToI+e9zuOWIw==" spinCount="100000" sheet="1" formatRows="0"/>
  <mergeCells count="7">
    <mergeCell ref="C39:G39"/>
    <mergeCell ref="A1:G1"/>
    <mergeCell ref="C2:G2"/>
    <mergeCell ref="C3:G3"/>
    <mergeCell ref="C4:G4"/>
    <mergeCell ref="C37:G37"/>
    <mergeCell ref="C38:G38"/>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tabSelected="1" workbookViewId="0">
      <pane ySplit="7" topLeftCell="A8" activePane="bottomLeft" state="frozen"/>
      <selection pane="bottomLeft" activeCell="C2" sqref="C2:G2"/>
    </sheetView>
  </sheetViews>
  <sheetFormatPr defaultRowHeight="12.75" outlineLevelRow="3"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91</v>
      </c>
      <c r="C3" s="252" t="s">
        <v>1225</v>
      </c>
      <c r="D3" s="253"/>
      <c r="E3" s="253"/>
      <c r="F3" s="253"/>
      <c r="G3" s="254"/>
      <c r="AC3" s="125" t="s">
        <v>192</v>
      </c>
      <c r="AG3" t="s">
        <v>193</v>
      </c>
    </row>
    <row r="4" spans="1:60" ht="24.95" customHeight="1" x14ac:dyDescent="0.2">
      <c r="A4" s="145" t="s">
        <v>9</v>
      </c>
      <c r="B4" s="146" t="s">
        <v>93</v>
      </c>
      <c r="C4" s="255" t="s">
        <v>50</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SUMIF(AG9:AG27,"&lt;&gt;NOR",G9:G27)</f>
        <v>0</v>
      </c>
      <c r="H8" s="168"/>
      <c r="I8" s="168">
        <f>SUM(I9:I27)</f>
        <v>0</v>
      </c>
      <c r="J8" s="168"/>
      <c r="K8" s="168">
        <f>SUM(K9:K27)</f>
        <v>0</v>
      </c>
      <c r="L8" s="168"/>
      <c r="M8" s="168">
        <f>SUM(M9:M27)</f>
        <v>0</v>
      </c>
      <c r="N8" s="167"/>
      <c r="O8" s="167">
        <f>SUM(O9:O27)</f>
        <v>21.38</v>
      </c>
      <c r="P8" s="167"/>
      <c r="Q8" s="167">
        <f>SUM(Q9:Q27)</f>
        <v>0</v>
      </c>
      <c r="R8" s="168"/>
      <c r="S8" s="168"/>
      <c r="T8" s="169"/>
      <c r="U8" s="163"/>
      <c r="V8" s="163">
        <f>SUM(V9:V27)</f>
        <v>28.04</v>
      </c>
      <c r="W8" s="163"/>
      <c r="X8" s="163"/>
      <c r="Y8" s="163"/>
      <c r="AG8" t="s">
        <v>218</v>
      </c>
    </row>
    <row r="9" spans="1:60" outlineLevel="1" x14ac:dyDescent="0.2">
      <c r="A9" s="171">
        <v>1</v>
      </c>
      <c r="B9" s="172" t="s">
        <v>373</v>
      </c>
      <c r="C9" s="187" t="s">
        <v>1060</v>
      </c>
      <c r="D9" s="173" t="s">
        <v>253</v>
      </c>
      <c r="E9" s="174">
        <v>38.902500000000003</v>
      </c>
      <c r="F9" s="175"/>
      <c r="G9" s="176">
        <f>ROUND(E9*F9,2)</f>
        <v>0</v>
      </c>
      <c r="H9" s="175"/>
      <c r="I9" s="176">
        <f>ROUND(E9*H9,2)</f>
        <v>0</v>
      </c>
      <c r="J9" s="175"/>
      <c r="K9" s="176">
        <f>ROUND(E9*J9,2)</f>
        <v>0</v>
      </c>
      <c r="L9" s="176">
        <v>21</v>
      </c>
      <c r="M9" s="176">
        <f>G9*(1+L9/100)</f>
        <v>0</v>
      </c>
      <c r="N9" s="174">
        <v>0</v>
      </c>
      <c r="O9" s="174">
        <f>ROUND(E9*N9,2)</f>
        <v>0</v>
      </c>
      <c r="P9" s="174">
        <v>0</v>
      </c>
      <c r="Q9" s="174">
        <f>ROUND(E9*P9,2)</f>
        <v>0</v>
      </c>
      <c r="R9" s="176" t="s">
        <v>254</v>
      </c>
      <c r="S9" s="176" t="s">
        <v>236</v>
      </c>
      <c r="T9" s="177" t="s">
        <v>761</v>
      </c>
      <c r="U9" s="162">
        <v>0.26666000000000001</v>
      </c>
      <c r="V9" s="162">
        <f>ROUND(E9*U9,2)</f>
        <v>10.37</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ht="33.75" outlineLevel="2" x14ac:dyDescent="0.2">
      <c r="A10" s="159"/>
      <c r="B10" s="160"/>
      <c r="C10" s="262" t="s">
        <v>1061</v>
      </c>
      <c r="D10" s="263"/>
      <c r="E10" s="263"/>
      <c r="F10" s="263"/>
      <c r="G10" s="263"/>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256</v>
      </c>
      <c r="AH10" s="152"/>
      <c r="AI10" s="152"/>
      <c r="AJ10" s="152"/>
      <c r="AK10" s="152"/>
      <c r="AL10" s="152"/>
      <c r="AM10" s="152"/>
      <c r="AN10" s="152"/>
      <c r="AO10" s="152"/>
      <c r="AP10" s="152"/>
      <c r="AQ10" s="152"/>
      <c r="AR10" s="152"/>
      <c r="AS10" s="152"/>
      <c r="AT10" s="152"/>
      <c r="AU10" s="152"/>
      <c r="AV10" s="152"/>
      <c r="AW10" s="152"/>
      <c r="AX10" s="152"/>
      <c r="AY10" s="152"/>
      <c r="AZ10" s="152"/>
      <c r="BA10" s="193" t="str">
        <f>C10</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0" s="152"/>
      <c r="BC10" s="152"/>
      <c r="BD10" s="152"/>
      <c r="BE10" s="152"/>
      <c r="BF10" s="152"/>
      <c r="BG10" s="152"/>
      <c r="BH10" s="152"/>
    </row>
    <row r="11" spans="1:60" outlineLevel="2" x14ac:dyDescent="0.2">
      <c r="A11" s="159"/>
      <c r="B11" s="160"/>
      <c r="C11" s="194" t="s">
        <v>1062</v>
      </c>
      <c r="D11" s="191"/>
      <c r="E11" s="192">
        <v>38.902500000000003</v>
      </c>
      <c r="F11" s="162"/>
      <c r="G11" s="162"/>
      <c r="H11" s="162"/>
      <c r="I11" s="162"/>
      <c r="J11" s="162"/>
      <c r="K11" s="162"/>
      <c r="L11" s="162"/>
      <c r="M11" s="162"/>
      <c r="N11" s="161"/>
      <c r="O11" s="161"/>
      <c r="P11" s="161"/>
      <c r="Q11" s="161"/>
      <c r="R11" s="162"/>
      <c r="S11" s="162"/>
      <c r="T11" s="162"/>
      <c r="U11" s="162"/>
      <c r="V11" s="162"/>
      <c r="W11" s="162"/>
      <c r="X11" s="162"/>
      <c r="Y11" s="162"/>
      <c r="Z11" s="152"/>
      <c r="AA11" s="152"/>
      <c r="AB11" s="152"/>
      <c r="AC11" s="152"/>
      <c r="AD11" s="152"/>
      <c r="AE11" s="152"/>
      <c r="AF11" s="152"/>
      <c r="AG11" s="152" t="s">
        <v>258</v>
      </c>
      <c r="AH11" s="152">
        <v>0</v>
      </c>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71">
        <v>2</v>
      </c>
      <c r="B12" s="172" t="s">
        <v>612</v>
      </c>
      <c r="C12" s="187" t="s">
        <v>1063</v>
      </c>
      <c r="D12" s="173" t="s">
        <v>253</v>
      </c>
      <c r="E12" s="174">
        <v>38.902500000000003</v>
      </c>
      <c r="F12" s="175"/>
      <c r="G12" s="176">
        <f>ROUND(E12*F12,2)</f>
        <v>0</v>
      </c>
      <c r="H12" s="175"/>
      <c r="I12" s="176">
        <f>ROUND(E12*H12,2)</f>
        <v>0</v>
      </c>
      <c r="J12" s="175"/>
      <c r="K12" s="176">
        <f>ROUND(E12*J12,2)</f>
        <v>0</v>
      </c>
      <c r="L12" s="176">
        <v>21</v>
      </c>
      <c r="M12" s="176">
        <f>G12*(1+L12/100)</f>
        <v>0</v>
      </c>
      <c r="N12" s="174">
        <v>0</v>
      </c>
      <c r="O12" s="174">
        <f>ROUND(E12*N12,2)</f>
        <v>0</v>
      </c>
      <c r="P12" s="174">
        <v>0</v>
      </c>
      <c r="Q12" s="174">
        <f>ROUND(E12*P12,2)</f>
        <v>0</v>
      </c>
      <c r="R12" s="176" t="s">
        <v>254</v>
      </c>
      <c r="S12" s="176" t="s">
        <v>236</v>
      </c>
      <c r="T12" s="177" t="s">
        <v>761</v>
      </c>
      <c r="U12" s="162">
        <v>0.34499999999999997</v>
      </c>
      <c r="V12" s="162">
        <f>ROUND(E12*U12,2)</f>
        <v>13.42</v>
      </c>
      <c r="W12" s="162"/>
      <c r="X12" s="162" t="s">
        <v>224</v>
      </c>
      <c r="Y12" s="162" t="s">
        <v>225</v>
      </c>
      <c r="Z12" s="152"/>
      <c r="AA12" s="152"/>
      <c r="AB12" s="152"/>
      <c r="AC12" s="152"/>
      <c r="AD12" s="152"/>
      <c r="AE12" s="152"/>
      <c r="AF12" s="152"/>
      <c r="AG12" s="152" t="s">
        <v>226</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2" x14ac:dyDescent="0.2">
      <c r="A13" s="159"/>
      <c r="B13" s="160"/>
      <c r="C13" s="262" t="s">
        <v>1064</v>
      </c>
      <c r="D13" s="263"/>
      <c r="E13" s="263"/>
      <c r="F13" s="263"/>
      <c r="G13" s="263"/>
      <c r="H13" s="162"/>
      <c r="I13" s="162"/>
      <c r="J13" s="162"/>
      <c r="K13" s="162"/>
      <c r="L13" s="162"/>
      <c r="M13" s="162"/>
      <c r="N13" s="161"/>
      <c r="O13" s="161"/>
      <c r="P13" s="161"/>
      <c r="Q13" s="161"/>
      <c r="R13" s="162"/>
      <c r="S13" s="162"/>
      <c r="T13" s="162"/>
      <c r="U13" s="162"/>
      <c r="V13" s="162"/>
      <c r="W13" s="162"/>
      <c r="X13" s="162"/>
      <c r="Y13" s="162"/>
      <c r="Z13" s="152"/>
      <c r="AA13" s="152"/>
      <c r="AB13" s="152"/>
      <c r="AC13" s="152"/>
      <c r="AD13" s="152"/>
      <c r="AE13" s="152"/>
      <c r="AF13" s="152"/>
      <c r="AG13" s="152" t="s">
        <v>256</v>
      </c>
      <c r="AH13" s="152"/>
      <c r="AI13" s="152"/>
      <c r="AJ13" s="152"/>
      <c r="AK13" s="152"/>
      <c r="AL13" s="152"/>
      <c r="AM13" s="152"/>
      <c r="AN13" s="152"/>
      <c r="AO13" s="152"/>
      <c r="AP13" s="152"/>
      <c r="AQ13" s="152"/>
      <c r="AR13" s="152"/>
      <c r="AS13" s="152"/>
      <c r="AT13" s="152"/>
      <c r="AU13" s="152"/>
      <c r="AV13" s="152"/>
      <c r="AW13" s="152"/>
      <c r="AX13" s="152"/>
      <c r="AY13" s="152"/>
      <c r="AZ13" s="152"/>
      <c r="BA13" s="193" t="str">
        <f>C13</f>
        <v>bez naložení do dopravní nádoby, ale s vyprázdněním dopravní nádoby na hromadu nebo na dopravní prostředek,</v>
      </c>
      <c r="BB13" s="152"/>
      <c r="BC13" s="152"/>
      <c r="BD13" s="152"/>
      <c r="BE13" s="152"/>
      <c r="BF13" s="152"/>
      <c r="BG13" s="152"/>
      <c r="BH13" s="152"/>
    </row>
    <row r="14" spans="1:60" outlineLevel="2" x14ac:dyDescent="0.2">
      <c r="A14" s="159"/>
      <c r="B14" s="160"/>
      <c r="C14" s="194" t="s">
        <v>1065</v>
      </c>
      <c r="D14" s="191"/>
      <c r="E14" s="192">
        <v>38.902500000000003</v>
      </c>
      <c r="F14" s="162"/>
      <c r="G14" s="162"/>
      <c r="H14" s="162"/>
      <c r="I14" s="162"/>
      <c r="J14" s="162"/>
      <c r="K14" s="162"/>
      <c r="L14" s="162"/>
      <c r="M14" s="162"/>
      <c r="N14" s="161"/>
      <c r="O14" s="161"/>
      <c r="P14" s="161"/>
      <c r="Q14" s="161"/>
      <c r="R14" s="162"/>
      <c r="S14" s="162"/>
      <c r="T14" s="162"/>
      <c r="U14" s="162"/>
      <c r="V14" s="162"/>
      <c r="W14" s="162"/>
      <c r="X14" s="162"/>
      <c r="Y14" s="162"/>
      <c r="Z14" s="152"/>
      <c r="AA14" s="152"/>
      <c r="AB14" s="152"/>
      <c r="AC14" s="152"/>
      <c r="AD14" s="152"/>
      <c r="AE14" s="152"/>
      <c r="AF14" s="152"/>
      <c r="AG14" s="152" t="s">
        <v>258</v>
      </c>
      <c r="AH14" s="152">
        <v>5</v>
      </c>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ht="22.5" outlineLevel="1" x14ac:dyDescent="0.2">
      <c r="A15" s="171">
        <v>3</v>
      </c>
      <c r="B15" s="172" t="s">
        <v>321</v>
      </c>
      <c r="C15" s="187" t="s">
        <v>1066</v>
      </c>
      <c r="D15" s="173" t="s">
        <v>253</v>
      </c>
      <c r="E15" s="174">
        <v>38.902500000000003</v>
      </c>
      <c r="F15" s="175"/>
      <c r="G15" s="176">
        <f>ROUND(E15*F15,2)</f>
        <v>0</v>
      </c>
      <c r="H15" s="175"/>
      <c r="I15" s="176">
        <f>ROUND(E15*H15,2)</f>
        <v>0</v>
      </c>
      <c r="J15" s="175"/>
      <c r="K15" s="176">
        <f>ROUND(E15*J15,2)</f>
        <v>0</v>
      </c>
      <c r="L15" s="176">
        <v>21</v>
      </c>
      <c r="M15" s="176">
        <f>G15*(1+L15/100)</f>
        <v>0</v>
      </c>
      <c r="N15" s="174">
        <v>0</v>
      </c>
      <c r="O15" s="174">
        <f>ROUND(E15*N15,2)</f>
        <v>0</v>
      </c>
      <c r="P15" s="174">
        <v>0</v>
      </c>
      <c r="Q15" s="174">
        <f>ROUND(E15*P15,2)</f>
        <v>0</v>
      </c>
      <c r="R15" s="176" t="s">
        <v>254</v>
      </c>
      <c r="S15" s="176" t="s">
        <v>236</v>
      </c>
      <c r="T15" s="177" t="s">
        <v>761</v>
      </c>
      <c r="U15" s="162">
        <v>1.0999999999999999E-2</v>
      </c>
      <c r="V15" s="162">
        <f>ROUND(E15*U15,2)</f>
        <v>0.43</v>
      </c>
      <c r="W15" s="162"/>
      <c r="X15" s="162" t="s">
        <v>224</v>
      </c>
      <c r="Y15" s="162" t="s">
        <v>225</v>
      </c>
      <c r="Z15" s="152"/>
      <c r="AA15" s="152"/>
      <c r="AB15" s="152"/>
      <c r="AC15" s="152"/>
      <c r="AD15" s="152"/>
      <c r="AE15" s="152"/>
      <c r="AF15" s="152"/>
      <c r="AG15" s="152" t="s">
        <v>226</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2" x14ac:dyDescent="0.2">
      <c r="A16" s="159"/>
      <c r="B16" s="160"/>
      <c r="C16" s="262" t="s">
        <v>265</v>
      </c>
      <c r="D16" s="263"/>
      <c r="E16" s="263"/>
      <c r="F16" s="263"/>
      <c r="G16" s="263"/>
      <c r="H16" s="162"/>
      <c r="I16" s="162"/>
      <c r="J16" s="162"/>
      <c r="K16" s="162"/>
      <c r="L16" s="162"/>
      <c r="M16" s="162"/>
      <c r="N16" s="161"/>
      <c r="O16" s="161"/>
      <c r="P16" s="161"/>
      <c r="Q16" s="161"/>
      <c r="R16" s="162"/>
      <c r="S16" s="162"/>
      <c r="T16" s="162"/>
      <c r="U16" s="162"/>
      <c r="V16" s="162"/>
      <c r="W16" s="162"/>
      <c r="X16" s="162"/>
      <c r="Y16" s="162"/>
      <c r="Z16" s="152"/>
      <c r="AA16" s="152"/>
      <c r="AB16" s="152"/>
      <c r="AC16" s="152"/>
      <c r="AD16" s="152"/>
      <c r="AE16" s="152"/>
      <c r="AF16" s="152"/>
      <c r="AG16" s="152" t="s">
        <v>256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2" x14ac:dyDescent="0.2">
      <c r="A17" s="159"/>
      <c r="B17" s="160"/>
      <c r="C17" s="194" t="s">
        <v>1067</v>
      </c>
      <c r="D17" s="191"/>
      <c r="E17" s="192">
        <v>38.902500000000003</v>
      </c>
      <c r="F17" s="162"/>
      <c r="G17" s="162"/>
      <c r="H17" s="162"/>
      <c r="I17" s="162"/>
      <c r="J17" s="162"/>
      <c r="K17" s="162"/>
      <c r="L17" s="162"/>
      <c r="M17" s="162"/>
      <c r="N17" s="161"/>
      <c r="O17" s="161"/>
      <c r="P17" s="161"/>
      <c r="Q17" s="161"/>
      <c r="R17" s="162"/>
      <c r="S17" s="162"/>
      <c r="T17" s="162"/>
      <c r="U17" s="162"/>
      <c r="V17" s="162"/>
      <c r="W17" s="162"/>
      <c r="X17" s="162"/>
      <c r="Y17" s="162"/>
      <c r="Z17" s="152"/>
      <c r="AA17" s="152"/>
      <c r="AB17" s="152"/>
      <c r="AC17" s="152"/>
      <c r="AD17" s="152"/>
      <c r="AE17" s="152"/>
      <c r="AF17" s="152"/>
      <c r="AG17" s="152" t="s">
        <v>258</v>
      </c>
      <c r="AH17" s="152">
        <v>5</v>
      </c>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ht="22.5" outlineLevel="1" x14ac:dyDescent="0.2">
      <c r="A18" s="171">
        <v>4</v>
      </c>
      <c r="B18" s="172" t="s">
        <v>616</v>
      </c>
      <c r="C18" s="187" t="s">
        <v>1068</v>
      </c>
      <c r="D18" s="173" t="s">
        <v>253</v>
      </c>
      <c r="E18" s="174">
        <v>38.902500000000003</v>
      </c>
      <c r="F18" s="175"/>
      <c r="G18" s="176">
        <f>ROUND(E18*F18,2)</f>
        <v>0</v>
      </c>
      <c r="H18" s="175"/>
      <c r="I18" s="176">
        <f>ROUND(E18*H18,2)</f>
        <v>0</v>
      </c>
      <c r="J18" s="175"/>
      <c r="K18" s="176">
        <f>ROUND(E18*J18,2)</f>
        <v>0</v>
      </c>
      <c r="L18" s="176">
        <v>21</v>
      </c>
      <c r="M18" s="176">
        <f>G18*(1+L18/100)</f>
        <v>0</v>
      </c>
      <c r="N18" s="174">
        <v>0</v>
      </c>
      <c r="O18" s="174">
        <f>ROUND(E18*N18,2)</f>
        <v>0</v>
      </c>
      <c r="P18" s="174">
        <v>0</v>
      </c>
      <c r="Q18" s="174">
        <f>ROUND(E18*P18,2)</f>
        <v>0</v>
      </c>
      <c r="R18" s="176" t="s">
        <v>254</v>
      </c>
      <c r="S18" s="176" t="s">
        <v>236</v>
      </c>
      <c r="T18" s="177" t="s">
        <v>761</v>
      </c>
      <c r="U18" s="162">
        <v>5.2999999999999999E-2</v>
      </c>
      <c r="V18" s="162">
        <f>ROUND(E18*U18,2)</f>
        <v>2.06</v>
      </c>
      <c r="W18" s="162"/>
      <c r="X18" s="162" t="s">
        <v>224</v>
      </c>
      <c r="Y18" s="162" t="s">
        <v>225</v>
      </c>
      <c r="Z18" s="152"/>
      <c r="AA18" s="152"/>
      <c r="AB18" s="152"/>
      <c r="AC18" s="152"/>
      <c r="AD18" s="152"/>
      <c r="AE18" s="152"/>
      <c r="AF18" s="152"/>
      <c r="AG18" s="152" t="s">
        <v>226</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2" x14ac:dyDescent="0.2">
      <c r="A19" s="159"/>
      <c r="B19" s="160"/>
      <c r="C19" s="194" t="s">
        <v>1067</v>
      </c>
      <c r="D19" s="191"/>
      <c r="E19" s="192">
        <v>38.902500000000003</v>
      </c>
      <c r="F19" s="162"/>
      <c r="G19" s="162"/>
      <c r="H19" s="162"/>
      <c r="I19" s="162"/>
      <c r="J19" s="162"/>
      <c r="K19" s="162"/>
      <c r="L19" s="162"/>
      <c r="M19" s="162"/>
      <c r="N19" s="161"/>
      <c r="O19" s="161"/>
      <c r="P19" s="161"/>
      <c r="Q19" s="161"/>
      <c r="R19" s="162"/>
      <c r="S19" s="162"/>
      <c r="T19" s="162"/>
      <c r="U19" s="162"/>
      <c r="V19" s="162"/>
      <c r="W19" s="162"/>
      <c r="X19" s="162"/>
      <c r="Y19" s="162"/>
      <c r="Z19" s="152"/>
      <c r="AA19" s="152"/>
      <c r="AB19" s="152"/>
      <c r="AC19" s="152"/>
      <c r="AD19" s="152"/>
      <c r="AE19" s="152"/>
      <c r="AF19" s="152"/>
      <c r="AG19" s="152" t="s">
        <v>258</v>
      </c>
      <c r="AH19" s="152">
        <v>5</v>
      </c>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ht="22.5" outlineLevel="1" x14ac:dyDescent="0.2">
      <c r="A20" s="171">
        <v>5</v>
      </c>
      <c r="B20" s="172" t="s">
        <v>619</v>
      </c>
      <c r="C20" s="187" t="s">
        <v>1069</v>
      </c>
      <c r="D20" s="173" t="s">
        <v>253</v>
      </c>
      <c r="E20" s="174">
        <v>38.902500000000003</v>
      </c>
      <c r="F20" s="175"/>
      <c r="G20" s="176">
        <f>ROUND(E20*F20,2)</f>
        <v>0</v>
      </c>
      <c r="H20" s="175"/>
      <c r="I20" s="176">
        <f>ROUND(E20*H20,2)</f>
        <v>0</v>
      </c>
      <c r="J20" s="175"/>
      <c r="K20" s="176">
        <f>ROUND(E20*J20,2)</f>
        <v>0</v>
      </c>
      <c r="L20" s="176">
        <v>21</v>
      </c>
      <c r="M20" s="176">
        <f>G20*(1+L20/100)</f>
        <v>0</v>
      </c>
      <c r="N20" s="174">
        <v>0</v>
      </c>
      <c r="O20" s="174">
        <f>ROUND(E20*N20,2)</f>
        <v>0</v>
      </c>
      <c r="P20" s="174">
        <v>0</v>
      </c>
      <c r="Q20" s="174">
        <f>ROUND(E20*P20,2)</f>
        <v>0</v>
      </c>
      <c r="R20" s="176" t="s">
        <v>254</v>
      </c>
      <c r="S20" s="176" t="s">
        <v>236</v>
      </c>
      <c r="T20" s="177" t="s">
        <v>761</v>
      </c>
      <c r="U20" s="162">
        <v>8.9999999999999993E-3</v>
      </c>
      <c r="V20" s="162">
        <f>ROUND(E20*U20,2)</f>
        <v>0.35</v>
      </c>
      <c r="W20" s="162"/>
      <c r="X20" s="162" t="s">
        <v>224</v>
      </c>
      <c r="Y20" s="162" t="s">
        <v>225</v>
      </c>
      <c r="Z20" s="152"/>
      <c r="AA20" s="152"/>
      <c r="AB20" s="152"/>
      <c r="AC20" s="152"/>
      <c r="AD20" s="152"/>
      <c r="AE20" s="152"/>
      <c r="AF20" s="152"/>
      <c r="AG20" s="152" t="s">
        <v>226</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2" x14ac:dyDescent="0.2">
      <c r="A21" s="159"/>
      <c r="B21" s="160"/>
      <c r="C21" s="194" t="s">
        <v>1067</v>
      </c>
      <c r="D21" s="191"/>
      <c r="E21" s="192">
        <v>38.902500000000003</v>
      </c>
      <c r="F21" s="162"/>
      <c r="G21" s="162"/>
      <c r="H21" s="162"/>
      <c r="I21" s="162"/>
      <c r="J21" s="162"/>
      <c r="K21" s="162"/>
      <c r="L21" s="162"/>
      <c r="M21" s="162"/>
      <c r="N21" s="161"/>
      <c r="O21" s="161"/>
      <c r="P21" s="161"/>
      <c r="Q21" s="161"/>
      <c r="R21" s="162"/>
      <c r="S21" s="162"/>
      <c r="T21" s="162"/>
      <c r="U21" s="162"/>
      <c r="V21" s="162"/>
      <c r="W21" s="162"/>
      <c r="X21" s="162"/>
      <c r="Y21" s="162"/>
      <c r="Z21" s="152"/>
      <c r="AA21" s="152"/>
      <c r="AB21" s="152"/>
      <c r="AC21" s="152"/>
      <c r="AD21" s="152"/>
      <c r="AE21" s="152"/>
      <c r="AF21" s="152"/>
      <c r="AG21" s="152" t="s">
        <v>258</v>
      </c>
      <c r="AH21" s="152">
        <v>5</v>
      </c>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ht="22.5" outlineLevel="1" x14ac:dyDescent="0.2">
      <c r="A22" s="171">
        <v>6</v>
      </c>
      <c r="B22" s="172" t="s">
        <v>898</v>
      </c>
      <c r="C22" s="187" t="s">
        <v>1070</v>
      </c>
      <c r="D22" s="173" t="s">
        <v>253</v>
      </c>
      <c r="E22" s="174">
        <v>10.6875</v>
      </c>
      <c r="F22" s="175"/>
      <c r="G22" s="176">
        <f>ROUND(E22*F22,2)</f>
        <v>0</v>
      </c>
      <c r="H22" s="175"/>
      <c r="I22" s="176">
        <f>ROUND(E22*H22,2)</f>
        <v>0</v>
      </c>
      <c r="J22" s="175"/>
      <c r="K22" s="176">
        <f>ROUND(E22*J22,2)</f>
        <v>0</v>
      </c>
      <c r="L22" s="176">
        <v>21</v>
      </c>
      <c r="M22" s="176">
        <f>G22*(1+L22/100)</f>
        <v>0</v>
      </c>
      <c r="N22" s="174">
        <v>0</v>
      </c>
      <c r="O22" s="174">
        <f>ROUND(E22*N22,2)</f>
        <v>0</v>
      </c>
      <c r="P22" s="174">
        <v>0</v>
      </c>
      <c r="Q22" s="174">
        <f>ROUND(E22*P22,2)</f>
        <v>0</v>
      </c>
      <c r="R22" s="176" t="s">
        <v>254</v>
      </c>
      <c r="S22" s="176" t="s">
        <v>236</v>
      </c>
      <c r="T22" s="177" t="s">
        <v>761</v>
      </c>
      <c r="U22" s="162">
        <v>0.13200000000000001</v>
      </c>
      <c r="V22" s="162">
        <f>ROUND(E22*U22,2)</f>
        <v>1.41</v>
      </c>
      <c r="W22" s="162"/>
      <c r="X22" s="162" t="s">
        <v>224</v>
      </c>
      <c r="Y22" s="162" t="s">
        <v>225</v>
      </c>
      <c r="Z22" s="152"/>
      <c r="AA22" s="152"/>
      <c r="AB22" s="152"/>
      <c r="AC22" s="152"/>
      <c r="AD22" s="152"/>
      <c r="AE22" s="152"/>
      <c r="AF22" s="152"/>
      <c r="AG22" s="152" t="s">
        <v>226</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2" x14ac:dyDescent="0.2">
      <c r="A23" s="159"/>
      <c r="B23" s="160"/>
      <c r="C23" s="262" t="s">
        <v>1071</v>
      </c>
      <c r="D23" s="263"/>
      <c r="E23" s="263"/>
      <c r="F23" s="263"/>
      <c r="G23" s="263"/>
      <c r="H23" s="162"/>
      <c r="I23" s="162"/>
      <c r="J23" s="162"/>
      <c r="K23" s="162"/>
      <c r="L23" s="162"/>
      <c r="M23" s="162"/>
      <c r="N23" s="161"/>
      <c r="O23" s="161"/>
      <c r="P23" s="161"/>
      <c r="Q23" s="161"/>
      <c r="R23" s="162"/>
      <c r="S23" s="162"/>
      <c r="T23" s="162"/>
      <c r="U23" s="162"/>
      <c r="V23" s="162"/>
      <c r="W23" s="162"/>
      <c r="X23" s="162"/>
      <c r="Y23" s="162"/>
      <c r="Z23" s="152"/>
      <c r="AA23" s="152"/>
      <c r="AB23" s="152"/>
      <c r="AC23" s="152"/>
      <c r="AD23" s="152"/>
      <c r="AE23" s="152"/>
      <c r="AF23" s="152"/>
      <c r="AG23" s="152" t="s">
        <v>256</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2" x14ac:dyDescent="0.2">
      <c r="A24" s="159"/>
      <c r="B24" s="160"/>
      <c r="C24" s="258" t="s">
        <v>900</v>
      </c>
      <c r="D24" s="259"/>
      <c r="E24" s="259"/>
      <c r="F24" s="259"/>
      <c r="G24" s="259"/>
      <c r="H24" s="162"/>
      <c r="I24" s="162"/>
      <c r="J24" s="162"/>
      <c r="K24" s="162"/>
      <c r="L24" s="162"/>
      <c r="M24" s="162"/>
      <c r="N24" s="161"/>
      <c r="O24" s="161"/>
      <c r="P24" s="161"/>
      <c r="Q24" s="161"/>
      <c r="R24" s="162"/>
      <c r="S24" s="162"/>
      <c r="T24" s="162"/>
      <c r="U24" s="162"/>
      <c r="V24" s="162"/>
      <c r="W24" s="162"/>
      <c r="X24" s="162"/>
      <c r="Y24" s="162"/>
      <c r="Z24" s="152"/>
      <c r="AA24" s="152"/>
      <c r="AB24" s="152"/>
      <c r="AC24" s="152"/>
      <c r="AD24" s="152"/>
      <c r="AE24" s="152"/>
      <c r="AF24" s="152"/>
      <c r="AG24" s="152" t="s">
        <v>278</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2" x14ac:dyDescent="0.2">
      <c r="A25" s="159"/>
      <c r="B25" s="160"/>
      <c r="C25" s="194" t="s">
        <v>1072</v>
      </c>
      <c r="D25" s="191"/>
      <c r="E25" s="192">
        <v>10.6875</v>
      </c>
      <c r="F25" s="162"/>
      <c r="G25" s="162"/>
      <c r="H25" s="162"/>
      <c r="I25" s="162"/>
      <c r="J25" s="162"/>
      <c r="K25" s="162"/>
      <c r="L25" s="162"/>
      <c r="M25" s="162"/>
      <c r="N25" s="161"/>
      <c r="O25" s="161"/>
      <c r="P25" s="161"/>
      <c r="Q25" s="161"/>
      <c r="R25" s="162"/>
      <c r="S25" s="162"/>
      <c r="T25" s="162"/>
      <c r="U25" s="162"/>
      <c r="V25" s="162"/>
      <c r="W25" s="162"/>
      <c r="X25" s="162"/>
      <c r="Y25" s="162"/>
      <c r="Z25" s="152"/>
      <c r="AA25" s="152"/>
      <c r="AB25" s="152"/>
      <c r="AC25" s="152"/>
      <c r="AD25" s="152"/>
      <c r="AE25" s="152"/>
      <c r="AF25" s="152"/>
      <c r="AG25" s="152" t="s">
        <v>258</v>
      </c>
      <c r="AH25" s="152">
        <v>0</v>
      </c>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1" x14ac:dyDescent="0.2">
      <c r="A26" s="171">
        <v>7</v>
      </c>
      <c r="B26" s="172" t="s">
        <v>1073</v>
      </c>
      <c r="C26" s="187" t="s">
        <v>1074</v>
      </c>
      <c r="D26" s="173" t="s">
        <v>335</v>
      </c>
      <c r="E26" s="174">
        <v>21.375</v>
      </c>
      <c r="F26" s="175"/>
      <c r="G26" s="176">
        <f>ROUND(E26*F26,2)</f>
        <v>0</v>
      </c>
      <c r="H26" s="175"/>
      <c r="I26" s="176">
        <f>ROUND(E26*H26,2)</f>
        <v>0</v>
      </c>
      <c r="J26" s="175"/>
      <c r="K26" s="176">
        <f>ROUND(E26*J26,2)</f>
        <v>0</v>
      </c>
      <c r="L26" s="176">
        <v>21</v>
      </c>
      <c r="M26" s="176">
        <f>G26*(1+L26/100)</f>
        <v>0</v>
      </c>
      <c r="N26" s="174">
        <v>1</v>
      </c>
      <c r="O26" s="174">
        <f>ROUND(E26*N26,2)</f>
        <v>21.38</v>
      </c>
      <c r="P26" s="174">
        <v>0</v>
      </c>
      <c r="Q26" s="174">
        <f>ROUND(E26*P26,2)</f>
        <v>0</v>
      </c>
      <c r="R26" s="176" t="s">
        <v>302</v>
      </c>
      <c r="S26" s="176" t="s">
        <v>236</v>
      </c>
      <c r="T26" s="177" t="s">
        <v>761</v>
      </c>
      <c r="U26" s="162">
        <v>0</v>
      </c>
      <c r="V26" s="162">
        <f>ROUND(E26*U26,2)</f>
        <v>0</v>
      </c>
      <c r="W26" s="162"/>
      <c r="X26" s="162" t="s">
        <v>285</v>
      </c>
      <c r="Y26" s="162" t="s">
        <v>225</v>
      </c>
      <c r="Z26" s="152"/>
      <c r="AA26" s="152"/>
      <c r="AB26" s="152"/>
      <c r="AC26" s="152"/>
      <c r="AD26" s="152"/>
      <c r="AE26" s="152"/>
      <c r="AF26" s="152"/>
      <c r="AG26" s="152" t="s">
        <v>286</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2" x14ac:dyDescent="0.2">
      <c r="A27" s="159"/>
      <c r="B27" s="160"/>
      <c r="C27" s="194" t="s">
        <v>1075</v>
      </c>
      <c r="D27" s="191"/>
      <c r="E27" s="192">
        <v>21.375</v>
      </c>
      <c r="F27" s="162"/>
      <c r="G27" s="162"/>
      <c r="H27" s="162"/>
      <c r="I27" s="162"/>
      <c r="J27" s="162"/>
      <c r="K27" s="162"/>
      <c r="L27" s="162"/>
      <c r="M27" s="162"/>
      <c r="N27" s="161"/>
      <c r="O27" s="161"/>
      <c r="P27" s="161"/>
      <c r="Q27" s="161"/>
      <c r="R27" s="162"/>
      <c r="S27" s="162"/>
      <c r="T27" s="162"/>
      <c r="U27" s="162"/>
      <c r="V27" s="162"/>
      <c r="W27" s="162"/>
      <c r="X27" s="162"/>
      <c r="Y27" s="162"/>
      <c r="Z27" s="152"/>
      <c r="AA27" s="152"/>
      <c r="AB27" s="152"/>
      <c r="AC27" s="152"/>
      <c r="AD27" s="152"/>
      <c r="AE27" s="152"/>
      <c r="AF27" s="152"/>
      <c r="AG27" s="152" t="s">
        <v>258</v>
      </c>
      <c r="AH27" s="152">
        <v>5</v>
      </c>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x14ac:dyDescent="0.2">
      <c r="A28" s="164" t="s">
        <v>217</v>
      </c>
      <c r="B28" s="165" t="s">
        <v>140</v>
      </c>
      <c r="C28" s="185" t="s">
        <v>141</v>
      </c>
      <c r="D28" s="166"/>
      <c r="E28" s="167"/>
      <c r="F28" s="168"/>
      <c r="G28" s="168">
        <f>SUMIF(AG29:AG45,"&lt;&gt;NOR",G29:G45)</f>
        <v>0</v>
      </c>
      <c r="H28" s="168"/>
      <c r="I28" s="168">
        <f>SUM(I29:I45)</f>
        <v>0</v>
      </c>
      <c r="J28" s="168"/>
      <c r="K28" s="168">
        <f>SUM(K29:K45)</f>
        <v>0</v>
      </c>
      <c r="L28" s="168"/>
      <c r="M28" s="168">
        <f>SUM(M29:M45)</f>
        <v>0</v>
      </c>
      <c r="N28" s="167"/>
      <c r="O28" s="167">
        <f>SUM(O29:O45)</f>
        <v>46.550000000000004</v>
      </c>
      <c r="P28" s="167"/>
      <c r="Q28" s="167">
        <f>SUM(Q29:Q45)</f>
        <v>0</v>
      </c>
      <c r="R28" s="168"/>
      <c r="S28" s="168"/>
      <c r="T28" s="169"/>
      <c r="U28" s="163"/>
      <c r="V28" s="163">
        <f>SUM(V29:V45)</f>
        <v>31.84</v>
      </c>
      <c r="W28" s="163"/>
      <c r="X28" s="163"/>
      <c r="Y28" s="163"/>
      <c r="AG28" t="s">
        <v>218</v>
      </c>
    </row>
    <row r="29" spans="1:60" outlineLevel="1" x14ac:dyDescent="0.2">
      <c r="A29" s="171">
        <v>8</v>
      </c>
      <c r="B29" s="172" t="s">
        <v>1076</v>
      </c>
      <c r="C29" s="187" t="s">
        <v>1077</v>
      </c>
      <c r="D29" s="173" t="s">
        <v>253</v>
      </c>
      <c r="E29" s="174">
        <v>7.4313000000000002</v>
      </c>
      <c r="F29" s="175"/>
      <c r="G29" s="176">
        <f>ROUND(E29*F29,2)</f>
        <v>0</v>
      </c>
      <c r="H29" s="175"/>
      <c r="I29" s="176">
        <f>ROUND(E29*H29,2)</f>
        <v>0</v>
      </c>
      <c r="J29" s="175"/>
      <c r="K29" s="176">
        <f>ROUND(E29*J29,2)</f>
        <v>0</v>
      </c>
      <c r="L29" s="176">
        <v>21</v>
      </c>
      <c r="M29" s="176">
        <f>G29*(1+L29/100)</f>
        <v>0</v>
      </c>
      <c r="N29" s="174">
        <v>2.5249999999999999</v>
      </c>
      <c r="O29" s="174">
        <f>ROUND(E29*N29,2)</f>
        <v>18.760000000000002</v>
      </c>
      <c r="P29" s="174">
        <v>0</v>
      </c>
      <c r="Q29" s="174">
        <f>ROUND(E29*P29,2)</f>
        <v>0</v>
      </c>
      <c r="R29" s="176" t="s">
        <v>268</v>
      </c>
      <c r="S29" s="176" t="s">
        <v>236</v>
      </c>
      <c r="T29" s="177" t="s">
        <v>761</v>
      </c>
      <c r="U29" s="162">
        <v>0.47699999999999998</v>
      </c>
      <c r="V29" s="162">
        <f>ROUND(E29*U29,2)</f>
        <v>3.54</v>
      </c>
      <c r="W29" s="162"/>
      <c r="X29" s="162" t="s">
        <v>224</v>
      </c>
      <c r="Y29" s="162" t="s">
        <v>225</v>
      </c>
      <c r="Z29" s="152"/>
      <c r="AA29" s="152"/>
      <c r="AB29" s="152"/>
      <c r="AC29" s="152"/>
      <c r="AD29" s="152"/>
      <c r="AE29" s="152"/>
      <c r="AF29" s="152"/>
      <c r="AG29" s="152" t="s">
        <v>226</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2" x14ac:dyDescent="0.2">
      <c r="A30" s="159"/>
      <c r="B30" s="160"/>
      <c r="C30" s="262" t="s">
        <v>1078</v>
      </c>
      <c r="D30" s="263"/>
      <c r="E30" s="263"/>
      <c r="F30" s="263"/>
      <c r="G30" s="263"/>
      <c r="H30" s="162"/>
      <c r="I30" s="162"/>
      <c r="J30" s="162"/>
      <c r="K30" s="162"/>
      <c r="L30" s="162"/>
      <c r="M30" s="162"/>
      <c r="N30" s="161"/>
      <c r="O30" s="161"/>
      <c r="P30" s="161"/>
      <c r="Q30" s="161"/>
      <c r="R30" s="162"/>
      <c r="S30" s="162"/>
      <c r="T30" s="162"/>
      <c r="U30" s="162"/>
      <c r="V30" s="162"/>
      <c r="W30" s="162"/>
      <c r="X30" s="162"/>
      <c r="Y30" s="162"/>
      <c r="Z30" s="152"/>
      <c r="AA30" s="152"/>
      <c r="AB30" s="152"/>
      <c r="AC30" s="152"/>
      <c r="AD30" s="152"/>
      <c r="AE30" s="152"/>
      <c r="AF30" s="152"/>
      <c r="AG30" s="152" t="s">
        <v>256</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2" x14ac:dyDescent="0.2">
      <c r="A31" s="159"/>
      <c r="B31" s="160"/>
      <c r="C31" s="194" t="s">
        <v>1079</v>
      </c>
      <c r="D31" s="191"/>
      <c r="E31" s="192">
        <v>5.1128999999999998</v>
      </c>
      <c r="F31" s="162"/>
      <c r="G31" s="162"/>
      <c r="H31" s="162"/>
      <c r="I31" s="162"/>
      <c r="J31" s="162"/>
      <c r="K31" s="162"/>
      <c r="L31" s="162"/>
      <c r="M31" s="162"/>
      <c r="N31" s="161"/>
      <c r="O31" s="161"/>
      <c r="P31" s="161"/>
      <c r="Q31" s="161"/>
      <c r="R31" s="162"/>
      <c r="S31" s="162"/>
      <c r="T31" s="162"/>
      <c r="U31" s="162"/>
      <c r="V31" s="162"/>
      <c r="W31" s="162"/>
      <c r="X31" s="162"/>
      <c r="Y31" s="162"/>
      <c r="Z31" s="152"/>
      <c r="AA31" s="152"/>
      <c r="AB31" s="152"/>
      <c r="AC31" s="152"/>
      <c r="AD31" s="152"/>
      <c r="AE31" s="152"/>
      <c r="AF31" s="152"/>
      <c r="AG31" s="152" t="s">
        <v>258</v>
      </c>
      <c r="AH31" s="152">
        <v>0</v>
      </c>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3" x14ac:dyDescent="0.2">
      <c r="A32" s="159"/>
      <c r="B32" s="160"/>
      <c r="C32" s="194" t="s">
        <v>1080</v>
      </c>
      <c r="D32" s="191"/>
      <c r="E32" s="192">
        <v>2.3184</v>
      </c>
      <c r="F32" s="162"/>
      <c r="G32" s="162"/>
      <c r="H32" s="162"/>
      <c r="I32" s="162"/>
      <c r="J32" s="162"/>
      <c r="K32" s="162"/>
      <c r="L32" s="162"/>
      <c r="M32" s="162"/>
      <c r="N32" s="161"/>
      <c r="O32" s="161"/>
      <c r="P32" s="161"/>
      <c r="Q32" s="161"/>
      <c r="R32" s="162"/>
      <c r="S32" s="162"/>
      <c r="T32" s="162"/>
      <c r="U32" s="162"/>
      <c r="V32" s="162"/>
      <c r="W32" s="162"/>
      <c r="X32" s="162"/>
      <c r="Y32" s="162"/>
      <c r="Z32" s="152"/>
      <c r="AA32" s="152"/>
      <c r="AB32" s="152"/>
      <c r="AC32" s="152"/>
      <c r="AD32" s="152"/>
      <c r="AE32" s="152"/>
      <c r="AF32" s="152"/>
      <c r="AG32" s="152" t="s">
        <v>258</v>
      </c>
      <c r="AH32" s="152">
        <v>0</v>
      </c>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
      <c r="A33" s="171">
        <v>9</v>
      </c>
      <c r="B33" s="172" t="s">
        <v>388</v>
      </c>
      <c r="C33" s="187" t="s">
        <v>1081</v>
      </c>
      <c r="D33" s="173" t="s">
        <v>253</v>
      </c>
      <c r="E33" s="174">
        <v>10.6875</v>
      </c>
      <c r="F33" s="175"/>
      <c r="G33" s="176">
        <f>ROUND(E33*F33,2)</f>
        <v>0</v>
      </c>
      <c r="H33" s="175"/>
      <c r="I33" s="176">
        <f>ROUND(E33*H33,2)</f>
        <v>0</v>
      </c>
      <c r="J33" s="175"/>
      <c r="K33" s="176">
        <f>ROUND(E33*J33,2)</f>
        <v>0</v>
      </c>
      <c r="L33" s="176">
        <v>21</v>
      </c>
      <c r="M33" s="176">
        <f>G33*(1+L33/100)</f>
        <v>0</v>
      </c>
      <c r="N33" s="174">
        <v>2.5249999999999999</v>
      </c>
      <c r="O33" s="174">
        <f>ROUND(E33*N33,2)</f>
        <v>26.99</v>
      </c>
      <c r="P33" s="174">
        <v>0</v>
      </c>
      <c r="Q33" s="174">
        <f>ROUND(E33*P33,2)</f>
        <v>0</v>
      </c>
      <c r="R33" s="176" t="s">
        <v>268</v>
      </c>
      <c r="S33" s="176" t="s">
        <v>236</v>
      </c>
      <c r="T33" s="177" t="s">
        <v>761</v>
      </c>
      <c r="U33" s="162">
        <v>0.48</v>
      </c>
      <c r="V33" s="162">
        <f>ROUND(E33*U33,2)</f>
        <v>5.13</v>
      </c>
      <c r="W33" s="162"/>
      <c r="X33" s="162" t="s">
        <v>224</v>
      </c>
      <c r="Y33" s="162" t="s">
        <v>225</v>
      </c>
      <c r="Z33" s="152"/>
      <c r="AA33" s="152"/>
      <c r="AB33" s="152"/>
      <c r="AC33" s="152"/>
      <c r="AD33" s="152"/>
      <c r="AE33" s="152"/>
      <c r="AF33" s="152"/>
      <c r="AG33" s="152" t="s">
        <v>226</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2" x14ac:dyDescent="0.2">
      <c r="A34" s="159"/>
      <c r="B34" s="160"/>
      <c r="C34" s="262" t="s">
        <v>1082</v>
      </c>
      <c r="D34" s="263"/>
      <c r="E34" s="263"/>
      <c r="F34" s="263"/>
      <c r="G34" s="263"/>
      <c r="H34" s="162"/>
      <c r="I34" s="162"/>
      <c r="J34" s="162"/>
      <c r="K34" s="162"/>
      <c r="L34" s="162"/>
      <c r="M34" s="162"/>
      <c r="N34" s="161"/>
      <c r="O34" s="161"/>
      <c r="P34" s="161"/>
      <c r="Q34" s="161"/>
      <c r="R34" s="162"/>
      <c r="S34" s="162"/>
      <c r="T34" s="162"/>
      <c r="U34" s="162"/>
      <c r="V34" s="162"/>
      <c r="W34" s="162"/>
      <c r="X34" s="162"/>
      <c r="Y34" s="162"/>
      <c r="Z34" s="152"/>
      <c r="AA34" s="152"/>
      <c r="AB34" s="152"/>
      <c r="AC34" s="152"/>
      <c r="AD34" s="152"/>
      <c r="AE34" s="152"/>
      <c r="AF34" s="152"/>
      <c r="AG34" s="152" t="s">
        <v>256</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2" x14ac:dyDescent="0.2">
      <c r="A35" s="159"/>
      <c r="B35" s="160"/>
      <c r="C35" s="194" t="s">
        <v>1083</v>
      </c>
      <c r="D35" s="191"/>
      <c r="E35" s="192">
        <v>10.6875</v>
      </c>
      <c r="F35" s="162"/>
      <c r="G35" s="162"/>
      <c r="H35" s="162"/>
      <c r="I35" s="162"/>
      <c r="J35" s="162"/>
      <c r="K35" s="162"/>
      <c r="L35" s="162"/>
      <c r="M35" s="162"/>
      <c r="N35" s="161"/>
      <c r="O35" s="161"/>
      <c r="P35" s="161"/>
      <c r="Q35" s="161"/>
      <c r="R35" s="162"/>
      <c r="S35" s="162"/>
      <c r="T35" s="162"/>
      <c r="U35" s="162"/>
      <c r="V35" s="162"/>
      <c r="W35" s="162"/>
      <c r="X35" s="162"/>
      <c r="Y35" s="162"/>
      <c r="Z35" s="152"/>
      <c r="AA35" s="152"/>
      <c r="AB35" s="152"/>
      <c r="AC35" s="152"/>
      <c r="AD35" s="152"/>
      <c r="AE35" s="152"/>
      <c r="AF35" s="152"/>
      <c r="AG35" s="152" t="s">
        <v>258</v>
      </c>
      <c r="AH35" s="152">
        <v>0</v>
      </c>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1" x14ac:dyDescent="0.2">
      <c r="A36" s="171">
        <v>10</v>
      </c>
      <c r="B36" s="172" t="s">
        <v>1084</v>
      </c>
      <c r="C36" s="187" t="s">
        <v>1085</v>
      </c>
      <c r="D36" s="173" t="s">
        <v>272</v>
      </c>
      <c r="E36" s="174">
        <v>8.64</v>
      </c>
      <c r="F36" s="175"/>
      <c r="G36" s="176">
        <f>ROUND(E36*F36,2)</f>
        <v>0</v>
      </c>
      <c r="H36" s="175"/>
      <c r="I36" s="176">
        <f>ROUND(E36*H36,2)</f>
        <v>0</v>
      </c>
      <c r="J36" s="175"/>
      <c r="K36" s="176">
        <f>ROUND(E36*J36,2)</f>
        <v>0</v>
      </c>
      <c r="L36" s="176">
        <v>21</v>
      </c>
      <c r="M36" s="176">
        <f>G36*(1+L36/100)</f>
        <v>0</v>
      </c>
      <c r="N36" s="174">
        <v>3.9199999999999999E-2</v>
      </c>
      <c r="O36" s="174">
        <f>ROUND(E36*N36,2)</f>
        <v>0.34</v>
      </c>
      <c r="P36" s="174">
        <v>0</v>
      </c>
      <c r="Q36" s="174">
        <f>ROUND(E36*P36,2)</f>
        <v>0</v>
      </c>
      <c r="R36" s="176" t="s">
        <v>268</v>
      </c>
      <c r="S36" s="176" t="s">
        <v>236</v>
      </c>
      <c r="T36" s="177" t="s">
        <v>761</v>
      </c>
      <c r="U36" s="162">
        <v>1.6</v>
      </c>
      <c r="V36" s="162">
        <f>ROUND(E36*U36,2)</f>
        <v>13.82</v>
      </c>
      <c r="W36" s="162"/>
      <c r="X36" s="162" t="s">
        <v>224</v>
      </c>
      <c r="Y36" s="162" t="s">
        <v>225</v>
      </c>
      <c r="Z36" s="152"/>
      <c r="AA36" s="152"/>
      <c r="AB36" s="152"/>
      <c r="AC36" s="152"/>
      <c r="AD36" s="152"/>
      <c r="AE36" s="152"/>
      <c r="AF36" s="152"/>
      <c r="AG36" s="152" t="s">
        <v>226</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ht="22.5" outlineLevel="2" x14ac:dyDescent="0.2">
      <c r="A37" s="159"/>
      <c r="B37" s="160"/>
      <c r="C37" s="262" t="s">
        <v>1086</v>
      </c>
      <c r="D37" s="263"/>
      <c r="E37" s="263"/>
      <c r="F37" s="263"/>
      <c r="G37" s="263"/>
      <c r="H37" s="162"/>
      <c r="I37" s="162"/>
      <c r="J37" s="162"/>
      <c r="K37" s="162"/>
      <c r="L37" s="162"/>
      <c r="M37" s="162"/>
      <c r="N37" s="161"/>
      <c r="O37" s="161"/>
      <c r="P37" s="161"/>
      <c r="Q37" s="161"/>
      <c r="R37" s="162"/>
      <c r="S37" s="162"/>
      <c r="T37" s="162"/>
      <c r="U37" s="162"/>
      <c r="V37" s="162"/>
      <c r="W37" s="162"/>
      <c r="X37" s="162"/>
      <c r="Y37" s="162"/>
      <c r="Z37" s="152"/>
      <c r="AA37" s="152"/>
      <c r="AB37" s="152"/>
      <c r="AC37" s="152"/>
      <c r="AD37" s="152"/>
      <c r="AE37" s="152"/>
      <c r="AF37" s="152"/>
      <c r="AG37" s="152" t="s">
        <v>256</v>
      </c>
      <c r="AH37" s="152"/>
      <c r="AI37" s="152"/>
      <c r="AJ37" s="152"/>
      <c r="AK37" s="152"/>
      <c r="AL37" s="152"/>
      <c r="AM37" s="152"/>
      <c r="AN37" s="152"/>
      <c r="AO37" s="152"/>
      <c r="AP37" s="152"/>
      <c r="AQ37" s="152"/>
      <c r="AR37" s="152"/>
      <c r="AS37" s="152"/>
      <c r="AT37" s="152"/>
      <c r="AU37" s="152"/>
      <c r="AV37" s="152"/>
      <c r="AW37" s="152"/>
      <c r="AX37" s="152"/>
      <c r="AY37" s="152"/>
      <c r="AZ37" s="152"/>
      <c r="BA37" s="193" t="str">
        <f>C37</f>
        <v>svislé nebo šikmé (odkloněné) , půdorysně přímé nebo zalomené, stěn základových desek ve volných nebo zapažených jámách, rýhách, šachtách, včetně případných vzpěr,</v>
      </c>
      <c r="BB37" s="152"/>
      <c r="BC37" s="152"/>
      <c r="BD37" s="152"/>
      <c r="BE37" s="152"/>
      <c r="BF37" s="152"/>
      <c r="BG37" s="152"/>
      <c r="BH37" s="152"/>
    </row>
    <row r="38" spans="1:60" outlineLevel="2" x14ac:dyDescent="0.2">
      <c r="A38" s="159"/>
      <c r="B38" s="160"/>
      <c r="C38" s="194" t="s">
        <v>1087</v>
      </c>
      <c r="D38" s="191"/>
      <c r="E38" s="192">
        <v>8.64</v>
      </c>
      <c r="F38" s="162"/>
      <c r="G38" s="162"/>
      <c r="H38" s="162"/>
      <c r="I38" s="162"/>
      <c r="J38" s="162"/>
      <c r="K38" s="162"/>
      <c r="L38" s="162"/>
      <c r="M38" s="162"/>
      <c r="N38" s="161"/>
      <c r="O38" s="161"/>
      <c r="P38" s="161"/>
      <c r="Q38" s="161"/>
      <c r="R38" s="162"/>
      <c r="S38" s="162"/>
      <c r="T38" s="162"/>
      <c r="U38" s="162"/>
      <c r="V38" s="162"/>
      <c r="W38" s="162"/>
      <c r="X38" s="162"/>
      <c r="Y38" s="162"/>
      <c r="Z38" s="152"/>
      <c r="AA38" s="152"/>
      <c r="AB38" s="152"/>
      <c r="AC38" s="152"/>
      <c r="AD38" s="152"/>
      <c r="AE38" s="152"/>
      <c r="AF38" s="152"/>
      <c r="AG38" s="152" t="s">
        <v>258</v>
      </c>
      <c r="AH38" s="152">
        <v>0</v>
      </c>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1" x14ac:dyDescent="0.2">
      <c r="A39" s="171">
        <v>11</v>
      </c>
      <c r="B39" s="172" t="s">
        <v>1088</v>
      </c>
      <c r="C39" s="187" t="s">
        <v>1089</v>
      </c>
      <c r="D39" s="173" t="s">
        <v>272</v>
      </c>
      <c r="E39" s="174">
        <v>8.64</v>
      </c>
      <c r="F39" s="175"/>
      <c r="G39" s="176">
        <f>ROUND(E39*F39,2)</f>
        <v>0</v>
      </c>
      <c r="H39" s="175"/>
      <c r="I39" s="176">
        <f>ROUND(E39*H39,2)</f>
        <v>0</v>
      </c>
      <c r="J39" s="175"/>
      <c r="K39" s="176">
        <f>ROUND(E39*J39,2)</f>
        <v>0</v>
      </c>
      <c r="L39" s="176">
        <v>21</v>
      </c>
      <c r="M39" s="176">
        <f>G39*(1+L39/100)</f>
        <v>0</v>
      </c>
      <c r="N39" s="174">
        <v>0</v>
      </c>
      <c r="O39" s="174">
        <f>ROUND(E39*N39,2)</f>
        <v>0</v>
      </c>
      <c r="P39" s="174">
        <v>0</v>
      </c>
      <c r="Q39" s="174">
        <f>ROUND(E39*P39,2)</f>
        <v>0</v>
      </c>
      <c r="R39" s="176" t="s">
        <v>268</v>
      </c>
      <c r="S39" s="176" t="s">
        <v>236</v>
      </c>
      <c r="T39" s="177" t="s">
        <v>761</v>
      </c>
      <c r="U39" s="162">
        <v>0.32</v>
      </c>
      <c r="V39" s="162">
        <f>ROUND(E39*U39,2)</f>
        <v>2.76</v>
      </c>
      <c r="W39" s="162"/>
      <c r="X39" s="162" t="s">
        <v>224</v>
      </c>
      <c r="Y39" s="162" t="s">
        <v>225</v>
      </c>
      <c r="Z39" s="152"/>
      <c r="AA39" s="152"/>
      <c r="AB39" s="152"/>
      <c r="AC39" s="152"/>
      <c r="AD39" s="152"/>
      <c r="AE39" s="152"/>
      <c r="AF39" s="152"/>
      <c r="AG39" s="152" t="s">
        <v>226</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ht="22.5" outlineLevel="2" x14ac:dyDescent="0.2">
      <c r="A40" s="159"/>
      <c r="B40" s="160"/>
      <c r="C40" s="262" t="s">
        <v>1086</v>
      </c>
      <c r="D40" s="263"/>
      <c r="E40" s="263"/>
      <c r="F40" s="263"/>
      <c r="G40" s="263"/>
      <c r="H40" s="162"/>
      <c r="I40" s="162"/>
      <c r="J40" s="162"/>
      <c r="K40" s="162"/>
      <c r="L40" s="162"/>
      <c r="M40" s="162"/>
      <c r="N40" s="161"/>
      <c r="O40" s="161"/>
      <c r="P40" s="161"/>
      <c r="Q40" s="161"/>
      <c r="R40" s="162"/>
      <c r="S40" s="162"/>
      <c r="T40" s="162"/>
      <c r="U40" s="162"/>
      <c r="V40" s="162"/>
      <c r="W40" s="162"/>
      <c r="X40" s="162"/>
      <c r="Y40" s="162"/>
      <c r="Z40" s="152"/>
      <c r="AA40" s="152"/>
      <c r="AB40" s="152"/>
      <c r="AC40" s="152"/>
      <c r="AD40" s="152"/>
      <c r="AE40" s="152"/>
      <c r="AF40" s="152"/>
      <c r="AG40" s="152" t="s">
        <v>256</v>
      </c>
      <c r="AH40" s="152"/>
      <c r="AI40" s="152"/>
      <c r="AJ40" s="152"/>
      <c r="AK40" s="152"/>
      <c r="AL40" s="152"/>
      <c r="AM40" s="152"/>
      <c r="AN40" s="152"/>
      <c r="AO40" s="152"/>
      <c r="AP40" s="152"/>
      <c r="AQ40" s="152"/>
      <c r="AR40" s="152"/>
      <c r="AS40" s="152"/>
      <c r="AT40" s="152"/>
      <c r="AU40" s="152"/>
      <c r="AV40" s="152"/>
      <c r="AW40" s="152"/>
      <c r="AX40" s="152"/>
      <c r="AY40" s="152"/>
      <c r="AZ40" s="152"/>
      <c r="BA40" s="193" t="str">
        <f>C40</f>
        <v>svislé nebo šikmé (odkloněné) , půdorysně přímé nebo zalomené, stěn základových desek ve volných nebo zapažených jámách, rýhách, šachtách, včetně případných vzpěr,</v>
      </c>
      <c r="BB40" s="152"/>
      <c r="BC40" s="152"/>
      <c r="BD40" s="152"/>
      <c r="BE40" s="152"/>
      <c r="BF40" s="152"/>
      <c r="BG40" s="152"/>
      <c r="BH40" s="152"/>
    </row>
    <row r="41" spans="1:60" outlineLevel="2" x14ac:dyDescent="0.2">
      <c r="A41" s="159"/>
      <c r="B41" s="160"/>
      <c r="C41" s="258" t="s">
        <v>929</v>
      </c>
      <c r="D41" s="259"/>
      <c r="E41" s="259"/>
      <c r="F41" s="259"/>
      <c r="G41" s="259"/>
      <c r="H41" s="162"/>
      <c r="I41" s="162"/>
      <c r="J41" s="162"/>
      <c r="K41" s="162"/>
      <c r="L41" s="162"/>
      <c r="M41" s="162"/>
      <c r="N41" s="161"/>
      <c r="O41" s="161"/>
      <c r="P41" s="161"/>
      <c r="Q41" s="161"/>
      <c r="R41" s="162"/>
      <c r="S41" s="162"/>
      <c r="T41" s="162"/>
      <c r="U41" s="162"/>
      <c r="V41" s="162"/>
      <c r="W41" s="162"/>
      <c r="X41" s="162"/>
      <c r="Y41" s="162"/>
      <c r="Z41" s="152"/>
      <c r="AA41" s="152"/>
      <c r="AB41" s="152"/>
      <c r="AC41" s="152"/>
      <c r="AD41" s="152"/>
      <c r="AE41" s="152"/>
      <c r="AF41" s="152"/>
      <c r="AG41" s="152" t="s">
        <v>278</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outlineLevel="2" x14ac:dyDescent="0.2">
      <c r="A42" s="159"/>
      <c r="B42" s="160"/>
      <c r="C42" s="194" t="s">
        <v>1090</v>
      </c>
      <c r="D42" s="191"/>
      <c r="E42" s="192">
        <v>8.64</v>
      </c>
      <c r="F42" s="162"/>
      <c r="G42" s="162"/>
      <c r="H42" s="162"/>
      <c r="I42" s="162"/>
      <c r="J42" s="162"/>
      <c r="K42" s="162"/>
      <c r="L42" s="162"/>
      <c r="M42" s="162"/>
      <c r="N42" s="161"/>
      <c r="O42" s="161"/>
      <c r="P42" s="161"/>
      <c r="Q42" s="161"/>
      <c r="R42" s="162"/>
      <c r="S42" s="162"/>
      <c r="T42" s="162"/>
      <c r="U42" s="162"/>
      <c r="V42" s="162"/>
      <c r="W42" s="162"/>
      <c r="X42" s="162"/>
      <c r="Y42" s="162"/>
      <c r="Z42" s="152"/>
      <c r="AA42" s="152"/>
      <c r="AB42" s="152"/>
      <c r="AC42" s="152"/>
      <c r="AD42" s="152"/>
      <c r="AE42" s="152"/>
      <c r="AF42" s="152"/>
      <c r="AG42" s="152" t="s">
        <v>258</v>
      </c>
      <c r="AH42" s="152">
        <v>5</v>
      </c>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ht="22.5" outlineLevel="1" x14ac:dyDescent="0.2">
      <c r="A43" s="171">
        <v>12</v>
      </c>
      <c r="B43" s="172" t="s">
        <v>1091</v>
      </c>
      <c r="C43" s="187" t="s">
        <v>1092</v>
      </c>
      <c r="D43" s="173" t="s">
        <v>335</v>
      </c>
      <c r="E43" s="174">
        <v>0.43246000000000001</v>
      </c>
      <c r="F43" s="175"/>
      <c r="G43" s="176">
        <f>ROUND(E43*F43,2)</f>
        <v>0</v>
      </c>
      <c r="H43" s="175"/>
      <c r="I43" s="176">
        <f>ROUND(E43*H43,2)</f>
        <v>0</v>
      </c>
      <c r="J43" s="175"/>
      <c r="K43" s="176">
        <f>ROUND(E43*J43,2)</f>
        <v>0</v>
      </c>
      <c r="L43" s="176">
        <v>21</v>
      </c>
      <c r="M43" s="176">
        <f>G43*(1+L43/100)</f>
        <v>0</v>
      </c>
      <c r="N43" s="174">
        <v>1.0547200000000001</v>
      </c>
      <c r="O43" s="174">
        <f>ROUND(E43*N43,2)</f>
        <v>0.46</v>
      </c>
      <c r="P43" s="174">
        <v>0</v>
      </c>
      <c r="Q43" s="174">
        <f>ROUND(E43*P43,2)</f>
        <v>0</v>
      </c>
      <c r="R43" s="176" t="s">
        <v>268</v>
      </c>
      <c r="S43" s="176" t="s">
        <v>236</v>
      </c>
      <c r="T43" s="177" t="s">
        <v>761</v>
      </c>
      <c r="U43" s="162">
        <v>15.231</v>
      </c>
      <c r="V43" s="162">
        <f>ROUND(E43*U43,2)</f>
        <v>6.59</v>
      </c>
      <c r="W43" s="162"/>
      <c r="X43" s="162" t="s">
        <v>224</v>
      </c>
      <c r="Y43" s="162" t="s">
        <v>225</v>
      </c>
      <c r="Z43" s="152"/>
      <c r="AA43" s="152"/>
      <c r="AB43" s="152"/>
      <c r="AC43" s="152"/>
      <c r="AD43" s="152"/>
      <c r="AE43" s="152"/>
      <c r="AF43" s="152"/>
      <c r="AG43" s="152" t="s">
        <v>226</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2" x14ac:dyDescent="0.2">
      <c r="A44" s="159"/>
      <c r="B44" s="160"/>
      <c r="C44" s="262" t="s">
        <v>1093</v>
      </c>
      <c r="D44" s="263"/>
      <c r="E44" s="263"/>
      <c r="F44" s="263"/>
      <c r="G44" s="263"/>
      <c r="H44" s="162"/>
      <c r="I44" s="162"/>
      <c r="J44" s="162"/>
      <c r="K44" s="162"/>
      <c r="L44" s="162"/>
      <c r="M44" s="162"/>
      <c r="N44" s="161"/>
      <c r="O44" s="161"/>
      <c r="P44" s="161"/>
      <c r="Q44" s="161"/>
      <c r="R44" s="162"/>
      <c r="S44" s="162"/>
      <c r="T44" s="162"/>
      <c r="U44" s="162"/>
      <c r="V44" s="162"/>
      <c r="W44" s="162"/>
      <c r="X44" s="162"/>
      <c r="Y44" s="162"/>
      <c r="Z44" s="152"/>
      <c r="AA44" s="152"/>
      <c r="AB44" s="152"/>
      <c r="AC44" s="152"/>
      <c r="AD44" s="152"/>
      <c r="AE44" s="152"/>
      <c r="AF44" s="152"/>
      <c r="AG44" s="152" t="s">
        <v>256</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2" x14ac:dyDescent="0.2">
      <c r="A45" s="159"/>
      <c r="B45" s="160"/>
      <c r="C45" s="194" t="s">
        <v>1094</v>
      </c>
      <c r="D45" s="191"/>
      <c r="E45" s="192">
        <v>0.43246000000000001</v>
      </c>
      <c r="F45" s="162"/>
      <c r="G45" s="162"/>
      <c r="H45" s="162"/>
      <c r="I45" s="162"/>
      <c r="J45" s="162"/>
      <c r="K45" s="162"/>
      <c r="L45" s="162"/>
      <c r="M45" s="162"/>
      <c r="N45" s="161"/>
      <c r="O45" s="161"/>
      <c r="P45" s="161"/>
      <c r="Q45" s="161"/>
      <c r="R45" s="162"/>
      <c r="S45" s="162"/>
      <c r="T45" s="162"/>
      <c r="U45" s="162"/>
      <c r="V45" s="162"/>
      <c r="W45" s="162"/>
      <c r="X45" s="162"/>
      <c r="Y45" s="162"/>
      <c r="Z45" s="152"/>
      <c r="AA45" s="152"/>
      <c r="AB45" s="152"/>
      <c r="AC45" s="152"/>
      <c r="AD45" s="152"/>
      <c r="AE45" s="152"/>
      <c r="AF45" s="152"/>
      <c r="AG45" s="152" t="s">
        <v>258</v>
      </c>
      <c r="AH45" s="152">
        <v>0</v>
      </c>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x14ac:dyDescent="0.2">
      <c r="A46" s="164" t="s">
        <v>217</v>
      </c>
      <c r="B46" s="165" t="s">
        <v>158</v>
      </c>
      <c r="C46" s="185" t="s">
        <v>159</v>
      </c>
      <c r="D46" s="166"/>
      <c r="E46" s="167"/>
      <c r="F46" s="168"/>
      <c r="G46" s="168">
        <f>SUMIF(AG47:AG48,"&lt;&gt;NOR",G47:G48)</f>
        <v>0</v>
      </c>
      <c r="H46" s="168"/>
      <c r="I46" s="168">
        <f>SUM(I47:I48)</f>
        <v>0</v>
      </c>
      <c r="J46" s="168"/>
      <c r="K46" s="168">
        <f>SUM(K47:K48)</f>
        <v>0</v>
      </c>
      <c r="L46" s="168"/>
      <c r="M46" s="168">
        <f>SUM(M47:M48)</f>
        <v>0</v>
      </c>
      <c r="N46" s="167"/>
      <c r="O46" s="167">
        <f>SUM(O47:O48)</f>
        <v>0</v>
      </c>
      <c r="P46" s="167"/>
      <c r="Q46" s="167">
        <f>SUM(Q47:Q48)</f>
        <v>0</v>
      </c>
      <c r="R46" s="168"/>
      <c r="S46" s="168"/>
      <c r="T46" s="169"/>
      <c r="U46" s="163"/>
      <c r="V46" s="163">
        <f>SUM(V47:V48)</f>
        <v>57.87</v>
      </c>
      <c r="W46" s="163"/>
      <c r="X46" s="163"/>
      <c r="Y46" s="163"/>
      <c r="AG46" t="s">
        <v>218</v>
      </c>
    </row>
    <row r="47" spans="1:60" outlineLevel="1" x14ac:dyDescent="0.2">
      <c r="A47" s="171">
        <v>13</v>
      </c>
      <c r="B47" s="172" t="s">
        <v>404</v>
      </c>
      <c r="C47" s="187" t="s">
        <v>1095</v>
      </c>
      <c r="D47" s="173" t="s">
        <v>335</v>
      </c>
      <c r="E47" s="174">
        <v>67.919780000000003</v>
      </c>
      <c r="F47" s="175"/>
      <c r="G47" s="176">
        <f>ROUND(E47*F47,2)</f>
        <v>0</v>
      </c>
      <c r="H47" s="175"/>
      <c r="I47" s="176">
        <f>ROUND(E47*H47,2)</f>
        <v>0</v>
      </c>
      <c r="J47" s="175"/>
      <c r="K47" s="176">
        <f>ROUND(E47*J47,2)</f>
        <v>0</v>
      </c>
      <c r="L47" s="176">
        <v>21</v>
      </c>
      <c r="M47" s="176">
        <f>G47*(1+L47/100)</f>
        <v>0</v>
      </c>
      <c r="N47" s="174">
        <v>0</v>
      </c>
      <c r="O47" s="174">
        <f>ROUND(E47*N47,2)</f>
        <v>0</v>
      </c>
      <c r="P47" s="174">
        <v>0</v>
      </c>
      <c r="Q47" s="174">
        <f>ROUND(E47*P47,2)</f>
        <v>0</v>
      </c>
      <c r="R47" s="176" t="s">
        <v>268</v>
      </c>
      <c r="S47" s="176" t="s">
        <v>236</v>
      </c>
      <c r="T47" s="177" t="s">
        <v>761</v>
      </c>
      <c r="U47" s="162">
        <v>0.85199999999999998</v>
      </c>
      <c r="V47" s="162">
        <f>ROUND(E47*U47,2)</f>
        <v>57.87</v>
      </c>
      <c r="W47" s="162"/>
      <c r="X47" s="162" t="s">
        <v>1096</v>
      </c>
      <c r="Y47" s="162" t="s">
        <v>225</v>
      </c>
      <c r="Z47" s="152"/>
      <c r="AA47" s="152"/>
      <c r="AB47" s="152"/>
      <c r="AC47" s="152"/>
      <c r="AD47" s="152"/>
      <c r="AE47" s="152"/>
      <c r="AF47" s="152"/>
      <c r="AG47" s="152" t="s">
        <v>1097</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ht="22.5" outlineLevel="2" x14ac:dyDescent="0.2">
      <c r="A48" s="159"/>
      <c r="B48" s="160"/>
      <c r="C48" s="262" t="s">
        <v>1098</v>
      </c>
      <c r="D48" s="263"/>
      <c r="E48" s="263"/>
      <c r="F48" s="263"/>
      <c r="G48" s="263"/>
      <c r="H48" s="162"/>
      <c r="I48" s="162"/>
      <c r="J48" s="162"/>
      <c r="K48" s="162"/>
      <c r="L48" s="162"/>
      <c r="M48" s="162"/>
      <c r="N48" s="161"/>
      <c r="O48" s="161"/>
      <c r="P48" s="161"/>
      <c r="Q48" s="161"/>
      <c r="R48" s="162"/>
      <c r="S48" s="162"/>
      <c r="T48" s="162"/>
      <c r="U48" s="162"/>
      <c r="V48" s="162"/>
      <c r="W48" s="162"/>
      <c r="X48" s="162"/>
      <c r="Y48" s="162"/>
      <c r="Z48" s="152"/>
      <c r="AA48" s="152"/>
      <c r="AB48" s="152"/>
      <c r="AC48" s="152"/>
      <c r="AD48" s="152"/>
      <c r="AE48" s="152"/>
      <c r="AF48" s="152"/>
      <c r="AG48" s="152" t="s">
        <v>256</v>
      </c>
      <c r="AH48" s="152"/>
      <c r="AI48" s="152"/>
      <c r="AJ48" s="152"/>
      <c r="AK48" s="152"/>
      <c r="AL48" s="152"/>
      <c r="AM48" s="152"/>
      <c r="AN48" s="152"/>
      <c r="AO48" s="152"/>
      <c r="AP48" s="152"/>
      <c r="AQ48" s="152"/>
      <c r="AR48" s="152"/>
      <c r="AS48" s="152"/>
      <c r="AT48" s="152"/>
      <c r="AU48" s="152"/>
      <c r="AV48" s="152"/>
      <c r="AW48" s="152"/>
      <c r="AX48" s="152"/>
      <c r="AY48" s="152"/>
      <c r="AZ48" s="152"/>
      <c r="BA48" s="193" t="str">
        <f>C48</f>
        <v>přesun hmot pro budovy občanské výstavby (JKSO 801), budovy pro bydlení (JKSO 803) budovy pro výrobu a služby (JKSO 812) s nosnou svislou konstrukcí zděnou z cihel nebo tvárnic nebo kovovou</v>
      </c>
      <c r="BB48" s="152"/>
      <c r="BC48" s="152"/>
      <c r="BD48" s="152"/>
      <c r="BE48" s="152"/>
      <c r="BF48" s="152"/>
      <c r="BG48" s="152"/>
      <c r="BH48" s="152"/>
    </row>
    <row r="49" spans="1:60" x14ac:dyDescent="0.2">
      <c r="A49" s="164" t="s">
        <v>217</v>
      </c>
      <c r="B49" s="165" t="s">
        <v>166</v>
      </c>
      <c r="C49" s="185" t="s">
        <v>167</v>
      </c>
      <c r="D49" s="166"/>
      <c r="E49" s="167"/>
      <c r="F49" s="168"/>
      <c r="G49" s="168">
        <f>SUMIF(AG50:AG52,"&lt;&gt;NOR",G50:G52)</f>
        <v>0</v>
      </c>
      <c r="H49" s="168"/>
      <c r="I49" s="168">
        <f>SUM(I50:I52)</f>
        <v>0</v>
      </c>
      <c r="J49" s="168"/>
      <c r="K49" s="168">
        <f>SUM(K50:K52)</f>
        <v>0</v>
      </c>
      <c r="L49" s="168"/>
      <c r="M49" s="168">
        <f>SUM(M50:M52)</f>
        <v>0</v>
      </c>
      <c r="N49" s="167"/>
      <c r="O49" s="167">
        <f>SUM(O50:O52)</f>
        <v>0.04</v>
      </c>
      <c r="P49" s="167"/>
      <c r="Q49" s="167">
        <f>SUM(Q50:Q52)</f>
        <v>0</v>
      </c>
      <c r="R49" s="168"/>
      <c r="S49" s="168"/>
      <c r="T49" s="169"/>
      <c r="U49" s="163"/>
      <c r="V49" s="163">
        <f>SUM(V50:V52)</f>
        <v>5.5</v>
      </c>
      <c r="W49" s="163"/>
      <c r="X49" s="163"/>
      <c r="Y49" s="163"/>
      <c r="AG49" t="s">
        <v>218</v>
      </c>
    </row>
    <row r="50" spans="1:60" ht="22.5" outlineLevel="1" x14ac:dyDescent="0.2">
      <c r="A50" s="171">
        <v>14</v>
      </c>
      <c r="B50" s="172" t="s">
        <v>1099</v>
      </c>
      <c r="C50" s="187" t="s">
        <v>1100</v>
      </c>
      <c r="D50" s="173" t="s">
        <v>299</v>
      </c>
      <c r="E50" s="174">
        <v>10</v>
      </c>
      <c r="F50" s="175"/>
      <c r="G50" s="176">
        <f>ROUND(E50*F50,2)</f>
        <v>0</v>
      </c>
      <c r="H50" s="175"/>
      <c r="I50" s="176">
        <f>ROUND(E50*H50,2)</f>
        <v>0</v>
      </c>
      <c r="J50" s="175"/>
      <c r="K50" s="176">
        <f>ROUND(E50*J50,2)</f>
        <v>0</v>
      </c>
      <c r="L50" s="176">
        <v>21</v>
      </c>
      <c r="M50" s="176">
        <f>G50*(1+L50/100)</f>
        <v>0</v>
      </c>
      <c r="N50" s="174">
        <v>3.5699999999999998E-3</v>
      </c>
      <c r="O50" s="174">
        <f>ROUND(E50*N50,2)</f>
        <v>0.04</v>
      </c>
      <c r="P50" s="174">
        <v>0</v>
      </c>
      <c r="Q50" s="174">
        <f>ROUND(E50*P50,2)</f>
        <v>0</v>
      </c>
      <c r="R50" s="176" t="s">
        <v>1101</v>
      </c>
      <c r="S50" s="176" t="s">
        <v>236</v>
      </c>
      <c r="T50" s="177" t="s">
        <v>761</v>
      </c>
      <c r="U50" s="162">
        <v>0.55000000000000004</v>
      </c>
      <c r="V50" s="162">
        <f>ROUND(E50*U50,2)</f>
        <v>5.5</v>
      </c>
      <c r="W50" s="162"/>
      <c r="X50" s="162" t="s">
        <v>224</v>
      </c>
      <c r="Y50" s="162" t="s">
        <v>225</v>
      </c>
      <c r="Z50" s="152"/>
      <c r="AA50" s="152"/>
      <c r="AB50" s="152"/>
      <c r="AC50" s="152"/>
      <c r="AD50" s="152"/>
      <c r="AE50" s="152"/>
      <c r="AF50" s="152"/>
      <c r="AG50" s="152" t="s">
        <v>226</v>
      </c>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outlineLevel="2" x14ac:dyDescent="0.2">
      <c r="A51" s="159"/>
      <c r="B51" s="160"/>
      <c r="C51" s="262" t="s">
        <v>1102</v>
      </c>
      <c r="D51" s="263"/>
      <c r="E51" s="263"/>
      <c r="F51" s="263"/>
      <c r="G51" s="263"/>
      <c r="H51" s="162"/>
      <c r="I51" s="162"/>
      <c r="J51" s="162"/>
      <c r="K51" s="162"/>
      <c r="L51" s="162"/>
      <c r="M51" s="162"/>
      <c r="N51" s="161"/>
      <c r="O51" s="161"/>
      <c r="P51" s="161"/>
      <c r="Q51" s="161"/>
      <c r="R51" s="162"/>
      <c r="S51" s="162"/>
      <c r="T51" s="162"/>
      <c r="U51" s="162"/>
      <c r="V51" s="162"/>
      <c r="W51" s="162"/>
      <c r="X51" s="162"/>
      <c r="Y51" s="162"/>
      <c r="Z51" s="152"/>
      <c r="AA51" s="152"/>
      <c r="AB51" s="152"/>
      <c r="AC51" s="152"/>
      <c r="AD51" s="152"/>
      <c r="AE51" s="152"/>
      <c r="AF51" s="152"/>
      <c r="AG51" s="152" t="s">
        <v>256</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2" x14ac:dyDescent="0.2">
      <c r="A52" s="159"/>
      <c r="B52" s="160"/>
      <c r="C52" s="258" t="s">
        <v>1103</v>
      </c>
      <c r="D52" s="259"/>
      <c r="E52" s="259"/>
      <c r="F52" s="259"/>
      <c r="G52" s="259"/>
      <c r="H52" s="162"/>
      <c r="I52" s="162"/>
      <c r="J52" s="162"/>
      <c r="K52" s="162"/>
      <c r="L52" s="162"/>
      <c r="M52" s="162"/>
      <c r="N52" s="161"/>
      <c r="O52" s="161"/>
      <c r="P52" s="161"/>
      <c r="Q52" s="161"/>
      <c r="R52" s="162"/>
      <c r="S52" s="162"/>
      <c r="T52" s="162"/>
      <c r="U52" s="162"/>
      <c r="V52" s="162"/>
      <c r="W52" s="162"/>
      <c r="X52" s="162"/>
      <c r="Y52" s="162"/>
      <c r="Z52" s="152"/>
      <c r="AA52" s="152"/>
      <c r="AB52" s="152"/>
      <c r="AC52" s="152"/>
      <c r="AD52" s="152"/>
      <c r="AE52" s="152"/>
      <c r="AF52" s="152"/>
      <c r="AG52" s="152" t="s">
        <v>278</v>
      </c>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x14ac:dyDescent="0.2">
      <c r="A53" s="164" t="s">
        <v>217</v>
      </c>
      <c r="B53" s="165" t="s">
        <v>176</v>
      </c>
      <c r="C53" s="185" t="s">
        <v>177</v>
      </c>
      <c r="D53" s="166"/>
      <c r="E53" s="167"/>
      <c r="F53" s="168"/>
      <c r="G53" s="168">
        <f>SUMIF(AG54:AG55,"&lt;&gt;NOR",G54:G55)</f>
        <v>0</v>
      </c>
      <c r="H53" s="168"/>
      <c r="I53" s="168">
        <f>SUM(I54:I55)</f>
        <v>0</v>
      </c>
      <c r="J53" s="168"/>
      <c r="K53" s="168">
        <f>SUM(K54:K55)</f>
        <v>0</v>
      </c>
      <c r="L53" s="168"/>
      <c r="M53" s="168">
        <f>SUM(M54:M55)</f>
        <v>0</v>
      </c>
      <c r="N53" s="167"/>
      <c r="O53" s="167">
        <f>SUM(O54:O55)</f>
        <v>0.03</v>
      </c>
      <c r="P53" s="167"/>
      <c r="Q53" s="167">
        <f>SUM(Q54:Q55)</f>
        <v>0</v>
      </c>
      <c r="R53" s="168"/>
      <c r="S53" s="168"/>
      <c r="T53" s="169"/>
      <c r="U53" s="163"/>
      <c r="V53" s="163">
        <f>SUM(V54:V55)</f>
        <v>3.3</v>
      </c>
      <c r="W53" s="163"/>
      <c r="X53" s="163"/>
      <c r="Y53" s="163"/>
      <c r="AG53" t="s">
        <v>218</v>
      </c>
    </row>
    <row r="54" spans="1:60" ht="22.5" outlineLevel="1" x14ac:dyDescent="0.2">
      <c r="A54" s="171">
        <v>15</v>
      </c>
      <c r="B54" s="172" t="s">
        <v>1104</v>
      </c>
      <c r="C54" s="187" t="s">
        <v>1105</v>
      </c>
      <c r="D54" s="173" t="s">
        <v>299</v>
      </c>
      <c r="E54" s="174">
        <v>25.36</v>
      </c>
      <c r="F54" s="175"/>
      <c r="G54" s="176">
        <f>ROUND(E54*F54,2)</f>
        <v>0</v>
      </c>
      <c r="H54" s="175"/>
      <c r="I54" s="176">
        <f>ROUND(E54*H54,2)</f>
        <v>0</v>
      </c>
      <c r="J54" s="175"/>
      <c r="K54" s="176">
        <f>ROUND(E54*J54,2)</f>
        <v>0</v>
      </c>
      <c r="L54" s="176">
        <v>21</v>
      </c>
      <c r="M54" s="176">
        <f>G54*(1+L54/100)</f>
        <v>0</v>
      </c>
      <c r="N54" s="174">
        <v>9.8999999999999999E-4</v>
      </c>
      <c r="O54" s="174">
        <f>ROUND(E54*N54,2)</f>
        <v>0.03</v>
      </c>
      <c r="P54" s="174">
        <v>0</v>
      </c>
      <c r="Q54" s="174">
        <f>ROUND(E54*P54,2)</f>
        <v>0</v>
      </c>
      <c r="R54" s="176" t="s">
        <v>176</v>
      </c>
      <c r="S54" s="176" t="s">
        <v>236</v>
      </c>
      <c r="T54" s="177" t="s">
        <v>761</v>
      </c>
      <c r="U54" s="162">
        <v>0.13</v>
      </c>
      <c r="V54" s="162">
        <f>ROUND(E54*U54,2)</f>
        <v>3.3</v>
      </c>
      <c r="W54" s="162"/>
      <c r="X54" s="162" t="s">
        <v>224</v>
      </c>
      <c r="Y54" s="162" t="s">
        <v>225</v>
      </c>
      <c r="Z54" s="152"/>
      <c r="AA54" s="152"/>
      <c r="AB54" s="152"/>
      <c r="AC54" s="152"/>
      <c r="AD54" s="152"/>
      <c r="AE54" s="152"/>
      <c r="AF54" s="152"/>
      <c r="AG54" s="152" t="s">
        <v>226</v>
      </c>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outlineLevel="2" x14ac:dyDescent="0.2">
      <c r="A55" s="159"/>
      <c r="B55" s="160"/>
      <c r="C55" s="260" t="s">
        <v>1106</v>
      </c>
      <c r="D55" s="261"/>
      <c r="E55" s="261"/>
      <c r="F55" s="261"/>
      <c r="G55" s="261"/>
      <c r="H55" s="162"/>
      <c r="I55" s="162"/>
      <c r="J55" s="162"/>
      <c r="K55" s="162"/>
      <c r="L55" s="162"/>
      <c r="M55" s="162"/>
      <c r="N55" s="161"/>
      <c r="O55" s="161"/>
      <c r="P55" s="161"/>
      <c r="Q55" s="161"/>
      <c r="R55" s="162"/>
      <c r="S55" s="162"/>
      <c r="T55" s="162"/>
      <c r="U55" s="162"/>
      <c r="V55" s="162"/>
      <c r="W55" s="162"/>
      <c r="X55" s="162"/>
      <c r="Y55" s="162"/>
      <c r="Z55" s="152"/>
      <c r="AA55" s="152"/>
      <c r="AB55" s="152"/>
      <c r="AC55" s="152"/>
      <c r="AD55" s="152"/>
      <c r="AE55" s="152"/>
      <c r="AF55" s="152"/>
      <c r="AG55" s="152" t="s">
        <v>278</v>
      </c>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x14ac:dyDescent="0.2">
      <c r="A56" s="164" t="s">
        <v>217</v>
      </c>
      <c r="B56" s="165" t="s">
        <v>182</v>
      </c>
      <c r="C56" s="185" t="s">
        <v>183</v>
      </c>
      <c r="D56" s="166"/>
      <c r="E56" s="167"/>
      <c r="F56" s="168"/>
      <c r="G56" s="168">
        <f>SUMIF(AG57:AG94,"&lt;&gt;NOR",G57:G94)</f>
        <v>0</v>
      </c>
      <c r="H56" s="168"/>
      <c r="I56" s="168">
        <f>SUM(I57:I94)</f>
        <v>0</v>
      </c>
      <c r="J56" s="168"/>
      <c r="K56" s="168">
        <f>SUM(K57:K94)</f>
        <v>0</v>
      </c>
      <c r="L56" s="168"/>
      <c r="M56" s="168">
        <f>SUM(M57:M94)</f>
        <v>0</v>
      </c>
      <c r="N56" s="167"/>
      <c r="O56" s="167">
        <f>SUM(O57:O94)</f>
        <v>0</v>
      </c>
      <c r="P56" s="167"/>
      <c r="Q56" s="167">
        <f>SUM(Q57:Q94)</f>
        <v>0</v>
      </c>
      <c r="R56" s="168"/>
      <c r="S56" s="168"/>
      <c r="T56" s="169"/>
      <c r="U56" s="163"/>
      <c r="V56" s="163">
        <f>SUM(V57:V94)</f>
        <v>0</v>
      </c>
      <c r="W56" s="163"/>
      <c r="X56" s="163"/>
      <c r="Y56" s="163"/>
      <c r="AG56" t="s">
        <v>218</v>
      </c>
    </row>
    <row r="57" spans="1:60" ht="22.5" outlineLevel="1" x14ac:dyDescent="0.2">
      <c r="A57" s="178">
        <v>16</v>
      </c>
      <c r="B57" s="179" t="s">
        <v>1107</v>
      </c>
      <c r="C57" s="186" t="s">
        <v>1108</v>
      </c>
      <c r="D57" s="180" t="s">
        <v>1109</v>
      </c>
      <c r="E57" s="181">
        <v>1</v>
      </c>
      <c r="F57" s="182"/>
      <c r="G57" s="183">
        <f>ROUND(E57*F57,2)</f>
        <v>0</v>
      </c>
      <c r="H57" s="182"/>
      <c r="I57" s="183">
        <f>ROUND(E57*H57,2)</f>
        <v>0</v>
      </c>
      <c r="J57" s="182"/>
      <c r="K57" s="183">
        <f>ROUND(E57*J57,2)</f>
        <v>0</v>
      </c>
      <c r="L57" s="183">
        <v>21</v>
      </c>
      <c r="M57" s="183">
        <f>G57*(1+L57/100)</f>
        <v>0</v>
      </c>
      <c r="N57" s="181">
        <v>0</v>
      </c>
      <c r="O57" s="181">
        <f>ROUND(E57*N57,2)</f>
        <v>0</v>
      </c>
      <c r="P57" s="181">
        <v>0</v>
      </c>
      <c r="Q57" s="181">
        <f>ROUND(E57*P57,2)</f>
        <v>0</v>
      </c>
      <c r="R57" s="183"/>
      <c r="S57" s="183" t="s">
        <v>222</v>
      </c>
      <c r="T57" s="184" t="s">
        <v>223</v>
      </c>
      <c r="U57" s="162">
        <v>0</v>
      </c>
      <c r="V57" s="162">
        <f>ROUND(E57*U57,2)</f>
        <v>0</v>
      </c>
      <c r="W57" s="162"/>
      <c r="X57" s="162" t="s">
        <v>224</v>
      </c>
      <c r="Y57" s="162" t="s">
        <v>225</v>
      </c>
      <c r="Z57" s="152"/>
      <c r="AA57" s="152"/>
      <c r="AB57" s="152"/>
      <c r="AC57" s="152"/>
      <c r="AD57" s="152"/>
      <c r="AE57" s="152"/>
      <c r="AF57" s="152"/>
      <c r="AG57" s="152" t="s">
        <v>226</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outlineLevel="1" x14ac:dyDescent="0.2">
      <c r="A58" s="178">
        <v>17</v>
      </c>
      <c r="B58" s="179" t="s">
        <v>1110</v>
      </c>
      <c r="C58" s="186" t="s">
        <v>1111</v>
      </c>
      <c r="D58" s="180" t="s">
        <v>284</v>
      </c>
      <c r="E58" s="181">
        <v>1</v>
      </c>
      <c r="F58" s="182"/>
      <c r="G58" s="183">
        <f>ROUND(E58*F58,2)</f>
        <v>0</v>
      </c>
      <c r="H58" s="182"/>
      <c r="I58" s="183">
        <f>ROUND(E58*H58,2)</f>
        <v>0</v>
      </c>
      <c r="J58" s="182"/>
      <c r="K58" s="183">
        <f>ROUND(E58*J58,2)</f>
        <v>0</v>
      </c>
      <c r="L58" s="183">
        <v>21</v>
      </c>
      <c r="M58" s="183">
        <f>G58*(1+L58/100)</f>
        <v>0</v>
      </c>
      <c r="N58" s="181">
        <v>0</v>
      </c>
      <c r="O58" s="181">
        <f>ROUND(E58*N58,2)</f>
        <v>0</v>
      </c>
      <c r="P58" s="181">
        <v>0</v>
      </c>
      <c r="Q58" s="181">
        <f>ROUND(E58*P58,2)</f>
        <v>0</v>
      </c>
      <c r="R58" s="183"/>
      <c r="S58" s="183" t="s">
        <v>222</v>
      </c>
      <c r="T58" s="184" t="s">
        <v>223</v>
      </c>
      <c r="U58" s="162">
        <v>0</v>
      </c>
      <c r="V58" s="162">
        <f>ROUND(E58*U58,2)</f>
        <v>0</v>
      </c>
      <c r="W58" s="162"/>
      <c r="X58" s="162" t="s">
        <v>224</v>
      </c>
      <c r="Y58" s="162" t="s">
        <v>225</v>
      </c>
      <c r="Z58" s="152"/>
      <c r="AA58" s="152"/>
      <c r="AB58" s="152"/>
      <c r="AC58" s="152"/>
      <c r="AD58" s="152"/>
      <c r="AE58" s="152"/>
      <c r="AF58" s="152"/>
      <c r="AG58" s="152" t="s">
        <v>226</v>
      </c>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ht="22.5" outlineLevel="1" x14ac:dyDescent="0.2">
      <c r="A59" s="178">
        <v>18</v>
      </c>
      <c r="B59" s="179" t="s">
        <v>1112</v>
      </c>
      <c r="C59" s="186" t="s">
        <v>1113</v>
      </c>
      <c r="D59" s="180" t="s">
        <v>284</v>
      </c>
      <c r="E59" s="181">
        <v>1</v>
      </c>
      <c r="F59" s="182"/>
      <c r="G59" s="183">
        <f>ROUND(E59*F59,2)</f>
        <v>0</v>
      </c>
      <c r="H59" s="182"/>
      <c r="I59" s="183">
        <f>ROUND(E59*H59,2)</f>
        <v>0</v>
      </c>
      <c r="J59" s="182"/>
      <c r="K59" s="183">
        <f>ROUND(E59*J59,2)</f>
        <v>0</v>
      </c>
      <c r="L59" s="183">
        <v>21</v>
      </c>
      <c r="M59" s="183">
        <f>G59*(1+L59/100)</f>
        <v>0</v>
      </c>
      <c r="N59" s="181">
        <v>0</v>
      </c>
      <c r="O59" s="181">
        <f>ROUND(E59*N59,2)</f>
        <v>0</v>
      </c>
      <c r="P59" s="181">
        <v>0</v>
      </c>
      <c r="Q59" s="181">
        <f>ROUND(E59*P59,2)</f>
        <v>0</v>
      </c>
      <c r="R59" s="183"/>
      <c r="S59" s="183" t="s">
        <v>222</v>
      </c>
      <c r="T59" s="184" t="s">
        <v>223</v>
      </c>
      <c r="U59" s="162">
        <v>0</v>
      </c>
      <c r="V59" s="162">
        <f>ROUND(E59*U59,2)</f>
        <v>0</v>
      </c>
      <c r="W59" s="162"/>
      <c r="X59" s="162" t="s">
        <v>224</v>
      </c>
      <c r="Y59" s="162" t="s">
        <v>225</v>
      </c>
      <c r="Z59" s="152"/>
      <c r="AA59" s="152"/>
      <c r="AB59" s="152"/>
      <c r="AC59" s="152"/>
      <c r="AD59" s="152"/>
      <c r="AE59" s="152"/>
      <c r="AF59" s="152"/>
      <c r="AG59" s="152" t="s">
        <v>226</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outlineLevel="1" x14ac:dyDescent="0.2">
      <c r="A60" s="171">
        <v>19</v>
      </c>
      <c r="B60" s="172" t="s">
        <v>1114</v>
      </c>
      <c r="C60" s="187" t="s">
        <v>1115</v>
      </c>
      <c r="D60" s="173" t="s">
        <v>284</v>
      </c>
      <c r="E60" s="174">
        <v>1</v>
      </c>
      <c r="F60" s="175"/>
      <c r="G60" s="176">
        <f>ROUND(E60*F60,2)</f>
        <v>0</v>
      </c>
      <c r="H60" s="175"/>
      <c r="I60" s="176">
        <f>ROUND(E60*H60,2)</f>
        <v>0</v>
      </c>
      <c r="J60" s="175"/>
      <c r="K60" s="176">
        <f>ROUND(E60*J60,2)</f>
        <v>0</v>
      </c>
      <c r="L60" s="176">
        <v>21</v>
      </c>
      <c r="M60" s="176">
        <f>G60*(1+L60/100)</f>
        <v>0</v>
      </c>
      <c r="N60" s="174">
        <v>0</v>
      </c>
      <c r="O60" s="174">
        <f>ROUND(E60*N60,2)</f>
        <v>0</v>
      </c>
      <c r="P60" s="174">
        <v>0</v>
      </c>
      <c r="Q60" s="174">
        <f>ROUND(E60*P60,2)</f>
        <v>0</v>
      </c>
      <c r="R60" s="176"/>
      <c r="S60" s="176" t="s">
        <v>222</v>
      </c>
      <c r="T60" s="177" t="s">
        <v>223</v>
      </c>
      <c r="U60" s="162">
        <v>0</v>
      </c>
      <c r="V60" s="162">
        <f>ROUND(E60*U60,2)</f>
        <v>0</v>
      </c>
      <c r="W60" s="162"/>
      <c r="X60" s="162" t="s">
        <v>224</v>
      </c>
      <c r="Y60" s="162" t="s">
        <v>225</v>
      </c>
      <c r="Z60" s="152"/>
      <c r="AA60" s="152"/>
      <c r="AB60" s="152"/>
      <c r="AC60" s="152"/>
      <c r="AD60" s="152"/>
      <c r="AE60" s="152"/>
      <c r="AF60" s="152"/>
      <c r="AG60" s="152" t="s">
        <v>226</v>
      </c>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outlineLevel="2" x14ac:dyDescent="0.2">
      <c r="A61" s="159"/>
      <c r="B61" s="160"/>
      <c r="C61" s="260" t="s">
        <v>1157</v>
      </c>
      <c r="D61" s="261"/>
      <c r="E61" s="261"/>
      <c r="F61" s="261"/>
      <c r="G61" s="261"/>
      <c r="H61" s="162"/>
      <c r="I61" s="162"/>
      <c r="J61" s="162"/>
      <c r="K61" s="162"/>
      <c r="L61" s="162"/>
      <c r="M61" s="162"/>
      <c r="N61" s="161"/>
      <c r="O61" s="161"/>
      <c r="P61" s="161"/>
      <c r="Q61" s="161"/>
      <c r="R61" s="162"/>
      <c r="S61" s="162"/>
      <c r="T61" s="162"/>
      <c r="U61" s="162"/>
      <c r="V61" s="162"/>
      <c r="W61" s="162"/>
      <c r="X61" s="162"/>
      <c r="Y61" s="162"/>
      <c r="Z61" s="152"/>
      <c r="AA61" s="152"/>
      <c r="AB61" s="152"/>
      <c r="AC61" s="152"/>
      <c r="AD61" s="152"/>
      <c r="AE61" s="152"/>
      <c r="AF61" s="152"/>
      <c r="AG61" s="152" t="s">
        <v>278</v>
      </c>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3" x14ac:dyDescent="0.2">
      <c r="A62" s="159"/>
      <c r="B62" s="160"/>
      <c r="C62" s="258" t="s">
        <v>1158</v>
      </c>
      <c r="D62" s="259"/>
      <c r="E62" s="259"/>
      <c r="F62" s="259"/>
      <c r="G62" s="259"/>
      <c r="H62" s="162"/>
      <c r="I62" s="162"/>
      <c r="J62" s="162"/>
      <c r="K62" s="162"/>
      <c r="L62" s="162"/>
      <c r="M62" s="162"/>
      <c r="N62" s="161"/>
      <c r="O62" s="161"/>
      <c r="P62" s="161"/>
      <c r="Q62" s="161"/>
      <c r="R62" s="162"/>
      <c r="S62" s="162"/>
      <c r="T62" s="162"/>
      <c r="U62" s="162"/>
      <c r="V62" s="162"/>
      <c r="W62" s="162"/>
      <c r="X62" s="162"/>
      <c r="Y62" s="162"/>
      <c r="Z62" s="152"/>
      <c r="AA62" s="152"/>
      <c r="AB62" s="152"/>
      <c r="AC62" s="152"/>
      <c r="AD62" s="152"/>
      <c r="AE62" s="152"/>
      <c r="AF62" s="152"/>
      <c r="AG62" s="152" t="s">
        <v>278</v>
      </c>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outlineLevel="3" x14ac:dyDescent="0.2">
      <c r="A63" s="159"/>
      <c r="B63" s="160"/>
      <c r="C63" s="258" t="s">
        <v>1159</v>
      </c>
      <c r="D63" s="259"/>
      <c r="E63" s="259"/>
      <c r="F63" s="259"/>
      <c r="G63" s="259"/>
      <c r="H63" s="162"/>
      <c r="I63" s="162"/>
      <c r="J63" s="162"/>
      <c r="K63" s="162"/>
      <c r="L63" s="162"/>
      <c r="M63" s="162"/>
      <c r="N63" s="161"/>
      <c r="O63" s="161"/>
      <c r="P63" s="161"/>
      <c r="Q63" s="161"/>
      <c r="R63" s="162"/>
      <c r="S63" s="162"/>
      <c r="T63" s="162"/>
      <c r="U63" s="162"/>
      <c r="V63" s="162"/>
      <c r="W63" s="162"/>
      <c r="X63" s="162"/>
      <c r="Y63" s="162"/>
      <c r="Z63" s="152"/>
      <c r="AA63" s="152"/>
      <c r="AB63" s="152"/>
      <c r="AC63" s="152"/>
      <c r="AD63" s="152"/>
      <c r="AE63" s="152"/>
      <c r="AF63" s="152"/>
      <c r="AG63" s="152" t="s">
        <v>278</v>
      </c>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3" x14ac:dyDescent="0.2">
      <c r="A64" s="159"/>
      <c r="B64" s="160"/>
      <c r="C64" s="258" t="s">
        <v>1116</v>
      </c>
      <c r="D64" s="259"/>
      <c r="E64" s="259"/>
      <c r="F64" s="259"/>
      <c r="G64" s="259"/>
      <c r="H64" s="162"/>
      <c r="I64" s="162"/>
      <c r="J64" s="162"/>
      <c r="K64" s="162"/>
      <c r="L64" s="162"/>
      <c r="M64" s="162"/>
      <c r="N64" s="161"/>
      <c r="O64" s="161"/>
      <c r="P64" s="161"/>
      <c r="Q64" s="161"/>
      <c r="R64" s="162"/>
      <c r="S64" s="162"/>
      <c r="T64" s="162"/>
      <c r="U64" s="162"/>
      <c r="V64" s="162"/>
      <c r="W64" s="162"/>
      <c r="X64" s="162"/>
      <c r="Y64" s="162"/>
      <c r="Z64" s="152"/>
      <c r="AA64" s="152"/>
      <c r="AB64" s="152"/>
      <c r="AC64" s="152"/>
      <c r="AD64" s="152"/>
      <c r="AE64" s="152"/>
      <c r="AF64" s="152"/>
      <c r="AG64" s="152" t="s">
        <v>278</v>
      </c>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ht="22.5" outlineLevel="1" x14ac:dyDescent="0.2">
      <c r="A65" s="178">
        <v>20</v>
      </c>
      <c r="B65" s="179" t="s">
        <v>1117</v>
      </c>
      <c r="C65" s="186" t="s">
        <v>1118</v>
      </c>
      <c r="D65" s="180" t="s">
        <v>284</v>
      </c>
      <c r="E65" s="181">
        <v>1</v>
      </c>
      <c r="F65" s="182"/>
      <c r="G65" s="183">
        <f>ROUND(E65*F65,2)</f>
        <v>0</v>
      </c>
      <c r="H65" s="182"/>
      <c r="I65" s="183">
        <f>ROUND(E65*H65,2)</f>
        <v>0</v>
      </c>
      <c r="J65" s="182"/>
      <c r="K65" s="183">
        <f>ROUND(E65*J65,2)</f>
        <v>0</v>
      </c>
      <c r="L65" s="183">
        <v>21</v>
      </c>
      <c r="M65" s="183">
        <f>G65*(1+L65/100)</f>
        <v>0</v>
      </c>
      <c r="N65" s="181">
        <v>0</v>
      </c>
      <c r="O65" s="181">
        <f>ROUND(E65*N65,2)</f>
        <v>0</v>
      </c>
      <c r="P65" s="181">
        <v>0</v>
      </c>
      <c r="Q65" s="181">
        <f>ROUND(E65*P65,2)</f>
        <v>0</v>
      </c>
      <c r="R65" s="183"/>
      <c r="S65" s="183" t="s">
        <v>222</v>
      </c>
      <c r="T65" s="184" t="s">
        <v>223</v>
      </c>
      <c r="U65" s="162">
        <v>0</v>
      </c>
      <c r="V65" s="162">
        <f>ROUND(E65*U65,2)</f>
        <v>0</v>
      </c>
      <c r="W65" s="162"/>
      <c r="X65" s="162" t="s">
        <v>224</v>
      </c>
      <c r="Y65" s="162" t="s">
        <v>225</v>
      </c>
      <c r="Z65" s="152"/>
      <c r="AA65" s="152"/>
      <c r="AB65" s="152"/>
      <c r="AC65" s="152"/>
      <c r="AD65" s="152"/>
      <c r="AE65" s="152"/>
      <c r="AF65" s="152"/>
      <c r="AG65" s="152" t="s">
        <v>226</v>
      </c>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1" x14ac:dyDescent="0.2">
      <c r="A66" s="178">
        <v>21</v>
      </c>
      <c r="B66" s="179" t="s">
        <v>1119</v>
      </c>
      <c r="C66" s="186" t="s">
        <v>1120</v>
      </c>
      <c r="D66" s="180" t="s">
        <v>284</v>
      </c>
      <c r="E66" s="181">
        <v>1</v>
      </c>
      <c r="F66" s="182"/>
      <c r="G66" s="183">
        <f>ROUND(E66*F66,2)</f>
        <v>0</v>
      </c>
      <c r="H66" s="182"/>
      <c r="I66" s="183">
        <f>ROUND(E66*H66,2)</f>
        <v>0</v>
      </c>
      <c r="J66" s="182"/>
      <c r="K66" s="183">
        <f>ROUND(E66*J66,2)</f>
        <v>0</v>
      </c>
      <c r="L66" s="183">
        <v>21</v>
      </c>
      <c r="M66" s="183">
        <f>G66*(1+L66/100)</f>
        <v>0</v>
      </c>
      <c r="N66" s="181">
        <v>0</v>
      </c>
      <c r="O66" s="181">
        <f>ROUND(E66*N66,2)</f>
        <v>0</v>
      </c>
      <c r="P66" s="181">
        <v>0</v>
      </c>
      <c r="Q66" s="181">
        <f>ROUND(E66*P66,2)</f>
        <v>0</v>
      </c>
      <c r="R66" s="183"/>
      <c r="S66" s="183" t="s">
        <v>222</v>
      </c>
      <c r="T66" s="184" t="s">
        <v>223</v>
      </c>
      <c r="U66" s="162">
        <v>0</v>
      </c>
      <c r="V66" s="162">
        <f>ROUND(E66*U66,2)</f>
        <v>0</v>
      </c>
      <c r="W66" s="162"/>
      <c r="X66" s="162" t="s">
        <v>224</v>
      </c>
      <c r="Y66" s="162" t="s">
        <v>225</v>
      </c>
      <c r="Z66" s="152"/>
      <c r="AA66" s="152"/>
      <c r="AB66" s="152"/>
      <c r="AC66" s="152"/>
      <c r="AD66" s="152"/>
      <c r="AE66" s="152"/>
      <c r="AF66" s="152"/>
      <c r="AG66" s="152" t="s">
        <v>226</v>
      </c>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1" x14ac:dyDescent="0.2">
      <c r="A67" s="178">
        <v>22</v>
      </c>
      <c r="B67" s="179" t="s">
        <v>1121</v>
      </c>
      <c r="C67" s="186" t="s">
        <v>1122</v>
      </c>
      <c r="D67" s="180" t="s">
        <v>284</v>
      </c>
      <c r="E67" s="181">
        <v>1</v>
      </c>
      <c r="F67" s="182"/>
      <c r="G67" s="183">
        <f>ROUND(E67*F67,2)</f>
        <v>0</v>
      </c>
      <c r="H67" s="182"/>
      <c r="I67" s="183">
        <f>ROUND(E67*H67,2)</f>
        <v>0</v>
      </c>
      <c r="J67" s="182"/>
      <c r="K67" s="183">
        <f>ROUND(E67*J67,2)</f>
        <v>0</v>
      </c>
      <c r="L67" s="183">
        <v>21</v>
      </c>
      <c r="M67" s="183">
        <f>G67*(1+L67/100)</f>
        <v>0</v>
      </c>
      <c r="N67" s="181">
        <v>0</v>
      </c>
      <c r="O67" s="181">
        <f>ROUND(E67*N67,2)</f>
        <v>0</v>
      </c>
      <c r="P67" s="181">
        <v>0</v>
      </c>
      <c r="Q67" s="181">
        <f>ROUND(E67*P67,2)</f>
        <v>0</v>
      </c>
      <c r="R67" s="183"/>
      <c r="S67" s="183" t="s">
        <v>222</v>
      </c>
      <c r="T67" s="184" t="s">
        <v>223</v>
      </c>
      <c r="U67" s="162">
        <v>0</v>
      </c>
      <c r="V67" s="162">
        <f>ROUND(E67*U67,2)</f>
        <v>0</v>
      </c>
      <c r="W67" s="162"/>
      <c r="X67" s="162" t="s">
        <v>224</v>
      </c>
      <c r="Y67" s="162" t="s">
        <v>225</v>
      </c>
      <c r="Z67" s="152"/>
      <c r="AA67" s="152"/>
      <c r="AB67" s="152"/>
      <c r="AC67" s="152"/>
      <c r="AD67" s="152"/>
      <c r="AE67" s="152"/>
      <c r="AF67" s="152"/>
      <c r="AG67" s="152" t="s">
        <v>226</v>
      </c>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outlineLevel="1" x14ac:dyDescent="0.2">
      <c r="A68" s="178">
        <v>23</v>
      </c>
      <c r="B68" s="179" t="s">
        <v>1123</v>
      </c>
      <c r="C68" s="186" t="s">
        <v>1124</v>
      </c>
      <c r="D68" s="180" t="s">
        <v>284</v>
      </c>
      <c r="E68" s="181">
        <v>1</v>
      </c>
      <c r="F68" s="182"/>
      <c r="G68" s="183">
        <f>ROUND(E68*F68,2)</f>
        <v>0</v>
      </c>
      <c r="H68" s="182"/>
      <c r="I68" s="183">
        <f>ROUND(E68*H68,2)</f>
        <v>0</v>
      </c>
      <c r="J68" s="182"/>
      <c r="K68" s="183">
        <f>ROUND(E68*J68,2)</f>
        <v>0</v>
      </c>
      <c r="L68" s="183">
        <v>21</v>
      </c>
      <c r="M68" s="183">
        <f>G68*(1+L68/100)</f>
        <v>0</v>
      </c>
      <c r="N68" s="181">
        <v>0</v>
      </c>
      <c r="O68" s="181">
        <f>ROUND(E68*N68,2)</f>
        <v>0</v>
      </c>
      <c r="P68" s="181">
        <v>0</v>
      </c>
      <c r="Q68" s="181">
        <f>ROUND(E68*P68,2)</f>
        <v>0</v>
      </c>
      <c r="R68" s="183"/>
      <c r="S68" s="183" t="s">
        <v>222</v>
      </c>
      <c r="T68" s="184" t="s">
        <v>223</v>
      </c>
      <c r="U68" s="162">
        <v>0</v>
      </c>
      <c r="V68" s="162">
        <f>ROUND(E68*U68,2)</f>
        <v>0</v>
      </c>
      <c r="W68" s="162"/>
      <c r="X68" s="162" t="s">
        <v>224</v>
      </c>
      <c r="Y68" s="162" t="s">
        <v>225</v>
      </c>
      <c r="Z68" s="152"/>
      <c r="AA68" s="152"/>
      <c r="AB68" s="152"/>
      <c r="AC68" s="152"/>
      <c r="AD68" s="152"/>
      <c r="AE68" s="152"/>
      <c r="AF68" s="152"/>
      <c r="AG68" s="152" t="s">
        <v>226</v>
      </c>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
      <c r="A69" s="171">
        <v>24</v>
      </c>
      <c r="B69" s="172" t="s">
        <v>1125</v>
      </c>
      <c r="C69" s="187" t="s">
        <v>1126</v>
      </c>
      <c r="D69" s="173" t="s">
        <v>284</v>
      </c>
      <c r="E69" s="174">
        <v>1</v>
      </c>
      <c r="F69" s="175"/>
      <c r="G69" s="176">
        <f>ROUND(E69*F69,2)</f>
        <v>0</v>
      </c>
      <c r="H69" s="175"/>
      <c r="I69" s="176">
        <f>ROUND(E69*H69,2)</f>
        <v>0</v>
      </c>
      <c r="J69" s="175"/>
      <c r="K69" s="176">
        <f>ROUND(E69*J69,2)</f>
        <v>0</v>
      </c>
      <c r="L69" s="176">
        <v>21</v>
      </c>
      <c r="M69" s="176">
        <f>G69*(1+L69/100)</f>
        <v>0</v>
      </c>
      <c r="N69" s="174">
        <v>0</v>
      </c>
      <c r="O69" s="174">
        <f>ROUND(E69*N69,2)</f>
        <v>0</v>
      </c>
      <c r="P69" s="174">
        <v>0</v>
      </c>
      <c r="Q69" s="174">
        <f>ROUND(E69*P69,2)</f>
        <v>0</v>
      </c>
      <c r="R69" s="176"/>
      <c r="S69" s="176" t="s">
        <v>222</v>
      </c>
      <c r="T69" s="177" t="s">
        <v>223</v>
      </c>
      <c r="U69" s="162">
        <v>0</v>
      </c>
      <c r="V69" s="162">
        <f>ROUND(E69*U69,2)</f>
        <v>0</v>
      </c>
      <c r="W69" s="162"/>
      <c r="X69" s="162" t="s">
        <v>224</v>
      </c>
      <c r="Y69" s="162" t="s">
        <v>225</v>
      </c>
      <c r="Z69" s="152"/>
      <c r="AA69" s="152"/>
      <c r="AB69" s="152"/>
      <c r="AC69" s="152"/>
      <c r="AD69" s="152"/>
      <c r="AE69" s="152"/>
      <c r="AF69" s="152"/>
      <c r="AG69" s="152" t="s">
        <v>226</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ht="33.75" outlineLevel="2" x14ac:dyDescent="0.2">
      <c r="A70" s="159"/>
      <c r="B70" s="160"/>
      <c r="C70" s="260" t="s">
        <v>1127</v>
      </c>
      <c r="D70" s="261"/>
      <c r="E70" s="261"/>
      <c r="F70" s="261"/>
      <c r="G70" s="261"/>
      <c r="H70" s="162"/>
      <c r="I70" s="162"/>
      <c r="J70" s="162"/>
      <c r="K70" s="162"/>
      <c r="L70" s="162"/>
      <c r="M70" s="162"/>
      <c r="N70" s="161"/>
      <c r="O70" s="161"/>
      <c r="P70" s="161"/>
      <c r="Q70" s="161"/>
      <c r="R70" s="162"/>
      <c r="S70" s="162"/>
      <c r="T70" s="162"/>
      <c r="U70" s="162"/>
      <c r="V70" s="162"/>
      <c r="W70" s="162"/>
      <c r="X70" s="162"/>
      <c r="Y70" s="162"/>
      <c r="Z70" s="152"/>
      <c r="AA70" s="152"/>
      <c r="AB70" s="152"/>
      <c r="AC70" s="152"/>
      <c r="AD70" s="152"/>
      <c r="AE70" s="152"/>
      <c r="AF70" s="152"/>
      <c r="AG70" s="152" t="s">
        <v>278</v>
      </c>
      <c r="AH70" s="152"/>
      <c r="AI70" s="152"/>
      <c r="AJ70" s="152"/>
      <c r="AK70" s="152"/>
      <c r="AL70" s="152"/>
      <c r="AM70" s="152"/>
      <c r="AN70" s="152"/>
      <c r="AO70" s="152"/>
      <c r="AP70" s="152"/>
      <c r="AQ70" s="152"/>
      <c r="AR70" s="152"/>
      <c r="AS70" s="152"/>
      <c r="AT70" s="152"/>
      <c r="AU70" s="152"/>
      <c r="AV70" s="152"/>
      <c r="AW70" s="152"/>
      <c r="AX70" s="152"/>
      <c r="AY70" s="152"/>
      <c r="AZ70" s="152"/>
      <c r="BA70" s="193" t="str">
        <f>C70</f>
        <v>Ovládací zařízení je propojeno se čtečkou OP, z níž jsou vyčítany minimálně tyto údaje: jméno, příjmení, datum narození a bydliště. Délka čtení a vyhodnocení nepřesáhne 10 s. Ovládací zařízení disponuje displejem o minimální velikosti 10" a rozlišením full HD. Zařízení je připojeno do internetu, ale dokáže minimálně 15 min. fungovat i v režimu offline a bez elektřiny.</v>
      </c>
      <c r="BB70" s="152"/>
      <c r="BC70" s="152"/>
      <c r="BD70" s="152"/>
      <c r="BE70" s="152"/>
      <c r="BF70" s="152"/>
      <c r="BG70" s="152"/>
      <c r="BH70" s="152"/>
    </row>
    <row r="71" spans="1:60" outlineLevel="1" x14ac:dyDescent="0.2">
      <c r="A71" s="171">
        <v>25</v>
      </c>
      <c r="B71" s="172" t="s">
        <v>1128</v>
      </c>
      <c r="C71" s="187" t="s">
        <v>1129</v>
      </c>
      <c r="D71" s="173" t="s">
        <v>284</v>
      </c>
      <c r="E71" s="174">
        <v>1</v>
      </c>
      <c r="F71" s="175"/>
      <c r="G71" s="176">
        <f>ROUND(E71*F71,2)</f>
        <v>0</v>
      </c>
      <c r="H71" s="175"/>
      <c r="I71" s="176">
        <f>ROUND(E71*H71,2)</f>
        <v>0</v>
      </c>
      <c r="J71" s="175"/>
      <c r="K71" s="176">
        <f>ROUND(E71*J71,2)</f>
        <v>0</v>
      </c>
      <c r="L71" s="176">
        <v>21</v>
      </c>
      <c r="M71" s="176">
        <f>G71*(1+L71/100)</f>
        <v>0</v>
      </c>
      <c r="N71" s="174">
        <v>0</v>
      </c>
      <c r="O71" s="174">
        <f>ROUND(E71*N71,2)</f>
        <v>0</v>
      </c>
      <c r="P71" s="174">
        <v>0</v>
      </c>
      <c r="Q71" s="174">
        <f>ROUND(E71*P71,2)</f>
        <v>0</v>
      </c>
      <c r="R71" s="176"/>
      <c r="S71" s="176" t="s">
        <v>222</v>
      </c>
      <c r="T71" s="177" t="s">
        <v>223</v>
      </c>
      <c r="U71" s="162">
        <v>0</v>
      </c>
      <c r="V71" s="162">
        <f>ROUND(E71*U71,2)</f>
        <v>0</v>
      </c>
      <c r="W71" s="162"/>
      <c r="X71" s="162" t="s">
        <v>224</v>
      </c>
      <c r="Y71" s="162" t="s">
        <v>225</v>
      </c>
      <c r="Z71" s="152"/>
      <c r="AA71" s="152"/>
      <c r="AB71" s="152"/>
      <c r="AC71" s="152"/>
      <c r="AD71" s="152"/>
      <c r="AE71" s="152"/>
      <c r="AF71" s="152"/>
      <c r="AG71" s="152" t="s">
        <v>226</v>
      </c>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ht="56.25" outlineLevel="2" x14ac:dyDescent="0.2">
      <c r="A72" s="159"/>
      <c r="B72" s="160"/>
      <c r="C72" s="260" t="s">
        <v>1130</v>
      </c>
      <c r="D72" s="261"/>
      <c r="E72" s="261"/>
      <c r="F72" s="261"/>
      <c r="G72" s="261"/>
      <c r="H72" s="162"/>
      <c r="I72" s="162"/>
      <c r="J72" s="162"/>
      <c r="K72" s="162"/>
      <c r="L72" s="162"/>
      <c r="M72" s="162"/>
      <c r="N72" s="161"/>
      <c r="O72" s="161"/>
      <c r="P72" s="161"/>
      <c r="Q72" s="161"/>
      <c r="R72" s="162"/>
      <c r="S72" s="162"/>
      <c r="T72" s="162"/>
      <c r="U72" s="162"/>
      <c r="V72" s="162"/>
      <c r="W72" s="162"/>
      <c r="X72" s="162"/>
      <c r="Y72" s="162"/>
      <c r="Z72" s="152"/>
      <c r="AA72" s="152"/>
      <c r="AB72" s="152"/>
      <c r="AC72" s="152"/>
      <c r="AD72" s="152"/>
      <c r="AE72" s="152"/>
      <c r="AF72" s="152"/>
      <c r="AG72" s="152" t="s">
        <v>278</v>
      </c>
      <c r="AH72" s="152"/>
      <c r="AI72" s="152"/>
      <c r="AJ72" s="152"/>
      <c r="AK72" s="152"/>
      <c r="AL72" s="152"/>
      <c r="AM72" s="152"/>
      <c r="AN72" s="152"/>
      <c r="AO72" s="152"/>
      <c r="AP72" s="152"/>
      <c r="AQ72" s="152"/>
      <c r="AR72" s="152"/>
      <c r="AS72" s="152"/>
      <c r="AT72" s="152"/>
      <c r="AU72" s="152"/>
      <c r="AV72" s="152"/>
      <c r="AW72" s="152"/>
      <c r="AX72" s="152"/>
      <c r="AY72" s="152"/>
      <c r="AZ72" s="152"/>
      <c r="BA72" s="193" t="str">
        <f>C72</f>
        <v>Ovládací software příjmá údaje ze čtečky OP a ukládá je do cloudové databáze. Dále příjmá údaje z mostové váhy i z přidružených kamer, které přenáší registrační značky vozidel. Systém bude disponovat grafickým administračním rozhraním pro nastavení všech parametrů, bez nutnosti kontaktovat dodavatele aplikace. Systém bude umožňovat generování různých statistik (časové rozložení vjezdů, statistiky podle komodity apod.). Bude možné vyhodnocovat množství svezeného odpadu podle plátce. Součástí bude pětiletý bezplatný provoz a dodavatel zajistí vzdálený dohled nad chodem aplikace.</v>
      </c>
      <c r="BB72" s="152"/>
      <c r="BC72" s="152"/>
      <c r="BD72" s="152"/>
      <c r="BE72" s="152"/>
      <c r="BF72" s="152"/>
      <c r="BG72" s="152"/>
      <c r="BH72" s="152"/>
    </row>
    <row r="73" spans="1:60" outlineLevel="1" x14ac:dyDescent="0.2">
      <c r="A73" s="171">
        <v>26</v>
      </c>
      <c r="B73" s="172" t="s">
        <v>1131</v>
      </c>
      <c r="C73" s="187" t="s">
        <v>1132</v>
      </c>
      <c r="D73" s="173" t="s">
        <v>284</v>
      </c>
      <c r="E73" s="174">
        <v>1</v>
      </c>
      <c r="F73" s="175"/>
      <c r="G73" s="176">
        <f>ROUND(E73*F73,2)</f>
        <v>0</v>
      </c>
      <c r="H73" s="175"/>
      <c r="I73" s="176">
        <f>ROUND(E73*H73,2)</f>
        <v>0</v>
      </c>
      <c r="J73" s="175"/>
      <c r="K73" s="176">
        <f>ROUND(E73*J73,2)</f>
        <v>0</v>
      </c>
      <c r="L73" s="176">
        <v>21</v>
      </c>
      <c r="M73" s="176">
        <f>G73*(1+L73/100)</f>
        <v>0</v>
      </c>
      <c r="N73" s="174">
        <v>0</v>
      </c>
      <c r="O73" s="174">
        <f>ROUND(E73*N73,2)</f>
        <v>0</v>
      </c>
      <c r="P73" s="174">
        <v>0</v>
      </c>
      <c r="Q73" s="174">
        <f>ROUND(E73*P73,2)</f>
        <v>0</v>
      </c>
      <c r="R73" s="176"/>
      <c r="S73" s="176" t="s">
        <v>222</v>
      </c>
      <c r="T73" s="177" t="s">
        <v>223</v>
      </c>
      <c r="U73" s="162">
        <v>0</v>
      </c>
      <c r="V73" s="162">
        <f>ROUND(E73*U73,2)</f>
        <v>0</v>
      </c>
      <c r="W73" s="162"/>
      <c r="X73" s="162" t="s">
        <v>224</v>
      </c>
      <c r="Y73" s="162" t="s">
        <v>225</v>
      </c>
      <c r="Z73" s="152"/>
      <c r="AA73" s="152"/>
      <c r="AB73" s="152"/>
      <c r="AC73" s="152"/>
      <c r="AD73" s="152"/>
      <c r="AE73" s="152"/>
      <c r="AF73" s="152"/>
      <c r="AG73" s="152" t="s">
        <v>226</v>
      </c>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outlineLevel="2" x14ac:dyDescent="0.2">
      <c r="A74" s="159"/>
      <c r="B74" s="160"/>
      <c r="C74" s="260" t="s">
        <v>1160</v>
      </c>
      <c r="D74" s="261"/>
      <c r="E74" s="261"/>
      <c r="F74" s="261"/>
      <c r="G74" s="261"/>
      <c r="H74" s="162"/>
      <c r="I74" s="162"/>
      <c r="J74" s="162"/>
      <c r="K74" s="162"/>
      <c r="L74" s="162"/>
      <c r="M74" s="162"/>
      <c r="N74" s="161"/>
      <c r="O74" s="161"/>
      <c r="P74" s="161"/>
      <c r="Q74" s="161"/>
      <c r="R74" s="162"/>
      <c r="S74" s="162"/>
      <c r="T74" s="162"/>
      <c r="U74" s="162"/>
      <c r="V74" s="162"/>
      <c r="W74" s="162"/>
      <c r="X74" s="162"/>
      <c r="Y74" s="162"/>
      <c r="Z74" s="152"/>
      <c r="AA74" s="152"/>
      <c r="AB74" s="152"/>
      <c r="AC74" s="152"/>
      <c r="AD74" s="152"/>
      <c r="AE74" s="152"/>
      <c r="AF74" s="152"/>
      <c r="AG74" s="152" t="s">
        <v>278</v>
      </c>
      <c r="AH74" s="152"/>
      <c r="AI74" s="152"/>
      <c r="AJ74" s="152"/>
      <c r="AK74" s="152"/>
      <c r="AL74" s="152"/>
      <c r="AM74" s="152"/>
      <c r="AN74" s="152"/>
      <c r="AO74" s="152"/>
      <c r="AP74" s="152"/>
      <c r="AQ74" s="152"/>
      <c r="AR74" s="152"/>
      <c r="AS74" s="152"/>
      <c r="AT74" s="152"/>
      <c r="AU74" s="152"/>
      <c r="AV74" s="152"/>
      <c r="AW74" s="152"/>
      <c r="AX74" s="152"/>
      <c r="AY74" s="152"/>
      <c r="AZ74" s="152"/>
      <c r="BA74" s="193" t="str">
        <f>C74</f>
        <v>Napojení na webovou službu na straně zadavatele, která ověří zaplacení poplatku za odpad. Ověření bude provedeno online.</v>
      </c>
      <c r="BB74" s="152"/>
      <c r="BC74" s="152"/>
      <c r="BD74" s="152"/>
      <c r="BE74" s="152"/>
      <c r="BF74" s="152"/>
      <c r="BG74" s="152"/>
      <c r="BH74" s="152"/>
    </row>
    <row r="75" spans="1:60" ht="33.75" outlineLevel="3" x14ac:dyDescent="0.2">
      <c r="A75" s="159"/>
      <c r="B75" s="160"/>
      <c r="C75" s="258" t="s">
        <v>1133</v>
      </c>
      <c r="D75" s="259"/>
      <c r="E75" s="259"/>
      <c r="F75" s="259"/>
      <c r="G75" s="259"/>
      <c r="H75" s="162"/>
      <c r="I75" s="162"/>
      <c r="J75" s="162"/>
      <c r="K75" s="162"/>
      <c r="L75" s="162"/>
      <c r="M75" s="162"/>
      <c r="N75" s="161"/>
      <c r="O75" s="161"/>
      <c r="P75" s="161"/>
      <c r="Q75" s="161"/>
      <c r="R75" s="162"/>
      <c r="S75" s="162"/>
      <c r="T75" s="162"/>
      <c r="U75" s="162"/>
      <c r="V75" s="162"/>
      <c r="W75" s="162"/>
      <c r="X75" s="162"/>
      <c r="Y75" s="162"/>
      <c r="Z75" s="152"/>
      <c r="AA75" s="152"/>
      <c r="AB75" s="152"/>
      <c r="AC75" s="152"/>
      <c r="AD75" s="152"/>
      <c r="AE75" s="152"/>
      <c r="AF75" s="152"/>
      <c r="AG75" s="152" t="s">
        <v>278</v>
      </c>
      <c r="AH75" s="152"/>
      <c r="AI75" s="152"/>
      <c r="AJ75" s="152"/>
      <c r="AK75" s="152"/>
      <c r="AL75" s="152"/>
      <c r="AM75" s="152"/>
      <c r="AN75" s="152"/>
      <c r="AO75" s="152"/>
      <c r="AP75" s="152"/>
      <c r="AQ75" s="152"/>
      <c r="AR75" s="152"/>
      <c r="AS75" s="152"/>
      <c r="AT75" s="152"/>
      <c r="AU75" s="152"/>
      <c r="AV75" s="152"/>
      <c r="AW75" s="152"/>
      <c r="AX75" s="152"/>
      <c r="AY75" s="152"/>
      <c r="AZ75" s="152"/>
      <c r="BA75" s="193" t="str">
        <f>C75</f>
        <v>Tuto funkcionalitu bude moct zadavatel v případě potřeby centrálně vypnout. V případě vypnuté funkcionality ověření dojde pouze ke kontrole, zda je občan občanem města Kyjov. Systém musí umožňovat i povolení vstupu na SD bez zaplacení poplatku.  Rozhraní bude zabezpečeno pomocí serverového certifikátu a uživatelským certifikátem.</v>
      </c>
      <c r="BB75" s="152"/>
      <c r="BC75" s="152"/>
      <c r="BD75" s="152"/>
      <c r="BE75" s="152"/>
      <c r="BF75" s="152"/>
      <c r="BG75" s="152"/>
      <c r="BH75" s="152"/>
    </row>
    <row r="76" spans="1:60" outlineLevel="1" x14ac:dyDescent="0.2">
      <c r="A76" s="171">
        <v>27</v>
      </c>
      <c r="B76" s="172" t="s">
        <v>1134</v>
      </c>
      <c r="C76" s="187" t="s">
        <v>1135</v>
      </c>
      <c r="D76" s="173" t="s">
        <v>284</v>
      </c>
      <c r="E76" s="174">
        <v>1</v>
      </c>
      <c r="F76" s="175"/>
      <c r="G76" s="176">
        <f>ROUND(E76*F76,2)</f>
        <v>0</v>
      </c>
      <c r="H76" s="175"/>
      <c r="I76" s="176">
        <f>ROUND(E76*H76,2)</f>
        <v>0</v>
      </c>
      <c r="J76" s="175"/>
      <c r="K76" s="176">
        <f>ROUND(E76*J76,2)</f>
        <v>0</v>
      </c>
      <c r="L76" s="176">
        <v>21</v>
      </c>
      <c r="M76" s="176">
        <f>G76*(1+L76/100)</f>
        <v>0</v>
      </c>
      <c r="N76" s="174">
        <v>0</v>
      </c>
      <c r="O76" s="174">
        <f>ROUND(E76*N76,2)</f>
        <v>0</v>
      </c>
      <c r="P76" s="174">
        <v>0</v>
      </c>
      <c r="Q76" s="174">
        <f>ROUND(E76*P76,2)</f>
        <v>0</v>
      </c>
      <c r="R76" s="176"/>
      <c r="S76" s="176" t="s">
        <v>222</v>
      </c>
      <c r="T76" s="177" t="s">
        <v>223</v>
      </c>
      <c r="U76" s="162">
        <v>0</v>
      </c>
      <c r="V76" s="162">
        <f>ROUND(E76*U76,2)</f>
        <v>0</v>
      </c>
      <c r="W76" s="162"/>
      <c r="X76" s="162" t="s">
        <v>224</v>
      </c>
      <c r="Y76" s="162" t="s">
        <v>225</v>
      </c>
      <c r="Z76" s="152"/>
      <c r="AA76" s="152"/>
      <c r="AB76" s="152"/>
      <c r="AC76" s="152"/>
      <c r="AD76" s="152"/>
      <c r="AE76" s="152"/>
      <c r="AF76" s="152"/>
      <c r="AG76" s="152" t="s">
        <v>226</v>
      </c>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ht="33.75" outlineLevel="2" x14ac:dyDescent="0.2">
      <c r="A77" s="159"/>
      <c r="B77" s="160"/>
      <c r="C77" s="260" t="s">
        <v>1136</v>
      </c>
      <c r="D77" s="261"/>
      <c r="E77" s="261"/>
      <c r="F77" s="261"/>
      <c r="G77" s="261"/>
      <c r="H77" s="162"/>
      <c r="I77" s="162"/>
      <c r="J77" s="162"/>
      <c r="K77" s="162"/>
      <c r="L77" s="162"/>
      <c r="M77" s="162"/>
      <c r="N77" s="161"/>
      <c r="O77" s="161"/>
      <c r="P77" s="161"/>
      <c r="Q77" s="161"/>
      <c r="R77" s="162"/>
      <c r="S77" s="162"/>
      <c r="T77" s="162"/>
      <c r="U77" s="162"/>
      <c r="V77" s="162"/>
      <c r="W77" s="162"/>
      <c r="X77" s="162"/>
      <c r="Y77" s="162"/>
      <c r="Z77" s="152"/>
      <c r="AA77" s="152"/>
      <c r="AB77" s="152"/>
      <c r="AC77" s="152"/>
      <c r="AD77" s="152"/>
      <c r="AE77" s="152"/>
      <c r="AF77" s="152"/>
      <c r="AG77" s="152" t="s">
        <v>278</v>
      </c>
      <c r="AH77" s="152"/>
      <c r="AI77" s="152"/>
      <c r="AJ77" s="152"/>
      <c r="AK77" s="152"/>
      <c r="AL77" s="152"/>
      <c r="AM77" s="152"/>
      <c r="AN77" s="152"/>
      <c r="AO77" s="152"/>
      <c r="AP77" s="152"/>
      <c r="AQ77" s="152"/>
      <c r="AR77" s="152"/>
      <c r="AS77" s="152"/>
      <c r="AT77" s="152"/>
      <c r="AU77" s="152"/>
      <c r="AV77" s="152"/>
      <c r="AW77" s="152"/>
      <c r="AX77" s="152"/>
      <c r="AY77" s="152"/>
      <c r="AZ77" s="152"/>
      <c r="BA77" s="193" t="str">
        <f>C77</f>
        <v>Bude zajištěno napojení na webovou službu na straně zadavatele. Platební terminál bude funkčně propojen s ovládacím zařízením. Zadavatelem definované odpady, tak bude možné uhradit bezkontatkně přímo na SD. Po zaplacení bude vytištěn jednoduchý doklad o zaplacení.</v>
      </c>
      <c r="BB77" s="152"/>
      <c r="BC77" s="152"/>
      <c r="BD77" s="152"/>
      <c r="BE77" s="152"/>
      <c r="BF77" s="152"/>
      <c r="BG77" s="152"/>
      <c r="BH77" s="152"/>
    </row>
    <row r="78" spans="1:60" outlineLevel="1" x14ac:dyDescent="0.2">
      <c r="A78" s="171">
        <v>28</v>
      </c>
      <c r="B78" s="172" t="s">
        <v>1137</v>
      </c>
      <c r="C78" s="187" t="s">
        <v>1138</v>
      </c>
      <c r="D78" s="173" t="s">
        <v>284</v>
      </c>
      <c r="E78" s="174">
        <v>1</v>
      </c>
      <c r="F78" s="175"/>
      <c r="G78" s="176">
        <f>ROUND(E78*F78,2)</f>
        <v>0</v>
      </c>
      <c r="H78" s="175"/>
      <c r="I78" s="176">
        <f>ROUND(E78*H78,2)</f>
        <v>0</v>
      </c>
      <c r="J78" s="175"/>
      <c r="K78" s="176">
        <f>ROUND(E78*J78,2)</f>
        <v>0</v>
      </c>
      <c r="L78" s="176">
        <v>21</v>
      </c>
      <c r="M78" s="176">
        <f>G78*(1+L78/100)</f>
        <v>0</v>
      </c>
      <c r="N78" s="174">
        <v>0</v>
      </c>
      <c r="O78" s="174">
        <f>ROUND(E78*N78,2)</f>
        <v>0</v>
      </c>
      <c r="P78" s="174">
        <v>0</v>
      </c>
      <c r="Q78" s="174">
        <f>ROUND(E78*P78,2)</f>
        <v>0</v>
      </c>
      <c r="R78" s="176"/>
      <c r="S78" s="176" t="s">
        <v>222</v>
      </c>
      <c r="T78" s="177" t="s">
        <v>223</v>
      </c>
      <c r="U78" s="162">
        <v>0</v>
      </c>
      <c r="V78" s="162">
        <f>ROUND(E78*U78,2)</f>
        <v>0</v>
      </c>
      <c r="W78" s="162"/>
      <c r="X78" s="162" t="s">
        <v>224</v>
      </c>
      <c r="Y78" s="162" t="s">
        <v>225</v>
      </c>
      <c r="Z78" s="152"/>
      <c r="AA78" s="152"/>
      <c r="AB78" s="152"/>
      <c r="AC78" s="152"/>
      <c r="AD78" s="152"/>
      <c r="AE78" s="152"/>
      <c r="AF78" s="152"/>
      <c r="AG78" s="152" t="s">
        <v>226</v>
      </c>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ht="45" outlineLevel="2" x14ac:dyDescent="0.2">
      <c r="A79" s="159"/>
      <c r="B79" s="160"/>
      <c r="C79" s="260" t="s">
        <v>1139</v>
      </c>
      <c r="D79" s="261"/>
      <c r="E79" s="261"/>
      <c r="F79" s="261"/>
      <c r="G79" s="261"/>
      <c r="H79" s="162"/>
      <c r="I79" s="162"/>
      <c r="J79" s="162"/>
      <c r="K79" s="162"/>
      <c r="L79" s="162"/>
      <c r="M79" s="162"/>
      <c r="N79" s="161"/>
      <c r="O79" s="161"/>
      <c r="P79" s="161"/>
      <c r="Q79" s="161"/>
      <c r="R79" s="162"/>
      <c r="S79" s="162"/>
      <c r="T79" s="162"/>
      <c r="U79" s="162"/>
      <c r="V79" s="162"/>
      <c r="W79" s="162"/>
      <c r="X79" s="162"/>
      <c r="Y79" s="162"/>
      <c r="Z79" s="152"/>
      <c r="AA79" s="152"/>
      <c r="AB79" s="152"/>
      <c r="AC79" s="152"/>
      <c r="AD79" s="152"/>
      <c r="AE79" s="152"/>
      <c r="AF79" s="152"/>
      <c r="AG79" s="152" t="s">
        <v>278</v>
      </c>
      <c r="AH79" s="152"/>
      <c r="AI79" s="152"/>
      <c r="AJ79" s="152"/>
      <c r="AK79" s="152"/>
      <c r="AL79" s="152"/>
      <c r="AM79" s="152"/>
      <c r="AN79" s="152"/>
      <c r="AO79" s="152"/>
      <c r="AP79" s="152"/>
      <c r="AQ79" s="152"/>
      <c r="AR79" s="152"/>
      <c r="AS79" s="152"/>
      <c r="AT79" s="152"/>
      <c r="AU79" s="152"/>
      <c r="AV79" s="152"/>
      <c r="AW79" s="152"/>
      <c r="AX79" s="152"/>
      <c r="AY79" s="152"/>
      <c r="AZ79" s="152"/>
      <c r="BA79" s="193" t="str">
        <f>C79</f>
        <v>Součástí zakázky je také instalace ovládacího zařízení, nastavení komunikace s mostovou váhou, kamerami a platebním terminálem. Dodavatel aplikace poskytne školení obsluze sběrných dvorů i správcům aplikace v rozsahu min. 2 hodiny. Uchazeč bude po dobu zkušebního provozu v délce 3 měsíce poskytovat zvýšenou technickou podporu. Tato rozpočtová položka zahrnuje také drobný instalační materiál.</v>
      </c>
      <c r="BB79" s="152"/>
      <c r="BC79" s="152"/>
      <c r="BD79" s="152"/>
      <c r="BE79" s="152"/>
      <c r="BF79" s="152"/>
      <c r="BG79" s="152"/>
      <c r="BH79" s="152"/>
    </row>
    <row r="80" spans="1:60" outlineLevel="1" x14ac:dyDescent="0.2">
      <c r="A80" s="171">
        <v>29</v>
      </c>
      <c r="B80" s="172" t="s">
        <v>1140</v>
      </c>
      <c r="C80" s="187" t="s">
        <v>1141</v>
      </c>
      <c r="D80" s="173" t="s">
        <v>284</v>
      </c>
      <c r="E80" s="174">
        <v>1</v>
      </c>
      <c r="F80" s="175"/>
      <c r="G80" s="176">
        <f>ROUND(E80*F80,2)</f>
        <v>0</v>
      </c>
      <c r="H80" s="175"/>
      <c r="I80" s="176">
        <f>ROUND(E80*H80,2)</f>
        <v>0</v>
      </c>
      <c r="J80" s="175"/>
      <c r="K80" s="176">
        <f>ROUND(E80*J80,2)</f>
        <v>0</v>
      </c>
      <c r="L80" s="176">
        <v>21</v>
      </c>
      <c r="M80" s="176">
        <f>G80*(1+L80/100)</f>
        <v>0</v>
      </c>
      <c r="N80" s="174">
        <v>0</v>
      </c>
      <c r="O80" s="174">
        <f>ROUND(E80*N80,2)</f>
        <v>0</v>
      </c>
      <c r="P80" s="174">
        <v>0</v>
      </c>
      <c r="Q80" s="174">
        <f>ROUND(E80*P80,2)</f>
        <v>0</v>
      </c>
      <c r="R80" s="176"/>
      <c r="S80" s="176" t="s">
        <v>222</v>
      </c>
      <c r="T80" s="177" t="s">
        <v>223</v>
      </c>
      <c r="U80" s="162">
        <v>0</v>
      </c>
      <c r="V80" s="162">
        <f>ROUND(E80*U80,2)</f>
        <v>0</v>
      </c>
      <c r="W80" s="162"/>
      <c r="X80" s="162" t="s">
        <v>399</v>
      </c>
      <c r="Y80" s="162" t="s">
        <v>225</v>
      </c>
      <c r="Z80" s="152"/>
      <c r="AA80" s="152"/>
      <c r="AB80" s="152"/>
      <c r="AC80" s="152"/>
      <c r="AD80" s="152"/>
      <c r="AE80" s="152"/>
      <c r="AF80" s="152"/>
      <c r="AG80" s="152" t="s">
        <v>400</v>
      </c>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outlineLevel="2" x14ac:dyDescent="0.2">
      <c r="A81" s="159"/>
      <c r="B81" s="160"/>
      <c r="C81" s="260" t="s">
        <v>1142</v>
      </c>
      <c r="D81" s="261"/>
      <c r="E81" s="261"/>
      <c r="F81" s="261"/>
      <c r="G81" s="261"/>
      <c r="H81" s="162"/>
      <c r="I81" s="162"/>
      <c r="J81" s="162"/>
      <c r="K81" s="162"/>
      <c r="L81" s="162"/>
      <c r="M81" s="162"/>
      <c r="N81" s="161"/>
      <c r="O81" s="161"/>
      <c r="P81" s="161"/>
      <c r="Q81" s="161"/>
      <c r="R81" s="162"/>
      <c r="S81" s="162"/>
      <c r="T81" s="162"/>
      <c r="U81" s="162"/>
      <c r="V81" s="162"/>
      <c r="W81" s="162"/>
      <c r="X81" s="162"/>
      <c r="Y81" s="162"/>
      <c r="Z81" s="152"/>
      <c r="AA81" s="152"/>
      <c r="AB81" s="152"/>
      <c r="AC81" s="152"/>
      <c r="AD81" s="152"/>
      <c r="AE81" s="152"/>
      <c r="AF81" s="152"/>
      <c r="AG81" s="152" t="s">
        <v>278</v>
      </c>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3" x14ac:dyDescent="0.2">
      <c r="A82" s="159"/>
      <c r="B82" s="160"/>
      <c r="C82" s="258" t="s">
        <v>1143</v>
      </c>
      <c r="D82" s="259"/>
      <c r="E82" s="259"/>
      <c r="F82" s="259"/>
      <c r="G82" s="259"/>
      <c r="H82" s="162"/>
      <c r="I82" s="162"/>
      <c r="J82" s="162"/>
      <c r="K82" s="162"/>
      <c r="L82" s="162"/>
      <c r="M82" s="162"/>
      <c r="N82" s="161"/>
      <c r="O82" s="161"/>
      <c r="P82" s="161"/>
      <c r="Q82" s="161"/>
      <c r="R82" s="162"/>
      <c r="S82" s="162"/>
      <c r="T82" s="162"/>
      <c r="U82" s="162"/>
      <c r="V82" s="162"/>
      <c r="W82" s="162"/>
      <c r="X82" s="162"/>
      <c r="Y82" s="162"/>
      <c r="Z82" s="152"/>
      <c r="AA82" s="152"/>
      <c r="AB82" s="152"/>
      <c r="AC82" s="152"/>
      <c r="AD82" s="152"/>
      <c r="AE82" s="152"/>
      <c r="AF82" s="152"/>
      <c r="AG82" s="152" t="s">
        <v>278</v>
      </c>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outlineLevel="3" x14ac:dyDescent="0.2">
      <c r="A83" s="159"/>
      <c r="B83" s="160"/>
      <c r="C83" s="258" t="s">
        <v>1144</v>
      </c>
      <c r="D83" s="259"/>
      <c r="E83" s="259"/>
      <c r="F83" s="259"/>
      <c r="G83" s="259"/>
      <c r="H83" s="162"/>
      <c r="I83" s="162"/>
      <c r="J83" s="162"/>
      <c r="K83" s="162"/>
      <c r="L83" s="162"/>
      <c r="M83" s="162"/>
      <c r="N83" s="161"/>
      <c r="O83" s="161"/>
      <c r="P83" s="161"/>
      <c r="Q83" s="161"/>
      <c r="R83" s="162"/>
      <c r="S83" s="162"/>
      <c r="T83" s="162"/>
      <c r="U83" s="162"/>
      <c r="V83" s="162"/>
      <c r="W83" s="162"/>
      <c r="X83" s="162"/>
      <c r="Y83" s="162"/>
      <c r="Z83" s="152"/>
      <c r="AA83" s="152"/>
      <c r="AB83" s="152"/>
      <c r="AC83" s="152"/>
      <c r="AD83" s="152"/>
      <c r="AE83" s="152"/>
      <c r="AF83" s="152"/>
      <c r="AG83" s="152" t="s">
        <v>278</v>
      </c>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outlineLevel="3" x14ac:dyDescent="0.2">
      <c r="A84" s="159"/>
      <c r="B84" s="160"/>
      <c r="C84" s="258" t="s">
        <v>1145</v>
      </c>
      <c r="D84" s="259"/>
      <c r="E84" s="259"/>
      <c r="F84" s="259"/>
      <c r="G84" s="259"/>
      <c r="H84" s="162"/>
      <c r="I84" s="162"/>
      <c r="J84" s="162"/>
      <c r="K84" s="162"/>
      <c r="L84" s="162"/>
      <c r="M84" s="162"/>
      <c r="N84" s="161"/>
      <c r="O84" s="161"/>
      <c r="P84" s="161"/>
      <c r="Q84" s="161"/>
      <c r="R84" s="162"/>
      <c r="S84" s="162"/>
      <c r="T84" s="162"/>
      <c r="U84" s="162"/>
      <c r="V84" s="162"/>
      <c r="W84" s="162"/>
      <c r="X84" s="162"/>
      <c r="Y84" s="162"/>
      <c r="Z84" s="152"/>
      <c r="AA84" s="152"/>
      <c r="AB84" s="152"/>
      <c r="AC84" s="152"/>
      <c r="AD84" s="152"/>
      <c r="AE84" s="152"/>
      <c r="AF84" s="152"/>
      <c r="AG84" s="152" t="s">
        <v>278</v>
      </c>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outlineLevel="3" x14ac:dyDescent="0.2">
      <c r="A85" s="159"/>
      <c r="B85" s="160"/>
      <c r="C85" s="258" t="s">
        <v>1146</v>
      </c>
      <c r="D85" s="259"/>
      <c r="E85" s="259"/>
      <c r="F85" s="259"/>
      <c r="G85" s="259"/>
      <c r="H85" s="162"/>
      <c r="I85" s="162"/>
      <c r="J85" s="162"/>
      <c r="K85" s="162"/>
      <c r="L85" s="162"/>
      <c r="M85" s="162"/>
      <c r="N85" s="161"/>
      <c r="O85" s="161"/>
      <c r="P85" s="161"/>
      <c r="Q85" s="161"/>
      <c r="R85" s="162"/>
      <c r="S85" s="162"/>
      <c r="T85" s="162"/>
      <c r="U85" s="162"/>
      <c r="V85" s="162"/>
      <c r="W85" s="162"/>
      <c r="X85" s="162"/>
      <c r="Y85" s="162"/>
      <c r="Z85" s="152"/>
      <c r="AA85" s="152"/>
      <c r="AB85" s="152"/>
      <c r="AC85" s="152"/>
      <c r="AD85" s="152"/>
      <c r="AE85" s="152"/>
      <c r="AF85" s="152"/>
      <c r="AG85" s="152" t="s">
        <v>278</v>
      </c>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outlineLevel="3" x14ac:dyDescent="0.2">
      <c r="A86" s="159"/>
      <c r="B86" s="160"/>
      <c r="C86" s="258" t="s">
        <v>1147</v>
      </c>
      <c r="D86" s="259"/>
      <c r="E86" s="259"/>
      <c r="F86" s="259"/>
      <c r="G86" s="259"/>
      <c r="H86" s="162"/>
      <c r="I86" s="162"/>
      <c r="J86" s="162"/>
      <c r="K86" s="162"/>
      <c r="L86" s="162"/>
      <c r="M86" s="162"/>
      <c r="N86" s="161"/>
      <c r="O86" s="161"/>
      <c r="P86" s="161"/>
      <c r="Q86" s="161"/>
      <c r="R86" s="162"/>
      <c r="S86" s="162"/>
      <c r="T86" s="162"/>
      <c r="U86" s="162"/>
      <c r="V86" s="162"/>
      <c r="W86" s="162"/>
      <c r="X86" s="162"/>
      <c r="Y86" s="162"/>
      <c r="Z86" s="152"/>
      <c r="AA86" s="152"/>
      <c r="AB86" s="152"/>
      <c r="AC86" s="152"/>
      <c r="AD86" s="152"/>
      <c r="AE86" s="152"/>
      <c r="AF86" s="152"/>
      <c r="AG86" s="152" t="s">
        <v>278</v>
      </c>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outlineLevel="3" x14ac:dyDescent="0.2">
      <c r="A87" s="159"/>
      <c r="B87" s="160"/>
      <c r="C87" s="258" t="s">
        <v>1161</v>
      </c>
      <c r="D87" s="259"/>
      <c r="E87" s="259"/>
      <c r="F87" s="259"/>
      <c r="G87" s="259"/>
      <c r="H87" s="162"/>
      <c r="I87" s="162"/>
      <c r="J87" s="162"/>
      <c r="K87" s="162"/>
      <c r="L87" s="162"/>
      <c r="M87" s="162"/>
      <c r="N87" s="161"/>
      <c r="O87" s="161"/>
      <c r="P87" s="161"/>
      <c r="Q87" s="161"/>
      <c r="R87" s="162"/>
      <c r="S87" s="162"/>
      <c r="T87" s="162"/>
      <c r="U87" s="162"/>
      <c r="V87" s="162"/>
      <c r="W87" s="162"/>
      <c r="X87" s="162"/>
      <c r="Y87" s="162"/>
      <c r="Z87" s="152"/>
      <c r="AA87" s="152"/>
      <c r="AB87" s="152"/>
      <c r="AC87" s="152"/>
      <c r="AD87" s="152"/>
      <c r="AE87" s="152"/>
      <c r="AF87" s="152"/>
      <c r="AG87" s="152" t="s">
        <v>278</v>
      </c>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row>
    <row r="88" spans="1:60" outlineLevel="3" x14ac:dyDescent="0.2">
      <c r="A88" s="159"/>
      <c r="B88" s="160"/>
      <c r="C88" s="258" t="s">
        <v>1148</v>
      </c>
      <c r="D88" s="259"/>
      <c r="E88" s="259"/>
      <c r="F88" s="259"/>
      <c r="G88" s="259"/>
      <c r="H88" s="162"/>
      <c r="I88" s="162"/>
      <c r="J88" s="162"/>
      <c r="K88" s="162"/>
      <c r="L88" s="162"/>
      <c r="M88" s="162"/>
      <c r="N88" s="161"/>
      <c r="O88" s="161"/>
      <c r="P88" s="161"/>
      <c r="Q88" s="161"/>
      <c r="R88" s="162"/>
      <c r="S88" s="162"/>
      <c r="T88" s="162"/>
      <c r="U88" s="162"/>
      <c r="V88" s="162"/>
      <c r="W88" s="162"/>
      <c r="X88" s="162"/>
      <c r="Y88" s="162"/>
      <c r="Z88" s="152"/>
      <c r="AA88" s="152"/>
      <c r="AB88" s="152"/>
      <c r="AC88" s="152"/>
      <c r="AD88" s="152"/>
      <c r="AE88" s="152"/>
      <c r="AF88" s="152"/>
      <c r="AG88" s="152" t="s">
        <v>278</v>
      </c>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outlineLevel="3" x14ac:dyDescent="0.2">
      <c r="A89" s="159"/>
      <c r="B89" s="160"/>
      <c r="C89" s="258" t="s">
        <v>1149</v>
      </c>
      <c r="D89" s="259"/>
      <c r="E89" s="259"/>
      <c r="F89" s="259"/>
      <c r="G89" s="259"/>
      <c r="H89" s="162"/>
      <c r="I89" s="162"/>
      <c r="J89" s="162"/>
      <c r="K89" s="162"/>
      <c r="L89" s="162"/>
      <c r="M89" s="162"/>
      <c r="N89" s="161"/>
      <c r="O89" s="161"/>
      <c r="P89" s="161"/>
      <c r="Q89" s="161"/>
      <c r="R89" s="162"/>
      <c r="S89" s="162"/>
      <c r="T89" s="162"/>
      <c r="U89" s="162"/>
      <c r="V89" s="162"/>
      <c r="W89" s="162"/>
      <c r="X89" s="162"/>
      <c r="Y89" s="162"/>
      <c r="Z89" s="152"/>
      <c r="AA89" s="152"/>
      <c r="AB89" s="152"/>
      <c r="AC89" s="152"/>
      <c r="AD89" s="152"/>
      <c r="AE89" s="152"/>
      <c r="AF89" s="152"/>
      <c r="AG89" s="152" t="s">
        <v>278</v>
      </c>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outlineLevel="3" x14ac:dyDescent="0.2">
      <c r="A90" s="159"/>
      <c r="B90" s="160"/>
      <c r="C90" s="258" t="s">
        <v>1150</v>
      </c>
      <c r="D90" s="259"/>
      <c r="E90" s="259"/>
      <c r="F90" s="259"/>
      <c r="G90" s="259"/>
      <c r="H90" s="162"/>
      <c r="I90" s="162"/>
      <c r="J90" s="162"/>
      <c r="K90" s="162"/>
      <c r="L90" s="162"/>
      <c r="M90" s="162"/>
      <c r="N90" s="161"/>
      <c r="O90" s="161"/>
      <c r="P90" s="161"/>
      <c r="Q90" s="161"/>
      <c r="R90" s="162"/>
      <c r="S90" s="162"/>
      <c r="T90" s="162"/>
      <c r="U90" s="162"/>
      <c r="V90" s="162"/>
      <c r="W90" s="162"/>
      <c r="X90" s="162"/>
      <c r="Y90" s="162"/>
      <c r="Z90" s="152"/>
      <c r="AA90" s="152"/>
      <c r="AB90" s="152"/>
      <c r="AC90" s="152"/>
      <c r="AD90" s="152"/>
      <c r="AE90" s="152"/>
      <c r="AF90" s="152"/>
      <c r="AG90" s="152" t="s">
        <v>278</v>
      </c>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outlineLevel="3" x14ac:dyDescent="0.2">
      <c r="A91" s="159"/>
      <c r="B91" s="160"/>
      <c r="C91" s="258" t="s">
        <v>1162</v>
      </c>
      <c r="D91" s="259"/>
      <c r="E91" s="259"/>
      <c r="F91" s="259"/>
      <c r="G91" s="259"/>
      <c r="H91" s="162"/>
      <c r="I91" s="162"/>
      <c r="J91" s="162"/>
      <c r="K91" s="162"/>
      <c r="L91" s="162"/>
      <c r="M91" s="162"/>
      <c r="N91" s="161"/>
      <c r="O91" s="161"/>
      <c r="P91" s="161"/>
      <c r="Q91" s="161"/>
      <c r="R91" s="162"/>
      <c r="S91" s="162"/>
      <c r="T91" s="162"/>
      <c r="U91" s="162"/>
      <c r="V91" s="162"/>
      <c r="W91" s="162"/>
      <c r="X91" s="162"/>
      <c r="Y91" s="162"/>
      <c r="Z91" s="152"/>
      <c r="AA91" s="152"/>
      <c r="AB91" s="152"/>
      <c r="AC91" s="152"/>
      <c r="AD91" s="152"/>
      <c r="AE91" s="152"/>
      <c r="AF91" s="152"/>
      <c r="AG91" s="152" t="s">
        <v>278</v>
      </c>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3" x14ac:dyDescent="0.2">
      <c r="A92" s="159"/>
      <c r="B92" s="160"/>
      <c r="C92" s="258" t="s">
        <v>1151</v>
      </c>
      <c r="D92" s="259"/>
      <c r="E92" s="259"/>
      <c r="F92" s="259"/>
      <c r="G92" s="259"/>
      <c r="H92" s="162"/>
      <c r="I92" s="162"/>
      <c r="J92" s="162"/>
      <c r="K92" s="162"/>
      <c r="L92" s="162"/>
      <c r="M92" s="162"/>
      <c r="N92" s="161"/>
      <c r="O92" s="161"/>
      <c r="P92" s="161"/>
      <c r="Q92" s="161"/>
      <c r="R92" s="162"/>
      <c r="S92" s="162"/>
      <c r="T92" s="162"/>
      <c r="U92" s="162"/>
      <c r="V92" s="162"/>
      <c r="W92" s="162"/>
      <c r="X92" s="162"/>
      <c r="Y92" s="162"/>
      <c r="Z92" s="152"/>
      <c r="AA92" s="152"/>
      <c r="AB92" s="152"/>
      <c r="AC92" s="152"/>
      <c r="AD92" s="152"/>
      <c r="AE92" s="152"/>
      <c r="AF92" s="152"/>
      <c r="AG92" s="152" t="s">
        <v>278</v>
      </c>
      <c r="AH92" s="152"/>
      <c r="AI92" s="152"/>
      <c r="AJ92" s="152"/>
      <c r="AK92" s="152"/>
      <c r="AL92" s="152"/>
      <c r="AM92" s="152"/>
      <c r="AN92" s="152"/>
      <c r="AO92" s="152"/>
      <c r="AP92" s="152"/>
      <c r="AQ92" s="152"/>
      <c r="AR92" s="152"/>
      <c r="AS92" s="152"/>
      <c r="AT92" s="152"/>
      <c r="AU92" s="152"/>
      <c r="AV92" s="152"/>
      <c r="AW92" s="152"/>
      <c r="AX92" s="152"/>
      <c r="AY92" s="152"/>
      <c r="AZ92" s="152"/>
      <c r="BA92" s="193" t="str">
        <f>C92</f>
        <v>Instalace, montáž a uvedení do provozu, zaškolení obsluhy vah, doprava veškerého zařízení a techniků na místo</v>
      </c>
      <c r="BB92" s="152"/>
      <c r="BC92" s="152"/>
      <c r="BD92" s="152"/>
      <c r="BE92" s="152"/>
      <c r="BF92" s="152"/>
      <c r="BG92" s="152"/>
      <c r="BH92" s="152"/>
    </row>
    <row r="93" spans="1:60" outlineLevel="3" x14ac:dyDescent="0.2">
      <c r="A93" s="159"/>
      <c r="B93" s="160"/>
      <c r="C93" s="258" t="s">
        <v>1152</v>
      </c>
      <c r="D93" s="259"/>
      <c r="E93" s="259"/>
      <c r="F93" s="259"/>
      <c r="G93" s="259"/>
      <c r="H93" s="162"/>
      <c r="I93" s="162"/>
      <c r="J93" s="162"/>
      <c r="K93" s="162"/>
      <c r="L93" s="162"/>
      <c r="M93" s="162"/>
      <c r="N93" s="161"/>
      <c r="O93" s="161"/>
      <c r="P93" s="161"/>
      <c r="Q93" s="161"/>
      <c r="R93" s="162"/>
      <c r="S93" s="162"/>
      <c r="T93" s="162"/>
      <c r="U93" s="162"/>
      <c r="V93" s="162"/>
      <c r="W93" s="162"/>
      <c r="X93" s="162"/>
      <c r="Y93" s="162"/>
      <c r="Z93" s="152"/>
      <c r="AA93" s="152"/>
      <c r="AB93" s="152"/>
      <c r="AC93" s="152"/>
      <c r="AD93" s="152"/>
      <c r="AE93" s="152"/>
      <c r="AF93" s="152"/>
      <c r="AG93" s="152" t="s">
        <v>278</v>
      </c>
      <c r="AH93" s="152"/>
      <c r="AI93" s="152"/>
      <c r="AJ93" s="152"/>
      <c r="AK93" s="152"/>
      <c r="AL93" s="152"/>
      <c r="AM93" s="152"/>
      <c r="AN93" s="152"/>
      <c r="AO93" s="152"/>
      <c r="AP93" s="152"/>
      <c r="AQ93" s="152"/>
      <c r="AR93" s="152"/>
      <c r="AS93" s="152"/>
      <c r="AT93" s="152"/>
      <c r="AU93" s="152"/>
      <c r="AV93" s="152"/>
      <c r="AW93" s="152"/>
      <c r="AX93" s="152"/>
      <c r="AY93" s="152"/>
      <c r="AZ93" s="152"/>
      <c r="BA93" s="193" t="str">
        <f>C93</f>
        <v>Prvotní úřední ověření váhy u výrobce a vydání „Potvrzení o ověření měřidla“ v jazyce EN/DE s platností 2 roky</v>
      </c>
      <c r="BB93" s="152"/>
      <c r="BC93" s="152"/>
      <c r="BD93" s="152"/>
      <c r="BE93" s="152"/>
      <c r="BF93" s="152"/>
      <c r="BG93" s="152"/>
      <c r="BH93" s="152"/>
    </row>
    <row r="94" spans="1:60" outlineLevel="3" x14ac:dyDescent="0.2">
      <c r="A94" s="159"/>
      <c r="B94" s="160"/>
      <c r="C94" s="258" t="s">
        <v>1153</v>
      </c>
      <c r="D94" s="259"/>
      <c r="E94" s="259"/>
      <c r="F94" s="259"/>
      <c r="G94" s="259"/>
      <c r="H94" s="162"/>
      <c r="I94" s="162"/>
      <c r="J94" s="162"/>
      <c r="K94" s="162"/>
      <c r="L94" s="162"/>
      <c r="M94" s="162"/>
      <c r="N94" s="161"/>
      <c r="O94" s="161"/>
      <c r="P94" s="161"/>
      <c r="Q94" s="161"/>
      <c r="R94" s="162"/>
      <c r="S94" s="162"/>
      <c r="T94" s="162"/>
      <c r="U94" s="162"/>
      <c r="V94" s="162"/>
      <c r="W94" s="162"/>
      <c r="X94" s="162"/>
      <c r="Y94" s="162"/>
      <c r="Z94" s="152"/>
      <c r="AA94" s="152"/>
      <c r="AB94" s="152"/>
      <c r="AC94" s="152"/>
      <c r="AD94" s="152"/>
      <c r="AE94" s="152"/>
      <c r="AF94" s="152"/>
      <c r="AG94" s="152" t="s">
        <v>278</v>
      </c>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x14ac:dyDescent="0.2">
      <c r="A95" s="164" t="s">
        <v>217</v>
      </c>
      <c r="B95" s="165" t="s">
        <v>184</v>
      </c>
      <c r="C95" s="185" t="s">
        <v>185</v>
      </c>
      <c r="D95" s="166"/>
      <c r="E95" s="167"/>
      <c r="F95" s="168"/>
      <c r="G95" s="168">
        <f>SUMIF(AG96:AG99,"&lt;&gt;NOR",G96:G99)</f>
        <v>0</v>
      </c>
      <c r="H95" s="168"/>
      <c r="I95" s="168">
        <f>SUM(I96:I99)</f>
        <v>0</v>
      </c>
      <c r="J95" s="168"/>
      <c r="K95" s="168">
        <f>SUM(K96:K99)</f>
        <v>0</v>
      </c>
      <c r="L95" s="168"/>
      <c r="M95" s="168">
        <f>SUM(M96:M99)</f>
        <v>0</v>
      </c>
      <c r="N95" s="167"/>
      <c r="O95" s="167">
        <f>SUM(O96:O99)</f>
        <v>0.71</v>
      </c>
      <c r="P95" s="167"/>
      <c r="Q95" s="167">
        <f>SUM(Q96:Q99)</f>
        <v>0</v>
      </c>
      <c r="R95" s="168"/>
      <c r="S95" s="168"/>
      <c r="T95" s="169"/>
      <c r="U95" s="163"/>
      <c r="V95" s="163">
        <f>SUM(V96:V99)</f>
        <v>3.52</v>
      </c>
      <c r="W95" s="163"/>
      <c r="X95" s="163"/>
      <c r="Y95" s="163"/>
      <c r="AG95" t="s">
        <v>218</v>
      </c>
    </row>
    <row r="96" spans="1:60" outlineLevel="1" x14ac:dyDescent="0.2">
      <c r="A96" s="171">
        <v>30</v>
      </c>
      <c r="B96" s="172" t="s">
        <v>303</v>
      </c>
      <c r="C96" s="187" t="s">
        <v>304</v>
      </c>
      <c r="D96" s="173" t="s">
        <v>299</v>
      </c>
      <c r="E96" s="174">
        <v>15</v>
      </c>
      <c r="F96" s="175"/>
      <c r="G96" s="176">
        <f>ROUND(E96*F96,2)</f>
        <v>0</v>
      </c>
      <c r="H96" s="175"/>
      <c r="I96" s="176">
        <f>ROUND(E96*H96,2)</f>
        <v>0</v>
      </c>
      <c r="J96" s="175"/>
      <c r="K96" s="176">
        <f>ROUND(E96*J96,2)</f>
        <v>0</v>
      </c>
      <c r="L96" s="176">
        <v>21</v>
      </c>
      <c r="M96" s="176">
        <f>G96*(1+L96/100)</f>
        <v>0</v>
      </c>
      <c r="N96" s="174">
        <v>0</v>
      </c>
      <c r="O96" s="174">
        <f>ROUND(E96*N96,2)</f>
        <v>0</v>
      </c>
      <c r="P96" s="174">
        <v>0</v>
      </c>
      <c r="Q96" s="174">
        <f>ROUND(E96*P96,2)</f>
        <v>0</v>
      </c>
      <c r="R96" s="176"/>
      <c r="S96" s="176" t="s">
        <v>236</v>
      </c>
      <c r="T96" s="177" t="s">
        <v>761</v>
      </c>
      <c r="U96" s="162">
        <v>8.1759999999999999E-2</v>
      </c>
      <c r="V96" s="162">
        <f>ROUND(E96*U96,2)</f>
        <v>1.23</v>
      </c>
      <c r="W96" s="162"/>
      <c r="X96" s="162" t="s">
        <v>224</v>
      </c>
      <c r="Y96" s="162" t="s">
        <v>225</v>
      </c>
      <c r="Z96" s="152"/>
      <c r="AA96" s="152"/>
      <c r="AB96" s="152"/>
      <c r="AC96" s="152"/>
      <c r="AD96" s="152"/>
      <c r="AE96" s="152"/>
      <c r="AF96" s="152"/>
      <c r="AG96" s="152" t="s">
        <v>226</v>
      </c>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outlineLevel="2" x14ac:dyDescent="0.2">
      <c r="A97" s="159"/>
      <c r="B97" s="160"/>
      <c r="C97" s="260" t="s">
        <v>1154</v>
      </c>
      <c r="D97" s="261"/>
      <c r="E97" s="261"/>
      <c r="F97" s="261"/>
      <c r="G97" s="261"/>
      <c r="H97" s="162"/>
      <c r="I97" s="162"/>
      <c r="J97" s="162"/>
      <c r="K97" s="162"/>
      <c r="L97" s="162"/>
      <c r="M97" s="162"/>
      <c r="N97" s="161"/>
      <c r="O97" s="161"/>
      <c r="P97" s="161"/>
      <c r="Q97" s="161"/>
      <c r="R97" s="162"/>
      <c r="S97" s="162"/>
      <c r="T97" s="162"/>
      <c r="U97" s="162"/>
      <c r="V97" s="162"/>
      <c r="W97" s="162"/>
      <c r="X97" s="162"/>
      <c r="Y97" s="162"/>
      <c r="Z97" s="152"/>
      <c r="AA97" s="152"/>
      <c r="AB97" s="152"/>
      <c r="AC97" s="152"/>
      <c r="AD97" s="152"/>
      <c r="AE97" s="152"/>
      <c r="AF97" s="152"/>
      <c r="AG97" s="152" t="s">
        <v>278</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outlineLevel="1" x14ac:dyDescent="0.2">
      <c r="A98" s="178">
        <v>31</v>
      </c>
      <c r="B98" s="179" t="s">
        <v>1155</v>
      </c>
      <c r="C98" s="186" t="s">
        <v>1156</v>
      </c>
      <c r="D98" s="180" t="s">
        <v>299</v>
      </c>
      <c r="E98" s="181">
        <v>15</v>
      </c>
      <c r="F98" s="182"/>
      <c r="G98" s="183">
        <f>ROUND(E98*F98,2)</f>
        <v>0</v>
      </c>
      <c r="H98" s="182"/>
      <c r="I98" s="183">
        <f>ROUND(E98*H98,2)</f>
        <v>0</v>
      </c>
      <c r="J98" s="182"/>
      <c r="K98" s="183">
        <f>ROUND(E98*J98,2)</f>
        <v>0</v>
      </c>
      <c r="L98" s="183">
        <v>21</v>
      </c>
      <c r="M98" s="183">
        <f>G98*(1+L98/100)</f>
        <v>0</v>
      </c>
      <c r="N98" s="181">
        <v>4.725E-2</v>
      </c>
      <c r="O98" s="181">
        <f>ROUND(E98*N98,2)</f>
        <v>0.71</v>
      </c>
      <c r="P98" s="181">
        <v>0</v>
      </c>
      <c r="Q98" s="181">
        <f>ROUND(E98*P98,2)</f>
        <v>0</v>
      </c>
      <c r="R98" s="183"/>
      <c r="S98" s="183" t="s">
        <v>236</v>
      </c>
      <c r="T98" s="184" t="s">
        <v>761</v>
      </c>
      <c r="U98" s="162">
        <v>2.2599999999999999E-2</v>
      </c>
      <c r="V98" s="162">
        <f>ROUND(E98*U98,2)</f>
        <v>0.34</v>
      </c>
      <c r="W98" s="162"/>
      <c r="X98" s="162" t="s">
        <v>224</v>
      </c>
      <c r="Y98" s="162" t="s">
        <v>225</v>
      </c>
      <c r="Z98" s="152"/>
      <c r="AA98" s="152"/>
      <c r="AB98" s="152"/>
      <c r="AC98" s="152"/>
      <c r="AD98" s="152"/>
      <c r="AE98" s="152"/>
      <c r="AF98" s="152"/>
      <c r="AG98" s="152" t="s">
        <v>226</v>
      </c>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row>
    <row r="99" spans="1:60" outlineLevel="1" x14ac:dyDescent="0.2">
      <c r="A99" s="171">
        <v>32</v>
      </c>
      <c r="B99" s="172" t="s">
        <v>310</v>
      </c>
      <c r="C99" s="187" t="s">
        <v>311</v>
      </c>
      <c r="D99" s="173" t="s">
        <v>299</v>
      </c>
      <c r="E99" s="174">
        <v>15</v>
      </c>
      <c r="F99" s="175"/>
      <c r="G99" s="176">
        <f>ROUND(E99*F99,2)</f>
        <v>0</v>
      </c>
      <c r="H99" s="175"/>
      <c r="I99" s="176">
        <f>ROUND(E99*H99,2)</f>
        <v>0</v>
      </c>
      <c r="J99" s="175"/>
      <c r="K99" s="176">
        <f>ROUND(E99*J99,2)</f>
        <v>0</v>
      </c>
      <c r="L99" s="176">
        <v>21</v>
      </c>
      <c r="M99" s="176">
        <f>G99*(1+L99/100)</f>
        <v>0</v>
      </c>
      <c r="N99" s="174">
        <v>0</v>
      </c>
      <c r="O99" s="174">
        <f>ROUND(E99*N99,2)</f>
        <v>0</v>
      </c>
      <c r="P99" s="174">
        <v>0</v>
      </c>
      <c r="Q99" s="174">
        <f>ROUND(E99*P99,2)</f>
        <v>0</v>
      </c>
      <c r="R99" s="176"/>
      <c r="S99" s="176" t="s">
        <v>236</v>
      </c>
      <c r="T99" s="177" t="s">
        <v>761</v>
      </c>
      <c r="U99" s="162">
        <v>0.13</v>
      </c>
      <c r="V99" s="162">
        <f>ROUND(E99*U99,2)</f>
        <v>1.95</v>
      </c>
      <c r="W99" s="162"/>
      <c r="X99" s="162" t="s">
        <v>224</v>
      </c>
      <c r="Y99" s="162" t="s">
        <v>225</v>
      </c>
      <c r="Z99" s="152"/>
      <c r="AA99" s="152"/>
      <c r="AB99" s="152"/>
      <c r="AC99" s="152"/>
      <c r="AD99" s="152"/>
      <c r="AE99" s="152"/>
      <c r="AF99" s="152"/>
      <c r="AG99" s="152" t="s">
        <v>226</v>
      </c>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x14ac:dyDescent="0.2">
      <c r="A100" s="3"/>
      <c r="B100" s="4"/>
      <c r="C100" s="188"/>
      <c r="D100" s="6"/>
      <c r="E100" s="3"/>
      <c r="F100" s="3"/>
      <c r="G100" s="3"/>
      <c r="H100" s="3"/>
      <c r="I100" s="3"/>
      <c r="J100" s="3"/>
      <c r="K100" s="3"/>
      <c r="L100" s="3"/>
      <c r="M100" s="3"/>
      <c r="N100" s="3"/>
      <c r="O100" s="3"/>
      <c r="P100" s="3"/>
      <c r="Q100" s="3"/>
      <c r="R100" s="3"/>
      <c r="S100" s="3"/>
      <c r="T100" s="3"/>
      <c r="U100" s="3"/>
      <c r="V100" s="3"/>
      <c r="W100" s="3"/>
      <c r="X100" s="3"/>
      <c r="Y100" s="3"/>
      <c r="AE100">
        <v>12</v>
      </c>
      <c r="AF100">
        <v>21</v>
      </c>
      <c r="AG100" t="s">
        <v>203</v>
      </c>
    </row>
    <row r="101" spans="1:60" x14ac:dyDescent="0.2">
      <c r="A101" s="155"/>
      <c r="B101" s="156" t="s">
        <v>29</v>
      </c>
      <c r="C101" s="189"/>
      <c r="D101" s="157"/>
      <c r="E101" s="158"/>
      <c r="F101" s="158"/>
      <c r="G101" s="170">
        <f>G8+G28+G46+G49+G53+G56+G95</f>
        <v>0</v>
      </c>
      <c r="H101" s="3"/>
      <c r="I101" s="3"/>
      <c r="J101" s="3"/>
      <c r="K101" s="3"/>
      <c r="L101" s="3"/>
      <c r="M101" s="3"/>
      <c r="N101" s="3"/>
      <c r="O101" s="3"/>
      <c r="P101" s="3"/>
      <c r="Q101" s="3"/>
      <c r="R101" s="3"/>
      <c r="S101" s="3"/>
      <c r="T101" s="3"/>
      <c r="U101" s="3"/>
      <c r="V101" s="3"/>
      <c r="W101" s="3"/>
      <c r="X101" s="3"/>
      <c r="Y101" s="3"/>
      <c r="AE101">
        <f>SUMIF(L7:L99,AE100,G7:G99)</f>
        <v>0</v>
      </c>
      <c r="AF101">
        <f>SUMIF(L7:L99,AF100,G7:G99)</f>
        <v>0</v>
      </c>
      <c r="AG101" t="s">
        <v>249</v>
      </c>
    </row>
    <row r="102" spans="1:60" x14ac:dyDescent="0.2">
      <c r="C102" s="190"/>
      <c r="D102" s="10"/>
      <c r="AG102" t="s">
        <v>250</v>
      </c>
    </row>
    <row r="103" spans="1:60" x14ac:dyDescent="0.2">
      <c r="D103" s="10"/>
    </row>
    <row r="104" spans="1:60" x14ac:dyDescent="0.2">
      <c r="D104" s="10"/>
    </row>
    <row r="105" spans="1:60" x14ac:dyDescent="0.2">
      <c r="D105" s="10"/>
    </row>
    <row r="106" spans="1:60" x14ac:dyDescent="0.2">
      <c r="D106" s="10"/>
    </row>
    <row r="107" spans="1:60" x14ac:dyDescent="0.2">
      <c r="D107" s="10"/>
    </row>
    <row r="108" spans="1:60" x14ac:dyDescent="0.2">
      <c r="D108" s="10"/>
    </row>
    <row r="109" spans="1:60" x14ac:dyDescent="0.2">
      <c r="D109" s="10"/>
    </row>
    <row r="110" spans="1:60" x14ac:dyDescent="0.2">
      <c r="D110" s="10"/>
    </row>
    <row r="111" spans="1:60" x14ac:dyDescent="0.2">
      <c r="D111" s="10"/>
    </row>
    <row r="112" spans="1:60"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formatRows="0"/>
  <mergeCells count="44">
    <mergeCell ref="C37:G37"/>
    <mergeCell ref="A1:G1"/>
    <mergeCell ref="C2:G2"/>
    <mergeCell ref="C3:G3"/>
    <mergeCell ref="C4:G4"/>
    <mergeCell ref="C10:G10"/>
    <mergeCell ref="C13:G13"/>
    <mergeCell ref="C16:G16"/>
    <mergeCell ref="C23:G23"/>
    <mergeCell ref="C24:G24"/>
    <mergeCell ref="C30:G30"/>
    <mergeCell ref="C34:G34"/>
    <mergeCell ref="C70:G70"/>
    <mergeCell ref="C40:G40"/>
    <mergeCell ref="C41:G41"/>
    <mergeCell ref="C44:G44"/>
    <mergeCell ref="C48:G48"/>
    <mergeCell ref="C51:G51"/>
    <mergeCell ref="C52:G52"/>
    <mergeCell ref="C55:G55"/>
    <mergeCell ref="C61:G61"/>
    <mergeCell ref="C62:G62"/>
    <mergeCell ref="C63:G63"/>
    <mergeCell ref="C64:G64"/>
    <mergeCell ref="C87:G87"/>
    <mergeCell ref="C72:G72"/>
    <mergeCell ref="C74:G74"/>
    <mergeCell ref="C75:G75"/>
    <mergeCell ref="C77:G77"/>
    <mergeCell ref="C79:G79"/>
    <mergeCell ref="C81:G81"/>
    <mergeCell ref="C82:G82"/>
    <mergeCell ref="C83:G83"/>
    <mergeCell ref="C84:G84"/>
    <mergeCell ref="C85:G85"/>
    <mergeCell ref="C86:G86"/>
    <mergeCell ref="C94:G94"/>
    <mergeCell ref="C97:G97"/>
    <mergeCell ref="C88:G88"/>
    <mergeCell ref="C89:G89"/>
    <mergeCell ref="C90:G90"/>
    <mergeCell ref="C91:G91"/>
    <mergeCell ref="C92:G92"/>
    <mergeCell ref="C93:G93"/>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157"/>
  <sheetViews>
    <sheetView showGridLines="0" topLeftCell="B15" zoomScaleNormal="100" zoomScaleSheetLayoutView="75" workbookViewId="0">
      <selection activeCell="A29" sqref="A29"/>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36</v>
      </c>
      <c r="B1" s="230" t="s">
        <v>41</v>
      </c>
      <c r="C1" s="231"/>
      <c r="D1" s="231"/>
      <c r="E1" s="231"/>
      <c r="F1" s="231"/>
      <c r="G1" s="231"/>
      <c r="H1" s="231"/>
      <c r="I1" s="231"/>
      <c r="J1" s="232"/>
    </row>
    <row r="2" spans="1:15" ht="36" customHeight="1" x14ac:dyDescent="0.2">
      <c r="A2" s="2"/>
      <c r="B2" s="76" t="s">
        <v>22</v>
      </c>
      <c r="C2" s="77"/>
      <c r="D2" s="78" t="s">
        <v>43</v>
      </c>
      <c r="E2" s="236" t="s">
        <v>44</v>
      </c>
      <c r="F2" s="237"/>
      <c r="G2" s="237"/>
      <c r="H2" s="237"/>
      <c r="I2" s="237"/>
      <c r="J2" s="238"/>
      <c r="O2" s="1"/>
    </row>
    <row r="3" spans="1:15" ht="27" hidden="1" customHeight="1" x14ac:dyDescent="0.2">
      <c r="A3" s="2"/>
      <c r="B3" s="79"/>
      <c r="C3" s="77"/>
      <c r="D3" s="80"/>
      <c r="E3" s="239"/>
      <c r="F3" s="240"/>
      <c r="G3" s="240"/>
      <c r="H3" s="240"/>
      <c r="I3" s="240"/>
      <c r="J3" s="241"/>
    </row>
    <row r="4" spans="1:15" ht="23.25" customHeight="1" x14ac:dyDescent="0.2">
      <c r="A4" s="2"/>
      <c r="B4" s="81"/>
      <c r="C4" s="82"/>
      <c r="D4" s="83"/>
      <c r="E4" s="220"/>
      <c r="F4" s="220"/>
      <c r="G4" s="220"/>
      <c r="H4" s="220"/>
      <c r="I4" s="220"/>
      <c r="J4" s="221"/>
    </row>
    <row r="5" spans="1:15" ht="24" customHeight="1" x14ac:dyDescent="0.2">
      <c r="A5" s="2"/>
      <c r="B5" s="31" t="s">
        <v>42</v>
      </c>
      <c r="D5" s="224"/>
      <c r="E5" s="225"/>
      <c r="F5" s="225"/>
      <c r="G5" s="225"/>
      <c r="H5" s="18" t="s">
        <v>40</v>
      </c>
      <c r="I5" s="22"/>
      <c r="J5" s="8"/>
    </row>
    <row r="6" spans="1:15" ht="15.75" customHeight="1" x14ac:dyDescent="0.2">
      <c r="A6" s="2"/>
      <c r="B6" s="28"/>
      <c r="C6" s="55"/>
      <c r="D6" s="226"/>
      <c r="E6" s="227"/>
      <c r="F6" s="227"/>
      <c r="G6" s="227"/>
      <c r="H6" s="18" t="s">
        <v>34</v>
      </c>
      <c r="I6" s="22"/>
      <c r="J6" s="8"/>
    </row>
    <row r="7" spans="1:15" ht="15.75" customHeight="1" x14ac:dyDescent="0.2">
      <c r="A7" s="2"/>
      <c r="B7" s="29"/>
      <c r="C7" s="56"/>
      <c r="D7" s="53"/>
      <c r="E7" s="228"/>
      <c r="F7" s="229"/>
      <c r="G7" s="229"/>
      <c r="H7" s="24"/>
      <c r="I7" s="23"/>
      <c r="J7" s="34"/>
    </row>
    <row r="8" spans="1:15" ht="24" hidden="1" customHeight="1" x14ac:dyDescent="0.2">
      <c r="A8" s="2"/>
      <c r="B8" s="31" t="s">
        <v>20</v>
      </c>
      <c r="D8" s="51"/>
      <c r="H8" s="18" t="s">
        <v>40</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43"/>
      <c r="E11" s="243"/>
      <c r="F11" s="243"/>
      <c r="G11" s="243"/>
      <c r="H11" s="18" t="s">
        <v>40</v>
      </c>
      <c r="I11" s="85"/>
      <c r="J11" s="8"/>
    </row>
    <row r="12" spans="1:15" ht="15.75" customHeight="1" x14ac:dyDescent="0.2">
      <c r="A12" s="2"/>
      <c r="B12" s="28"/>
      <c r="C12" s="55"/>
      <c r="D12" s="219"/>
      <c r="E12" s="219"/>
      <c r="F12" s="219"/>
      <c r="G12" s="219"/>
      <c r="H12" s="18" t="s">
        <v>34</v>
      </c>
      <c r="I12" s="85"/>
      <c r="J12" s="8"/>
    </row>
    <row r="13" spans="1:15" ht="15.75" customHeight="1" x14ac:dyDescent="0.2">
      <c r="A13" s="2"/>
      <c r="B13" s="29"/>
      <c r="C13" s="56"/>
      <c r="D13" s="84"/>
      <c r="E13" s="222"/>
      <c r="F13" s="223"/>
      <c r="G13" s="223"/>
      <c r="H13" s="19"/>
      <c r="I13" s="23"/>
      <c r="J13" s="34"/>
    </row>
    <row r="14" spans="1:15" ht="24" customHeight="1" x14ac:dyDescent="0.2">
      <c r="A14" s="2"/>
      <c r="B14" s="43" t="s">
        <v>21</v>
      </c>
      <c r="C14" s="58"/>
      <c r="D14" s="59"/>
      <c r="E14" s="60"/>
      <c r="F14" s="44"/>
      <c r="G14" s="44"/>
      <c r="H14" s="45"/>
      <c r="I14" s="44"/>
      <c r="J14" s="46"/>
    </row>
    <row r="15" spans="1:15" ht="32.25" customHeight="1" x14ac:dyDescent="0.2">
      <c r="A15" s="2"/>
      <c r="B15" s="35" t="s">
        <v>32</v>
      </c>
      <c r="C15" s="61"/>
      <c r="D15" s="54"/>
      <c r="E15" s="242"/>
      <c r="F15" s="242"/>
      <c r="G15" s="244"/>
      <c r="H15" s="244"/>
      <c r="I15" s="244" t="s">
        <v>29</v>
      </c>
      <c r="J15" s="245"/>
    </row>
    <row r="16" spans="1:15" ht="23.25" customHeight="1" x14ac:dyDescent="0.2">
      <c r="A16" s="143" t="s">
        <v>24</v>
      </c>
      <c r="B16" s="38" t="s">
        <v>24</v>
      </c>
      <c r="C16" s="62"/>
      <c r="D16" s="63"/>
      <c r="E16" s="208"/>
      <c r="F16" s="209"/>
      <c r="G16" s="208"/>
      <c r="H16" s="209"/>
      <c r="I16" s="208">
        <f>SUMIF(F128:F153,A16,I128:I153)+SUMIF(F128:F153,"PSU",I128:I153)</f>
        <v>0</v>
      </c>
      <c r="J16" s="210"/>
    </row>
    <row r="17" spans="1:10" ht="23.25" customHeight="1" x14ac:dyDescent="0.2">
      <c r="A17" s="143" t="s">
        <v>25</v>
      </c>
      <c r="B17" s="38" t="s">
        <v>25</v>
      </c>
      <c r="C17" s="62"/>
      <c r="D17" s="63"/>
      <c r="E17" s="208"/>
      <c r="F17" s="209"/>
      <c r="G17" s="208"/>
      <c r="H17" s="209"/>
      <c r="I17" s="208">
        <f>SUMIF(F128:F153,A17,I128:I153)</f>
        <v>0</v>
      </c>
      <c r="J17" s="210"/>
    </row>
    <row r="18" spans="1:10" ht="23.25" customHeight="1" x14ac:dyDescent="0.2">
      <c r="A18" s="143" t="s">
        <v>26</v>
      </c>
      <c r="B18" s="38" t="s">
        <v>26</v>
      </c>
      <c r="C18" s="62"/>
      <c r="D18" s="63"/>
      <c r="E18" s="208"/>
      <c r="F18" s="209"/>
      <c r="G18" s="208"/>
      <c r="H18" s="209"/>
      <c r="I18" s="208">
        <f>SUMIF(F128:F153,A18,I128:I153)</f>
        <v>0</v>
      </c>
      <c r="J18" s="210"/>
    </row>
    <row r="19" spans="1:10" ht="23.25" customHeight="1" x14ac:dyDescent="0.2">
      <c r="A19" s="143" t="s">
        <v>188</v>
      </c>
      <c r="B19" s="38" t="s">
        <v>27</v>
      </c>
      <c r="C19" s="62"/>
      <c r="D19" s="63"/>
      <c r="E19" s="208"/>
      <c r="F19" s="209"/>
      <c r="G19" s="208"/>
      <c r="H19" s="209"/>
      <c r="I19" s="208">
        <f>SUMIF(F128:F153,A19,I128:I153)</f>
        <v>0</v>
      </c>
      <c r="J19" s="210"/>
    </row>
    <row r="20" spans="1:10" ht="23.25" customHeight="1" x14ac:dyDescent="0.2">
      <c r="A20" s="143" t="s">
        <v>189</v>
      </c>
      <c r="B20" s="38" t="s">
        <v>28</v>
      </c>
      <c r="C20" s="62"/>
      <c r="D20" s="63"/>
      <c r="E20" s="208"/>
      <c r="F20" s="209"/>
      <c r="G20" s="208"/>
      <c r="H20" s="209"/>
      <c r="I20" s="208">
        <f>SUMIF(F128:F153,A20,I128:I153)</f>
        <v>0</v>
      </c>
      <c r="J20" s="210"/>
    </row>
    <row r="21" spans="1:10" ht="23.25" customHeight="1" x14ac:dyDescent="0.2">
      <c r="A21" s="2"/>
      <c r="B21" s="48" t="s">
        <v>29</v>
      </c>
      <c r="C21" s="64"/>
      <c r="D21" s="65"/>
      <c r="E21" s="211"/>
      <c r="F21" s="246"/>
      <c r="G21" s="211"/>
      <c r="H21" s="246"/>
      <c r="I21" s="211">
        <f>SUM(I16:J20)</f>
        <v>0</v>
      </c>
      <c r="J21" s="212"/>
    </row>
    <row r="22" spans="1:10" ht="33" customHeight="1" x14ac:dyDescent="0.2">
      <c r="A22" s="2"/>
      <c r="B22" s="42" t="s">
        <v>33</v>
      </c>
      <c r="C22" s="62"/>
      <c r="D22" s="63"/>
      <c r="E22" s="66"/>
      <c r="F22" s="39"/>
      <c r="G22" s="33"/>
      <c r="H22" s="33"/>
      <c r="I22" s="33"/>
      <c r="J22" s="40"/>
    </row>
    <row r="23" spans="1:10" ht="23.25" customHeight="1" x14ac:dyDescent="0.2">
      <c r="A23" s="2"/>
      <c r="B23" s="38" t="s">
        <v>12</v>
      </c>
      <c r="C23" s="62"/>
      <c r="D23" s="63"/>
      <c r="E23" s="67">
        <v>12</v>
      </c>
      <c r="F23" s="39" t="s">
        <v>0</v>
      </c>
      <c r="G23" s="206">
        <f>ZakladDPHSniVypocet</f>
        <v>0</v>
      </c>
      <c r="H23" s="207"/>
      <c r="I23" s="207"/>
      <c r="J23" s="40" t="str">
        <f t="shared" ref="J23:J28" si="0">Mena</f>
        <v>CZK</v>
      </c>
    </row>
    <row r="24" spans="1:10" ht="23.25" hidden="1" customHeight="1" x14ac:dyDescent="0.2">
      <c r="A24" s="2"/>
      <c r="B24" s="38" t="s">
        <v>13</v>
      </c>
      <c r="C24" s="62"/>
      <c r="D24" s="63"/>
      <c r="E24" s="67">
        <f>SazbaDPH1</f>
        <v>12</v>
      </c>
      <c r="F24" s="39" t="s">
        <v>0</v>
      </c>
      <c r="G24" s="204">
        <f>I23*E23/100</f>
        <v>0</v>
      </c>
      <c r="H24" s="205"/>
      <c r="I24" s="205"/>
      <c r="J24" s="40" t="str">
        <f t="shared" si="0"/>
        <v>CZK</v>
      </c>
    </row>
    <row r="25" spans="1:10" ht="23.25" customHeight="1" x14ac:dyDescent="0.2">
      <c r="A25" s="2"/>
      <c r="B25" s="38" t="s">
        <v>14</v>
      </c>
      <c r="C25" s="62"/>
      <c r="D25" s="63"/>
      <c r="E25" s="67">
        <v>21</v>
      </c>
      <c r="F25" s="39" t="s">
        <v>0</v>
      </c>
      <c r="G25" s="206">
        <f>ZakladDPHZaklVypocet</f>
        <v>0</v>
      </c>
      <c r="H25" s="207"/>
      <c r="I25" s="207"/>
      <c r="J25" s="40" t="str">
        <f t="shared" si="0"/>
        <v>CZK</v>
      </c>
    </row>
    <row r="26" spans="1:10" ht="23.25" hidden="1" customHeight="1" x14ac:dyDescent="0.2">
      <c r="A26" s="2"/>
      <c r="B26" s="32" t="s">
        <v>15</v>
      </c>
      <c r="C26" s="68"/>
      <c r="D26" s="54"/>
      <c r="E26" s="69">
        <f>SazbaDPH2</f>
        <v>21</v>
      </c>
      <c r="F26" s="30" t="s">
        <v>0</v>
      </c>
      <c r="G26" s="233">
        <f>I25*E25/100</f>
        <v>0</v>
      </c>
      <c r="H26" s="234"/>
      <c r="I26" s="234"/>
      <c r="J26" s="37" t="str">
        <f t="shared" si="0"/>
        <v>CZK</v>
      </c>
    </row>
    <row r="27" spans="1:10" ht="23.25" customHeight="1" thickBot="1" x14ac:dyDescent="0.25">
      <c r="A27" s="2">
        <f>ZakladDPHSni+ZakladDPHZakl</f>
        <v>0</v>
      </c>
      <c r="B27" s="31" t="s">
        <v>4</v>
      </c>
      <c r="C27" s="70"/>
      <c r="D27" s="71"/>
      <c r="E27" s="70"/>
      <c r="F27" s="16"/>
      <c r="G27" s="235">
        <f>CenaCelkemBezDPH-(ZakladDPHSni+ZakladDPHZakl)</f>
        <v>0</v>
      </c>
      <c r="H27" s="235"/>
      <c r="I27" s="235"/>
      <c r="J27" s="41" t="str">
        <f t="shared" si="0"/>
        <v>CZK</v>
      </c>
    </row>
    <row r="28" spans="1:10" ht="27.75" customHeight="1" thickBot="1" x14ac:dyDescent="0.25">
      <c r="A28" s="2">
        <f>(A27-INT(A27))*100</f>
        <v>0</v>
      </c>
      <c r="B28" s="115" t="s">
        <v>23</v>
      </c>
      <c r="C28" s="116"/>
      <c r="D28" s="116"/>
      <c r="E28" s="117"/>
      <c r="F28" s="118"/>
      <c r="G28" s="214">
        <f>A27</f>
        <v>0</v>
      </c>
      <c r="H28" s="214"/>
      <c r="I28" s="214"/>
      <c r="J28" s="119" t="str">
        <f t="shared" si="0"/>
        <v>CZK</v>
      </c>
    </row>
    <row r="29" spans="1:10" ht="27.75" hidden="1" customHeight="1" thickBot="1" x14ac:dyDescent="0.25">
      <c r="A29" s="2"/>
      <c r="B29" s="115" t="s">
        <v>35</v>
      </c>
      <c r="C29" s="120"/>
      <c r="D29" s="120"/>
      <c r="E29" s="120"/>
      <c r="F29" s="121"/>
      <c r="G29" s="213">
        <f>ZakladDPHSni+DPHSni+ZakladDPHZakl+DPHZakl+Zaokrouhleni</f>
        <v>0</v>
      </c>
      <c r="H29" s="213"/>
      <c r="I29" s="213"/>
      <c r="J29" s="122" t="s">
        <v>101</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15"/>
      <c r="E34" s="216"/>
      <c r="G34" s="217"/>
      <c r="H34" s="218"/>
      <c r="I34" s="218"/>
      <c r="J34" s="25"/>
    </row>
    <row r="35" spans="1:10" ht="12.75" customHeight="1" x14ac:dyDescent="0.2">
      <c r="A35" s="2"/>
      <c r="B35" s="2"/>
      <c r="D35" s="203" t="s">
        <v>2</v>
      </c>
      <c r="E35" s="203"/>
      <c r="H35" s="10" t="s">
        <v>3</v>
      </c>
      <c r="J35" s="9"/>
    </row>
    <row r="36" spans="1:10" ht="13.5" customHeight="1" thickBot="1" x14ac:dyDescent="0.25">
      <c r="A36" s="11"/>
      <c r="B36" s="11"/>
      <c r="C36" s="75"/>
      <c r="D36" s="75"/>
      <c r="E36" s="75"/>
      <c r="F36" s="12"/>
      <c r="G36" s="12"/>
      <c r="H36" s="12"/>
      <c r="I36" s="12"/>
      <c r="J36" s="13"/>
    </row>
    <row r="37" spans="1:10" ht="27" customHeight="1" x14ac:dyDescent="0.2">
      <c r="B37" s="88" t="s">
        <v>16</v>
      </c>
      <c r="C37" s="89"/>
      <c r="D37" s="89"/>
      <c r="E37" s="89"/>
      <c r="F37" s="90"/>
      <c r="G37" s="90"/>
      <c r="H37" s="90"/>
      <c r="I37" s="90"/>
      <c r="J37" s="91"/>
    </row>
    <row r="38" spans="1:10" ht="25.5" customHeight="1" x14ac:dyDescent="0.2">
      <c r="A38" s="87" t="s">
        <v>37</v>
      </c>
      <c r="B38" s="92" t="s">
        <v>17</v>
      </c>
      <c r="C38" s="93" t="s">
        <v>5</v>
      </c>
      <c r="D38" s="93"/>
      <c r="E38" s="93"/>
      <c r="F38" s="94" t="str">
        <f>B23</f>
        <v>Základ pro sníženou DPH</v>
      </c>
      <c r="G38" s="94" t="str">
        <f>B25</f>
        <v>Základ pro základní DPH</v>
      </c>
      <c r="H38" s="95" t="s">
        <v>18</v>
      </c>
      <c r="I38" s="96" t="s">
        <v>1</v>
      </c>
      <c r="J38" s="97" t="s">
        <v>0</v>
      </c>
    </row>
    <row r="39" spans="1:10" ht="25.5" hidden="1" customHeight="1" x14ac:dyDescent="0.2">
      <c r="A39" s="87">
        <v>1</v>
      </c>
      <c r="B39" s="98" t="s">
        <v>45</v>
      </c>
      <c r="C39" s="200"/>
      <c r="D39" s="200"/>
      <c r="E39" s="200"/>
      <c r="F39" s="99">
        <f>'00 0001 Pol'!AE20+'01 0101 Pol'!AE51+'02 0201 Pol'!AE53+'02 0202 Pol'!AE46+'03 0301 Pol'!AE35+'04 0401 Pol'!AE60+'04 0402 Pol'!AE26+'05 0501 Pol'!AE105+'06 0601 Pol'!AE73+'06 0602 Pol'!AE119+'06 0603 Pol'!AE45+'06 0604 Pol'!AE101+'07 0701 Pol'!AE49+'07 0702 Pol'!AE140+'08 0801 Pol'!AE42+'09 0901 Pol'!AE101+'10 1001 Pol'!AE35+'11 1101 Pol'!AE29</f>
        <v>0</v>
      </c>
      <c r="G39" s="100">
        <f>'00 0001 Pol'!AF20+'01 0101 Pol'!AF51+'02 0201 Pol'!AF53+'02 0202 Pol'!AF46+'03 0301 Pol'!AF35+'04 0401 Pol'!AF60+'04 0402 Pol'!AF26+'05 0501 Pol'!AF105+'06 0601 Pol'!AF73+'06 0602 Pol'!AF119+'06 0603 Pol'!AF45+'06 0604 Pol'!AF101+'07 0701 Pol'!AF49+'07 0702 Pol'!AF140+'08 0801 Pol'!AF42+'09 0901 Pol'!AF101+'10 1001 Pol'!AF35+'11 1101 Pol'!AF29</f>
        <v>0</v>
      </c>
      <c r="H39" s="101"/>
      <c r="I39" s="102">
        <f>F39+G39+H39</f>
        <v>0</v>
      </c>
      <c r="J39" s="103" t="str">
        <f>IF(CenaCelkemVypocet=0,"",I39/CenaCelkemVypocet*100)</f>
        <v/>
      </c>
    </row>
    <row r="40" spans="1:10" ht="25.5" customHeight="1" x14ac:dyDescent="0.2">
      <c r="A40" s="87">
        <v>2</v>
      </c>
      <c r="B40" s="104"/>
      <c r="C40" s="199" t="s">
        <v>46</v>
      </c>
      <c r="D40" s="199"/>
      <c r="E40" s="199"/>
      <c r="F40" s="105"/>
      <c r="G40" s="106"/>
      <c r="H40" s="106"/>
      <c r="I40" s="107"/>
      <c r="J40" s="108"/>
    </row>
    <row r="41" spans="1:10" ht="25.5" customHeight="1" x14ac:dyDescent="0.2">
      <c r="A41" s="87">
        <v>2</v>
      </c>
      <c r="B41" s="104" t="s">
        <v>47</v>
      </c>
      <c r="C41" s="199" t="s">
        <v>48</v>
      </c>
      <c r="D41" s="199"/>
      <c r="E41" s="199"/>
      <c r="F41" s="105">
        <f>'00 0001 Pol'!AE20</f>
        <v>0</v>
      </c>
      <c r="G41" s="106">
        <f>'00 0001 Pol'!AF20</f>
        <v>0</v>
      </c>
      <c r="H41" s="106"/>
      <c r="I41" s="107">
        <f t="shared" ref="I41:I70" si="1">F41+G41+H41</f>
        <v>0</v>
      </c>
      <c r="J41" s="108" t="str">
        <f t="shared" ref="J41:J70" si="2">IF(CenaCelkemVypocet=0,"",I41/CenaCelkemVypocet*100)</f>
        <v/>
      </c>
    </row>
    <row r="42" spans="1:10" ht="25.5" customHeight="1" x14ac:dyDescent="0.2">
      <c r="A42" s="87">
        <v>3</v>
      </c>
      <c r="B42" s="109" t="s">
        <v>49</v>
      </c>
      <c r="C42" s="200" t="s">
        <v>50</v>
      </c>
      <c r="D42" s="200"/>
      <c r="E42" s="200"/>
      <c r="F42" s="110">
        <f>'00 0001 Pol'!AE20</f>
        <v>0</v>
      </c>
      <c r="G42" s="101">
        <f>'00 0001 Pol'!AF20</f>
        <v>0</v>
      </c>
      <c r="H42" s="101"/>
      <c r="I42" s="102">
        <f t="shared" si="1"/>
        <v>0</v>
      </c>
      <c r="J42" s="103" t="str">
        <f t="shared" si="2"/>
        <v/>
      </c>
    </row>
    <row r="43" spans="1:10" ht="25.5" customHeight="1" x14ac:dyDescent="0.2">
      <c r="A43" s="87">
        <v>2</v>
      </c>
      <c r="B43" s="104" t="s">
        <v>51</v>
      </c>
      <c r="C43" s="199" t="s">
        <v>52</v>
      </c>
      <c r="D43" s="199"/>
      <c r="E43" s="199"/>
      <c r="F43" s="105">
        <f>'01 0101 Pol'!AE51</f>
        <v>0</v>
      </c>
      <c r="G43" s="106">
        <f>'01 0101 Pol'!AF51</f>
        <v>0</v>
      </c>
      <c r="H43" s="106"/>
      <c r="I43" s="107">
        <f t="shared" si="1"/>
        <v>0</v>
      </c>
      <c r="J43" s="108" t="str">
        <f t="shared" si="2"/>
        <v/>
      </c>
    </row>
    <row r="44" spans="1:10" ht="25.5" customHeight="1" x14ac:dyDescent="0.2">
      <c r="A44" s="87">
        <v>3</v>
      </c>
      <c r="B44" s="109" t="s">
        <v>53</v>
      </c>
      <c r="C44" s="200" t="s">
        <v>50</v>
      </c>
      <c r="D44" s="200"/>
      <c r="E44" s="200"/>
      <c r="F44" s="110">
        <f>'01 0101 Pol'!AE51</f>
        <v>0</v>
      </c>
      <c r="G44" s="101">
        <f>'01 0101 Pol'!AF51</f>
        <v>0</v>
      </c>
      <c r="H44" s="101"/>
      <c r="I44" s="102">
        <f t="shared" si="1"/>
        <v>0</v>
      </c>
      <c r="J44" s="103" t="str">
        <f t="shared" si="2"/>
        <v/>
      </c>
    </row>
    <row r="45" spans="1:10" ht="25.5" customHeight="1" x14ac:dyDescent="0.2">
      <c r="A45" s="87">
        <v>2</v>
      </c>
      <c r="B45" s="104" t="s">
        <v>54</v>
      </c>
      <c r="C45" s="199" t="s">
        <v>55</v>
      </c>
      <c r="D45" s="199"/>
      <c r="E45" s="199"/>
      <c r="F45" s="105">
        <f>'02 0201 Pol'!AE53+'02 0202 Pol'!AE46</f>
        <v>0</v>
      </c>
      <c r="G45" s="106">
        <f>'02 0201 Pol'!AF53+'02 0202 Pol'!AF46</f>
        <v>0</v>
      </c>
      <c r="H45" s="106"/>
      <c r="I45" s="107">
        <f t="shared" si="1"/>
        <v>0</v>
      </c>
      <c r="J45" s="108" t="str">
        <f t="shared" si="2"/>
        <v/>
      </c>
    </row>
    <row r="46" spans="1:10" ht="25.5" customHeight="1" x14ac:dyDescent="0.2">
      <c r="A46" s="87">
        <v>3</v>
      </c>
      <c r="B46" s="109" t="s">
        <v>56</v>
      </c>
      <c r="C46" s="200" t="s">
        <v>57</v>
      </c>
      <c r="D46" s="200"/>
      <c r="E46" s="200"/>
      <c r="F46" s="110">
        <f>'02 0201 Pol'!AE53</f>
        <v>0</v>
      </c>
      <c r="G46" s="101">
        <f>'02 0201 Pol'!AF53</f>
        <v>0</v>
      </c>
      <c r="H46" s="101"/>
      <c r="I46" s="102">
        <f t="shared" si="1"/>
        <v>0</v>
      </c>
      <c r="J46" s="103" t="str">
        <f t="shared" si="2"/>
        <v/>
      </c>
    </row>
    <row r="47" spans="1:10" ht="25.5" customHeight="1" x14ac:dyDescent="0.2">
      <c r="A47" s="87">
        <v>3</v>
      </c>
      <c r="B47" s="109" t="s">
        <v>58</v>
      </c>
      <c r="C47" s="200" t="s">
        <v>59</v>
      </c>
      <c r="D47" s="200"/>
      <c r="E47" s="200"/>
      <c r="F47" s="110">
        <f>'02 0202 Pol'!AE46</f>
        <v>0</v>
      </c>
      <c r="G47" s="101">
        <f>'02 0202 Pol'!AF46</f>
        <v>0</v>
      </c>
      <c r="H47" s="101"/>
      <c r="I47" s="102">
        <f t="shared" si="1"/>
        <v>0</v>
      </c>
      <c r="J47" s="103" t="str">
        <f t="shared" si="2"/>
        <v/>
      </c>
    </row>
    <row r="48" spans="1:10" ht="25.5" customHeight="1" x14ac:dyDescent="0.2">
      <c r="A48" s="87">
        <v>2</v>
      </c>
      <c r="B48" s="104" t="s">
        <v>60</v>
      </c>
      <c r="C48" s="199" t="s">
        <v>61</v>
      </c>
      <c r="D48" s="199"/>
      <c r="E48" s="199"/>
      <c r="F48" s="105">
        <f>'03 0301 Pol'!AE35</f>
        <v>0</v>
      </c>
      <c r="G48" s="106">
        <f>'03 0301 Pol'!AF35</f>
        <v>0</v>
      </c>
      <c r="H48" s="106"/>
      <c r="I48" s="107">
        <f t="shared" si="1"/>
        <v>0</v>
      </c>
      <c r="J48" s="108" t="str">
        <f t="shared" si="2"/>
        <v/>
      </c>
    </row>
    <row r="49" spans="1:10" ht="25.5" customHeight="1" x14ac:dyDescent="0.2">
      <c r="A49" s="87">
        <v>3</v>
      </c>
      <c r="B49" s="109" t="s">
        <v>62</v>
      </c>
      <c r="C49" s="200" t="s">
        <v>63</v>
      </c>
      <c r="D49" s="200"/>
      <c r="E49" s="200"/>
      <c r="F49" s="110">
        <f>'03 0301 Pol'!AE35</f>
        <v>0</v>
      </c>
      <c r="G49" s="101">
        <f>'03 0301 Pol'!AF35</f>
        <v>0</v>
      </c>
      <c r="H49" s="101"/>
      <c r="I49" s="102">
        <f t="shared" si="1"/>
        <v>0</v>
      </c>
      <c r="J49" s="103" t="str">
        <f t="shared" si="2"/>
        <v/>
      </c>
    </row>
    <row r="50" spans="1:10" ht="25.5" customHeight="1" x14ac:dyDescent="0.2">
      <c r="A50" s="87">
        <v>2</v>
      </c>
      <c r="B50" s="104" t="s">
        <v>64</v>
      </c>
      <c r="C50" s="199" t="s">
        <v>65</v>
      </c>
      <c r="D50" s="199"/>
      <c r="E50" s="199"/>
      <c r="F50" s="105">
        <f>'04 0401 Pol'!AE60+'04 0402 Pol'!AE26</f>
        <v>0</v>
      </c>
      <c r="G50" s="106">
        <f>'04 0401 Pol'!AF60+'04 0402 Pol'!AF26</f>
        <v>0</v>
      </c>
      <c r="H50" s="106"/>
      <c r="I50" s="107">
        <f t="shared" si="1"/>
        <v>0</v>
      </c>
      <c r="J50" s="108" t="str">
        <f t="shared" si="2"/>
        <v/>
      </c>
    </row>
    <row r="51" spans="1:10" ht="25.5" customHeight="1" x14ac:dyDescent="0.2">
      <c r="A51" s="87">
        <v>3</v>
      </c>
      <c r="B51" s="109" t="s">
        <v>66</v>
      </c>
      <c r="C51" s="200" t="s">
        <v>50</v>
      </c>
      <c r="D51" s="200"/>
      <c r="E51" s="200"/>
      <c r="F51" s="110">
        <f>'04 0401 Pol'!AE60</f>
        <v>0</v>
      </c>
      <c r="G51" s="101">
        <f>'04 0401 Pol'!AF60</f>
        <v>0</v>
      </c>
      <c r="H51" s="101"/>
      <c r="I51" s="102">
        <f t="shared" si="1"/>
        <v>0</v>
      </c>
      <c r="J51" s="103" t="str">
        <f t="shared" si="2"/>
        <v/>
      </c>
    </row>
    <row r="52" spans="1:10" ht="25.5" customHeight="1" x14ac:dyDescent="0.2">
      <c r="A52" s="87">
        <v>3</v>
      </c>
      <c r="B52" s="109" t="s">
        <v>67</v>
      </c>
      <c r="C52" s="200" t="s">
        <v>68</v>
      </c>
      <c r="D52" s="200"/>
      <c r="E52" s="200"/>
      <c r="F52" s="110">
        <f>'04 0402 Pol'!AE26</f>
        <v>0</v>
      </c>
      <c r="G52" s="101">
        <f>'04 0402 Pol'!AF26</f>
        <v>0</v>
      </c>
      <c r="H52" s="101"/>
      <c r="I52" s="102">
        <f t="shared" si="1"/>
        <v>0</v>
      </c>
      <c r="J52" s="103" t="str">
        <f t="shared" si="2"/>
        <v/>
      </c>
    </row>
    <row r="53" spans="1:10" ht="25.5" customHeight="1" x14ac:dyDescent="0.2">
      <c r="A53" s="87">
        <v>2</v>
      </c>
      <c r="B53" s="104" t="s">
        <v>69</v>
      </c>
      <c r="C53" s="199" t="s">
        <v>70</v>
      </c>
      <c r="D53" s="199"/>
      <c r="E53" s="199"/>
      <c r="F53" s="105">
        <f>'05 0501 Pol'!AE105</f>
        <v>0</v>
      </c>
      <c r="G53" s="106">
        <f>'05 0501 Pol'!AF105</f>
        <v>0</v>
      </c>
      <c r="H53" s="106"/>
      <c r="I53" s="107">
        <f t="shared" si="1"/>
        <v>0</v>
      </c>
      <c r="J53" s="108" t="str">
        <f t="shared" si="2"/>
        <v/>
      </c>
    </row>
    <row r="54" spans="1:10" ht="25.5" customHeight="1" x14ac:dyDescent="0.2">
      <c r="A54" s="87">
        <v>3</v>
      </c>
      <c r="B54" s="109" t="s">
        <v>71</v>
      </c>
      <c r="C54" s="200" t="s">
        <v>63</v>
      </c>
      <c r="D54" s="200"/>
      <c r="E54" s="200"/>
      <c r="F54" s="110">
        <f>'05 0501 Pol'!AE105</f>
        <v>0</v>
      </c>
      <c r="G54" s="101">
        <f>'05 0501 Pol'!AF105</f>
        <v>0</v>
      </c>
      <c r="H54" s="101"/>
      <c r="I54" s="102">
        <f t="shared" si="1"/>
        <v>0</v>
      </c>
      <c r="J54" s="103" t="str">
        <f t="shared" si="2"/>
        <v/>
      </c>
    </row>
    <row r="55" spans="1:10" ht="25.5" customHeight="1" x14ac:dyDescent="0.2">
      <c r="A55" s="87">
        <v>2</v>
      </c>
      <c r="B55" s="104" t="s">
        <v>72</v>
      </c>
      <c r="C55" s="199" t="s">
        <v>73</v>
      </c>
      <c r="D55" s="199"/>
      <c r="E55" s="199"/>
      <c r="F55" s="105">
        <f>'06 0601 Pol'!AE73+'06 0602 Pol'!AE119+'06 0603 Pol'!AE45+'06 0604 Pol'!AE101</f>
        <v>0</v>
      </c>
      <c r="G55" s="106">
        <f>'06 0601 Pol'!AF73+'06 0602 Pol'!AF119+'06 0603 Pol'!AF45+'06 0604 Pol'!AF101</f>
        <v>0</v>
      </c>
      <c r="H55" s="106"/>
      <c r="I55" s="107">
        <f t="shared" si="1"/>
        <v>0</v>
      </c>
      <c r="J55" s="108" t="str">
        <f t="shared" si="2"/>
        <v/>
      </c>
    </row>
    <row r="56" spans="1:10" ht="25.5" customHeight="1" x14ac:dyDescent="0.2">
      <c r="A56" s="87">
        <v>3</v>
      </c>
      <c r="B56" s="109" t="s">
        <v>74</v>
      </c>
      <c r="C56" s="200" t="s">
        <v>75</v>
      </c>
      <c r="D56" s="200"/>
      <c r="E56" s="200"/>
      <c r="F56" s="110">
        <f>'06 0601 Pol'!AE73</f>
        <v>0</v>
      </c>
      <c r="G56" s="101">
        <f>'06 0601 Pol'!AF73</f>
        <v>0</v>
      </c>
      <c r="H56" s="101"/>
      <c r="I56" s="102">
        <f t="shared" si="1"/>
        <v>0</v>
      </c>
      <c r="J56" s="103" t="str">
        <f t="shared" si="2"/>
        <v/>
      </c>
    </row>
    <row r="57" spans="1:10" ht="25.5" customHeight="1" x14ac:dyDescent="0.2">
      <c r="A57" s="87">
        <v>3</v>
      </c>
      <c r="B57" s="109" t="s">
        <v>76</v>
      </c>
      <c r="C57" s="200" t="s">
        <v>77</v>
      </c>
      <c r="D57" s="200"/>
      <c r="E57" s="200"/>
      <c r="F57" s="110">
        <f>'06 0602 Pol'!AE119</f>
        <v>0</v>
      </c>
      <c r="G57" s="101">
        <f>'06 0602 Pol'!AF119</f>
        <v>0</v>
      </c>
      <c r="H57" s="101"/>
      <c r="I57" s="102">
        <f t="shared" si="1"/>
        <v>0</v>
      </c>
      <c r="J57" s="103" t="str">
        <f t="shared" si="2"/>
        <v/>
      </c>
    </row>
    <row r="58" spans="1:10" ht="25.5" customHeight="1" x14ac:dyDescent="0.2">
      <c r="A58" s="87">
        <v>3</v>
      </c>
      <c r="B58" s="109" t="s">
        <v>78</v>
      </c>
      <c r="C58" s="200" t="s">
        <v>79</v>
      </c>
      <c r="D58" s="200"/>
      <c r="E58" s="200"/>
      <c r="F58" s="110">
        <f>'06 0603 Pol'!AE45</f>
        <v>0</v>
      </c>
      <c r="G58" s="101">
        <f>'06 0603 Pol'!AF45</f>
        <v>0</v>
      </c>
      <c r="H58" s="101"/>
      <c r="I58" s="102">
        <f t="shared" si="1"/>
        <v>0</v>
      </c>
      <c r="J58" s="103" t="str">
        <f t="shared" si="2"/>
        <v/>
      </c>
    </row>
    <row r="59" spans="1:10" ht="25.5" customHeight="1" x14ac:dyDescent="0.2">
      <c r="A59" s="87">
        <v>3</v>
      </c>
      <c r="B59" s="109" t="s">
        <v>80</v>
      </c>
      <c r="C59" s="200" t="s">
        <v>81</v>
      </c>
      <c r="D59" s="200"/>
      <c r="E59" s="200"/>
      <c r="F59" s="110">
        <f>'06 0604 Pol'!AE101</f>
        <v>0</v>
      </c>
      <c r="G59" s="101">
        <f>'06 0604 Pol'!AF101</f>
        <v>0</v>
      </c>
      <c r="H59" s="101"/>
      <c r="I59" s="102">
        <f t="shared" si="1"/>
        <v>0</v>
      </c>
      <c r="J59" s="103" t="str">
        <f t="shared" si="2"/>
        <v/>
      </c>
    </row>
    <row r="60" spans="1:10" ht="25.5" customHeight="1" x14ac:dyDescent="0.2">
      <c r="A60" s="87">
        <v>2</v>
      </c>
      <c r="B60" s="104" t="s">
        <v>82</v>
      </c>
      <c r="C60" s="199" t="s">
        <v>83</v>
      </c>
      <c r="D60" s="199"/>
      <c r="E60" s="199"/>
      <c r="F60" s="105">
        <f>'07 0701 Pol'!AE49+'07 0702 Pol'!AE140</f>
        <v>0</v>
      </c>
      <c r="G60" s="106">
        <f>'07 0701 Pol'!AF49+'07 0702 Pol'!AF140</f>
        <v>0</v>
      </c>
      <c r="H60" s="106"/>
      <c r="I60" s="107">
        <f t="shared" si="1"/>
        <v>0</v>
      </c>
      <c r="J60" s="108" t="str">
        <f t="shared" si="2"/>
        <v/>
      </c>
    </row>
    <row r="61" spans="1:10" ht="25.5" customHeight="1" x14ac:dyDescent="0.2">
      <c r="A61" s="87">
        <v>3</v>
      </c>
      <c r="B61" s="109" t="s">
        <v>84</v>
      </c>
      <c r="C61" s="200" t="s">
        <v>85</v>
      </c>
      <c r="D61" s="200"/>
      <c r="E61" s="200"/>
      <c r="F61" s="110">
        <f>'07 0701 Pol'!AE49</f>
        <v>0</v>
      </c>
      <c r="G61" s="101">
        <f>'07 0701 Pol'!AF49</f>
        <v>0</v>
      </c>
      <c r="H61" s="101"/>
      <c r="I61" s="102">
        <f t="shared" si="1"/>
        <v>0</v>
      </c>
      <c r="J61" s="103" t="str">
        <f t="shared" si="2"/>
        <v/>
      </c>
    </row>
    <row r="62" spans="1:10" ht="25.5" customHeight="1" x14ac:dyDescent="0.2">
      <c r="A62" s="87">
        <v>3</v>
      </c>
      <c r="B62" s="109" t="s">
        <v>86</v>
      </c>
      <c r="C62" s="200" t="s">
        <v>87</v>
      </c>
      <c r="D62" s="200"/>
      <c r="E62" s="200"/>
      <c r="F62" s="110">
        <f>'07 0702 Pol'!AE140</f>
        <v>0</v>
      </c>
      <c r="G62" s="101">
        <f>'07 0702 Pol'!AF140</f>
        <v>0</v>
      </c>
      <c r="H62" s="101"/>
      <c r="I62" s="102">
        <f t="shared" si="1"/>
        <v>0</v>
      </c>
      <c r="J62" s="103" t="str">
        <f t="shared" si="2"/>
        <v/>
      </c>
    </row>
    <row r="63" spans="1:10" ht="25.5" customHeight="1" x14ac:dyDescent="0.2">
      <c r="A63" s="87">
        <v>2</v>
      </c>
      <c r="B63" s="104" t="s">
        <v>88</v>
      </c>
      <c r="C63" s="199" t="s">
        <v>89</v>
      </c>
      <c r="D63" s="199"/>
      <c r="E63" s="199"/>
      <c r="F63" s="105">
        <f>'08 0801 Pol'!AE42</f>
        <v>0</v>
      </c>
      <c r="G63" s="106">
        <f>'08 0801 Pol'!AF42</f>
        <v>0</v>
      </c>
      <c r="H63" s="106"/>
      <c r="I63" s="107">
        <f t="shared" si="1"/>
        <v>0</v>
      </c>
      <c r="J63" s="108" t="str">
        <f t="shared" si="2"/>
        <v/>
      </c>
    </row>
    <row r="64" spans="1:10" ht="25.5" customHeight="1" x14ac:dyDescent="0.2">
      <c r="A64" s="87">
        <v>3</v>
      </c>
      <c r="B64" s="109" t="s">
        <v>90</v>
      </c>
      <c r="C64" s="200" t="s">
        <v>50</v>
      </c>
      <c r="D64" s="200"/>
      <c r="E64" s="200"/>
      <c r="F64" s="110">
        <f>'08 0801 Pol'!AE42</f>
        <v>0</v>
      </c>
      <c r="G64" s="101">
        <f>'08 0801 Pol'!AF42</f>
        <v>0</v>
      </c>
      <c r="H64" s="101"/>
      <c r="I64" s="102">
        <f t="shared" si="1"/>
        <v>0</v>
      </c>
      <c r="J64" s="103" t="str">
        <f t="shared" si="2"/>
        <v/>
      </c>
    </row>
    <row r="65" spans="1:52" ht="25.5" customHeight="1" x14ac:dyDescent="0.2">
      <c r="A65" s="87">
        <v>2</v>
      </c>
      <c r="B65" s="104" t="s">
        <v>91</v>
      </c>
      <c r="C65" s="199" t="s">
        <v>92</v>
      </c>
      <c r="D65" s="199"/>
      <c r="E65" s="199"/>
      <c r="F65" s="105">
        <f>'09 0901 Pol'!AE101</f>
        <v>0</v>
      </c>
      <c r="G65" s="106">
        <f>'09 0901 Pol'!AF101</f>
        <v>0</v>
      </c>
      <c r="H65" s="106"/>
      <c r="I65" s="107">
        <f t="shared" si="1"/>
        <v>0</v>
      </c>
      <c r="J65" s="108" t="str">
        <f t="shared" si="2"/>
        <v/>
      </c>
    </row>
    <row r="66" spans="1:52" ht="25.5" customHeight="1" x14ac:dyDescent="0.2">
      <c r="A66" s="87">
        <v>3</v>
      </c>
      <c r="B66" s="109" t="s">
        <v>93</v>
      </c>
      <c r="C66" s="200" t="s">
        <v>50</v>
      </c>
      <c r="D66" s="200"/>
      <c r="E66" s="200"/>
      <c r="F66" s="110">
        <f>'09 0901 Pol'!AE101</f>
        <v>0</v>
      </c>
      <c r="G66" s="101">
        <f>'09 0901 Pol'!AF101</f>
        <v>0</v>
      </c>
      <c r="H66" s="101"/>
      <c r="I66" s="102">
        <f t="shared" si="1"/>
        <v>0</v>
      </c>
      <c r="J66" s="103" t="str">
        <f t="shared" si="2"/>
        <v/>
      </c>
    </row>
    <row r="67" spans="1:52" ht="25.5" customHeight="1" x14ac:dyDescent="0.2">
      <c r="A67" s="87">
        <v>2</v>
      </c>
      <c r="B67" s="104" t="s">
        <v>94</v>
      </c>
      <c r="C67" s="199" t="s">
        <v>95</v>
      </c>
      <c r="D67" s="199"/>
      <c r="E67" s="199"/>
      <c r="F67" s="105">
        <f>'10 1001 Pol'!AE35</f>
        <v>0</v>
      </c>
      <c r="G67" s="106">
        <f>'10 1001 Pol'!AF35</f>
        <v>0</v>
      </c>
      <c r="H67" s="106"/>
      <c r="I67" s="107">
        <f t="shared" si="1"/>
        <v>0</v>
      </c>
      <c r="J67" s="108" t="str">
        <f t="shared" si="2"/>
        <v/>
      </c>
    </row>
    <row r="68" spans="1:52" ht="25.5" customHeight="1" x14ac:dyDescent="0.2">
      <c r="A68" s="87">
        <v>3</v>
      </c>
      <c r="B68" s="109" t="s">
        <v>96</v>
      </c>
      <c r="C68" s="200" t="s">
        <v>50</v>
      </c>
      <c r="D68" s="200"/>
      <c r="E68" s="200"/>
      <c r="F68" s="110">
        <f>'10 1001 Pol'!AE35</f>
        <v>0</v>
      </c>
      <c r="G68" s="101">
        <f>'10 1001 Pol'!AF35</f>
        <v>0</v>
      </c>
      <c r="H68" s="101"/>
      <c r="I68" s="102">
        <f t="shared" si="1"/>
        <v>0</v>
      </c>
      <c r="J68" s="103" t="str">
        <f t="shared" si="2"/>
        <v/>
      </c>
    </row>
    <row r="69" spans="1:52" ht="25.5" customHeight="1" x14ac:dyDescent="0.2">
      <c r="A69" s="87">
        <v>2</v>
      </c>
      <c r="B69" s="104" t="s">
        <v>97</v>
      </c>
      <c r="C69" s="199" t="s">
        <v>98</v>
      </c>
      <c r="D69" s="199"/>
      <c r="E69" s="199"/>
      <c r="F69" s="105">
        <f>'11 1101 Pol'!AE29</f>
        <v>0</v>
      </c>
      <c r="G69" s="106">
        <f>'11 1101 Pol'!AF29</f>
        <v>0</v>
      </c>
      <c r="H69" s="106"/>
      <c r="I69" s="107">
        <f t="shared" si="1"/>
        <v>0</v>
      </c>
      <c r="J69" s="108" t="str">
        <f t="shared" si="2"/>
        <v/>
      </c>
    </row>
    <row r="70" spans="1:52" ht="25.5" customHeight="1" x14ac:dyDescent="0.2">
      <c r="A70" s="87">
        <v>3</v>
      </c>
      <c r="B70" s="109" t="s">
        <v>99</v>
      </c>
      <c r="C70" s="200" t="s">
        <v>50</v>
      </c>
      <c r="D70" s="200"/>
      <c r="E70" s="200"/>
      <c r="F70" s="110">
        <f>'11 1101 Pol'!AE29</f>
        <v>0</v>
      </c>
      <c r="G70" s="101">
        <f>'11 1101 Pol'!AF29</f>
        <v>0</v>
      </c>
      <c r="H70" s="101"/>
      <c r="I70" s="102">
        <f t="shared" si="1"/>
        <v>0</v>
      </c>
      <c r="J70" s="103" t="str">
        <f t="shared" si="2"/>
        <v/>
      </c>
    </row>
    <row r="71" spans="1:52" ht="25.5" customHeight="1" x14ac:dyDescent="0.2">
      <c r="A71" s="87"/>
      <c r="B71" s="201" t="s">
        <v>100</v>
      </c>
      <c r="C71" s="202"/>
      <c r="D71" s="202"/>
      <c r="E71" s="202"/>
      <c r="F71" s="111">
        <f>SUMIF(A39:A70,"=1",F39:F70)</f>
        <v>0</v>
      </c>
      <c r="G71" s="112">
        <f>SUMIF(A39:A70,"=1",G39:G70)</f>
        <v>0</v>
      </c>
      <c r="H71" s="112">
        <f>SUMIF(A39:A70,"=1",H39:H70)</f>
        <v>0</v>
      </c>
      <c r="I71" s="113">
        <f>SUMIF(A39:A70,"=1",I39:I70)</f>
        <v>0</v>
      </c>
      <c r="J71" s="114">
        <f>SUMIF(A39:A70,"=1",J39:J70)</f>
        <v>0</v>
      </c>
    </row>
    <row r="73" spans="1:52" x14ac:dyDescent="0.2">
      <c r="A73" t="s">
        <v>102</v>
      </c>
      <c r="B73" t="s">
        <v>103</v>
      </c>
    </row>
    <row r="74" spans="1:52" x14ac:dyDescent="0.2">
      <c r="B74" s="198" t="s">
        <v>103</v>
      </c>
      <c r="C74" s="198"/>
      <c r="D74" s="198"/>
      <c r="E74" s="198"/>
      <c r="F74" s="198"/>
      <c r="G74" s="198"/>
      <c r="H74" s="198"/>
      <c r="I74" s="198"/>
      <c r="J74" s="198"/>
      <c r="AZ74" s="123" t="str">
        <f>B74</f>
        <v>Popis stavby: 202311 - Sběrný dvůr odpadů Kyjov</v>
      </c>
    </row>
    <row r="75" spans="1:52" x14ac:dyDescent="0.2">
      <c r="A75" t="s">
        <v>104</v>
      </c>
      <c r="B75" t="s">
        <v>105</v>
      </c>
    </row>
    <row r="76" spans="1:52" x14ac:dyDescent="0.2">
      <c r="B76" s="198" t="s">
        <v>106</v>
      </c>
      <c r="C76" s="198"/>
      <c r="D76" s="198"/>
      <c r="E76" s="198"/>
      <c r="F76" s="198"/>
      <c r="G76" s="198"/>
      <c r="H76" s="198"/>
      <c r="I76" s="198"/>
      <c r="J76" s="198"/>
      <c r="AZ76" s="123" t="str">
        <f>B76</f>
        <v>Popis rozpočtu: 0001 - položkový rozpočet</v>
      </c>
    </row>
    <row r="77" spans="1:52" x14ac:dyDescent="0.2">
      <c r="A77" t="s">
        <v>107</v>
      </c>
      <c r="B77" t="s">
        <v>106</v>
      </c>
    </row>
    <row r="78" spans="1:52" x14ac:dyDescent="0.2">
      <c r="A78" t="s">
        <v>104</v>
      </c>
      <c r="B78" t="s">
        <v>108</v>
      </c>
    </row>
    <row r="79" spans="1:52" x14ac:dyDescent="0.2">
      <c r="B79" s="198" t="s">
        <v>109</v>
      </c>
      <c r="C79" s="198"/>
      <c r="D79" s="198"/>
      <c r="E79" s="198"/>
      <c r="F79" s="198"/>
      <c r="G79" s="198"/>
      <c r="H79" s="198"/>
      <c r="I79" s="198"/>
      <c r="J79" s="198"/>
      <c r="AZ79" s="123" t="str">
        <f>B79</f>
        <v>Popis rozpočtu: 0101 - položkový rozpočet</v>
      </c>
    </row>
    <row r="80" spans="1:52" x14ac:dyDescent="0.2">
      <c r="A80" t="s">
        <v>107</v>
      </c>
      <c r="B80" t="s">
        <v>109</v>
      </c>
    </row>
    <row r="81" spans="1:52" x14ac:dyDescent="0.2">
      <c r="A81" t="s">
        <v>104</v>
      </c>
      <c r="B81" t="s">
        <v>110</v>
      </c>
    </row>
    <row r="82" spans="1:52" x14ac:dyDescent="0.2">
      <c r="B82" s="198" t="s">
        <v>111</v>
      </c>
      <c r="C82" s="198"/>
      <c r="D82" s="198"/>
      <c r="E82" s="198"/>
      <c r="F82" s="198"/>
      <c r="G82" s="198"/>
      <c r="H82" s="198"/>
      <c r="I82" s="198"/>
      <c r="J82" s="198"/>
      <c r="AZ82" s="123" t="str">
        <f>B82</f>
        <v>Popis rozpočtu: 0201 - položkový rozpočet přípojky vody</v>
      </c>
    </row>
    <row r="83" spans="1:52" x14ac:dyDescent="0.2">
      <c r="A83" t="s">
        <v>107</v>
      </c>
      <c r="B83" t="s">
        <v>111</v>
      </c>
    </row>
    <row r="84" spans="1:52" x14ac:dyDescent="0.2">
      <c r="A84" t="s">
        <v>107</v>
      </c>
      <c r="B84" t="s">
        <v>112</v>
      </c>
    </row>
    <row r="85" spans="1:52" x14ac:dyDescent="0.2">
      <c r="B85" s="198" t="s">
        <v>113</v>
      </c>
      <c r="C85" s="198"/>
      <c r="D85" s="198"/>
      <c r="E85" s="198"/>
      <c r="F85" s="198"/>
      <c r="G85" s="198"/>
      <c r="H85" s="198"/>
      <c r="I85" s="198"/>
      <c r="J85" s="198"/>
      <c r="AZ85" s="123" t="str">
        <f>B85</f>
        <v>Popis objektu: 03 - SO.03 přípojka NN</v>
      </c>
    </row>
    <row r="86" spans="1:52" x14ac:dyDescent="0.2">
      <c r="A86" t="s">
        <v>104</v>
      </c>
      <c r="B86" t="s">
        <v>113</v>
      </c>
    </row>
    <row r="87" spans="1:52" x14ac:dyDescent="0.2">
      <c r="A87" t="s">
        <v>107</v>
      </c>
      <c r="B87" t="s">
        <v>114</v>
      </c>
    </row>
    <row r="88" spans="1:52" x14ac:dyDescent="0.2">
      <c r="B88" s="198" t="s">
        <v>113</v>
      </c>
      <c r="C88" s="198"/>
      <c r="D88" s="198"/>
      <c r="E88" s="198"/>
      <c r="F88" s="198"/>
      <c r="G88" s="198"/>
      <c r="H88" s="198"/>
      <c r="I88" s="198"/>
      <c r="J88" s="198"/>
      <c r="AZ88" s="123" t="str">
        <f>B88</f>
        <v>Popis objektu: 03 - SO.03 přípojka NN</v>
      </c>
    </row>
    <row r="89" spans="1:52" x14ac:dyDescent="0.2">
      <c r="A89" t="s">
        <v>104</v>
      </c>
      <c r="B89" t="s">
        <v>115</v>
      </c>
    </row>
    <row r="90" spans="1:52" x14ac:dyDescent="0.2">
      <c r="A90" t="s">
        <v>107</v>
      </c>
      <c r="B90" t="s">
        <v>116</v>
      </c>
    </row>
    <row r="91" spans="1:52" x14ac:dyDescent="0.2">
      <c r="B91" s="198" t="s">
        <v>113</v>
      </c>
      <c r="C91" s="198"/>
      <c r="D91" s="198"/>
      <c r="E91" s="198"/>
      <c r="F91" s="198"/>
      <c r="G91" s="198"/>
      <c r="H91" s="198"/>
      <c r="I91" s="198"/>
      <c r="J91" s="198"/>
      <c r="AZ91" s="123" t="str">
        <f>B91</f>
        <v>Popis objektu: 03 - SO.03 přípojka NN</v>
      </c>
    </row>
    <row r="92" spans="1:52" x14ac:dyDescent="0.2">
      <c r="A92" t="s">
        <v>107</v>
      </c>
      <c r="B92" t="s">
        <v>117</v>
      </c>
    </row>
    <row r="93" spans="1:52" x14ac:dyDescent="0.2">
      <c r="A93" t="s">
        <v>104</v>
      </c>
      <c r="B93" t="s">
        <v>118</v>
      </c>
    </row>
    <row r="94" spans="1:52" x14ac:dyDescent="0.2">
      <c r="A94" t="s">
        <v>107</v>
      </c>
      <c r="B94" t="s">
        <v>119</v>
      </c>
    </row>
    <row r="95" spans="1:52" x14ac:dyDescent="0.2">
      <c r="B95" s="198" t="s">
        <v>113</v>
      </c>
      <c r="C95" s="198"/>
      <c r="D95" s="198"/>
      <c r="E95" s="198"/>
      <c r="F95" s="198"/>
      <c r="G95" s="198"/>
      <c r="H95" s="198"/>
      <c r="I95" s="198"/>
      <c r="J95" s="198"/>
      <c r="AZ95" s="123" t="str">
        <f>B95</f>
        <v>Popis objektu: 03 - SO.03 přípojka NN</v>
      </c>
    </row>
    <row r="96" spans="1:52" x14ac:dyDescent="0.2">
      <c r="A96" t="s">
        <v>104</v>
      </c>
      <c r="B96" t="s">
        <v>120</v>
      </c>
    </row>
    <row r="97" spans="1:52" x14ac:dyDescent="0.2">
      <c r="A97" t="s">
        <v>107</v>
      </c>
      <c r="B97" t="s">
        <v>121</v>
      </c>
    </row>
    <row r="98" spans="1:52" x14ac:dyDescent="0.2">
      <c r="B98" s="198" t="s">
        <v>113</v>
      </c>
      <c r="C98" s="198"/>
      <c r="D98" s="198"/>
      <c r="E98" s="198"/>
      <c r="F98" s="198"/>
      <c r="G98" s="198"/>
      <c r="H98" s="198"/>
      <c r="I98" s="198"/>
      <c r="J98" s="198"/>
      <c r="AZ98" s="123" t="str">
        <f>B98</f>
        <v>Popis objektu: 03 - SO.03 přípojka NN</v>
      </c>
    </row>
    <row r="99" spans="1:52" x14ac:dyDescent="0.2">
      <c r="A99" t="s">
        <v>107</v>
      </c>
      <c r="B99" t="s">
        <v>122</v>
      </c>
    </row>
    <row r="100" spans="1:52" x14ac:dyDescent="0.2">
      <c r="B100" s="198" t="s">
        <v>113</v>
      </c>
      <c r="C100" s="198"/>
      <c r="D100" s="198"/>
      <c r="E100" s="198"/>
      <c r="F100" s="198"/>
      <c r="G100" s="198"/>
      <c r="H100" s="198"/>
      <c r="I100" s="198"/>
      <c r="J100" s="198"/>
      <c r="AZ100" s="123" t="str">
        <f>B100</f>
        <v>Popis objektu: 03 - SO.03 přípojka NN</v>
      </c>
    </row>
    <row r="101" spans="1:52" x14ac:dyDescent="0.2">
      <c r="A101" t="s">
        <v>107</v>
      </c>
      <c r="B101" t="s">
        <v>123</v>
      </c>
    </row>
    <row r="102" spans="1:52" x14ac:dyDescent="0.2">
      <c r="B102" s="198" t="s">
        <v>113</v>
      </c>
      <c r="C102" s="198"/>
      <c r="D102" s="198"/>
      <c r="E102" s="198"/>
      <c r="F102" s="198"/>
      <c r="G102" s="198"/>
      <c r="H102" s="198"/>
      <c r="I102" s="198"/>
      <c r="J102" s="198"/>
      <c r="AZ102" s="123" t="str">
        <f>B102</f>
        <v>Popis objektu: 03 - SO.03 přípojka NN</v>
      </c>
    </row>
    <row r="103" spans="1:52" x14ac:dyDescent="0.2">
      <c r="A103" t="s">
        <v>107</v>
      </c>
      <c r="B103" t="s">
        <v>124</v>
      </c>
    </row>
    <row r="104" spans="1:52" x14ac:dyDescent="0.2">
      <c r="B104" s="198" t="s">
        <v>113</v>
      </c>
      <c r="C104" s="198"/>
      <c r="D104" s="198"/>
      <c r="E104" s="198"/>
      <c r="F104" s="198"/>
      <c r="G104" s="198"/>
      <c r="H104" s="198"/>
      <c r="I104" s="198"/>
      <c r="J104" s="198"/>
      <c r="AZ104" s="123" t="str">
        <f>B104</f>
        <v>Popis objektu: 03 - SO.03 přípojka NN</v>
      </c>
    </row>
    <row r="105" spans="1:52" x14ac:dyDescent="0.2">
      <c r="A105" t="s">
        <v>104</v>
      </c>
      <c r="B105" t="s">
        <v>125</v>
      </c>
    </row>
    <row r="106" spans="1:52" x14ac:dyDescent="0.2">
      <c r="B106" s="198" t="s">
        <v>126</v>
      </c>
      <c r="C106" s="198"/>
      <c r="D106" s="198"/>
      <c r="E106" s="198"/>
      <c r="F106" s="198"/>
      <c r="G106" s="198"/>
      <c r="H106" s="198"/>
      <c r="I106" s="198"/>
      <c r="J106" s="198"/>
      <c r="AZ106" s="123" t="str">
        <f>B106</f>
        <v>Popis rozpočtu: 0701 - SO.07.1 odvod srážkových vod vnějších</v>
      </c>
    </row>
    <row r="107" spans="1:52" x14ac:dyDescent="0.2">
      <c r="A107" t="s">
        <v>107</v>
      </c>
      <c r="B107" t="s">
        <v>126</v>
      </c>
    </row>
    <row r="108" spans="1:52" x14ac:dyDescent="0.2">
      <c r="B108" s="198" t="s">
        <v>113</v>
      </c>
      <c r="C108" s="198"/>
      <c r="D108" s="198"/>
      <c r="E108" s="198"/>
      <c r="F108" s="198"/>
      <c r="G108" s="198"/>
      <c r="H108" s="198"/>
      <c r="I108" s="198"/>
      <c r="J108" s="198"/>
      <c r="AZ108" s="123" t="str">
        <f>B108</f>
        <v>Popis objektu: 03 - SO.03 přípojka NN</v>
      </c>
    </row>
    <row r="109" spans="1:52" x14ac:dyDescent="0.2">
      <c r="A109" t="s">
        <v>107</v>
      </c>
      <c r="B109" t="s">
        <v>127</v>
      </c>
    </row>
    <row r="110" spans="1:52" x14ac:dyDescent="0.2">
      <c r="B110" s="198" t="s">
        <v>113</v>
      </c>
      <c r="C110" s="198"/>
      <c r="D110" s="198"/>
      <c r="E110" s="198"/>
      <c r="F110" s="198"/>
      <c r="G110" s="198"/>
      <c r="H110" s="198"/>
      <c r="I110" s="198"/>
      <c r="J110" s="198"/>
      <c r="AZ110" s="123" t="str">
        <f>B110</f>
        <v>Popis objektu: 03 - SO.03 přípojka NN</v>
      </c>
    </row>
    <row r="111" spans="1:52" x14ac:dyDescent="0.2">
      <c r="A111" t="s">
        <v>104</v>
      </c>
      <c r="B111" t="s">
        <v>128</v>
      </c>
    </row>
    <row r="112" spans="1:52" x14ac:dyDescent="0.2">
      <c r="A112" t="s">
        <v>107</v>
      </c>
      <c r="B112" t="s">
        <v>129</v>
      </c>
    </row>
    <row r="113" spans="1:52" x14ac:dyDescent="0.2">
      <c r="B113" s="198" t="s">
        <v>113</v>
      </c>
      <c r="C113" s="198"/>
      <c r="D113" s="198"/>
      <c r="E113" s="198"/>
      <c r="F113" s="198"/>
      <c r="G113" s="198"/>
      <c r="H113" s="198"/>
      <c r="I113" s="198"/>
      <c r="J113" s="198"/>
      <c r="AZ113" s="123" t="str">
        <f>B113</f>
        <v>Popis objektu: 03 - SO.03 přípojka NN</v>
      </c>
    </row>
    <row r="114" spans="1:52" x14ac:dyDescent="0.2">
      <c r="A114" t="s">
        <v>104</v>
      </c>
      <c r="B114" t="s">
        <v>130</v>
      </c>
    </row>
    <row r="115" spans="1:52" x14ac:dyDescent="0.2">
      <c r="A115" t="s">
        <v>107</v>
      </c>
      <c r="B115" t="s">
        <v>131</v>
      </c>
    </row>
    <row r="116" spans="1:52" x14ac:dyDescent="0.2">
      <c r="B116" s="198" t="s">
        <v>113</v>
      </c>
      <c r="C116" s="198"/>
      <c r="D116" s="198"/>
      <c r="E116" s="198"/>
      <c r="F116" s="198"/>
      <c r="G116" s="198"/>
      <c r="H116" s="198"/>
      <c r="I116" s="198"/>
      <c r="J116" s="198"/>
      <c r="AZ116" s="123" t="str">
        <f>B116</f>
        <v>Popis objektu: 03 - SO.03 přípojka NN</v>
      </c>
    </row>
    <row r="117" spans="1:52" x14ac:dyDescent="0.2">
      <c r="A117" t="s">
        <v>104</v>
      </c>
      <c r="B117" t="s">
        <v>132</v>
      </c>
    </row>
    <row r="118" spans="1:52" x14ac:dyDescent="0.2">
      <c r="A118" t="s">
        <v>107</v>
      </c>
      <c r="B118" t="s">
        <v>133</v>
      </c>
    </row>
    <row r="119" spans="1:52" x14ac:dyDescent="0.2">
      <c r="B119" s="198" t="s">
        <v>113</v>
      </c>
      <c r="C119" s="198"/>
      <c r="D119" s="198"/>
      <c r="E119" s="198"/>
      <c r="F119" s="198"/>
      <c r="G119" s="198"/>
      <c r="H119" s="198"/>
      <c r="I119" s="198"/>
      <c r="J119" s="198"/>
      <c r="AZ119" s="123" t="str">
        <f>B119</f>
        <v>Popis objektu: 03 - SO.03 přípojka NN</v>
      </c>
    </row>
    <row r="120" spans="1:52" x14ac:dyDescent="0.2">
      <c r="A120" t="s">
        <v>104</v>
      </c>
      <c r="B120" t="s">
        <v>134</v>
      </c>
    </row>
    <row r="121" spans="1:52" x14ac:dyDescent="0.2">
      <c r="A121" t="s">
        <v>107</v>
      </c>
      <c r="B121" t="s">
        <v>135</v>
      </c>
    </row>
    <row r="122" spans="1:52" x14ac:dyDescent="0.2">
      <c r="B122" s="198" t="s">
        <v>113</v>
      </c>
      <c r="C122" s="198"/>
      <c r="D122" s="198"/>
      <c r="E122" s="198"/>
      <c r="F122" s="198"/>
      <c r="G122" s="198"/>
      <c r="H122" s="198"/>
      <c r="I122" s="198"/>
      <c r="J122" s="198"/>
      <c r="AZ122" s="123" t="str">
        <f>B122</f>
        <v>Popis objektu: 03 - SO.03 přípojka NN</v>
      </c>
    </row>
    <row r="125" spans="1:52" ht="15.75" x14ac:dyDescent="0.25">
      <c r="B125" s="124" t="s">
        <v>136</v>
      </c>
    </row>
    <row r="127" spans="1:52" ht="25.5" customHeight="1" x14ac:dyDescent="0.2">
      <c r="A127" s="126"/>
      <c r="B127" s="129" t="s">
        <v>17</v>
      </c>
      <c r="C127" s="129" t="s">
        <v>5</v>
      </c>
      <c r="D127" s="130"/>
      <c r="E127" s="130"/>
      <c r="F127" s="131" t="s">
        <v>137</v>
      </c>
      <c r="G127" s="131"/>
      <c r="H127" s="131"/>
      <c r="I127" s="131" t="s">
        <v>29</v>
      </c>
      <c r="J127" s="131" t="s">
        <v>0</v>
      </c>
    </row>
    <row r="128" spans="1:52" ht="36.75" customHeight="1" x14ac:dyDescent="0.2">
      <c r="A128" s="127"/>
      <c r="B128" s="132" t="s">
        <v>138</v>
      </c>
      <c r="C128" s="196" t="s">
        <v>139</v>
      </c>
      <c r="D128" s="197"/>
      <c r="E128" s="197"/>
      <c r="F128" s="139" t="s">
        <v>24</v>
      </c>
      <c r="G128" s="140"/>
      <c r="H128" s="140"/>
      <c r="I128" s="140">
        <f>'01 0101 Pol'!G8+'02 0201 Pol'!G8+'02 0202 Pol'!G8+'05 0501 Pol'!G8+'06 0601 Pol'!G8+'06 0602 Pol'!G8+'06 0603 Pol'!G8+'06 0604 Pol'!G8+'07 0701 Pol'!G8+'07 0702 Pol'!G8+'08 0801 Pol'!G8+'09 0901 Pol'!G8+'10 1001 Pol'!G8</f>
        <v>0</v>
      </c>
      <c r="J128" s="136" t="str">
        <f>IF(I154=0,"",I128/I154*100)</f>
        <v/>
      </c>
    </row>
    <row r="129" spans="1:10" ht="36.75" customHeight="1" x14ac:dyDescent="0.2">
      <c r="A129" s="127"/>
      <c r="B129" s="132" t="s">
        <v>140</v>
      </c>
      <c r="C129" s="196" t="s">
        <v>141</v>
      </c>
      <c r="D129" s="197"/>
      <c r="E129" s="197"/>
      <c r="F129" s="139" t="s">
        <v>24</v>
      </c>
      <c r="G129" s="140"/>
      <c r="H129" s="140"/>
      <c r="I129" s="140">
        <f>'01 0101 Pol'!G18+'02 0202 Pol'!G29+'05 0501 Pol'!G17+'06 0601 Pol'!G27+'06 0602 Pol'!G49+'06 0603 Pol'!G24+'06 0604 Pol'!G39+'07 0701 Pol'!G27+'07 0702 Pol'!G50+'08 0801 Pol'!G17+'09 0901 Pol'!G28+'11 1101 Pol'!G8</f>
        <v>0</v>
      </c>
      <c r="J129" s="136" t="str">
        <f>IF(I154=0,"",I129/I154*100)</f>
        <v/>
      </c>
    </row>
    <row r="130" spans="1:10" ht="36.75" customHeight="1" x14ac:dyDescent="0.2">
      <c r="A130" s="127"/>
      <c r="B130" s="132" t="s">
        <v>142</v>
      </c>
      <c r="C130" s="196" t="s">
        <v>143</v>
      </c>
      <c r="D130" s="197"/>
      <c r="E130" s="197"/>
      <c r="F130" s="139" t="s">
        <v>24</v>
      </c>
      <c r="G130" s="140"/>
      <c r="H130" s="140"/>
      <c r="I130" s="140">
        <f>'05 0501 Pol'!G23+'06 0601 Pol'!G34+'06 0604 Pol'!G46+'07 0701 Pol'!G31+'07 0702 Pol'!G77+'08 0801 Pol'!G20+'11 1101 Pol'!G20</f>
        <v>0</v>
      </c>
      <c r="J130" s="136" t="str">
        <f>IF(I154=0,"",I130/I154*100)</f>
        <v/>
      </c>
    </row>
    <row r="131" spans="1:10" ht="36.75" customHeight="1" x14ac:dyDescent="0.2">
      <c r="A131" s="127"/>
      <c r="B131" s="132" t="s">
        <v>144</v>
      </c>
      <c r="C131" s="196" t="s">
        <v>145</v>
      </c>
      <c r="D131" s="197"/>
      <c r="E131" s="197"/>
      <c r="F131" s="139" t="s">
        <v>24</v>
      </c>
      <c r="G131" s="140"/>
      <c r="H131" s="140"/>
      <c r="I131" s="140">
        <f>'07 0702 Pol'!G79</f>
        <v>0</v>
      </c>
      <c r="J131" s="136" t="str">
        <f>IF(I154=0,"",I131/I154*100)</f>
        <v/>
      </c>
    </row>
    <row r="132" spans="1:10" ht="36.75" customHeight="1" x14ac:dyDescent="0.2">
      <c r="A132" s="127"/>
      <c r="B132" s="132" t="s">
        <v>146</v>
      </c>
      <c r="C132" s="196" t="s">
        <v>147</v>
      </c>
      <c r="D132" s="197"/>
      <c r="E132" s="197"/>
      <c r="F132" s="139" t="s">
        <v>24</v>
      </c>
      <c r="G132" s="140"/>
      <c r="H132" s="140"/>
      <c r="I132" s="140">
        <f>'06 0601 Pol'!G41+'06 0602 Pol'!G55+'06 0603 Pol'!G28+'06 0604 Pol'!G66+'07 0702 Pol'!G87+'10 1001 Pol'!G30</f>
        <v>0</v>
      </c>
      <c r="J132" s="136" t="str">
        <f>IF(I154=0,"",I132/I154*100)</f>
        <v/>
      </c>
    </row>
    <row r="133" spans="1:10" ht="36.75" customHeight="1" x14ac:dyDescent="0.2">
      <c r="A133" s="127"/>
      <c r="B133" s="132" t="s">
        <v>148</v>
      </c>
      <c r="C133" s="196" t="s">
        <v>149</v>
      </c>
      <c r="D133" s="197"/>
      <c r="E133" s="197"/>
      <c r="F133" s="139" t="s">
        <v>24</v>
      </c>
      <c r="G133" s="140"/>
      <c r="H133" s="140"/>
      <c r="I133" s="140">
        <f>'05 0501 Pol'!G26</f>
        <v>0</v>
      </c>
      <c r="J133" s="136" t="str">
        <f>IF(I154=0,"",I133/I154*100)</f>
        <v/>
      </c>
    </row>
    <row r="134" spans="1:10" ht="36.75" customHeight="1" x14ac:dyDescent="0.2">
      <c r="A134" s="127"/>
      <c r="B134" s="132" t="s">
        <v>150</v>
      </c>
      <c r="C134" s="196" t="s">
        <v>151</v>
      </c>
      <c r="D134" s="197"/>
      <c r="E134" s="197"/>
      <c r="F134" s="139" t="s">
        <v>24</v>
      </c>
      <c r="G134" s="140"/>
      <c r="H134" s="140"/>
      <c r="I134" s="140">
        <f>'05 0501 Pol'!G54</f>
        <v>0</v>
      </c>
      <c r="J134" s="136" t="str">
        <f>IF(I154=0,"",I134/I154*100)</f>
        <v/>
      </c>
    </row>
    <row r="135" spans="1:10" ht="36.75" customHeight="1" x14ac:dyDescent="0.2">
      <c r="A135" s="127"/>
      <c r="B135" s="132" t="s">
        <v>152</v>
      </c>
      <c r="C135" s="196" t="s">
        <v>153</v>
      </c>
      <c r="D135" s="197"/>
      <c r="E135" s="197"/>
      <c r="F135" s="139" t="s">
        <v>24</v>
      </c>
      <c r="G135" s="140"/>
      <c r="H135" s="140"/>
      <c r="I135" s="140">
        <f>'02 0201 Pol'!G25+'02 0202 Pol'!G36+'06 0602 Pol'!G85+'07 0701 Pol'!G38+'07 0702 Pol'!G96</f>
        <v>0</v>
      </c>
      <c r="J135" s="136" t="str">
        <f>IF(I154=0,"",I135/I154*100)</f>
        <v/>
      </c>
    </row>
    <row r="136" spans="1:10" ht="36.75" customHeight="1" x14ac:dyDescent="0.2">
      <c r="A136" s="127"/>
      <c r="B136" s="132" t="s">
        <v>154</v>
      </c>
      <c r="C136" s="196" t="s">
        <v>155</v>
      </c>
      <c r="D136" s="197"/>
      <c r="E136" s="197"/>
      <c r="F136" s="139" t="s">
        <v>24</v>
      </c>
      <c r="G136" s="140"/>
      <c r="H136" s="140"/>
      <c r="I136" s="140">
        <f>'06 0602 Pol'!G87+'06 0603 Pol'!G40</f>
        <v>0</v>
      </c>
      <c r="J136" s="136" t="str">
        <f>IF(I154=0,"",I136/I154*100)</f>
        <v/>
      </c>
    </row>
    <row r="137" spans="1:10" ht="36.75" customHeight="1" x14ac:dyDescent="0.2">
      <c r="A137" s="127"/>
      <c r="B137" s="132" t="s">
        <v>156</v>
      </c>
      <c r="C137" s="196" t="s">
        <v>157</v>
      </c>
      <c r="D137" s="197"/>
      <c r="E137" s="197"/>
      <c r="F137" s="139" t="s">
        <v>24</v>
      </c>
      <c r="G137" s="140"/>
      <c r="H137" s="140"/>
      <c r="I137" s="140">
        <f>'07 0701 Pol'!G42</f>
        <v>0</v>
      </c>
      <c r="J137" s="136" t="str">
        <f>IF(I154=0,"",I137/I154*100)</f>
        <v/>
      </c>
    </row>
    <row r="138" spans="1:10" ht="36.75" customHeight="1" x14ac:dyDescent="0.2">
      <c r="A138" s="127"/>
      <c r="B138" s="132" t="s">
        <v>158</v>
      </c>
      <c r="C138" s="196" t="s">
        <v>159</v>
      </c>
      <c r="D138" s="197"/>
      <c r="E138" s="197"/>
      <c r="F138" s="139" t="s">
        <v>24</v>
      </c>
      <c r="G138" s="140"/>
      <c r="H138" s="140"/>
      <c r="I138" s="140">
        <f>'02 0201 Pol'!G36+'02 0202 Pol'!G41+'05 0501 Pol'!G30+'06 0601 Pol'!G59+'06 0602 Pol'!G104+'06 0603 Pol'!G42+'06 0604 Pol'!G75+'07 0701 Pol'!G44+'07 0702 Pol'!G125+'08 0801 Pol'!G27+'09 0901 Pol'!G46</f>
        <v>0</v>
      </c>
      <c r="J138" s="136" t="str">
        <f>IF(I154=0,"",I138/I154*100)</f>
        <v/>
      </c>
    </row>
    <row r="139" spans="1:10" ht="36.75" customHeight="1" x14ac:dyDescent="0.2">
      <c r="A139" s="127"/>
      <c r="B139" s="132" t="s">
        <v>160</v>
      </c>
      <c r="C139" s="196" t="s">
        <v>161</v>
      </c>
      <c r="D139" s="197"/>
      <c r="E139" s="197"/>
      <c r="F139" s="139" t="s">
        <v>24</v>
      </c>
      <c r="G139" s="140"/>
      <c r="H139" s="140"/>
      <c r="I139" s="140">
        <f>'04 0402 Pol'!G8</f>
        <v>0</v>
      </c>
      <c r="J139" s="136" t="str">
        <f>IF(I154=0,"",I139/I154*100)</f>
        <v/>
      </c>
    </row>
    <row r="140" spans="1:10" ht="36.75" customHeight="1" x14ac:dyDescent="0.2">
      <c r="A140" s="127"/>
      <c r="B140" s="132" t="s">
        <v>162</v>
      </c>
      <c r="C140" s="196" t="s">
        <v>163</v>
      </c>
      <c r="D140" s="197"/>
      <c r="E140" s="197"/>
      <c r="F140" s="139" t="s">
        <v>25</v>
      </c>
      <c r="G140" s="140"/>
      <c r="H140" s="140"/>
      <c r="I140" s="140">
        <f>'06 0601 Pol'!G68+'06 0604 Pol'!G89+'07 0701 Pol'!G46+'07 0702 Pol'!G128</f>
        <v>0</v>
      </c>
      <c r="J140" s="136" t="str">
        <f>IF(I154=0,"",I140/I154*100)</f>
        <v/>
      </c>
    </row>
    <row r="141" spans="1:10" ht="36.75" customHeight="1" x14ac:dyDescent="0.2">
      <c r="A141" s="127"/>
      <c r="B141" s="132" t="s">
        <v>164</v>
      </c>
      <c r="C141" s="196" t="s">
        <v>165</v>
      </c>
      <c r="D141" s="197"/>
      <c r="E141" s="197"/>
      <c r="F141" s="139" t="s">
        <v>25</v>
      </c>
      <c r="G141" s="140"/>
      <c r="H141" s="140"/>
      <c r="I141" s="140">
        <f>'06 0604 Pol'!G93</f>
        <v>0</v>
      </c>
      <c r="J141" s="136" t="str">
        <f>IF(I154=0,"",I141/I154*100)</f>
        <v/>
      </c>
    </row>
    <row r="142" spans="1:10" ht="36.75" customHeight="1" x14ac:dyDescent="0.2">
      <c r="A142" s="127"/>
      <c r="B142" s="132" t="s">
        <v>166</v>
      </c>
      <c r="C142" s="196" t="s">
        <v>167</v>
      </c>
      <c r="D142" s="197"/>
      <c r="E142" s="197"/>
      <c r="F142" s="139" t="s">
        <v>25</v>
      </c>
      <c r="G142" s="140"/>
      <c r="H142" s="140"/>
      <c r="I142" s="140">
        <f>'09 0901 Pol'!G49</f>
        <v>0</v>
      </c>
      <c r="J142" s="136" t="str">
        <f>IF(I154=0,"",I142/I154*100)</f>
        <v/>
      </c>
    </row>
    <row r="143" spans="1:10" ht="36.75" customHeight="1" x14ac:dyDescent="0.2">
      <c r="A143" s="127"/>
      <c r="B143" s="132" t="s">
        <v>168</v>
      </c>
      <c r="C143" s="196" t="s">
        <v>169</v>
      </c>
      <c r="D143" s="197"/>
      <c r="E143" s="197"/>
      <c r="F143" s="139" t="s">
        <v>25</v>
      </c>
      <c r="G143" s="140"/>
      <c r="H143" s="140"/>
      <c r="I143" s="140">
        <f>'02 0201 Pol'!G39</f>
        <v>0</v>
      </c>
      <c r="J143" s="136" t="str">
        <f>IF(I154=0,"",I143/I154*100)</f>
        <v/>
      </c>
    </row>
    <row r="144" spans="1:10" ht="36.75" customHeight="1" x14ac:dyDescent="0.2">
      <c r="A144" s="127"/>
      <c r="B144" s="132" t="s">
        <v>170</v>
      </c>
      <c r="C144" s="196" t="s">
        <v>171</v>
      </c>
      <c r="D144" s="197"/>
      <c r="E144" s="197"/>
      <c r="F144" s="139" t="s">
        <v>25</v>
      </c>
      <c r="G144" s="140"/>
      <c r="H144" s="140"/>
      <c r="I144" s="140">
        <f>'05 0501 Pol'!G32+'08 0801 Pol'!G29</f>
        <v>0</v>
      </c>
      <c r="J144" s="136" t="str">
        <f>IF(I154=0,"",I144/I154*100)</f>
        <v/>
      </c>
    </row>
    <row r="145" spans="1:10" ht="36.75" customHeight="1" x14ac:dyDescent="0.2">
      <c r="A145" s="127"/>
      <c r="B145" s="132" t="s">
        <v>172</v>
      </c>
      <c r="C145" s="196" t="s">
        <v>173</v>
      </c>
      <c r="D145" s="197"/>
      <c r="E145" s="197"/>
      <c r="F145" s="139" t="s">
        <v>25</v>
      </c>
      <c r="G145" s="140"/>
      <c r="H145" s="140"/>
      <c r="I145" s="140">
        <f>'05 0501 Pol'!G40</f>
        <v>0</v>
      </c>
      <c r="J145" s="136" t="str">
        <f>IF(I154=0,"",I145/I154*100)</f>
        <v/>
      </c>
    </row>
    <row r="146" spans="1:10" ht="36.75" customHeight="1" x14ac:dyDescent="0.2">
      <c r="A146" s="127"/>
      <c r="B146" s="132" t="s">
        <v>174</v>
      </c>
      <c r="C146" s="196" t="s">
        <v>175</v>
      </c>
      <c r="D146" s="197"/>
      <c r="E146" s="197"/>
      <c r="F146" s="139" t="s">
        <v>25</v>
      </c>
      <c r="G146" s="140"/>
      <c r="H146" s="140"/>
      <c r="I146" s="140">
        <f>'01 0101 Pol'!G28+'05 0501 Pol'!G51+'06 0604 Pol'!G98+'07 0702 Pol'!G135+'11 1101 Pol'!G26</f>
        <v>0</v>
      </c>
      <c r="J146" s="136" t="str">
        <f>IF(I154=0,"",I146/I154*100)</f>
        <v/>
      </c>
    </row>
    <row r="147" spans="1:10" ht="36.75" customHeight="1" x14ac:dyDescent="0.2">
      <c r="A147" s="127"/>
      <c r="B147" s="132" t="s">
        <v>176</v>
      </c>
      <c r="C147" s="196" t="s">
        <v>177</v>
      </c>
      <c r="D147" s="197"/>
      <c r="E147" s="197"/>
      <c r="F147" s="139" t="s">
        <v>26</v>
      </c>
      <c r="G147" s="140"/>
      <c r="H147" s="140"/>
      <c r="I147" s="140">
        <f>'03 0301 Pol'!G8+'04 0401 Pol'!G8+'09 0901 Pol'!G53</f>
        <v>0</v>
      </c>
      <c r="J147" s="136" t="str">
        <f>IF(I154=0,"",I147/I154*100)</f>
        <v/>
      </c>
    </row>
    <row r="148" spans="1:10" ht="36.75" customHeight="1" x14ac:dyDescent="0.2">
      <c r="A148" s="127"/>
      <c r="B148" s="132" t="s">
        <v>178</v>
      </c>
      <c r="C148" s="196" t="s">
        <v>179</v>
      </c>
      <c r="D148" s="197"/>
      <c r="E148" s="197"/>
      <c r="F148" s="139" t="s">
        <v>26</v>
      </c>
      <c r="G148" s="140"/>
      <c r="H148" s="140"/>
      <c r="I148" s="140">
        <f>'04 0401 Pol'!G30</f>
        <v>0</v>
      </c>
      <c r="J148" s="136" t="str">
        <f>IF(I154=0,"",I148/I154*100)</f>
        <v/>
      </c>
    </row>
    <row r="149" spans="1:10" ht="36.75" customHeight="1" x14ac:dyDescent="0.2">
      <c r="A149" s="127"/>
      <c r="B149" s="132" t="s">
        <v>180</v>
      </c>
      <c r="C149" s="196" t="s">
        <v>181</v>
      </c>
      <c r="D149" s="197"/>
      <c r="E149" s="197"/>
      <c r="F149" s="139" t="s">
        <v>26</v>
      </c>
      <c r="G149" s="140"/>
      <c r="H149" s="140"/>
      <c r="I149" s="140">
        <f>'01 0101 Pol'!G41+'02 0201 Pol'!G45+'03 0301 Pol'!G17+'04 0401 Pol'!G32+'06 0602 Pol'!G106</f>
        <v>0</v>
      </c>
      <c r="J149" s="136" t="str">
        <f>IF(I154=0,"",I149/I154*100)</f>
        <v/>
      </c>
    </row>
    <row r="150" spans="1:10" ht="36.75" customHeight="1" x14ac:dyDescent="0.2">
      <c r="A150" s="127"/>
      <c r="B150" s="132" t="s">
        <v>182</v>
      </c>
      <c r="C150" s="196" t="s">
        <v>183</v>
      </c>
      <c r="D150" s="197"/>
      <c r="E150" s="197"/>
      <c r="F150" s="139" t="s">
        <v>26</v>
      </c>
      <c r="G150" s="140"/>
      <c r="H150" s="140"/>
      <c r="I150" s="140">
        <f>'09 0901 Pol'!G56</f>
        <v>0</v>
      </c>
      <c r="J150" s="136" t="str">
        <f>IF(I154=0,"",I150/I154*100)</f>
        <v/>
      </c>
    </row>
    <row r="151" spans="1:10" ht="36.75" customHeight="1" x14ac:dyDescent="0.2">
      <c r="A151" s="127"/>
      <c r="B151" s="132" t="s">
        <v>184</v>
      </c>
      <c r="C151" s="196" t="s">
        <v>185</v>
      </c>
      <c r="D151" s="197"/>
      <c r="E151" s="197"/>
      <c r="F151" s="139" t="s">
        <v>26</v>
      </c>
      <c r="G151" s="140"/>
      <c r="H151" s="140"/>
      <c r="I151" s="140">
        <f>'01 0101 Pol'!G44+'02 0201 Pol'!G50+'03 0301 Pol'!G20+'04 0401 Pol'!G35+'06 0602 Pol'!G115+'09 0901 Pol'!G95</f>
        <v>0</v>
      </c>
      <c r="J151" s="136" t="str">
        <f>IF(I154=0,"",I151/I154*100)</f>
        <v/>
      </c>
    </row>
    <row r="152" spans="1:10" ht="36.75" customHeight="1" x14ac:dyDescent="0.2">
      <c r="A152" s="127"/>
      <c r="B152" s="132" t="s">
        <v>186</v>
      </c>
      <c r="C152" s="196" t="s">
        <v>187</v>
      </c>
      <c r="D152" s="197"/>
      <c r="E152" s="197"/>
      <c r="F152" s="139" t="s">
        <v>26</v>
      </c>
      <c r="G152" s="140"/>
      <c r="H152" s="140"/>
      <c r="I152" s="140">
        <f>'03 0301 Pol'!G26+'04 0401 Pol'!G43</f>
        <v>0</v>
      </c>
      <c r="J152" s="136" t="str">
        <f>IF(I154=0,"",I152/I154*100)</f>
        <v/>
      </c>
    </row>
    <row r="153" spans="1:10" ht="36.75" customHeight="1" x14ac:dyDescent="0.2">
      <c r="A153" s="127"/>
      <c r="B153" s="132" t="s">
        <v>188</v>
      </c>
      <c r="C153" s="196" t="s">
        <v>27</v>
      </c>
      <c r="D153" s="197"/>
      <c r="E153" s="197"/>
      <c r="F153" s="139" t="s">
        <v>188</v>
      </c>
      <c r="G153" s="140"/>
      <c r="H153" s="140"/>
      <c r="I153" s="140">
        <f>'00 0001 Pol'!G8</f>
        <v>0</v>
      </c>
      <c r="J153" s="136" t="str">
        <f>IF(I154=0,"",I153/I154*100)</f>
        <v/>
      </c>
    </row>
    <row r="154" spans="1:10" ht="25.5" customHeight="1" x14ac:dyDescent="0.2">
      <c r="A154" s="128"/>
      <c r="B154" s="133" t="s">
        <v>1</v>
      </c>
      <c r="C154" s="134"/>
      <c r="D154" s="135"/>
      <c r="E154" s="135"/>
      <c r="F154" s="141"/>
      <c r="G154" s="142"/>
      <c r="H154" s="142"/>
      <c r="I154" s="142">
        <f>SUM(I128:I153)</f>
        <v>0</v>
      </c>
      <c r="J154" s="137">
        <f>SUM(J128:J153)</f>
        <v>0</v>
      </c>
    </row>
    <row r="155" spans="1:10" x14ac:dyDescent="0.2">
      <c r="F155" s="86"/>
      <c r="G155" s="86"/>
      <c r="H155" s="86"/>
      <c r="I155" s="86"/>
      <c r="J155" s="138"/>
    </row>
    <row r="156" spans="1:10" x14ac:dyDescent="0.2">
      <c r="F156" s="86"/>
      <c r="G156" s="86"/>
      <c r="H156" s="86"/>
      <c r="I156" s="86"/>
      <c r="J156" s="138"/>
    </row>
    <row r="157" spans="1:10" x14ac:dyDescent="0.2">
      <c r="F157" s="86"/>
      <c r="G157" s="86"/>
      <c r="H157" s="86"/>
      <c r="I157" s="86"/>
      <c r="J157" s="138"/>
    </row>
  </sheetData>
  <sheetProtection algorithmName="SHA-512" hashValue="ul1xxGGDOuWOzEds1kraT9JaZeiyNxPuddiRcdRTluh2wcYCQ2dX6N6LcnPs2moWeMNQ4/7RcMoZ+djUY2bWww==" saltValue="E0290KH2Hn620iGKpY2yTg==" spinCount="100000" sheet="1" formatRows="0"/>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19">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49:E49"/>
    <mergeCell ref="C50:E50"/>
    <mergeCell ref="C51:E51"/>
    <mergeCell ref="C52:E52"/>
    <mergeCell ref="C53:E53"/>
    <mergeCell ref="C44:E44"/>
    <mergeCell ref="C45:E45"/>
    <mergeCell ref="C46:E46"/>
    <mergeCell ref="C47:E47"/>
    <mergeCell ref="C48:E48"/>
    <mergeCell ref="C59:E59"/>
    <mergeCell ref="C60:E60"/>
    <mergeCell ref="C61:E61"/>
    <mergeCell ref="C62:E62"/>
    <mergeCell ref="C63:E63"/>
    <mergeCell ref="C54:E54"/>
    <mergeCell ref="C55:E55"/>
    <mergeCell ref="C56:E56"/>
    <mergeCell ref="C57:E57"/>
    <mergeCell ref="C58:E58"/>
    <mergeCell ref="C69:E69"/>
    <mergeCell ref="C70:E70"/>
    <mergeCell ref="B71:E71"/>
    <mergeCell ref="B74:J74"/>
    <mergeCell ref="B76:J76"/>
    <mergeCell ref="C64:E64"/>
    <mergeCell ref="C65:E65"/>
    <mergeCell ref="C66:E66"/>
    <mergeCell ref="C67:E67"/>
    <mergeCell ref="C68:E68"/>
    <mergeCell ref="B95:J95"/>
    <mergeCell ref="B98:J98"/>
    <mergeCell ref="B100:J100"/>
    <mergeCell ref="B102:J102"/>
    <mergeCell ref="B104:J104"/>
    <mergeCell ref="B79:J79"/>
    <mergeCell ref="B82:J82"/>
    <mergeCell ref="B85:J85"/>
    <mergeCell ref="B88:J88"/>
    <mergeCell ref="B91:J91"/>
    <mergeCell ref="B119:J119"/>
    <mergeCell ref="B122:J122"/>
    <mergeCell ref="C128:E128"/>
    <mergeCell ref="C129:E129"/>
    <mergeCell ref="C130:E130"/>
    <mergeCell ref="B106:J106"/>
    <mergeCell ref="B108:J108"/>
    <mergeCell ref="B110:J110"/>
    <mergeCell ref="B113:J113"/>
    <mergeCell ref="B116:J116"/>
    <mergeCell ref="C136:E136"/>
    <mergeCell ref="C137:E137"/>
    <mergeCell ref="C138:E138"/>
    <mergeCell ref="C139:E139"/>
    <mergeCell ref="C140:E140"/>
    <mergeCell ref="C131:E131"/>
    <mergeCell ref="C132:E132"/>
    <mergeCell ref="C133:E133"/>
    <mergeCell ref="C134:E134"/>
    <mergeCell ref="C135:E135"/>
    <mergeCell ref="C151:E151"/>
    <mergeCell ref="C152:E152"/>
    <mergeCell ref="C153:E153"/>
    <mergeCell ref="C146:E146"/>
    <mergeCell ref="C147:E147"/>
    <mergeCell ref="C148:E148"/>
    <mergeCell ref="C149:E149"/>
    <mergeCell ref="C150:E150"/>
    <mergeCell ref="C141:E141"/>
    <mergeCell ref="C142:E142"/>
    <mergeCell ref="C143:E143"/>
    <mergeCell ref="C144:E144"/>
    <mergeCell ref="C145:E145"/>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2" max="16383" man="1"/>
  </rowBreaks>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2"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94</v>
      </c>
      <c r="C3" s="252" t="s">
        <v>95</v>
      </c>
      <c r="D3" s="253"/>
      <c r="E3" s="253"/>
      <c r="F3" s="253"/>
      <c r="G3" s="254"/>
      <c r="AC3" s="125" t="s">
        <v>192</v>
      </c>
      <c r="AG3" t="s">
        <v>193</v>
      </c>
    </row>
    <row r="4" spans="1:60" ht="24.95" customHeight="1" x14ac:dyDescent="0.2">
      <c r="A4" s="145" t="s">
        <v>9</v>
      </c>
      <c r="B4" s="146" t="s">
        <v>96</v>
      </c>
      <c r="C4" s="255" t="s">
        <v>50</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SUMIF(AG9:AG29,"&lt;&gt;NOR",G9:G29)</f>
        <v>0</v>
      </c>
      <c r="H8" s="168"/>
      <c r="I8" s="168">
        <f>SUM(I9:I29)</f>
        <v>0</v>
      </c>
      <c r="J8" s="168"/>
      <c r="K8" s="168">
        <f>SUM(K9:K29)</f>
        <v>0</v>
      </c>
      <c r="L8" s="168"/>
      <c r="M8" s="168">
        <f>SUM(M9:M29)</f>
        <v>0</v>
      </c>
      <c r="N8" s="167"/>
      <c r="O8" s="167">
        <f>SUM(O9:O29)</f>
        <v>107.69000000000001</v>
      </c>
      <c r="P8" s="167"/>
      <c r="Q8" s="167">
        <f>SUM(Q9:Q29)</f>
        <v>0</v>
      </c>
      <c r="R8" s="168"/>
      <c r="S8" s="168"/>
      <c r="T8" s="169"/>
      <c r="U8" s="163"/>
      <c r="V8" s="163">
        <f>SUM(V9:V29)</f>
        <v>1519.06</v>
      </c>
      <c r="W8" s="163"/>
      <c r="X8" s="163"/>
      <c r="Y8" s="163"/>
      <c r="AG8" t="s">
        <v>218</v>
      </c>
    </row>
    <row r="9" spans="1:60" outlineLevel="1" x14ac:dyDescent="0.2">
      <c r="A9" s="171">
        <v>1</v>
      </c>
      <c r="B9" s="172" t="s">
        <v>321</v>
      </c>
      <c r="C9" s="187" t="s">
        <v>322</v>
      </c>
      <c r="D9" s="173" t="s">
        <v>253</v>
      </c>
      <c r="E9" s="174">
        <v>355.6</v>
      </c>
      <c r="F9" s="175"/>
      <c r="G9" s="176">
        <f>ROUND(E9*F9,2)</f>
        <v>0</v>
      </c>
      <c r="H9" s="175"/>
      <c r="I9" s="176">
        <f>ROUND(E9*H9,2)</f>
        <v>0</v>
      </c>
      <c r="J9" s="175"/>
      <c r="K9" s="176">
        <f>ROUND(E9*J9,2)</f>
        <v>0</v>
      </c>
      <c r="L9" s="176">
        <v>21</v>
      </c>
      <c r="M9" s="176">
        <f>G9*(1+L9/100)</f>
        <v>0</v>
      </c>
      <c r="N9" s="174">
        <v>0</v>
      </c>
      <c r="O9" s="174">
        <f>ROUND(E9*N9,2)</f>
        <v>0</v>
      </c>
      <c r="P9" s="174">
        <v>0</v>
      </c>
      <c r="Q9" s="174">
        <f>ROUND(E9*P9,2)</f>
        <v>0</v>
      </c>
      <c r="R9" s="176"/>
      <c r="S9" s="176" t="s">
        <v>236</v>
      </c>
      <c r="T9" s="177" t="s">
        <v>223</v>
      </c>
      <c r="U9" s="162">
        <v>1.0999999999999999E-2</v>
      </c>
      <c r="V9" s="162">
        <f>ROUND(E9*U9,2)</f>
        <v>3.91</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194" t="s">
        <v>1163</v>
      </c>
      <c r="D10" s="191"/>
      <c r="E10" s="192">
        <v>355.6</v>
      </c>
      <c r="F10" s="162"/>
      <c r="G10" s="162"/>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258</v>
      </c>
      <c r="AH10" s="152">
        <v>0</v>
      </c>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1">
        <v>2</v>
      </c>
      <c r="B11" s="172" t="s">
        <v>616</v>
      </c>
      <c r="C11" s="187" t="s">
        <v>617</v>
      </c>
      <c r="D11" s="173" t="s">
        <v>253</v>
      </c>
      <c r="E11" s="174">
        <v>355.6</v>
      </c>
      <c r="F11" s="175"/>
      <c r="G11" s="176">
        <f>ROUND(E11*F11,2)</f>
        <v>0</v>
      </c>
      <c r="H11" s="175"/>
      <c r="I11" s="176">
        <f>ROUND(E11*H11,2)</f>
        <v>0</v>
      </c>
      <c r="J11" s="175"/>
      <c r="K11" s="176">
        <f>ROUND(E11*J11,2)</f>
        <v>0</v>
      </c>
      <c r="L11" s="176">
        <v>21</v>
      </c>
      <c r="M11" s="176">
        <f>G11*(1+L11/100)</f>
        <v>0</v>
      </c>
      <c r="N11" s="174">
        <v>0</v>
      </c>
      <c r="O11" s="174">
        <f>ROUND(E11*N11,2)</f>
        <v>0</v>
      </c>
      <c r="P11" s="174">
        <v>0</v>
      </c>
      <c r="Q11" s="174">
        <f>ROUND(E11*P11,2)</f>
        <v>0</v>
      </c>
      <c r="R11" s="176"/>
      <c r="S11" s="176" t="s">
        <v>236</v>
      </c>
      <c r="T11" s="177" t="s">
        <v>223</v>
      </c>
      <c r="U11" s="162">
        <v>5.2999999999999999E-2</v>
      </c>
      <c r="V11" s="162">
        <f>ROUND(E11*U11,2)</f>
        <v>18.850000000000001</v>
      </c>
      <c r="W11" s="162"/>
      <c r="X11" s="162" t="s">
        <v>224</v>
      </c>
      <c r="Y11" s="162" t="s">
        <v>225</v>
      </c>
      <c r="Z11" s="152"/>
      <c r="AA11" s="152"/>
      <c r="AB11" s="152"/>
      <c r="AC11" s="152"/>
      <c r="AD11" s="152"/>
      <c r="AE11" s="152"/>
      <c r="AF11" s="152"/>
      <c r="AG11" s="152" t="s">
        <v>226</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2" x14ac:dyDescent="0.2">
      <c r="A12" s="159"/>
      <c r="B12" s="160"/>
      <c r="C12" s="194" t="s">
        <v>1164</v>
      </c>
      <c r="D12" s="191"/>
      <c r="E12" s="192">
        <v>355.6</v>
      </c>
      <c r="F12" s="162"/>
      <c r="G12" s="162"/>
      <c r="H12" s="162"/>
      <c r="I12" s="162"/>
      <c r="J12" s="162"/>
      <c r="K12" s="162"/>
      <c r="L12" s="162"/>
      <c r="M12" s="162"/>
      <c r="N12" s="161"/>
      <c r="O12" s="161"/>
      <c r="P12" s="161"/>
      <c r="Q12" s="161"/>
      <c r="R12" s="162"/>
      <c r="S12" s="162"/>
      <c r="T12" s="162"/>
      <c r="U12" s="162"/>
      <c r="V12" s="162"/>
      <c r="W12" s="162"/>
      <c r="X12" s="162"/>
      <c r="Y12" s="162"/>
      <c r="Z12" s="152"/>
      <c r="AA12" s="152"/>
      <c r="AB12" s="152"/>
      <c r="AC12" s="152"/>
      <c r="AD12" s="152"/>
      <c r="AE12" s="152"/>
      <c r="AF12" s="152"/>
      <c r="AG12" s="152" t="s">
        <v>258</v>
      </c>
      <c r="AH12" s="152">
        <v>0</v>
      </c>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8">
        <v>3</v>
      </c>
      <c r="B13" s="179" t="s">
        <v>1165</v>
      </c>
      <c r="C13" s="186" t="s">
        <v>1166</v>
      </c>
      <c r="D13" s="180" t="s">
        <v>272</v>
      </c>
      <c r="E13" s="181">
        <v>1778</v>
      </c>
      <c r="F13" s="182"/>
      <c r="G13" s="183">
        <f t="shared" ref="G13:G22" si="0">ROUND(E13*F13,2)</f>
        <v>0</v>
      </c>
      <c r="H13" s="182"/>
      <c r="I13" s="183">
        <f t="shared" ref="I13:I22" si="1">ROUND(E13*H13,2)</f>
        <v>0</v>
      </c>
      <c r="J13" s="182"/>
      <c r="K13" s="183">
        <f t="shared" ref="K13:K22" si="2">ROUND(E13*J13,2)</f>
        <v>0</v>
      </c>
      <c r="L13" s="183">
        <v>21</v>
      </c>
      <c r="M13" s="183">
        <f t="shared" ref="M13:M22" si="3">G13*(1+L13/100)</f>
        <v>0</v>
      </c>
      <c r="N13" s="181">
        <v>0</v>
      </c>
      <c r="O13" s="181">
        <f t="shared" ref="O13:O22" si="4">ROUND(E13*N13,2)</f>
        <v>0</v>
      </c>
      <c r="P13" s="181">
        <v>0</v>
      </c>
      <c r="Q13" s="181">
        <f t="shared" ref="Q13:Q22" si="5">ROUND(E13*P13,2)</f>
        <v>0</v>
      </c>
      <c r="R13" s="183"/>
      <c r="S13" s="183" t="s">
        <v>236</v>
      </c>
      <c r="T13" s="184" t="s">
        <v>223</v>
      </c>
      <c r="U13" s="162">
        <v>9.7000000000000003E-2</v>
      </c>
      <c r="V13" s="162">
        <f t="shared" ref="V13:V22" si="6">ROUND(E13*U13,2)</f>
        <v>172.47</v>
      </c>
      <c r="W13" s="162"/>
      <c r="X13" s="162" t="s">
        <v>224</v>
      </c>
      <c r="Y13" s="162" t="s">
        <v>225</v>
      </c>
      <c r="Z13" s="152"/>
      <c r="AA13" s="152"/>
      <c r="AB13" s="152"/>
      <c r="AC13" s="152"/>
      <c r="AD13" s="152"/>
      <c r="AE13" s="152"/>
      <c r="AF13" s="152"/>
      <c r="AG13" s="152" t="s">
        <v>226</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78">
        <v>4</v>
      </c>
      <c r="B14" s="179" t="s">
        <v>1167</v>
      </c>
      <c r="C14" s="186" t="s">
        <v>1168</v>
      </c>
      <c r="D14" s="180" t="s">
        <v>272</v>
      </c>
      <c r="E14" s="181">
        <v>1778</v>
      </c>
      <c r="F14" s="182"/>
      <c r="G14" s="183">
        <f t="shared" si="0"/>
        <v>0</v>
      </c>
      <c r="H14" s="182"/>
      <c r="I14" s="183">
        <f t="shared" si="1"/>
        <v>0</v>
      </c>
      <c r="J14" s="182"/>
      <c r="K14" s="183">
        <f t="shared" si="2"/>
        <v>0</v>
      </c>
      <c r="L14" s="183">
        <v>21</v>
      </c>
      <c r="M14" s="183">
        <f t="shared" si="3"/>
        <v>0</v>
      </c>
      <c r="N14" s="181">
        <v>0</v>
      </c>
      <c r="O14" s="181">
        <f t="shared" si="4"/>
        <v>0</v>
      </c>
      <c r="P14" s="181">
        <v>0</v>
      </c>
      <c r="Q14" s="181">
        <f t="shared" si="5"/>
        <v>0</v>
      </c>
      <c r="R14" s="183"/>
      <c r="S14" s="183" t="s">
        <v>236</v>
      </c>
      <c r="T14" s="184" t="s">
        <v>223</v>
      </c>
      <c r="U14" s="162">
        <v>0.10299999999999999</v>
      </c>
      <c r="V14" s="162">
        <f t="shared" si="6"/>
        <v>183.13</v>
      </c>
      <c r="W14" s="162"/>
      <c r="X14" s="162" t="s">
        <v>224</v>
      </c>
      <c r="Y14" s="162" t="s">
        <v>225</v>
      </c>
      <c r="Z14" s="152"/>
      <c r="AA14" s="152"/>
      <c r="AB14" s="152"/>
      <c r="AC14" s="152"/>
      <c r="AD14" s="152"/>
      <c r="AE14" s="152"/>
      <c r="AF14" s="152"/>
      <c r="AG14" s="152" t="s">
        <v>226</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78">
        <v>5</v>
      </c>
      <c r="B15" s="179" t="s">
        <v>1169</v>
      </c>
      <c r="C15" s="186" t="s">
        <v>1170</v>
      </c>
      <c r="D15" s="180" t="s">
        <v>341</v>
      </c>
      <c r="E15" s="181">
        <v>166</v>
      </c>
      <c r="F15" s="182"/>
      <c r="G15" s="183">
        <f t="shared" si="0"/>
        <v>0</v>
      </c>
      <c r="H15" s="182"/>
      <c r="I15" s="183">
        <f t="shared" si="1"/>
        <v>0</v>
      </c>
      <c r="J15" s="182"/>
      <c r="K15" s="183">
        <f t="shared" si="2"/>
        <v>0</v>
      </c>
      <c r="L15" s="183">
        <v>21</v>
      </c>
      <c r="M15" s="183">
        <f t="shared" si="3"/>
        <v>0</v>
      </c>
      <c r="N15" s="181">
        <v>0</v>
      </c>
      <c r="O15" s="181">
        <f t="shared" si="4"/>
        <v>0</v>
      </c>
      <c r="P15" s="181">
        <v>0</v>
      </c>
      <c r="Q15" s="181">
        <f t="shared" si="5"/>
        <v>0</v>
      </c>
      <c r="R15" s="183"/>
      <c r="S15" s="183" t="s">
        <v>236</v>
      </c>
      <c r="T15" s="184" t="s">
        <v>223</v>
      </c>
      <c r="U15" s="162">
        <v>1.901</v>
      </c>
      <c r="V15" s="162">
        <f t="shared" si="6"/>
        <v>315.57</v>
      </c>
      <c r="W15" s="162"/>
      <c r="X15" s="162" t="s">
        <v>224</v>
      </c>
      <c r="Y15" s="162" t="s">
        <v>225</v>
      </c>
      <c r="Z15" s="152"/>
      <c r="AA15" s="152"/>
      <c r="AB15" s="152"/>
      <c r="AC15" s="152"/>
      <c r="AD15" s="152"/>
      <c r="AE15" s="152"/>
      <c r="AF15" s="152"/>
      <c r="AG15" s="152" t="s">
        <v>226</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78">
        <v>6</v>
      </c>
      <c r="B16" s="179" t="s">
        <v>1171</v>
      </c>
      <c r="C16" s="186" t="s">
        <v>1172</v>
      </c>
      <c r="D16" s="180" t="s">
        <v>272</v>
      </c>
      <c r="E16" s="181">
        <v>1778</v>
      </c>
      <c r="F16" s="182"/>
      <c r="G16" s="183">
        <f t="shared" si="0"/>
        <v>0</v>
      </c>
      <c r="H16" s="182"/>
      <c r="I16" s="183">
        <f t="shared" si="1"/>
        <v>0</v>
      </c>
      <c r="J16" s="182"/>
      <c r="K16" s="183">
        <f t="shared" si="2"/>
        <v>0</v>
      </c>
      <c r="L16" s="183">
        <v>21</v>
      </c>
      <c r="M16" s="183">
        <f t="shared" si="3"/>
        <v>0</v>
      </c>
      <c r="N16" s="181">
        <v>0</v>
      </c>
      <c r="O16" s="181">
        <f t="shared" si="4"/>
        <v>0</v>
      </c>
      <c r="P16" s="181">
        <v>0</v>
      </c>
      <c r="Q16" s="181">
        <f t="shared" si="5"/>
        <v>0</v>
      </c>
      <c r="R16" s="183"/>
      <c r="S16" s="183" t="s">
        <v>236</v>
      </c>
      <c r="T16" s="184" t="s">
        <v>223</v>
      </c>
      <c r="U16" s="162">
        <v>2E-3</v>
      </c>
      <c r="V16" s="162">
        <f t="shared" si="6"/>
        <v>3.56</v>
      </c>
      <c r="W16" s="162"/>
      <c r="X16" s="162" t="s">
        <v>224</v>
      </c>
      <c r="Y16" s="162" t="s">
        <v>225</v>
      </c>
      <c r="Z16" s="152"/>
      <c r="AA16" s="152"/>
      <c r="AB16" s="152"/>
      <c r="AC16" s="152"/>
      <c r="AD16" s="152"/>
      <c r="AE16" s="152"/>
      <c r="AF16" s="152"/>
      <c r="AG16" s="152" t="s">
        <v>226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1" x14ac:dyDescent="0.2">
      <c r="A17" s="178">
        <v>7</v>
      </c>
      <c r="B17" s="179" t="s">
        <v>1173</v>
      </c>
      <c r="C17" s="186" t="s">
        <v>1174</v>
      </c>
      <c r="D17" s="180" t="s">
        <v>272</v>
      </c>
      <c r="E17" s="181">
        <v>1778</v>
      </c>
      <c r="F17" s="182"/>
      <c r="G17" s="183">
        <f t="shared" si="0"/>
        <v>0</v>
      </c>
      <c r="H17" s="182"/>
      <c r="I17" s="183">
        <f t="shared" si="1"/>
        <v>0</v>
      </c>
      <c r="J17" s="182"/>
      <c r="K17" s="183">
        <f t="shared" si="2"/>
        <v>0</v>
      </c>
      <c r="L17" s="183">
        <v>21</v>
      </c>
      <c r="M17" s="183">
        <f t="shared" si="3"/>
        <v>0</v>
      </c>
      <c r="N17" s="181">
        <v>0</v>
      </c>
      <c r="O17" s="181">
        <f t="shared" si="4"/>
        <v>0</v>
      </c>
      <c r="P17" s="181">
        <v>0</v>
      </c>
      <c r="Q17" s="181">
        <f t="shared" si="5"/>
        <v>0</v>
      </c>
      <c r="R17" s="183"/>
      <c r="S17" s="183" t="s">
        <v>236</v>
      </c>
      <c r="T17" s="184" t="s">
        <v>223</v>
      </c>
      <c r="U17" s="162">
        <v>0.02</v>
      </c>
      <c r="V17" s="162">
        <f t="shared" si="6"/>
        <v>35.56</v>
      </c>
      <c r="W17" s="162"/>
      <c r="X17" s="162" t="s">
        <v>224</v>
      </c>
      <c r="Y17" s="162" t="s">
        <v>225</v>
      </c>
      <c r="Z17" s="152"/>
      <c r="AA17" s="152"/>
      <c r="AB17" s="152"/>
      <c r="AC17" s="152"/>
      <c r="AD17" s="152"/>
      <c r="AE17" s="152"/>
      <c r="AF17" s="152"/>
      <c r="AG17" s="152" t="s">
        <v>226</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1" x14ac:dyDescent="0.2">
      <c r="A18" s="178">
        <v>8</v>
      </c>
      <c r="B18" s="179" t="s">
        <v>1175</v>
      </c>
      <c r="C18" s="186" t="s">
        <v>1176</v>
      </c>
      <c r="D18" s="180" t="s">
        <v>272</v>
      </c>
      <c r="E18" s="181">
        <v>1778</v>
      </c>
      <c r="F18" s="182"/>
      <c r="G18" s="183">
        <f t="shared" si="0"/>
        <v>0</v>
      </c>
      <c r="H18" s="182"/>
      <c r="I18" s="183">
        <f t="shared" si="1"/>
        <v>0</v>
      </c>
      <c r="J18" s="182"/>
      <c r="K18" s="183">
        <f t="shared" si="2"/>
        <v>0</v>
      </c>
      <c r="L18" s="183">
        <v>21</v>
      </c>
      <c r="M18" s="183">
        <f t="shared" si="3"/>
        <v>0</v>
      </c>
      <c r="N18" s="181">
        <v>0</v>
      </c>
      <c r="O18" s="181">
        <f t="shared" si="4"/>
        <v>0</v>
      </c>
      <c r="P18" s="181">
        <v>0</v>
      </c>
      <c r="Q18" s="181">
        <f t="shared" si="5"/>
        <v>0</v>
      </c>
      <c r="R18" s="183"/>
      <c r="S18" s="183" t="s">
        <v>236</v>
      </c>
      <c r="T18" s="184" t="s">
        <v>223</v>
      </c>
      <c r="U18" s="162">
        <v>1E-3</v>
      </c>
      <c r="V18" s="162">
        <f t="shared" si="6"/>
        <v>1.78</v>
      </c>
      <c r="W18" s="162"/>
      <c r="X18" s="162" t="s">
        <v>224</v>
      </c>
      <c r="Y18" s="162" t="s">
        <v>225</v>
      </c>
      <c r="Z18" s="152"/>
      <c r="AA18" s="152"/>
      <c r="AB18" s="152"/>
      <c r="AC18" s="152"/>
      <c r="AD18" s="152"/>
      <c r="AE18" s="152"/>
      <c r="AF18" s="152"/>
      <c r="AG18" s="152" t="s">
        <v>226</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78">
        <v>9</v>
      </c>
      <c r="B19" s="179" t="s">
        <v>1177</v>
      </c>
      <c r="C19" s="186" t="s">
        <v>1178</v>
      </c>
      <c r="D19" s="180" t="s">
        <v>341</v>
      </c>
      <c r="E19" s="181">
        <v>166</v>
      </c>
      <c r="F19" s="182"/>
      <c r="G19" s="183">
        <f t="shared" si="0"/>
        <v>0</v>
      </c>
      <c r="H19" s="182"/>
      <c r="I19" s="183">
        <f t="shared" si="1"/>
        <v>0</v>
      </c>
      <c r="J19" s="182"/>
      <c r="K19" s="183">
        <f t="shared" si="2"/>
        <v>0</v>
      </c>
      <c r="L19" s="183">
        <v>21</v>
      </c>
      <c r="M19" s="183">
        <f t="shared" si="3"/>
        <v>0</v>
      </c>
      <c r="N19" s="181">
        <v>0</v>
      </c>
      <c r="O19" s="181">
        <f t="shared" si="4"/>
        <v>0</v>
      </c>
      <c r="P19" s="181">
        <v>0</v>
      </c>
      <c r="Q19" s="181">
        <f t="shared" si="5"/>
        <v>0</v>
      </c>
      <c r="R19" s="183"/>
      <c r="S19" s="183" t="s">
        <v>236</v>
      </c>
      <c r="T19" s="184" t="s">
        <v>223</v>
      </c>
      <c r="U19" s="162">
        <v>0.248</v>
      </c>
      <c r="V19" s="162">
        <f t="shared" si="6"/>
        <v>41.17</v>
      </c>
      <c r="W19" s="162"/>
      <c r="X19" s="162" t="s">
        <v>224</v>
      </c>
      <c r="Y19" s="162" t="s">
        <v>225</v>
      </c>
      <c r="Z19" s="152"/>
      <c r="AA19" s="152"/>
      <c r="AB19" s="152"/>
      <c r="AC19" s="152"/>
      <c r="AD19" s="152"/>
      <c r="AE19" s="152"/>
      <c r="AF19" s="152"/>
      <c r="AG19" s="152" t="s">
        <v>226</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1" x14ac:dyDescent="0.2">
      <c r="A20" s="178">
        <v>10</v>
      </c>
      <c r="B20" s="179" t="s">
        <v>1179</v>
      </c>
      <c r="C20" s="186" t="s">
        <v>1180</v>
      </c>
      <c r="D20" s="180" t="s">
        <v>341</v>
      </c>
      <c r="E20" s="181">
        <v>166</v>
      </c>
      <c r="F20" s="182"/>
      <c r="G20" s="183">
        <f t="shared" si="0"/>
        <v>0</v>
      </c>
      <c r="H20" s="182"/>
      <c r="I20" s="183">
        <f t="shared" si="1"/>
        <v>0</v>
      </c>
      <c r="J20" s="182"/>
      <c r="K20" s="183">
        <f t="shared" si="2"/>
        <v>0</v>
      </c>
      <c r="L20" s="183">
        <v>21</v>
      </c>
      <c r="M20" s="183">
        <f t="shared" si="3"/>
        <v>0</v>
      </c>
      <c r="N20" s="181">
        <v>0</v>
      </c>
      <c r="O20" s="181">
        <f t="shared" si="4"/>
        <v>0</v>
      </c>
      <c r="P20" s="181">
        <v>0</v>
      </c>
      <c r="Q20" s="181">
        <f t="shared" si="5"/>
        <v>0</v>
      </c>
      <c r="R20" s="183"/>
      <c r="S20" s="183" t="s">
        <v>236</v>
      </c>
      <c r="T20" s="184" t="s">
        <v>223</v>
      </c>
      <c r="U20" s="162">
        <v>0.44900000000000001</v>
      </c>
      <c r="V20" s="162">
        <f t="shared" si="6"/>
        <v>74.53</v>
      </c>
      <c r="W20" s="162"/>
      <c r="X20" s="162" t="s">
        <v>224</v>
      </c>
      <c r="Y20" s="162" t="s">
        <v>225</v>
      </c>
      <c r="Z20" s="152"/>
      <c r="AA20" s="152"/>
      <c r="AB20" s="152"/>
      <c r="AC20" s="152"/>
      <c r="AD20" s="152"/>
      <c r="AE20" s="152"/>
      <c r="AF20" s="152"/>
      <c r="AG20" s="152" t="s">
        <v>226</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
      <c r="A21" s="178">
        <v>11</v>
      </c>
      <c r="B21" s="179" t="s">
        <v>1181</v>
      </c>
      <c r="C21" s="186" t="s">
        <v>1182</v>
      </c>
      <c r="D21" s="180" t="s">
        <v>272</v>
      </c>
      <c r="E21" s="181">
        <v>1778</v>
      </c>
      <c r="F21" s="182"/>
      <c r="G21" s="183">
        <f t="shared" si="0"/>
        <v>0</v>
      </c>
      <c r="H21" s="182"/>
      <c r="I21" s="183">
        <f t="shared" si="1"/>
        <v>0</v>
      </c>
      <c r="J21" s="182"/>
      <c r="K21" s="183">
        <f t="shared" si="2"/>
        <v>0</v>
      </c>
      <c r="L21" s="183">
        <v>21</v>
      </c>
      <c r="M21" s="183">
        <f t="shared" si="3"/>
        <v>0</v>
      </c>
      <c r="N21" s="181">
        <v>0</v>
      </c>
      <c r="O21" s="181">
        <f t="shared" si="4"/>
        <v>0</v>
      </c>
      <c r="P21" s="181">
        <v>0</v>
      </c>
      <c r="Q21" s="181">
        <f t="shared" si="5"/>
        <v>0</v>
      </c>
      <c r="R21" s="183"/>
      <c r="S21" s="183" t="s">
        <v>236</v>
      </c>
      <c r="T21" s="184" t="s">
        <v>223</v>
      </c>
      <c r="U21" s="162">
        <v>0.32400000000000001</v>
      </c>
      <c r="V21" s="162">
        <f t="shared" si="6"/>
        <v>576.07000000000005</v>
      </c>
      <c r="W21" s="162"/>
      <c r="X21" s="162" t="s">
        <v>224</v>
      </c>
      <c r="Y21" s="162" t="s">
        <v>225</v>
      </c>
      <c r="Z21" s="152"/>
      <c r="AA21" s="152"/>
      <c r="AB21" s="152"/>
      <c r="AC21" s="152"/>
      <c r="AD21" s="152"/>
      <c r="AE21" s="152"/>
      <c r="AF21" s="152"/>
      <c r="AG21" s="152" t="s">
        <v>226</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71">
        <v>12</v>
      </c>
      <c r="B22" s="172" t="s">
        <v>1183</v>
      </c>
      <c r="C22" s="187" t="s">
        <v>1184</v>
      </c>
      <c r="D22" s="173" t="s">
        <v>253</v>
      </c>
      <c r="E22" s="174">
        <v>355.6</v>
      </c>
      <c r="F22" s="175"/>
      <c r="G22" s="176">
        <f t="shared" si="0"/>
        <v>0</v>
      </c>
      <c r="H22" s="175"/>
      <c r="I22" s="176">
        <f t="shared" si="1"/>
        <v>0</v>
      </c>
      <c r="J22" s="175"/>
      <c r="K22" s="176">
        <f t="shared" si="2"/>
        <v>0</v>
      </c>
      <c r="L22" s="176">
        <v>21</v>
      </c>
      <c r="M22" s="176">
        <f t="shared" si="3"/>
        <v>0</v>
      </c>
      <c r="N22" s="174">
        <v>0</v>
      </c>
      <c r="O22" s="174">
        <f t="shared" si="4"/>
        <v>0</v>
      </c>
      <c r="P22" s="174">
        <v>0</v>
      </c>
      <c r="Q22" s="174">
        <f t="shared" si="5"/>
        <v>0</v>
      </c>
      <c r="R22" s="176"/>
      <c r="S22" s="176" t="s">
        <v>236</v>
      </c>
      <c r="T22" s="177" t="s">
        <v>223</v>
      </c>
      <c r="U22" s="162">
        <v>0.26</v>
      </c>
      <c r="V22" s="162">
        <f t="shared" si="6"/>
        <v>92.46</v>
      </c>
      <c r="W22" s="162"/>
      <c r="X22" s="162" t="s">
        <v>224</v>
      </c>
      <c r="Y22" s="162" t="s">
        <v>225</v>
      </c>
      <c r="Z22" s="152"/>
      <c r="AA22" s="152"/>
      <c r="AB22" s="152"/>
      <c r="AC22" s="152"/>
      <c r="AD22" s="152"/>
      <c r="AE22" s="152"/>
      <c r="AF22" s="152"/>
      <c r="AG22" s="152" t="s">
        <v>226</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2" x14ac:dyDescent="0.2">
      <c r="A23" s="159"/>
      <c r="B23" s="160"/>
      <c r="C23" s="260" t="s">
        <v>1185</v>
      </c>
      <c r="D23" s="261"/>
      <c r="E23" s="261"/>
      <c r="F23" s="261"/>
      <c r="G23" s="261"/>
      <c r="H23" s="162"/>
      <c r="I23" s="162"/>
      <c r="J23" s="162"/>
      <c r="K23" s="162"/>
      <c r="L23" s="162"/>
      <c r="M23" s="162"/>
      <c r="N23" s="161"/>
      <c r="O23" s="161"/>
      <c r="P23" s="161"/>
      <c r="Q23" s="161"/>
      <c r="R23" s="162"/>
      <c r="S23" s="162"/>
      <c r="T23" s="162"/>
      <c r="U23" s="162"/>
      <c r="V23" s="162"/>
      <c r="W23" s="162"/>
      <c r="X23" s="162"/>
      <c r="Y23" s="162"/>
      <c r="Z23" s="152"/>
      <c r="AA23" s="152"/>
      <c r="AB23" s="152"/>
      <c r="AC23" s="152"/>
      <c r="AD23" s="152"/>
      <c r="AE23" s="152"/>
      <c r="AF23" s="152"/>
      <c r="AG23" s="152" t="s">
        <v>278</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2" x14ac:dyDescent="0.2">
      <c r="A24" s="159"/>
      <c r="B24" s="160"/>
      <c r="C24" s="194" t="s">
        <v>1163</v>
      </c>
      <c r="D24" s="191"/>
      <c r="E24" s="192">
        <v>355.6</v>
      </c>
      <c r="F24" s="162"/>
      <c r="G24" s="162"/>
      <c r="H24" s="162"/>
      <c r="I24" s="162"/>
      <c r="J24" s="162"/>
      <c r="K24" s="162"/>
      <c r="L24" s="162"/>
      <c r="M24" s="162"/>
      <c r="N24" s="161"/>
      <c r="O24" s="161"/>
      <c r="P24" s="161"/>
      <c r="Q24" s="161"/>
      <c r="R24" s="162"/>
      <c r="S24" s="162"/>
      <c r="T24" s="162"/>
      <c r="U24" s="162"/>
      <c r="V24" s="162"/>
      <c r="W24" s="162"/>
      <c r="X24" s="162"/>
      <c r="Y24" s="162"/>
      <c r="Z24" s="152"/>
      <c r="AA24" s="152"/>
      <c r="AB24" s="152"/>
      <c r="AC24" s="152"/>
      <c r="AD24" s="152"/>
      <c r="AE24" s="152"/>
      <c r="AF24" s="152"/>
      <c r="AG24" s="152" t="s">
        <v>258</v>
      </c>
      <c r="AH24" s="152">
        <v>0</v>
      </c>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71">
        <v>13</v>
      </c>
      <c r="B25" s="172" t="s">
        <v>1186</v>
      </c>
      <c r="C25" s="187" t="s">
        <v>1187</v>
      </c>
      <c r="D25" s="173" t="s">
        <v>543</v>
      </c>
      <c r="E25" s="174">
        <v>177.8</v>
      </c>
      <c r="F25" s="175"/>
      <c r="G25" s="176">
        <f>ROUND(E25*F25,2)</f>
        <v>0</v>
      </c>
      <c r="H25" s="175"/>
      <c r="I25" s="176">
        <f>ROUND(E25*H25,2)</f>
        <v>0</v>
      </c>
      <c r="J25" s="175"/>
      <c r="K25" s="176">
        <f>ROUND(E25*J25,2)</f>
        <v>0</v>
      </c>
      <c r="L25" s="176">
        <v>21</v>
      </c>
      <c r="M25" s="176">
        <f>G25*(1+L25/100)</f>
        <v>0</v>
      </c>
      <c r="N25" s="174">
        <v>1E-3</v>
      </c>
      <c r="O25" s="174">
        <f>ROUND(E25*N25,2)</f>
        <v>0.18</v>
      </c>
      <c r="P25" s="174">
        <v>0</v>
      </c>
      <c r="Q25" s="174">
        <f>ROUND(E25*P25,2)</f>
        <v>0</v>
      </c>
      <c r="R25" s="176" t="s">
        <v>302</v>
      </c>
      <c r="S25" s="176" t="s">
        <v>236</v>
      </c>
      <c r="T25" s="177" t="s">
        <v>223</v>
      </c>
      <c r="U25" s="162">
        <v>0</v>
      </c>
      <c r="V25" s="162">
        <f>ROUND(E25*U25,2)</f>
        <v>0</v>
      </c>
      <c r="W25" s="162"/>
      <c r="X25" s="162" t="s">
        <v>285</v>
      </c>
      <c r="Y25" s="162" t="s">
        <v>225</v>
      </c>
      <c r="Z25" s="152"/>
      <c r="AA25" s="152"/>
      <c r="AB25" s="152"/>
      <c r="AC25" s="152"/>
      <c r="AD25" s="152"/>
      <c r="AE25" s="152"/>
      <c r="AF25" s="152"/>
      <c r="AG25" s="152" t="s">
        <v>286</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2" x14ac:dyDescent="0.2">
      <c r="A26" s="159"/>
      <c r="B26" s="160"/>
      <c r="C26" s="194" t="s">
        <v>1188</v>
      </c>
      <c r="D26" s="191"/>
      <c r="E26" s="192">
        <v>177.8</v>
      </c>
      <c r="F26" s="162"/>
      <c r="G26" s="162"/>
      <c r="H26" s="162"/>
      <c r="I26" s="162"/>
      <c r="J26" s="162"/>
      <c r="K26" s="162"/>
      <c r="L26" s="162"/>
      <c r="M26" s="162"/>
      <c r="N26" s="161"/>
      <c r="O26" s="161"/>
      <c r="P26" s="161"/>
      <c r="Q26" s="161"/>
      <c r="R26" s="162"/>
      <c r="S26" s="162"/>
      <c r="T26" s="162"/>
      <c r="U26" s="162"/>
      <c r="V26" s="162"/>
      <c r="W26" s="162"/>
      <c r="X26" s="162"/>
      <c r="Y26" s="162"/>
      <c r="Z26" s="152"/>
      <c r="AA26" s="152"/>
      <c r="AB26" s="152"/>
      <c r="AC26" s="152"/>
      <c r="AD26" s="152"/>
      <c r="AE26" s="152"/>
      <c r="AF26" s="152"/>
      <c r="AG26" s="152" t="s">
        <v>258</v>
      </c>
      <c r="AH26" s="152">
        <v>0</v>
      </c>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1" x14ac:dyDescent="0.2">
      <c r="A27" s="178">
        <v>14</v>
      </c>
      <c r="B27" s="179" t="s">
        <v>1189</v>
      </c>
      <c r="C27" s="186" t="s">
        <v>1190</v>
      </c>
      <c r="D27" s="180" t="s">
        <v>341</v>
      </c>
      <c r="E27" s="181">
        <v>166</v>
      </c>
      <c r="F27" s="182"/>
      <c r="G27" s="183">
        <f>ROUND(E27*F27,2)</f>
        <v>0</v>
      </c>
      <c r="H27" s="182"/>
      <c r="I27" s="183">
        <f>ROUND(E27*H27,2)</f>
        <v>0</v>
      </c>
      <c r="J27" s="182"/>
      <c r="K27" s="183">
        <f>ROUND(E27*J27,2)</f>
        <v>0</v>
      </c>
      <c r="L27" s="183">
        <v>21</v>
      </c>
      <c r="M27" s="183">
        <f>G27*(1+L27/100)</f>
        <v>0</v>
      </c>
      <c r="N27" s="181">
        <v>5.0000000000000001E-3</v>
      </c>
      <c r="O27" s="181">
        <f>ROUND(E27*N27,2)</f>
        <v>0.83</v>
      </c>
      <c r="P27" s="181">
        <v>0</v>
      </c>
      <c r="Q27" s="181">
        <f>ROUND(E27*P27,2)</f>
        <v>0</v>
      </c>
      <c r="R27" s="183" t="s">
        <v>302</v>
      </c>
      <c r="S27" s="183" t="s">
        <v>236</v>
      </c>
      <c r="T27" s="184" t="s">
        <v>223</v>
      </c>
      <c r="U27" s="162">
        <v>0</v>
      </c>
      <c r="V27" s="162">
        <f>ROUND(E27*U27,2)</f>
        <v>0</v>
      </c>
      <c r="W27" s="162"/>
      <c r="X27" s="162" t="s">
        <v>285</v>
      </c>
      <c r="Y27" s="162" t="s">
        <v>225</v>
      </c>
      <c r="Z27" s="152"/>
      <c r="AA27" s="152"/>
      <c r="AB27" s="152"/>
      <c r="AC27" s="152"/>
      <c r="AD27" s="152"/>
      <c r="AE27" s="152"/>
      <c r="AF27" s="152"/>
      <c r="AG27" s="152" t="s">
        <v>286</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1" x14ac:dyDescent="0.2">
      <c r="A28" s="171">
        <v>15</v>
      </c>
      <c r="B28" s="172" t="s">
        <v>1191</v>
      </c>
      <c r="C28" s="187" t="s">
        <v>1192</v>
      </c>
      <c r="D28" s="173" t="s">
        <v>253</v>
      </c>
      <c r="E28" s="174">
        <v>177.8</v>
      </c>
      <c r="F28" s="175"/>
      <c r="G28" s="176">
        <f>ROUND(E28*F28,2)</f>
        <v>0</v>
      </c>
      <c r="H28" s="175"/>
      <c r="I28" s="176">
        <f>ROUND(E28*H28,2)</f>
        <v>0</v>
      </c>
      <c r="J28" s="175"/>
      <c r="K28" s="176">
        <f>ROUND(E28*J28,2)</f>
        <v>0</v>
      </c>
      <c r="L28" s="176">
        <v>21</v>
      </c>
      <c r="M28" s="176">
        <f>G28*(1+L28/100)</f>
        <v>0</v>
      </c>
      <c r="N28" s="174">
        <v>0.6</v>
      </c>
      <c r="O28" s="174">
        <f>ROUND(E28*N28,2)</f>
        <v>106.68</v>
      </c>
      <c r="P28" s="174">
        <v>0</v>
      </c>
      <c r="Q28" s="174">
        <f>ROUND(E28*P28,2)</f>
        <v>0</v>
      </c>
      <c r="R28" s="176" t="s">
        <v>302</v>
      </c>
      <c r="S28" s="176" t="s">
        <v>236</v>
      </c>
      <c r="T28" s="177" t="s">
        <v>223</v>
      </c>
      <c r="U28" s="162">
        <v>0</v>
      </c>
      <c r="V28" s="162">
        <f>ROUND(E28*U28,2)</f>
        <v>0</v>
      </c>
      <c r="W28" s="162"/>
      <c r="X28" s="162" t="s">
        <v>285</v>
      </c>
      <c r="Y28" s="162" t="s">
        <v>225</v>
      </c>
      <c r="Z28" s="152"/>
      <c r="AA28" s="152"/>
      <c r="AB28" s="152"/>
      <c r="AC28" s="152"/>
      <c r="AD28" s="152"/>
      <c r="AE28" s="152"/>
      <c r="AF28" s="152"/>
      <c r="AG28" s="152" t="s">
        <v>286</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2" x14ac:dyDescent="0.2">
      <c r="A29" s="159"/>
      <c r="B29" s="160"/>
      <c r="C29" s="194" t="s">
        <v>1188</v>
      </c>
      <c r="D29" s="191"/>
      <c r="E29" s="192">
        <v>177.8</v>
      </c>
      <c r="F29" s="162"/>
      <c r="G29" s="162"/>
      <c r="H29" s="162"/>
      <c r="I29" s="162"/>
      <c r="J29" s="162"/>
      <c r="K29" s="162"/>
      <c r="L29" s="162"/>
      <c r="M29" s="162"/>
      <c r="N29" s="161"/>
      <c r="O29" s="161"/>
      <c r="P29" s="161"/>
      <c r="Q29" s="161"/>
      <c r="R29" s="162"/>
      <c r="S29" s="162"/>
      <c r="T29" s="162"/>
      <c r="U29" s="162"/>
      <c r="V29" s="162"/>
      <c r="W29" s="162"/>
      <c r="X29" s="162"/>
      <c r="Y29" s="162"/>
      <c r="Z29" s="152"/>
      <c r="AA29" s="152"/>
      <c r="AB29" s="152"/>
      <c r="AC29" s="152"/>
      <c r="AD29" s="152"/>
      <c r="AE29" s="152"/>
      <c r="AF29" s="152"/>
      <c r="AG29" s="152" t="s">
        <v>258</v>
      </c>
      <c r="AH29" s="152">
        <v>0</v>
      </c>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x14ac:dyDescent="0.2">
      <c r="A30" s="164" t="s">
        <v>217</v>
      </c>
      <c r="B30" s="165" t="s">
        <v>146</v>
      </c>
      <c r="C30" s="185" t="s">
        <v>147</v>
      </c>
      <c r="D30" s="166"/>
      <c r="E30" s="167"/>
      <c r="F30" s="168"/>
      <c r="G30" s="168">
        <f>SUMIF(AG31:AG33,"&lt;&gt;NOR",G31:G33)</f>
        <v>0</v>
      </c>
      <c r="H30" s="168"/>
      <c r="I30" s="168">
        <f>SUM(I31:I33)</f>
        <v>0</v>
      </c>
      <c r="J30" s="168"/>
      <c r="K30" s="168">
        <f>SUM(K31:K33)</f>
        <v>0</v>
      </c>
      <c r="L30" s="168"/>
      <c r="M30" s="168">
        <f>SUM(M31:M33)</f>
        <v>0</v>
      </c>
      <c r="N30" s="167"/>
      <c r="O30" s="167">
        <f>SUM(O31:O33)</f>
        <v>0.39</v>
      </c>
      <c r="P30" s="167"/>
      <c r="Q30" s="167">
        <f>SUM(Q31:Q33)</f>
        <v>0</v>
      </c>
      <c r="R30" s="168"/>
      <c r="S30" s="168"/>
      <c r="T30" s="169"/>
      <c r="U30" s="163"/>
      <c r="V30" s="163">
        <f>SUM(V31:V33)</f>
        <v>177.8</v>
      </c>
      <c r="W30" s="163"/>
      <c r="X30" s="163"/>
      <c r="Y30" s="163"/>
      <c r="AG30" t="s">
        <v>218</v>
      </c>
    </row>
    <row r="31" spans="1:60" outlineLevel="1" x14ac:dyDescent="0.2">
      <c r="A31" s="178">
        <v>16</v>
      </c>
      <c r="B31" s="179" t="s">
        <v>1193</v>
      </c>
      <c r="C31" s="186" t="s">
        <v>1194</v>
      </c>
      <c r="D31" s="180" t="s">
        <v>272</v>
      </c>
      <c r="E31" s="181">
        <v>1778</v>
      </c>
      <c r="F31" s="182"/>
      <c r="G31" s="183">
        <f>ROUND(E31*F31,2)</f>
        <v>0</v>
      </c>
      <c r="H31" s="182"/>
      <c r="I31" s="183">
        <f>ROUND(E31*H31,2)</f>
        <v>0</v>
      </c>
      <c r="J31" s="182"/>
      <c r="K31" s="183">
        <f>ROUND(E31*J31,2)</f>
        <v>0</v>
      </c>
      <c r="L31" s="183">
        <v>21</v>
      </c>
      <c r="M31" s="183">
        <f>G31*(1+L31/100)</f>
        <v>0</v>
      </c>
      <c r="N31" s="181">
        <v>0</v>
      </c>
      <c r="O31" s="181">
        <f>ROUND(E31*N31,2)</f>
        <v>0</v>
      </c>
      <c r="P31" s="181">
        <v>0</v>
      </c>
      <c r="Q31" s="181">
        <f>ROUND(E31*P31,2)</f>
        <v>0</v>
      </c>
      <c r="R31" s="183"/>
      <c r="S31" s="183" t="s">
        <v>236</v>
      </c>
      <c r="T31" s="184" t="s">
        <v>223</v>
      </c>
      <c r="U31" s="162">
        <v>0.1</v>
      </c>
      <c r="V31" s="162">
        <f>ROUND(E31*U31,2)</f>
        <v>177.8</v>
      </c>
      <c r="W31" s="162"/>
      <c r="X31" s="162" t="s">
        <v>224</v>
      </c>
      <c r="Y31" s="162" t="s">
        <v>225</v>
      </c>
      <c r="Z31" s="152"/>
      <c r="AA31" s="152"/>
      <c r="AB31" s="152"/>
      <c r="AC31" s="152"/>
      <c r="AD31" s="152"/>
      <c r="AE31" s="152"/>
      <c r="AF31" s="152"/>
      <c r="AG31" s="152" t="s">
        <v>226</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71">
        <v>17</v>
      </c>
      <c r="B32" s="172" t="s">
        <v>1195</v>
      </c>
      <c r="C32" s="187" t="s">
        <v>1196</v>
      </c>
      <c r="D32" s="173" t="s">
        <v>272</v>
      </c>
      <c r="E32" s="174">
        <v>1955.8</v>
      </c>
      <c r="F32" s="175"/>
      <c r="G32" s="176">
        <f>ROUND(E32*F32,2)</f>
        <v>0</v>
      </c>
      <c r="H32" s="175"/>
      <c r="I32" s="176">
        <f>ROUND(E32*H32,2)</f>
        <v>0</v>
      </c>
      <c r="J32" s="175"/>
      <c r="K32" s="176">
        <f>ROUND(E32*J32,2)</f>
        <v>0</v>
      </c>
      <c r="L32" s="176">
        <v>21</v>
      </c>
      <c r="M32" s="176">
        <f>G32*(1+L32/100)</f>
        <v>0</v>
      </c>
      <c r="N32" s="174">
        <v>2.0000000000000001E-4</v>
      </c>
      <c r="O32" s="174">
        <f>ROUND(E32*N32,2)</f>
        <v>0.39</v>
      </c>
      <c r="P32" s="174">
        <v>0</v>
      </c>
      <c r="Q32" s="174">
        <f>ROUND(E32*P32,2)</f>
        <v>0</v>
      </c>
      <c r="R32" s="176" t="s">
        <v>302</v>
      </c>
      <c r="S32" s="176" t="s">
        <v>236</v>
      </c>
      <c r="T32" s="177" t="s">
        <v>223</v>
      </c>
      <c r="U32" s="162">
        <v>0</v>
      </c>
      <c r="V32" s="162">
        <f>ROUND(E32*U32,2)</f>
        <v>0</v>
      </c>
      <c r="W32" s="162"/>
      <c r="X32" s="162" t="s">
        <v>285</v>
      </c>
      <c r="Y32" s="162" t="s">
        <v>225</v>
      </c>
      <c r="Z32" s="152"/>
      <c r="AA32" s="152"/>
      <c r="AB32" s="152"/>
      <c r="AC32" s="152"/>
      <c r="AD32" s="152"/>
      <c r="AE32" s="152"/>
      <c r="AF32" s="152"/>
      <c r="AG32" s="152" t="s">
        <v>286</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2" x14ac:dyDescent="0.2">
      <c r="A33" s="159"/>
      <c r="B33" s="160"/>
      <c r="C33" s="194" t="s">
        <v>1197</v>
      </c>
      <c r="D33" s="191"/>
      <c r="E33" s="192">
        <v>1955.8</v>
      </c>
      <c r="F33" s="162"/>
      <c r="G33" s="162"/>
      <c r="H33" s="162"/>
      <c r="I33" s="162"/>
      <c r="J33" s="162"/>
      <c r="K33" s="162"/>
      <c r="L33" s="162"/>
      <c r="M33" s="162"/>
      <c r="N33" s="161"/>
      <c r="O33" s="161"/>
      <c r="P33" s="161"/>
      <c r="Q33" s="161"/>
      <c r="R33" s="162"/>
      <c r="S33" s="162"/>
      <c r="T33" s="162"/>
      <c r="U33" s="162"/>
      <c r="V33" s="162"/>
      <c r="W33" s="162"/>
      <c r="X33" s="162"/>
      <c r="Y33" s="162"/>
      <c r="Z33" s="152"/>
      <c r="AA33" s="152"/>
      <c r="AB33" s="152"/>
      <c r="AC33" s="152"/>
      <c r="AD33" s="152"/>
      <c r="AE33" s="152"/>
      <c r="AF33" s="152"/>
      <c r="AG33" s="152" t="s">
        <v>258</v>
      </c>
      <c r="AH33" s="152">
        <v>0</v>
      </c>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x14ac:dyDescent="0.2">
      <c r="A34" s="3"/>
      <c r="B34" s="4"/>
      <c r="C34" s="188"/>
      <c r="D34" s="6"/>
      <c r="E34" s="3"/>
      <c r="F34" s="3"/>
      <c r="G34" s="3"/>
      <c r="H34" s="3"/>
      <c r="I34" s="3"/>
      <c r="J34" s="3"/>
      <c r="K34" s="3"/>
      <c r="L34" s="3"/>
      <c r="M34" s="3"/>
      <c r="N34" s="3"/>
      <c r="O34" s="3"/>
      <c r="P34" s="3"/>
      <c r="Q34" s="3"/>
      <c r="R34" s="3"/>
      <c r="S34" s="3"/>
      <c r="T34" s="3"/>
      <c r="U34" s="3"/>
      <c r="V34" s="3"/>
      <c r="W34" s="3"/>
      <c r="X34" s="3"/>
      <c r="Y34" s="3"/>
      <c r="AE34">
        <v>12</v>
      </c>
      <c r="AF34">
        <v>21</v>
      </c>
      <c r="AG34" t="s">
        <v>203</v>
      </c>
    </row>
    <row r="35" spans="1:60" x14ac:dyDescent="0.2">
      <c r="A35" s="155"/>
      <c r="B35" s="156" t="s">
        <v>29</v>
      </c>
      <c r="C35" s="189"/>
      <c r="D35" s="157"/>
      <c r="E35" s="158"/>
      <c r="F35" s="158"/>
      <c r="G35" s="170">
        <f>G8+G30</f>
        <v>0</v>
      </c>
      <c r="H35" s="3"/>
      <c r="I35" s="3"/>
      <c r="J35" s="3"/>
      <c r="K35" s="3"/>
      <c r="L35" s="3"/>
      <c r="M35" s="3"/>
      <c r="N35" s="3"/>
      <c r="O35" s="3"/>
      <c r="P35" s="3"/>
      <c r="Q35" s="3"/>
      <c r="R35" s="3"/>
      <c r="S35" s="3"/>
      <c r="T35" s="3"/>
      <c r="U35" s="3"/>
      <c r="V35" s="3"/>
      <c r="W35" s="3"/>
      <c r="X35" s="3"/>
      <c r="Y35" s="3"/>
      <c r="AE35">
        <f>SUMIF(L7:L33,AE34,G7:G33)</f>
        <v>0</v>
      </c>
      <c r="AF35">
        <f>SUMIF(L7:L33,AF34,G7:G33)</f>
        <v>0</v>
      </c>
      <c r="AG35" t="s">
        <v>249</v>
      </c>
    </row>
    <row r="36" spans="1:60" x14ac:dyDescent="0.2">
      <c r="C36" s="190"/>
      <c r="D36" s="10"/>
      <c r="AG36" t="s">
        <v>250</v>
      </c>
    </row>
    <row r="37" spans="1:60" x14ac:dyDescent="0.2">
      <c r="D37" s="10"/>
    </row>
    <row r="38" spans="1:60" x14ac:dyDescent="0.2">
      <c r="D38" s="10"/>
    </row>
    <row r="39" spans="1:60" x14ac:dyDescent="0.2">
      <c r="D39" s="10"/>
    </row>
    <row r="40" spans="1:60" x14ac:dyDescent="0.2">
      <c r="D40" s="10"/>
    </row>
    <row r="41" spans="1:60" x14ac:dyDescent="0.2">
      <c r="D41" s="10"/>
    </row>
    <row r="42" spans="1:60" x14ac:dyDescent="0.2">
      <c r="D42" s="10"/>
    </row>
    <row r="43" spans="1:60" x14ac:dyDescent="0.2">
      <c r="D43" s="10"/>
    </row>
    <row r="44" spans="1:60" x14ac:dyDescent="0.2">
      <c r="D44" s="10"/>
    </row>
    <row r="45" spans="1:60" x14ac:dyDescent="0.2">
      <c r="D45" s="10"/>
    </row>
    <row r="46" spans="1:60" x14ac:dyDescent="0.2">
      <c r="D46" s="10"/>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wd1LMgQsVS8p5BCYI3XJoaI6Gr57vo2hIdeSk2C3+9pbcOVXokL+kj3sHUnK67vpIpyPdGSjsIxrf+V42a14Zg==" saltValue="XrIESeyRnqAZdUXgKTHpaA==" spinCount="100000" sheet="1" formatRows="0"/>
  <mergeCells count="5">
    <mergeCell ref="A1:G1"/>
    <mergeCell ref="C2:G2"/>
    <mergeCell ref="C3:G3"/>
    <mergeCell ref="C4:G4"/>
    <mergeCell ref="C23:G23"/>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97</v>
      </c>
      <c r="C3" s="252" t="s">
        <v>98</v>
      </c>
      <c r="D3" s="253"/>
      <c r="E3" s="253"/>
      <c r="F3" s="253"/>
      <c r="G3" s="254"/>
      <c r="AC3" s="125" t="s">
        <v>192</v>
      </c>
      <c r="AG3" t="s">
        <v>193</v>
      </c>
    </row>
    <row r="4" spans="1:60" ht="24.95" customHeight="1" x14ac:dyDescent="0.2">
      <c r="A4" s="145" t="s">
        <v>9</v>
      </c>
      <c r="B4" s="146" t="s">
        <v>99</v>
      </c>
      <c r="C4" s="255" t="s">
        <v>50</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140</v>
      </c>
      <c r="C8" s="185" t="s">
        <v>141</v>
      </c>
      <c r="D8" s="166"/>
      <c r="E8" s="167"/>
      <c r="F8" s="168"/>
      <c r="G8" s="168">
        <f>SUMIF(AG9:AG19,"&lt;&gt;NOR",G9:G19)</f>
        <v>0</v>
      </c>
      <c r="H8" s="168"/>
      <c r="I8" s="168">
        <f>SUM(I9:I19)</f>
        <v>0</v>
      </c>
      <c r="J8" s="168"/>
      <c r="K8" s="168">
        <f>SUM(K9:K19)</f>
        <v>0</v>
      </c>
      <c r="L8" s="168"/>
      <c r="M8" s="168">
        <f>SUM(M9:M19)</f>
        <v>0</v>
      </c>
      <c r="N8" s="167"/>
      <c r="O8" s="167">
        <f>SUM(O9:O19)</f>
        <v>117.82</v>
      </c>
      <c r="P8" s="167"/>
      <c r="Q8" s="167">
        <f>SUM(Q9:Q19)</f>
        <v>0</v>
      </c>
      <c r="R8" s="168"/>
      <c r="S8" s="168"/>
      <c r="T8" s="169"/>
      <c r="U8" s="163"/>
      <c r="V8" s="163">
        <f>SUM(V9:V19)</f>
        <v>397.41999999999996</v>
      </c>
      <c r="W8" s="163"/>
      <c r="X8" s="163"/>
      <c r="Y8" s="163"/>
      <c r="AG8" t="s">
        <v>218</v>
      </c>
    </row>
    <row r="9" spans="1:60" outlineLevel="1" x14ac:dyDescent="0.2">
      <c r="A9" s="171">
        <v>1</v>
      </c>
      <c r="B9" s="172" t="s">
        <v>1198</v>
      </c>
      <c r="C9" s="187" t="s">
        <v>1199</v>
      </c>
      <c r="D9" s="173" t="s">
        <v>253</v>
      </c>
      <c r="E9" s="174">
        <v>66.150000000000006</v>
      </c>
      <c r="F9" s="175"/>
      <c r="G9" s="176">
        <f>ROUND(E9*F9,2)</f>
        <v>0</v>
      </c>
      <c r="H9" s="175"/>
      <c r="I9" s="176">
        <f>ROUND(E9*H9,2)</f>
        <v>0</v>
      </c>
      <c r="J9" s="175"/>
      <c r="K9" s="176">
        <f>ROUND(E9*J9,2)</f>
        <v>0</v>
      </c>
      <c r="L9" s="176">
        <v>21</v>
      </c>
      <c r="M9" s="176">
        <f>G9*(1+L9/100)</f>
        <v>0</v>
      </c>
      <c r="N9" s="174">
        <v>0</v>
      </c>
      <c r="O9" s="174">
        <f>ROUND(E9*N9,2)</f>
        <v>0</v>
      </c>
      <c r="P9" s="174">
        <v>0</v>
      </c>
      <c r="Q9" s="174">
        <f>ROUND(E9*P9,2)</f>
        <v>0</v>
      </c>
      <c r="R9" s="176"/>
      <c r="S9" s="176" t="s">
        <v>236</v>
      </c>
      <c r="T9" s="177" t="s">
        <v>223</v>
      </c>
      <c r="U9" s="162">
        <v>2.2109999999999999</v>
      </c>
      <c r="V9" s="162">
        <f>ROUND(E9*U9,2)</f>
        <v>146.26</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194" t="s">
        <v>1200</v>
      </c>
      <c r="D10" s="191"/>
      <c r="E10" s="192">
        <v>66.150000000000006</v>
      </c>
      <c r="F10" s="162"/>
      <c r="G10" s="162"/>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258</v>
      </c>
      <c r="AH10" s="152">
        <v>0</v>
      </c>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1">
        <v>2</v>
      </c>
      <c r="B11" s="172" t="s">
        <v>1201</v>
      </c>
      <c r="C11" s="187" t="s">
        <v>1202</v>
      </c>
      <c r="D11" s="173" t="s">
        <v>1203</v>
      </c>
      <c r="E11" s="174">
        <v>40.483800000000002</v>
      </c>
      <c r="F11" s="175"/>
      <c r="G11" s="176">
        <f>ROUND(E11*F11,2)</f>
        <v>0</v>
      </c>
      <c r="H11" s="175"/>
      <c r="I11" s="176">
        <f>ROUND(E11*H11,2)</f>
        <v>0</v>
      </c>
      <c r="J11" s="175"/>
      <c r="K11" s="176">
        <f>ROUND(E11*J11,2)</f>
        <v>0</v>
      </c>
      <c r="L11" s="176">
        <v>21</v>
      </c>
      <c r="M11" s="176">
        <f>G11*(1+L11/100)</f>
        <v>0</v>
      </c>
      <c r="N11" s="174">
        <v>2.80938</v>
      </c>
      <c r="O11" s="174">
        <f>ROUND(E11*N11,2)</f>
        <v>113.73</v>
      </c>
      <c r="P11" s="174">
        <v>0</v>
      </c>
      <c r="Q11" s="174">
        <f>ROUND(E11*P11,2)</f>
        <v>0</v>
      </c>
      <c r="R11" s="176"/>
      <c r="S11" s="176" t="s">
        <v>236</v>
      </c>
      <c r="T11" s="177" t="s">
        <v>223</v>
      </c>
      <c r="U11" s="162">
        <v>2.52705</v>
      </c>
      <c r="V11" s="162">
        <f>ROUND(E11*U11,2)</f>
        <v>102.3</v>
      </c>
      <c r="W11" s="162"/>
      <c r="X11" s="162" t="s">
        <v>399</v>
      </c>
      <c r="Y11" s="162" t="s">
        <v>225</v>
      </c>
      <c r="Z11" s="152"/>
      <c r="AA11" s="152"/>
      <c r="AB11" s="152"/>
      <c r="AC11" s="152"/>
      <c r="AD11" s="152"/>
      <c r="AE11" s="152"/>
      <c r="AF11" s="152"/>
      <c r="AG11" s="152" t="s">
        <v>400</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2" x14ac:dyDescent="0.2">
      <c r="A12" s="159"/>
      <c r="B12" s="160"/>
      <c r="C12" s="194" t="s">
        <v>1204</v>
      </c>
      <c r="D12" s="191"/>
      <c r="E12" s="192">
        <v>40.479999999999997</v>
      </c>
      <c r="F12" s="162"/>
      <c r="G12" s="162"/>
      <c r="H12" s="162"/>
      <c r="I12" s="162"/>
      <c r="J12" s="162"/>
      <c r="K12" s="162"/>
      <c r="L12" s="162"/>
      <c r="M12" s="162"/>
      <c r="N12" s="161"/>
      <c r="O12" s="161"/>
      <c r="P12" s="161"/>
      <c r="Q12" s="161"/>
      <c r="R12" s="162"/>
      <c r="S12" s="162"/>
      <c r="T12" s="162"/>
      <c r="U12" s="162"/>
      <c r="V12" s="162"/>
      <c r="W12" s="162"/>
      <c r="X12" s="162"/>
      <c r="Y12" s="162"/>
      <c r="Z12" s="152"/>
      <c r="AA12" s="152"/>
      <c r="AB12" s="152"/>
      <c r="AC12" s="152"/>
      <c r="AD12" s="152"/>
      <c r="AE12" s="152"/>
      <c r="AF12" s="152"/>
      <c r="AG12" s="152" t="s">
        <v>258</v>
      </c>
      <c r="AH12" s="152">
        <v>0</v>
      </c>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1">
        <v>3</v>
      </c>
      <c r="B13" s="172" t="s">
        <v>1205</v>
      </c>
      <c r="C13" s="187" t="s">
        <v>1206</v>
      </c>
      <c r="D13" s="173" t="s">
        <v>1207</v>
      </c>
      <c r="E13" s="174">
        <v>3.6857000000000002</v>
      </c>
      <c r="F13" s="175"/>
      <c r="G13" s="176">
        <f>ROUND(E13*F13,2)</f>
        <v>0</v>
      </c>
      <c r="H13" s="175"/>
      <c r="I13" s="176">
        <f>ROUND(E13*H13,2)</f>
        <v>0</v>
      </c>
      <c r="J13" s="175"/>
      <c r="K13" s="176">
        <f>ROUND(E13*J13,2)</f>
        <v>0</v>
      </c>
      <c r="L13" s="176">
        <v>21</v>
      </c>
      <c r="M13" s="176">
        <f>G13*(1+L13/100)</f>
        <v>0</v>
      </c>
      <c r="N13" s="174">
        <v>1.07521</v>
      </c>
      <c r="O13" s="174">
        <f>ROUND(E13*N13,2)</f>
        <v>3.96</v>
      </c>
      <c r="P13" s="174">
        <v>0</v>
      </c>
      <c r="Q13" s="174">
        <f>ROUND(E13*P13,2)</f>
        <v>0</v>
      </c>
      <c r="R13" s="176"/>
      <c r="S13" s="176" t="s">
        <v>236</v>
      </c>
      <c r="T13" s="177" t="s">
        <v>223</v>
      </c>
      <c r="U13" s="162">
        <v>22.40701</v>
      </c>
      <c r="V13" s="162">
        <f>ROUND(E13*U13,2)</f>
        <v>82.59</v>
      </c>
      <c r="W13" s="162"/>
      <c r="X13" s="162" t="s">
        <v>399</v>
      </c>
      <c r="Y13" s="162" t="s">
        <v>225</v>
      </c>
      <c r="Z13" s="152"/>
      <c r="AA13" s="152"/>
      <c r="AB13" s="152"/>
      <c r="AC13" s="152"/>
      <c r="AD13" s="152"/>
      <c r="AE13" s="152"/>
      <c r="AF13" s="152"/>
      <c r="AG13" s="152" t="s">
        <v>400</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2" x14ac:dyDescent="0.2">
      <c r="A14" s="159"/>
      <c r="B14" s="160"/>
      <c r="C14" s="194" t="s">
        <v>1208</v>
      </c>
      <c r="D14" s="191"/>
      <c r="E14" s="192">
        <v>3.05</v>
      </c>
      <c r="F14" s="162"/>
      <c r="G14" s="162"/>
      <c r="H14" s="162"/>
      <c r="I14" s="162"/>
      <c r="J14" s="162"/>
      <c r="K14" s="162"/>
      <c r="L14" s="162"/>
      <c r="M14" s="162"/>
      <c r="N14" s="161"/>
      <c r="O14" s="161"/>
      <c r="P14" s="161"/>
      <c r="Q14" s="161"/>
      <c r="R14" s="162"/>
      <c r="S14" s="162"/>
      <c r="T14" s="162"/>
      <c r="U14" s="162"/>
      <c r="V14" s="162"/>
      <c r="W14" s="162"/>
      <c r="X14" s="162"/>
      <c r="Y14" s="162"/>
      <c r="Z14" s="152"/>
      <c r="AA14" s="152"/>
      <c r="AB14" s="152"/>
      <c r="AC14" s="152"/>
      <c r="AD14" s="152"/>
      <c r="AE14" s="152"/>
      <c r="AF14" s="152"/>
      <c r="AG14" s="152" t="s">
        <v>258</v>
      </c>
      <c r="AH14" s="152">
        <v>0</v>
      </c>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3" x14ac:dyDescent="0.2">
      <c r="A15" s="159"/>
      <c r="B15" s="160"/>
      <c r="C15" s="194" t="s">
        <v>1209</v>
      </c>
      <c r="D15" s="191"/>
      <c r="E15" s="192">
        <v>0.17</v>
      </c>
      <c r="F15" s="162"/>
      <c r="G15" s="162"/>
      <c r="H15" s="162"/>
      <c r="I15" s="162"/>
      <c r="J15" s="162"/>
      <c r="K15" s="162"/>
      <c r="L15" s="162"/>
      <c r="M15" s="162"/>
      <c r="N15" s="161"/>
      <c r="O15" s="161"/>
      <c r="P15" s="161"/>
      <c r="Q15" s="161"/>
      <c r="R15" s="162"/>
      <c r="S15" s="162"/>
      <c r="T15" s="162"/>
      <c r="U15" s="162"/>
      <c r="V15" s="162"/>
      <c r="W15" s="162"/>
      <c r="X15" s="162"/>
      <c r="Y15" s="162"/>
      <c r="Z15" s="152"/>
      <c r="AA15" s="152"/>
      <c r="AB15" s="152"/>
      <c r="AC15" s="152"/>
      <c r="AD15" s="152"/>
      <c r="AE15" s="152"/>
      <c r="AF15" s="152"/>
      <c r="AG15" s="152" t="s">
        <v>258</v>
      </c>
      <c r="AH15" s="152">
        <v>0</v>
      </c>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3" x14ac:dyDescent="0.2">
      <c r="A16" s="159"/>
      <c r="B16" s="160"/>
      <c r="C16" s="194" t="s">
        <v>1210</v>
      </c>
      <c r="D16" s="191"/>
      <c r="E16" s="192">
        <v>0.3</v>
      </c>
      <c r="F16" s="162"/>
      <c r="G16" s="162"/>
      <c r="H16" s="162"/>
      <c r="I16" s="162"/>
      <c r="J16" s="162"/>
      <c r="K16" s="162"/>
      <c r="L16" s="162"/>
      <c r="M16" s="162"/>
      <c r="N16" s="161"/>
      <c r="O16" s="161"/>
      <c r="P16" s="161"/>
      <c r="Q16" s="161"/>
      <c r="R16" s="162"/>
      <c r="S16" s="162"/>
      <c r="T16" s="162"/>
      <c r="U16" s="162"/>
      <c r="V16" s="162"/>
      <c r="W16" s="162"/>
      <c r="X16" s="162"/>
      <c r="Y16" s="162"/>
      <c r="Z16" s="152"/>
      <c r="AA16" s="152"/>
      <c r="AB16" s="152"/>
      <c r="AC16" s="152"/>
      <c r="AD16" s="152"/>
      <c r="AE16" s="152"/>
      <c r="AF16" s="152"/>
      <c r="AG16" s="152" t="s">
        <v>258</v>
      </c>
      <c r="AH16" s="152">
        <v>0</v>
      </c>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3" x14ac:dyDescent="0.2">
      <c r="A17" s="159"/>
      <c r="B17" s="160"/>
      <c r="C17" s="194" t="s">
        <v>1211</v>
      </c>
      <c r="D17" s="191"/>
      <c r="E17" s="192">
        <v>0.06</v>
      </c>
      <c r="F17" s="162"/>
      <c r="G17" s="162"/>
      <c r="H17" s="162"/>
      <c r="I17" s="162"/>
      <c r="J17" s="162"/>
      <c r="K17" s="162"/>
      <c r="L17" s="162"/>
      <c r="M17" s="162"/>
      <c r="N17" s="161"/>
      <c r="O17" s="161"/>
      <c r="P17" s="161"/>
      <c r="Q17" s="161"/>
      <c r="R17" s="162"/>
      <c r="S17" s="162"/>
      <c r="T17" s="162"/>
      <c r="U17" s="162"/>
      <c r="V17" s="162"/>
      <c r="W17" s="162"/>
      <c r="X17" s="162"/>
      <c r="Y17" s="162"/>
      <c r="Z17" s="152"/>
      <c r="AA17" s="152"/>
      <c r="AB17" s="152"/>
      <c r="AC17" s="152"/>
      <c r="AD17" s="152"/>
      <c r="AE17" s="152"/>
      <c r="AF17" s="152"/>
      <c r="AG17" s="152" t="s">
        <v>258</v>
      </c>
      <c r="AH17" s="152">
        <v>0</v>
      </c>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3" x14ac:dyDescent="0.2">
      <c r="A18" s="159"/>
      <c r="B18" s="160"/>
      <c r="C18" s="194" t="s">
        <v>1212</v>
      </c>
      <c r="D18" s="191"/>
      <c r="E18" s="192">
        <v>0.1</v>
      </c>
      <c r="F18" s="162"/>
      <c r="G18" s="162"/>
      <c r="H18" s="162"/>
      <c r="I18" s="162"/>
      <c r="J18" s="162"/>
      <c r="K18" s="162"/>
      <c r="L18" s="162"/>
      <c r="M18" s="162"/>
      <c r="N18" s="161"/>
      <c r="O18" s="161"/>
      <c r="P18" s="161"/>
      <c r="Q18" s="161"/>
      <c r="R18" s="162"/>
      <c r="S18" s="162"/>
      <c r="T18" s="162"/>
      <c r="U18" s="162"/>
      <c r="V18" s="162"/>
      <c r="W18" s="162"/>
      <c r="X18" s="162"/>
      <c r="Y18" s="162"/>
      <c r="Z18" s="152"/>
      <c r="AA18" s="152"/>
      <c r="AB18" s="152"/>
      <c r="AC18" s="152"/>
      <c r="AD18" s="152"/>
      <c r="AE18" s="152"/>
      <c r="AF18" s="152"/>
      <c r="AG18" s="152" t="s">
        <v>258</v>
      </c>
      <c r="AH18" s="152">
        <v>0</v>
      </c>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78">
        <v>4</v>
      </c>
      <c r="B19" s="179" t="s">
        <v>1213</v>
      </c>
      <c r="C19" s="186" t="s">
        <v>1214</v>
      </c>
      <c r="D19" s="180" t="s">
        <v>874</v>
      </c>
      <c r="E19" s="181">
        <v>105</v>
      </c>
      <c r="F19" s="182"/>
      <c r="G19" s="183">
        <f>ROUND(E19*F19,2)</f>
        <v>0</v>
      </c>
      <c r="H19" s="182"/>
      <c r="I19" s="183">
        <f>ROUND(E19*H19,2)</f>
        <v>0</v>
      </c>
      <c r="J19" s="182"/>
      <c r="K19" s="183">
        <f>ROUND(E19*J19,2)</f>
        <v>0</v>
      </c>
      <c r="L19" s="183">
        <v>21</v>
      </c>
      <c r="M19" s="183">
        <f>G19*(1+L19/100)</f>
        <v>0</v>
      </c>
      <c r="N19" s="181">
        <v>1.25E-3</v>
      </c>
      <c r="O19" s="181">
        <f>ROUND(E19*N19,2)</f>
        <v>0.13</v>
      </c>
      <c r="P19" s="181">
        <v>0</v>
      </c>
      <c r="Q19" s="181">
        <f>ROUND(E19*P19,2)</f>
        <v>0</v>
      </c>
      <c r="R19" s="183"/>
      <c r="S19" s="183" t="s">
        <v>236</v>
      </c>
      <c r="T19" s="184" t="s">
        <v>223</v>
      </c>
      <c r="U19" s="162">
        <v>0.63117999999999996</v>
      </c>
      <c r="V19" s="162">
        <f>ROUND(E19*U19,2)</f>
        <v>66.27</v>
      </c>
      <c r="W19" s="162"/>
      <c r="X19" s="162" t="s">
        <v>399</v>
      </c>
      <c r="Y19" s="162" t="s">
        <v>225</v>
      </c>
      <c r="Z19" s="152"/>
      <c r="AA19" s="152"/>
      <c r="AB19" s="152"/>
      <c r="AC19" s="152"/>
      <c r="AD19" s="152"/>
      <c r="AE19" s="152"/>
      <c r="AF19" s="152"/>
      <c r="AG19" s="152" t="s">
        <v>400</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x14ac:dyDescent="0.2">
      <c r="A20" s="164" t="s">
        <v>217</v>
      </c>
      <c r="B20" s="165" t="s">
        <v>142</v>
      </c>
      <c r="C20" s="185" t="s">
        <v>143</v>
      </c>
      <c r="D20" s="166"/>
      <c r="E20" s="167"/>
      <c r="F20" s="168"/>
      <c r="G20" s="168">
        <f>SUMIF(AG21:AG25,"&lt;&gt;NOR",G21:G25)</f>
        <v>0</v>
      </c>
      <c r="H20" s="168"/>
      <c r="I20" s="168">
        <f>SUM(I21:I25)</f>
        <v>0</v>
      </c>
      <c r="J20" s="168"/>
      <c r="K20" s="168">
        <f>SUM(K21:K25)</f>
        <v>0</v>
      </c>
      <c r="L20" s="168"/>
      <c r="M20" s="168">
        <f>SUM(M21:M25)</f>
        <v>0</v>
      </c>
      <c r="N20" s="167"/>
      <c r="O20" s="167">
        <f>SUM(O21:O25)</f>
        <v>0</v>
      </c>
      <c r="P20" s="167"/>
      <c r="Q20" s="167">
        <f>SUM(Q21:Q25)</f>
        <v>0</v>
      </c>
      <c r="R20" s="168"/>
      <c r="S20" s="168"/>
      <c r="T20" s="169"/>
      <c r="U20" s="163"/>
      <c r="V20" s="163">
        <f>SUM(V21:V25)</f>
        <v>0</v>
      </c>
      <c r="W20" s="163"/>
      <c r="X20" s="163"/>
      <c r="Y20" s="163"/>
      <c r="AG20" t="s">
        <v>218</v>
      </c>
    </row>
    <row r="21" spans="1:60" outlineLevel="1" x14ac:dyDescent="0.2">
      <c r="A21" s="171">
        <v>5</v>
      </c>
      <c r="B21" s="172" t="s">
        <v>1215</v>
      </c>
      <c r="C21" s="187" t="s">
        <v>1216</v>
      </c>
      <c r="D21" s="173" t="s">
        <v>1217</v>
      </c>
      <c r="E21" s="174">
        <v>35.549999999999997</v>
      </c>
      <c r="F21" s="175"/>
      <c r="G21" s="176">
        <f>ROUND(E21*F21,2)</f>
        <v>0</v>
      </c>
      <c r="H21" s="175"/>
      <c r="I21" s="176">
        <f>ROUND(E21*H21,2)</f>
        <v>0</v>
      </c>
      <c r="J21" s="175"/>
      <c r="K21" s="176">
        <f>ROUND(E21*J21,2)</f>
        <v>0</v>
      </c>
      <c r="L21" s="176">
        <v>21</v>
      </c>
      <c r="M21" s="176">
        <f>G21*(1+L21/100)</f>
        <v>0</v>
      </c>
      <c r="N21" s="174">
        <v>0</v>
      </c>
      <c r="O21" s="174">
        <f>ROUND(E21*N21,2)</f>
        <v>0</v>
      </c>
      <c r="P21" s="174">
        <v>0</v>
      </c>
      <c r="Q21" s="174">
        <f>ROUND(E21*P21,2)</f>
        <v>0</v>
      </c>
      <c r="R21" s="176"/>
      <c r="S21" s="176" t="s">
        <v>236</v>
      </c>
      <c r="T21" s="177" t="s">
        <v>223</v>
      </c>
      <c r="U21" s="162">
        <v>0</v>
      </c>
      <c r="V21" s="162">
        <f>ROUND(E21*U21,2)</f>
        <v>0</v>
      </c>
      <c r="W21" s="162"/>
      <c r="X21" s="162" t="s">
        <v>399</v>
      </c>
      <c r="Y21" s="162" t="s">
        <v>225</v>
      </c>
      <c r="Z21" s="152"/>
      <c r="AA21" s="152"/>
      <c r="AB21" s="152"/>
      <c r="AC21" s="152"/>
      <c r="AD21" s="152"/>
      <c r="AE21" s="152"/>
      <c r="AF21" s="152"/>
      <c r="AG21" s="152" t="s">
        <v>400</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2" x14ac:dyDescent="0.2">
      <c r="A22" s="159"/>
      <c r="B22" s="160"/>
      <c r="C22" s="194" t="s">
        <v>1218</v>
      </c>
      <c r="D22" s="191"/>
      <c r="E22" s="192">
        <v>35.549999999999997</v>
      </c>
      <c r="F22" s="162"/>
      <c r="G22" s="162"/>
      <c r="H22" s="162"/>
      <c r="I22" s="162"/>
      <c r="J22" s="162"/>
      <c r="K22" s="162"/>
      <c r="L22" s="162"/>
      <c r="M22" s="162"/>
      <c r="N22" s="161"/>
      <c r="O22" s="161"/>
      <c r="P22" s="161"/>
      <c r="Q22" s="161"/>
      <c r="R22" s="162"/>
      <c r="S22" s="162"/>
      <c r="T22" s="162"/>
      <c r="U22" s="162"/>
      <c r="V22" s="162"/>
      <c r="W22" s="162"/>
      <c r="X22" s="162"/>
      <c r="Y22" s="162"/>
      <c r="Z22" s="152"/>
      <c r="AA22" s="152"/>
      <c r="AB22" s="152"/>
      <c r="AC22" s="152"/>
      <c r="AD22" s="152"/>
      <c r="AE22" s="152"/>
      <c r="AF22" s="152"/>
      <c r="AG22" s="152" t="s">
        <v>258</v>
      </c>
      <c r="AH22" s="152">
        <v>0</v>
      </c>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78">
        <v>6</v>
      </c>
      <c r="B23" s="179" t="s">
        <v>1219</v>
      </c>
      <c r="C23" s="186" t="s">
        <v>1220</v>
      </c>
      <c r="D23" s="180" t="s">
        <v>284</v>
      </c>
      <c r="E23" s="181">
        <v>17</v>
      </c>
      <c r="F23" s="182"/>
      <c r="G23" s="183">
        <f>ROUND(E23*F23,2)</f>
        <v>0</v>
      </c>
      <c r="H23" s="182"/>
      <c r="I23" s="183">
        <f>ROUND(E23*H23,2)</f>
        <v>0</v>
      </c>
      <c r="J23" s="182"/>
      <c r="K23" s="183">
        <f>ROUND(E23*J23,2)</f>
        <v>0</v>
      </c>
      <c r="L23" s="183">
        <v>21</v>
      </c>
      <c r="M23" s="183">
        <f>G23*(1+L23/100)</f>
        <v>0</v>
      </c>
      <c r="N23" s="181">
        <v>0</v>
      </c>
      <c r="O23" s="181">
        <f>ROUND(E23*N23,2)</f>
        <v>0</v>
      </c>
      <c r="P23" s="181">
        <v>0</v>
      </c>
      <c r="Q23" s="181">
        <f>ROUND(E23*P23,2)</f>
        <v>0</v>
      </c>
      <c r="R23" s="183"/>
      <c r="S23" s="183" t="s">
        <v>222</v>
      </c>
      <c r="T23" s="184" t="s">
        <v>223</v>
      </c>
      <c r="U23" s="162">
        <v>0</v>
      </c>
      <c r="V23" s="162">
        <f>ROUND(E23*U23,2)</f>
        <v>0</v>
      </c>
      <c r="W23" s="162"/>
      <c r="X23" s="162" t="s">
        <v>399</v>
      </c>
      <c r="Y23" s="162" t="s">
        <v>225</v>
      </c>
      <c r="Z23" s="152"/>
      <c r="AA23" s="152"/>
      <c r="AB23" s="152"/>
      <c r="AC23" s="152"/>
      <c r="AD23" s="152"/>
      <c r="AE23" s="152"/>
      <c r="AF23" s="152"/>
      <c r="AG23" s="152" t="s">
        <v>400</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ht="22.5" outlineLevel="1" x14ac:dyDescent="0.2">
      <c r="A24" s="171">
        <v>7</v>
      </c>
      <c r="B24" s="172" t="s">
        <v>1221</v>
      </c>
      <c r="C24" s="187" t="s">
        <v>1222</v>
      </c>
      <c r="D24" s="173" t="s">
        <v>1217</v>
      </c>
      <c r="E24" s="174">
        <v>248.85</v>
      </c>
      <c r="F24" s="175"/>
      <c r="G24" s="176">
        <f>ROUND(E24*F24,2)</f>
        <v>0</v>
      </c>
      <c r="H24" s="175"/>
      <c r="I24" s="176">
        <f>ROUND(E24*H24,2)</f>
        <v>0</v>
      </c>
      <c r="J24" s="175"/>
      <c r="K24" s="176">
        <f>ROUND(E24*J24,2)</f>
        <v>0</v>
      </c>
      <c r="L24" s="176">
        <v>21</v>
      </c>
      <c r="M24" s="176">
        <f>G24*(1+L24/100)</f>
        <v>0</v>
      </c>
      <c r="N24" s="174">
        <v>0</v>
      </c>
      <c r="O24" s="174">
        <f>ROUND(E24*N24,2)</f>
        <v>0</v>
      </c>
      <c r="P24" s="174">
        <v>0</v>
      </c>
      <c r="Q24" s="174">
        <f>ROUND(E24*P24,2)</f>
        <v>0</v>
      </c>
      <c r="R24" s="176"/>
      <c r="S24" s="176" t="s">
        <v>222</v>
      </c>
      <c r="T24" s="177" t="s">
        <v>223</v>
      </c>
      <c r="U24" s="162">
        <v>0</v>
      </c>
      <c r="V24" s="162">
        <f>ROUND(E24*U24,2)</f>
        <v>0</v>
      </c>
      <c r="W24" s="162"/>
      <c r="X24" s="162" t="s">
        <v>399</v>
      </c>
      <c r="Y24" s="162" t="s">
        <v>225</v>
      </c>
      <c r="Z24" s="152"/>
      <c r="AA24" s="152"/>
      <c r="AB24" s="152"/>
      <c r="AC24" s="152"/>
      <c r="AD24" s="152"/>
      <c r="AE24" s="152"/>
      <c r="AF24" s="152"/>
      <c r="AG24" s="152" t="s">
        <v>400</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2" x14ac:dyDescent="0.2">
      <c r="A25" s="159"/>
      <c r="B25" s="160"/>
      <c r="C25" s="194" t="s">
        <v>1223</v>
      </c>
      <c r="D25" s="191"/>
      <c r="E25" s="192">
        <v>248.85</v>
      </c>
      <c r="F25" s="162"/>
      <c r="G25" s="162"/>
      <c r="H25" s="162"/>
      <c r="I25" s="162"/>
      <c r="J25" s="162"/>
      <c r="K25" s="162"/>
      <c r="L25" s="162"/>
      <c r="M25" s="162"/>
      <c r="N25" s="161"/>
      <c r="O25" s="161"/>
      <c r="P25" s="161"/>
      <c r="Q25" s="161"/>
      <c r="R25" s="162"/>
      <c r="S25" s="162"/>
      <c r="T25" s="162"/>
      <c r="U25" s="162"/>
      <c r="V25" s="162"/>
      <c r="W25" s="162"/>
      <c r="X25" s="162"/>
      <c r="Y25" s="162"/>
      <c r="Z25" s="152"/>
      <c r="AA25" s="152"/>
      <c r="AB25" s="152"/>
      <c r="AC25" s="152"/>
      <c r="AD25" s="152"/>
      <c r="AE25" s="152"/>
      <c r="AF25" s="152"/>
      <c r="AG25" s="152" t="s">
        <v>258</v>
      </c>
      <c r="AH25" s="152">
        <v>0</v>
      </c>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x14ac:dyDescent="0.2">
      <c r="A26" s="164" t="s">
        <v>217</v>
      </c>
      <c r="B26" s="165" t="s">
        <v>174</v>
      </c>
      <c r="C26" s="185" t="s">
        <v>175</v>
      </c>
      <c r="D26" s="166"/>
      <c r="E26" s="167"/>
      <c r="F26" s="168"/>
      <c r="G26" s="168">
        <f>SUMIF(AG27:AG27,"&lt;&gt;NOR",G27:G27)</f>
        <v>0</v>
      </c>
      <c r="H26" s="168"/>
      <c r="I26" s="168">
        <f>SUM(I27:I27)</f>
        <v>0</v>
      </c>
      <c r="J26" s="168"/>
      <c r="K26" s="168">
        <f>SUM(K27:K27)</f>
        <v>0</v>
      </c>
      <c r="L26" s="168"/>
      <c r="M26" s="168">
        <f>SUM(M27:M27)</f>
        <v>0</v>
      </c>
      <c r="N26" s="167"/>
      <c r="O26" s="167">
        <f>SUM(O27:O27)</f>
        <v>0</v>
      </c>
      <c r="P26" s="167"/>
      <c r="Q26" s="167">
        <f>SUM(Q27:Q27)</f>
        <v>0</v>
      </c>
      <c r="R26" s="168"/>
      <c r="S26" s="168"/>
      <c r="T26" s="169"/>
      <c r="U26" s="163"/>
      <c r="V26" s="163">
        <f>SUM(V27:V27)</f>
        <v>0</v>
      </c>
      <c r="W26" s="163"/>
      <c r="X26" s="163"/>
      <c r="Y26" s="163"/>
      <c r="AG26" t="s">
        <v>218</v>
      </c>
    </row>
    <row r="27" spans="1:60" outlineLevel="1" x14ac:dyDescent="0.2">
      <c r="A27" s="171">
        <v>8</v>
      </c>
      <c r="B27" s="172" t="s">
        <v>280</v>
      </c>
      <c r="C27" s="187" t="s">
        <v>1224</v>
      </c>
      <c r="D27" s="173" t="s">
        <v>284</v>
      </c>
      <c r="E27" s="174">
        <v>1</v>
      </c>
      <c r="F27" s="175"/>
      <c r="G27" s="176">
        <f>ROUND(E27*F27,2)</f>
        <v>0</v>
      </c>
      <c r="H27" s="175"/>
      <c r="I27" s="176">
        <f>ROUND(E27*H27,2)</f>
        <v>0</v>
      </c>
      <c r="J27" s="175"/>
      <c r="K27" s="176">
        <f>ROUND(E27*J27,2)</f>
        <v>0</v>
      </c>
      <c r="L27" s="176">
        <v>21</v>
      </c>
      <c r="M27" s="176">
        <f>G27*(1+L27/100)</f>
        <v>0</v>
      </c>
      <c r="N27" s="174">
        <v>0</v>
      </c>
      <c r="O27" s="174">
        <f>ROUND(E27*N27,2)</f>
        <v>0</v>
      </c>
      <c r="P27" s="174">
        <v>0</v>
      </c>
      <c r="Q27" s="174">
        <f>ROUND(E27*P27,2)</f>
        <v>0</v>
      </c>
      <c r="R27" s="176"/>
      <c r="S27" s="176" t="s">
        <v>222</v>
      </c>
      <c r="T27" s="177" t="s">
        <v>223</v>
      </c>
      <c r="U27" s="162">
        <v>0</v>
      </c>
      <c r="V27" s="162">
        <f>ROUND(E27*U27,2)</f>
        <v>0</v>
      </c>
      <c r="W27" s="162"/>
      <c r="X27" s="162" t="s">
        <v>224</v>
      </c>
      <c r="Y27" s="162" t="s">
        <v>225</v>
      </c>
      <c r="Z27" s="152"/>
      <c r="AA27" s="152"/>
      <c r="AB27" s="152"/>
      <c r="AC27" s="152"/>
      <c r="AD27" s="152"/>
      <c r="AE27" s="152"/>
      <c r="AF27" s="152"/>
      <c r="AG27" s="152" t="s">
        <v>226</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x14ac:dyDescent="0.2">
      <c r="A28" s="3"/>
      <c r="B28" s="4"/>
      <c r="C28" s="188"/>
      <c r="D28" s="6"/>
      <c r="E28" s="3"/>
      <c r="F28" s="3"/>
      <c r="G28" s="3"/>
      <c r="H28" s="3"/>
      <c r="I28" s="3"/>
      <c r="J28" s="3"/>
      <c r="K28" s="3"/>
      <c r="L28" s="3"/>
      <c r="M28" s="3"/>
      <c r="N28" s="3"/>
      <c r="O28" s="3"/>
      <c r="P28" s="3"/>
      <c r="Q28" s="3"/>
      <c r="R28" s="3"/>
      <c r="S28" s="3"/>
      <c r="T28" s="3"/>
      <c r="U28" s="3"/>
      <c r="V28" s="3"/>
      <c r="W28" s="3"/>
      <c r="X28" s="3"/>
      <c r="Y28" s="3"/>
      <c r="AE28">
        <v>12</v>
      </c>
      <c r="AF28">
        <v>21</v>
      </c>
      <c r="AG28" t="s">
        <v>203</v>
      </c>
    </row>
    <row r="29" spans="1:60" x14ac:dyDescent="0.2">
      <c r="A29" s="155"/>
      <c r="B29" s="156" t="s">
        <v>29</v>
      </c>
      <c r="C29" s="189"/>
      <c r="D29" s="157"/>
      <c r="E29" s="158"/>
      <c r="F29" s="158"/>
      <c r="G29" s="170">
        <f>G8+G20+G26</f>
        <v>0</v>
      </c>
      <c r="H29" s="3"/>
      <c r="I29" s="3"/>
      <c r="J29" s="3"/>
      <c r="K29" s="3"/>
      <c r="L29" s="3"/>
      <c r="M29" s="3"/>
      <c r="N29" s="3"/>
      <c r="O29" s="3"/>
      <c r="P29" s="3"/>
      <c r="Q29" s="3"/>
      <c r="R29" s="3"/>
      <c r="S29" s="3"/>
      <c r="T29" s="3"/>
      <c r="U29" s="3"/>
      <c r="V29" s="3"/>
      <c r="W29" s="3"/>
      <c r="X29" s="3"/>
      <c r="Y29" s="3"/>
      <c r="AE29">
        <f>SUMIF(L7:L27,AE28,G7:G27)</f>
        <v>0</v>
      </c>
      <c r="AF29">
        <f>SUMIF(L7:L27,AF28,G7:G27)</f>
        <v>0</v>
      </c>
      <c r="AG29" t="s">
        <v>249</v>
      </c>
    </row>
    <row r="30" spans="1:60" x14ac:dyDescent="0.2">
      <c r="C30" s="190"/>
      <c r="D30" s="10"/>
      <c r="AG30" t="s">
        <v>250</v>
      </c>
    </row>
    <row r="31" spans="1:60" x14ac:dyDescent="0.2">
      <c r="D31" s="10"/>
    </row>
    <row r="32" spans="1:60"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6mlKN3uL1teFY96tScHdmLXsGs5tqHfEMPHyJTYBwb7kmfFeljV5Ykzvp0Rzqv2mBUjGiHP1vPDgs80zW/GD6Q==" saltValue="lh8oplNXtzm849F2Euqf3w==" spinCount="100000" sheet="1" formatRows="0"/>
  <mergeCells count="4">
    <mergeCell ref="A1:G1"/>
    <mergeCell ref="C2:G2"/>
    <mergeCell ref="C3:G3"/>
    <mergeCell ref="C4:G4"/>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47" t="s">
        <v>6</v>
      </c>
      <c r="B1" s="247"/>
      <c r="C1" s="248"/>
      <c r="D1" s="247"/>
      <c r="E1" s="247"/>
      <c r="F1" s="247"/>
      <c r="G1" s="247"/>
    </row>
    <row r="2" spans="1:7" ht="24.95" customHeight="1" x14ac:dyDescent="0.2">
      <c r="A2" s="50" t="s">
        <v>7</v>
      </c>
      <c r="B2" s="49"/>
      <c r="C2" s="249"/>
      <c r="D2" s="249"/>
      <c r="E2" s="249"/>
      <c r="F2" s="249"/>
      <c r="G2" s="250"/>
    </row>
    <row r="3" spans="1:7" ht="24.95" customHeight="1" x14ac:dyDescent="0.2">
      <c r="A3" s="50" t="s">
        <v>8</v>
      </c>
      <c r="B3" s="49"/>
      <c r="C3" s="249"/>
      <c r="D3" s="249"/>
      <c r="E3" s="249"/>
      <c r="F3" s="249"/>
      <c r="G3" s="250"/>
    </row>
    <row r="4" spans="1:7" ht="24.95" customHeight="1" x14ac:dyDescent="0.2">
      <c r="A4" s="50" t="s">
        <v>9</v>
      </c>
      <c r="B4" s="49"/>
      <c r="C4" s="249"/>
      <c r="D4" s="249"/>
      <c r="E4" s="249"/>
      <c r="F4" s="249"/>
      <c r="G4" s="250"/>
    </row>
    <row r="5" spans="1:7" x14ac:dyDescent="0.2">
      <c r="B5" s="4"/>
      <c r="C5" s="5"/>
      <c r="D5" s="6"/>
    </row>
  </sheetData>
  <sheetProtection algorithmName="SHA-512" hashValue="BYdthvp/9pZmLhO9NQeRUk4jQufHPH6GWeIyeh3e8u1AFWDx6SpDPkXv3pNv2G+vF39YJFDWsO7P704/pNNlRQ==" saltValue="aINWEOnXET3cz3FnjFkBwg==" spinCount="100000" sheet="1" formatRows="0"/>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47</v>
      </c>
      <c r="C3" s="252" t="s">
        <v>48</v>
      </c>
      <c r="D3" s="253"/>
      <c r="E3" s="253"/>
      <c r="F3" s="253"/>
      <c r="G3" s="254"/>
      <c r="AC3" s="125" t="s">
        <v>192</v>
      </c>
      <c r="AG3" t="s">
        <v>193</v>
      </c>
    </row>
    <row r="4" spans="1:60" ht="24.95" customHeight="1" x14ac:dyDescent="0.2">
      <c r="A4" s="145" t="s">
        <v>9</v>
      </c>
      <c r="B4" s="146" t="s">
        <v>49</v>
      </c>
      <c r="C4" s="255" t="s">
        <v>50</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188</v>
      </c>
      <c r="C8" s="185" t="s">
        <v>27</v>
      </c>
      <c r="D8" s="166"/>
      <c r="E8" s="167"/>
      <c r="F8" s="168"/>
      <c r="G8" s="168">
        <f>SUMIF(AG9:AG18,"&lt;&gt;NOR",G9:G18)</f>
        <v>0</v>
      </c>
      <c r="H8" s="168"/>
      <c r="I8" s="168">
        <f>SUM(I9:I18)</f>
        <v>0</v>
      </c>
      <c r="J8" s="168"/>
      <c r="K8" s="168">
        <f>SUM(K9:K18)</f>
        <v>0</v>
      </c>
      <c r="L8" s="168"/>
      <c r="M8" s="168">
        <f>SUM(M9:M18)</f>
        <v>0</v>
      </c>
      <c r="N8" s="167"/>
      <c r="O8" s="167">
        <f>SUM(O9:O18)</f>
        <v>0</v>
      </c>
      <c r="P8" s="167"/>
      <c r="Q8" s="167">
        <f>SUM(Q9:Q18)</f>
        <v>0</v>
      </c>
      <c r="R8" s="168"/>
      <c r="S8" s="168"/>
      <c r="T8" s="169"/>
      <c r="U8" s="163"/>
      <c r="V8" s="163">
        <f>SUM(V9:V18)</f>
        <v>0</v>
      </c>
      <c r="W8" s="163"/>
      <c r="X8" s="163"/>
      <c r="Y8" s="163"/>
      <c r="AG8" t="s">
        <v>218</v>
      </c>
    </row>
    <row r="9" spans="1:60" outlineLevel="1" x14ac:dyDescent="0.2">
      <c r="A9" s="178">
        <v>1</v>
      </c>
      <c r="B9" s="179" t="s">
        <v>219</v>
      </c>
      <c r="C9" s="186" t="s">
        <v>220</v>
      </c>
      <c r="D9" s="180" t="s">
        <v>221</v>
      </c>
      <c r="E9" s="181">
        <v>1</v>
      </c>
      <c r="F9" s="182"/>
      <c r="G9" s="183">
        <f t="shared" ref="G9:G18" si="0">ROUND(E9*F9,2)</f>
        <v>0</v>
      </c>
      <c r="H9" s="182"/>
      <c r="I9" s="183">
        <f t="shared" ref="I9:I18" si="1">ROUND(E9*H9,2)</f>
        <v>0</v>
      </c>
      <c r="J9" s="182"/>
      <c r="K9" s="183">
        <f t="shared" ref="K9:K18" si="2">ROUND(E9*J9,2)</f>
        <v>0</v>
      </c>
      <c r="L9" s="183">
        <v>21</v>
      </c>
      <c r="M9" s="183">
        <f t="shared" ref="M9:M18" si="3">G9*(1+L9/100)</f>
        <v>0</v>
      </c>
      <c r="N9" s="181">
        <v>0</v>
      </c>
      <c r="O9" s="181">
        <f t="shared" ref="O9:O18" si="4">ROUND(E9*N9,2)</f>
        <v>0</v>
      </c>
      <c r="P9" s="181">
        <v>0</v>
      </c>
      <c r="Q9" s="181">
        <f t="shared" ref="Q9:Q18" si="5">ROUND(E9*P9,2)</f>
        <v>0</v>
      </c>
      <c r="R9" s="183"/>
      <c r="S9" s="183" t="s">
        <v>222</v>
      </c>
      <c r="T9" s="184" t="s">
        <v>223</v>
      </c>
      <c r="U9" s="162">
        <v>0</v>
      </c>
      <c r="V9" s="162">
        <f t="shared" ref="V9:V18" si="6">ROUND(E9*U9,2)</f>
        <v>0</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78">
        <v>2</v>
      </c>
      <c r="B10" s="179" t="s">
        <v>227</v>
      </c>
      <c r="C10" s="186" t="s">
        <v>228</v>
      </c>
      <c r="D10" s="180" t="s">
        <v>221</v>
      </c>
      <c r="E10" s="181">
        <v>1</v>
      </c>
      <c r="F10" s="182"/>
      <c r="G10" s="183">
        <f t="shared" si="0"/>
        <v>0</v>
      </c>
      <c r="H10" s="182"/>
      <c r="I10" s="183">
        <f t="shared" si="1"/>
        <v>0</v>
      </c>
      <c r="J10" s="182"/>
      <c r="K10" s="183">
        <f t="shared" si="2"/>
        <v>0</v>
      </c>
      <c r="L10" s="183">
        <v>21</v>
      </c>
      <c r="M10" s="183">
        <f t="shared" si="3"/>
        <v>0</v>
      </c>
      <c r="N10" s="181">
        <v>0</v>
      </c>
      <c r="O10" s="181">
        <f t="shared" si="4"/>
        <v>0</v>
      </c>
      <c r="P10" s="181">
        <v>0</v>
      </c>
      <c r="Q10" s="181">
        <f t="shared" si="5"/>
        <v>0</v>
      </c>
      <c r="R10" s="183"/>
      <c r="S10" s="183" t="s">
        <v>222</v>
      </c>
      <c r="T10" s="184" t="s">
        <v>223</v>
      </c>
      <c r="U10" s="162">
        <v>0</v>
      </c>
      <c r="V10" s="162">
        <f t="shared" si="6"/>
        <v>0</v>
      </c>
      <c r="W10" s="162"/>
      <c r="X10" s="162" t="s">
        <v>224</v>
      </c>
      <c r="Y10" s="162" t="s">
        <v>225</v>
      </c>
      <c r="Z10" s="152"/>
      <c r="AA10" s="152"/>
      <c r="AB10" s="152"/>
      <c r="AC10" s="152"/>
      <c r="AD10" s="152"/>
      <c r="AE10" s="152"/>
      <c r="AF10" s="152"/>
      <c r="AG10" s="152" t="s">
        <v>226</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8">
        <v>3</v>
      </c>
      <c r="B11" s="179" t="s">
        <v>229</v>
      </c>
      <c r="C11" s="186" t="s">
        <v>230</v>
      </c>
      <c r="D11" s="180" t="s">
        <v>221</v>
      </c>
      <c r="E11" s="181">
        <v>1</v>
      </c>
      <c r="F11" s="182"/>
      <c r="G11" s="183">
        <f t="shared" si="0"/>
        <v>0</v>
      </c>
      <c r="H11" s="182"/>
      <c r="I11" s="183">
        <f t="shared" si="1"/>
        <v>0</v>
      </c>
      <c r="J11" s="182"/>
      <c r="K11" s="183">
        <f t="shared" si="2"/>
        <v>0</v>
      </c>
      <c r="L11" s="183">
        <v>21</v>
      </c>
      <c r="M11" s="183">
        <f t="shared" si="3"/>
        <v>0</v>
      </c>
      <c r="N11" s="181">
        <v>0</v>
      </c>
      <c r="O11" s="181">
        <f t="shared" si="4"/>
        <v>0</v>
      </c>
      <c r="P11" s="181">
        <v>0</v>
      </c>
      <c r="Q11" s="181">
        <f t="shared" si="5"/>
        <v>0</v>
      </c>
      <c r="R11" s="183"/>
      <c r="S11" s="183" t="s">
        <v>222</v>
      </c>
      <c r="T11" s="184" t="s">
        <v>223</v>
      </c>
      <c r="U11" s="162">
        <v>0</v>
      </c>
      <c r="V11" s="162">
        <f t="shared" si="6"/>
        <v>0</v>
      </c>
      <c r="W11" s="162"/>
      <c r="X11" s="162" t="s">
        <v>224</v>
      </c>
      <c r="Y11" s="162" t="s">
        <v>225</v>
      </c>
      <c r="Z11" s="152"/>
      <c r="AA11" s="152"/>
      <c r="AB11" s="152"/>
      <c r="AC11" s="152"/>
      <c r="AD11" s="152"/>
      <c r="AE11" s="152"/>
      <c r="AF11" s="152"/>
      <c r="AG11" s="152" t="s">
        <v>226</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78">
        <v>4</v>
      </c>
      <c r="B12" s="179" t="s">
        <v>231</v>
      </c>
      <c r="C12" s="186" t="s">
        <v>232</v>
      </c>
      <c r="D12" s="180" t="s">
        <v>221</v>
      </c>
      <c r="E12" s="181">
        <v>1</v>
      </c>
      <c r="F12" s="182"/>
      <c r="G12" s="183">
        <f t="shared" si="0"/>
        <v>0</v>
      </c>
      <c r="H12" s="182"/>
      <c r="I12" s="183">
        <f t="shared" si="1"/>
        <v>0</v>
      </c>
      <c r="J12" s="182"/>
      <c r="K12" s="183">
        <f t="shared" si="2"/>
        <v>0</v>
      </c>
      <c r="L12" s="183">
        <v>21</v>
      </c>
      <c r="M12" s="183">
        <f t="shared" si="3"/>
        <v>0</v>
      </c>
      <c r="N12" s="181">
        <v>0</v>
      </c>
      <c r="O12" s="181">
        <f t="shared" si="4"/>
        <v>0</v>
      </c>
      <c r="P12" s="181">
        <v>0</v>
      </c>
      <c r="Q12" s="181">
        <f t="shared" si="5"/>
        <v>0</v>
      </c>
      <c r="R12" s="183"/>
      <c r="S12" s="183" t="s">
        <v>222</v>
      </c>
      <c r="T12" s="184" t="s">
        <v>223</v>
      </c>
      <c r="U12" s="162">
        <v>0</v>
      </c>
      <c r="V12" s="162">
        <f t="shared" si="6"/>
        <v>0</v>
      </c>
      <c r="W12" s="162"/>
      <c r="X12" s="162" t="s">
        <v>224</v>
      </c>
      <c r="Y12" s="162" t="s">
        <v>225</v>
      </c>
      <c r="Z12" s="152"/>
      <c r="AA12" s="152"/>
      <c r="AB12" s="152"/>
      <c r="AC12" s="152"/>
      <c r="AD12" s="152"/>
      <c r="AE12" s="152"/>
      <c r="AF12" s="152"/>
      <c r="AG12" s="152" t="s">
        <v>226</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8">
        <v>5</v>
      </c>
      <c r="B13" s="179" t="s">
        <v>233</v>
      </c>
      <c r="C13" s="186" t="s">
        <v>234</v>
      </c>
      <c r="D13" s="180" t="s">
        <v>235</v>
      </c>
      <c r="E13" s="181">
        <v>1</v>
      </c>
      <c r="F13" s="182"/>
      <c r="G13" s="183">
        <f t="shared" si="0"/>
        <v>0</v>
      </c>
      <c r="H13" s="182"/>
      <c r="I13" s="183">
        <f t="shared" si="1"/>
        <v>0</v>
      </c>
      <c r="J13" s="182"/>
      <c r="K13" s="183">
        <f t="shared" si="2"/>
        <v>0</v>
      </c>
      <c r="L13" s="183">
        <v>21</v>
      </c>
      <c r="M13" s="183">
        <f t="shared" si="3"/>
        <v>0</v>
      </c>
      <c r="N13" s="181">
        <v>0</v>
      </c>
      <c r="O13" s="181">
        <f t="shared" si="4"/>
        <v>0</v>
      </c>
      <c r="P13" s="181">
        <v>0</v>
      </c>
      <c r="Q13" s="181">
        <f t="shared" si="5"/>
        <v>0</v>
      </c>
      <c r="R13" s="183"/>
      <c r="S13" s="183" t="s">
        <v>236</v>
      </c>
      <c r="T13" s="184" t="s">
        <v>223</v>
      </c>
      <c r="U13" s="162">
        <v>0</v>
      </c>
      <c r="V13" s="162">
        <f t="shared" si="6"/>
        <v>0</v>
      </c>
      <c r="W13" s="162"/>
      <c r="X13" s="162" t="s">
        <v>237</v>
      </c>
      <c r="Y13" s="162" t="s">
        <v>225</v>
      </c>
      <c r="Z13" s="152"/>
      <c r="AA13" s="152"/>
      <c r="AB13" s="152"/>
      <c r="AC13" s="152"/>
      <c r="AD13" s="152"/>
      <c r="AE13" s="152"/>
      <c r="AF13" s="152"/>
      <c r="AG13" s="152" t="s">
        <v>238</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78">
        <v>6</v>
      </c>
      <c r="B14" s="179" t="s">
        <v>239</v>
      </c>
      <c r="C14" s="186" t="s">
        <v>240</v>
      </c>
      <c r="D14" s="180" t="s">
        <v>221</v>
      </c>
      <c r="E14" s="181">
        <v>1</v>
      </c>
      <c r="F14" s="182"/>
      <c r="G14" s="183">
        <f t="shared" si="0"/>
        <v>0</v>
      </c>
      <c r="H14" s="182"/>
      <c r="I14" s="183">
        <f t="shared" si="1"/>
        <v>0</v>
      </c>
      <c r="J14" s="182"/>
      <c r="K14" s="183">
        <f t="shared" si="2"/>
        <v>0</v>
      </c>
      <c r="L14" s="183">
        <v>21</v>
      </c>
      <c r="M14" s="183">
        <f t="shared" si="3"/>
        <v>0</v>
      </c>
      <c r="N14" s="181">
        <v>0</v>
      </c>
      <c r="O14" s="181">
        <f t="shared" si="4"/>
        <v>0</v>
      </c>
      <c r="P14" s="181">
        <v>0</v>
      </c>
      <c r="Q14" s="181">
        <f t="shared" si="5"/>
        <v>0</v>
      </c>
      <c r="R14" s="183"/>
      <c r="S14" s="183" t="s">
        <v>222</v>
      </c>
      <c r="T14" s="184" t="s">
        <v>223</v>
      </c>
      <c r="U14" s="162">
        <v>0</v>
      </c>
      <c r="V14" s="162">
        <f t="shared" si="6"/>
        <v>0</v>
      </c>
      <c r="W14" s="162"/>
      <c r="X14" s="162" t="s">
        <v>224</v>
      </c>
      <c r="Y14" s="162" t="s">
        <v>225</v>
      </c>
      <c r="Z14" s="152"/>
      <c r="AA14" s="152"/>
      <c r="AB14" s="152"/>
      <c r="AC14" s="152"/>
      <c r="AD14" s="152"/>
      <c r="AE14" s="152"/>
      <c r="AF14" s="152"/>
      <c r="AG14" s="152" t="s">
        <v>226</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78">
        <v>7</v>
      </c>
      <c r="B15" s="179" t="s">
        <v>241</v>
      </c>
      <c r="C15" s="186" t="s">
        <v>242</v>
      </c>
      <c r="D15" s="180" t="s">
        <v>221</v>
      </c>
      <c r="E15" s="181">
        <v>1</v>
      </c>
      <c r="F15" s="182"/>
      <c r="G15" s="183">
        <f t="shared" si="0"/>
        <v>0</v>
      </c>
      <c r="H15" s="182"/>
      <c r="I15" s="183">
        <f t="shared" si="1"/>
        <v>0</v>
      </c>
      <c r="J15" s="182"/>
      <c r="K15" s="183">
        <f t="shared" si="2"/>
        <v>0</v>
      </c>
      <c r="L15" s="183">
        <v>21</v>
      </c>
      <c r="M15" s="183">
        <f t="shared" si="3"/>
        <v>0</v>
      </c>
      <c r="N15" s="181">
        <v>0</v>
      </c>
      <c r="O15" s="181">
        <f t="shared" si="4"/>
        <v>0</v>
      </c>
      <c r="P15" s="181">
        <v>0</v>
      </c>
      <c r="Q15" s="181">
        <f t="shared" si="5"/>
        <v>0</v>
      </c>
      <c r="R15" s="183"/>
      <c r="S15" s="183" t="s">
        <v>222</v>
      </c>
      <c r="T15" s="184" t="s">
        <v>223</v>
      </c>
      <c r="U15" s="162">
        <v>0</v>
      </c>
      <c r="V15" s="162">
        <f t="shared" si="6"/>
        <v>0</v>
      </c>
      <c r="W15" s="162"/>
      <c r="X15" s="162" t="s">
        <v>224</v>
      </c>
      <c r="Y15" s="162" t="s">
        <v>225</v>
      </c>
      <c r="Z15" s="152"/>
      <c r="AA15" s="152"/>
      <c r="AB15" s="152"/>
      <c r="AC15" s="152"/>
      <c r="AD15" s="152"/>
      <c r="AE15" s="152"/>
      <c r="AF15" s="152"/>
      <c r="AG15" s="152" t="s">
        <v>226</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78">
        <v>8</v>
      </c>
      <c r="B16" s="179" t="s">
        <v>243</v>
      </c>
      <c r="C16" s="186" t="s">
        <v>244</v>
      </c>
      <c r="D16" s="180" t="s">
        <v>221</v>
      </c>
      <c r="E16" s="181">
        <v>1</v>
      </c>
      <c r="F16" s="182"/>
      <c r="G16" s="183">
        <f t="shared" si="0"/>
        <v>0</v>
      </c>
      <c r="H16" s="182"/>
      <c r="I16" s="183">
        <f t="shared" si="1"/>
        <v>0</v>
      </c>
      <c r="J16" s="182"/>
      <c r="K16" s="183">
        <f t="shared" si="2"/>
        <v>0</v>
      </c>
      <c r="L16" s="183">
        <v>21</v>
      </c>
      <c r="M16" s="183">
        <f t="shared" si="3"/>
        <v>0</v>
      </c>
      <c r="N16" s="181">
        <v>0</v>
      </c>
      <c r="O16" s="181">
        <f t="shared" si="4"/>
        <v>0</v>
      </c>
      <c r="P16" s="181">
        <v>0</v>
      </c>
      <c r="Q16" s="181">
        <f t="shared" si="5"/>
        <v>0</v>
      </c>
      <c r="R16" s="183"/>
      <c r="S16" s="183" t="s">
        <v>222</v>
      </c>
      <c r="T16" s="184" t="s">
        <v>223</v>
      </c>
      <c r="U16" s="162">
        <v>0</v>
      </c>
      <c r="V16" s="162">
        <f t="shared" si="6"/>
        <v>0</v>
      </c>
      <c r="W16" s="162"/>
      <c r="X16" s="162" t="s">
        <v>224</v>
      </c>
      <c r="Y16" s="162" t="s">
        <v>225</v>
      </c>
      <c r="Z16" s="152"/>
      <c r="AA16" s="152"/>
      <c r="AB16" s="152"/>
      <c r="AC16" s="152"/>
      <c r="AD16" s="152"/>
      <c r="AE16" s="152"/>
      <c r="AF16" s="152"/>
      <c r="AG16" s="152" t="s">
        <v>226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1" x14ac:dyDescent="0.2">
      <c r="A17" s="178">
        <v>9</v>
      </c>
      <c r="B17" s="179" t="s">
        <v>245</v>
      </c>
      <c r="C17" s="186" t="s">
        <v>246</v>
      </c>
      <c r="D17" s="180" t="s">
        <v>221</v>
      </c>
      <c r="E17" s="181">
        <v>1</v>
      </c>
      <c r="F17" s="182"/>
      <c r="G17" s="183">
        <f t="shared" si="0"/>
        <v>0</v>
      </c>
      <c r="H17" s="182"/>
      <c r="I17" s="183">
        <f t="shared" si="1"/>
        <v>0</v>
      </c>
      <c r="J17" s="182"/>
      <c r="K17" s="183">
        <f t="shared" si="2"/>
        <v>0</v>
      </c>
      <c r="L17" s="183">
        <v>21</v>
      </c>
      <c r="M17" s="183">
        <f t="shared" si="3"/>
        <v>0</v>
      </c>
      <c r="N17" s="181">
        <v>0</v>
      </c>
      <c r="O17" s="181">
        <f t="shared" si="4"/>
        <v>0</v>
      </c>
      <c r="P17" s="181">
        <v>0</v>
      </c>
      <c r="Q17" s="181">
        <f t="shared" si="5"/>
        <v>0</v>
      </c>
      <c r="R17" s="183"/>
      <c r="S17" s="183" t="s">
        <v>222</v>
      </c>
      <c r="T17" s="184" t="s">
        <v>223</v>
      </c>
      <c r="U17" s="162">
        <v>0</v>
      </c>
      <c r="V17" s="162">
        <f t="shared" si="6"/>
        <v>0</v>
      </c>
      <c r="W17" s="162"/>
      <c r="X17" s="162" t="s">
        <v>224</v>
      </c>
      <c r="Y17" s="162" t="s">
        <v>225</v>
      </c>
      <c r="Z17" s="152"/>
      <c r="AA17" s="152"/>
      <c r="AB17" s="152"/>
      <c r="AC17" s="152"/>
      <c r="AD17" s="152"/>
      <c r="AE17" s="152"/>
      <c r="AF17" s="152"/>
      <c r="AG17" s="152" t="s">
        <v>226</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1" x14ac:dyDescent="0.2">
      <c r="A18" s="171">
        <v>10</v>
      </c>
      <c r="B18" s="172" t="s">
        <v>247</v>
      </c>
      <c r="C18" s="187" t="s">
        <v>248</v>
      </c>
      <c r="D18" s="173" t="s">
        <v>221</v>
      </c>
      <c r="E18" s="174">
        <v>1</v>
      </c>
      <c r="F18" s="175"/>
      <c r="G18" s="176">
        <f t="shared" si="0"/>
        <v>0</v>
      </c>
      <c r="H18" s="175"/>
      <c r="I18" s="176">
        <f t="shared" si="1"/>
        <v>0</v>
      </c>
      <c r="J18" s="175"/>
      <c r="K18" s="176">
        <f t="shared" si="2"/>
        <v>0</v>
      </c>
      <c r="L18" s="176">
        <v>21</v>
      </c>
      <c r="M18" s="176">
        <f t="shared" si="3"/>
        <v>0</v>
      </c>
      <c r="N18" s="174">
        <v>0</v>
      </c>
      <c r="O18" s="174">
        <f t="shared" si="4"/>
        <v>0</v>
      </c>
      <c r="P18" s="174">
        <v>0</v>
      </c>
      <c r="Q18" s="174">
        <f t="shared" si="5"/>
        <v>0</v>
      </c>
      <c r="R18" s="176"/>
      <c r="S18" s="176" t="s">
        <v>222</v>
      </c>
      <c r="T18" s="177" t="s">
        <v>223</v>
      </c>
      <c r="U18" s="162">
        <v>0</v>
      </c>
      <c r="V18" s="162">
        <f t="shared" si="6"/>
        <v>0</v>
      </c>
      <c r="W18" s="162"/>
      <c r="X18" s="162" t="s">
        <v>224</v>
      </c>
      <c r="Y18" s="162" t="s">
        <v>225</v>
      </c>
      <c r="Z18" s="152"/>
      <c r="AA18" s="152"/>
      <c r="AB18" s="152"/>
      <c r="AC18" s="152"/>
      <c r="AD18" s="152"/>
      <c r="AE18" s="152"/>
      <c r="AF18" s="152"/>
      <c r="AG18" s="152" t="s">
        <v>226</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x14ac:dyDescent="0.2">
      <c r="A19" s="3"/>
      <c r="B19" s="4"/>
      <c r="C19" s="188"/>
      <c r="D19" s="6"/>
      <c r="E19" s="3"/>
      <c r="F19" s="3"/>
      <c r="G19" s="3"/>
      <c r="H19" s="3"/>
      <c r="I19" s="3"/>
      <c r="J19" s="3"/>
      <c r="K19" s="3"/>
      <c r="L19" s="3"/>
      <c r="M19" s="3"/>
      <c r="N19" s="3"/>
      <c r="O19" s="3"/>
      <c r="P19" s="3"/>
      <c r="Q19" s="3"/>
      <c r="R19" s="3"/>
      <c r="S19" s="3"/>
      <c r="T19" s="3"/>
      <c r="U19" s="3"/>
      <c r="V19" s="3"/>
      <c r="W19" s="3"/>
      <c r="X19" s="3"/>
      <c r="Y19" s="3"/>
      <c r="AE19">
        <v>12</v>
      </c>
      <c r="AF19">
        <v>21</v>
      </c>
      <c r="AG19" t="s">
        <v>203</v>
      </c>
    </row>
    <row r="20" spans="1:60" x14ac:dyDescent="0.2">
      <c r="A20" s="155"/>
      <c r="B20" s="156" t="s">
        <v>29</v>
      </c>
      <c r="C20" s="189"/>
      <c r="D20" s="157"/>
      <c r="E20" s="158"/>
      <c r="F20" s="158"/>
      <c r="G20" s="170">
        <f>G8</f>
        <v>0</v>
      </c>
      <c r="H20" s="3"/>
      <c r="I20" s="3"/>
      <c r="J20" s="3"/>
      <c r="K20" s="3"/>
      <c r="L20" s="3"/>
      <c r="M20" s="3"/>
      <c r="N20" s="3"/>
      <c r="O20" s="3"/>
      <c r="P20" s="3"/>
      <c r="Q20" s="3"/>
      <c r="R20" s="3"/>
      <c r="S20" s="3"/>
      <c r="T20" s="3"/>
      <c r="U20" s="3"/>
      <c r="V20" s="3"/>
      <c r="W20" s="3"/>
      <c r="X20" s="3"/>
      <c r="Y20" s="3"/>
      <c r="AE20">
        <f>SUMIF(L7:L18,AE19,G7:G18)</f>
        <v>0</v>
      </c>
      <c r="AF20">
        <f>SUMIF(L7:L18,AF19,G7:G18)</f>
        <v>0</v>
      </c>
      <c r="AG20" t="s">
        <v>249</v>
      </c>
    </row>
    <row r="21" spans="1:60" x14ac:dyDescent="0.2">
      <c r="C21" s="190"/>
      <c r="D21" s="10"/>
      <c r="AG21" t="s">
        <v>250</v>
      </c>
    </row>
    <row r="22" spans="1:60" x14ac:dyDescent="0.2">
      <c r="D22" s="10"/>
    </row>
    <row r="23" spans="1:60" x14ac:dyDescent="0.2">
      <c r="D23" s="10"/>
    </row>
    <row r="24" spans="1:60" x14ac:dyDescent="0.2">
      <c r="D24" s="10"/>
    </row>
    <row r="25" spans="1:60" x14ac:dyDescent="0.2">
      <c r="D25" s="10"/>
    </row>
    <row r="26" spans="1:60" x14ac:dyDescent="0.2">
      <c r="D26" s="10"/>
    </row>
    <row r="27" spans="1:60" x14ac:dyDescent="0.2">
      <c r="D27" s="10"/>
    </row>
    <row r="28" spans="1:60" x14ac:dyDescent="0.2">
      <c r="D28" s="10"/>
    </row>
    <row r="29" spans="1:60" x14ac:dyDescent="0.2">
      <c r="D29" s="10"/>
    </row>
    <row r="30" spans="1:60" x14ac:dyDescent="0.2">
      <c r="D30" s="10"/>
    </row>
    <row r="31" spans="1:60" x14ac:dyDescent="0.2">
      <c r="D31" s="10"/>
    </row>
    <row r="32" spans="1:60"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4J23L499Tyd62WBpY5pAwvtwjNxKceq7WAMXCtWpp2uCeUDhzlOqVa7tWdx/1LsRVnVGrq3sTdnW6F0c/RLFg==" saltValue="srdU0ubsZ/wk4KYbIK4PuA==" spinCount="100000" sheet="1" formatRows="0"/>
  <mergeCells count="4">
    <mergeCell ref="A1:G1"/>
    <mergeCell ref="C2:G2"/>
    <mergeCell ref="C3:G3"/>
    <mergeCell ref="C4:G4"/>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51</v>
      </c>
      <c r="C3" s="252" t="s">
        <v>52</v>
      </c>
      <c r="D3" s="253"/>
      <c r="E3" s="253"/>
      <c r="F3" s="253"/>
      <c r="G3" s="254"/>
      <c r="AC3" s="125" t="s">
        <v>192</v>
      </c>
      <c r="AG3" t="s">
        <v>193</v>
      </c>
    </row>
    <row r="4" spans="1:60" ht="24.95" customHeight="1" x14ac:dyDescent="0.2">
      <c r="A4" s="145" t="s">
        <v>9</v>
      </c>
      <c r="B4" s="146" t="s">
        <v>53</v>
      </c>
      <c r="C4" s="255" t="s">
        <v>50</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SUMIF(AG9:AG17,"&lt;&gt;NOR",G9:G17)</f>
        <v>0</v>
      </c>
      <c r="H8" s="168"/>
      <c r="I8" s="168">
        <f>SUM(I9:I17)</f>
        <v>0</v>
      </c>
      <c r="J8" s="168"/>
      <c r="K8" s="168">
        <f>SUM(K9:K17)</f>
        <v>0</v>
      </c>
      <c r="L8" s="168"/>
      <c r="M8" s="168">
        <f>SUM(M9:M17)</f>
        <v>0</v>
      </c>
      <c r="N8" s="167"/>
      <c r="O8" s="167">
        <f>SUM(O9:O17)</f>
        <v>0</v>
      </c>
      <c r="P8" s="167"/>
      <c r="Q8" s="167">
        <f>SUM(Q9:Q17)</f>
        <v>0</v>
      </c>
      <c r="R8" s="168"/>
      <c r="S8" s="168"/>
      <c r="T8" s="169"/>
      <c r="U8" s="163"/>
      <c r="V8" s="163">
        <f>SUM(V9:V17)</f>
        <v>4.43</v>
      </c>
      <c r="W8" s="163"/>
      <c r="X8" s="163"/>
      <c r="Y8" s="163"/>
      <c r="AG8" t="s">
        <v>218</v>
      </c>
    </row>
    <row r="9" spans="1:60" ht="22.5" outlineLevel="1" x14ac:dyDescent="0.2">
      <c r="A9" s="171">
        <v>1</v>
      </c>
      <c r="B9" s="172" t="s">
        <v>251</v>
      </c>
      <c r="C9" s="187" t="s">
        <v>252</v>
      </c>
      <c r="D9" s="173" t="s">
        <v>253</v>
      </c>
      <c r="E9" s="174">
        <v>1.2</v>
      </c>
      <c r="F9" s="175"/>
      <c r="G9" s="176">
        <f>ROUND(E9*F9,2)</f>
        <v>0</v>
      </c>
      <c r="H9" s="175"/>
      <c r="I9" s="176">
        <f>ROUND(E9*H9,2)</f>
        <v>0</v>
      </c>
      <c r="J9" s="175"/>
      <c r="K9" s="176">
        <f>ROUND(E9*J9,2)</f>
        <v>0</v>
      </c>
      <c r="L9" s="176">
        <v>21</v>
      </c>
      <c r="M9" s="176">
        <f>G9*(1+L9/100)</f>
        <v>0</v>
      </c>
      <c r="N9" s="174">
        <v>0</v>
      </c>
      <c r="O9" s="174">
        <f>ROUND(E9*N9,2)</f>
        <v>0</v>
      </c>
      <c r="P9" s="174">
        <v>0</v>
      </c>
      <c r="Q9" s="174">
        <f>ROUND(E9*P9,2)</f>
        <v>0</v>
      </c>
      <c r="R9" s="176" t="s">
        <v>254</v>
      </c>
      <c r="S9" s="176" t="s">
        <v>236</v>
      </c>
      <c r="T9" s="177" t="s">
        <v>223</v>
      </c>
      <c r="U9" s="162">
        <v>0.08</v>
      </c>
      <c r="V9" s="162">
        <f>ROUND(E9*U9,2)</f>
        <v>0.1</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262" t="s">
        <v>255</v>
      </c>
      <c r="D10" s="263"/>
      <c r="E10" s="263"/>
      <c r="F10" s="263"/>
      <c r="G10" s="263"/>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256</v>
      </c>
      <c r="AH10" s="152"/>
      <c r="AI10" s="152"/>
      <c r="AJ10" s="152"/>
      <c r="AK10" s="152"/>
      <c r="AL10" s="152"/>
      <c r="AM10" s="152"/>
      <c r="AN10" s="152"/>
      <c r="AO10" s="152"/>
      <c r="AP10" s="152"/>
      <c r="AQ10" s="152"/>
      <c r="AR10" s="152"/>
      <c r="AS10" s="152"/>
      <c r="AT10" s="152"/>
      <c r="AU10" s="152"/>
      <c r="AV10" s="152"/>
      <c r="AW10" s="152"/>
      <c r="AX10" s="152"/>
      <c r="AY10" s="152"/>
      <c r="AZ10" s="152"/>
      <c r="BA10" s="193" t="str">
        <f>C10</f>
        <v>nezapažené pro spodní stavbu železnic, s přemístěním výkopku v příčných profilech do 15 m nebo s naložením na dopravní prostředek,</v>
      </c>
      <c r="BB10" s="152"/>
      <c r="BC10" s="152"/>
      <c r="BD10" s="152"/>
      <c r="BE10" s="152"/>
      <c r="BF10" s="152"/>
      <c r="BG10" s="152"/>
      <c r="BH10" s="152"/>
    </row>
    <row r="11" spans="1:60" outlineLevel="2" x14ac:dyDescent="0.2">
      <c r="A11" s="159"/>
      <c r="B11" s="160"/>
      <c r="C11" s="194" t="s">
        <v>257</v>
      </c>
      <c r="D11" s="191"/>
      <c r="E11" s="192">
        <v>1.2</v>
      </c>
      <c r="F11" s="162"/>
      <c r="G11" s="162"/>
      <c r="H11" s="162"/>
      <c r="I11" s="162"/>
      <c r="J11" s="162"/>
      <c r="K11" s="162"/>
      <c r="L11" s="162"/>
      <c r="M11" s="162"/>
      <c r="N11" s="161"/>
      <c r="O11" s="161"/>
      <c r="P11" s="161"/>
      <c r="Q11" s="161"/>
      <c r="R11" s="162"/>
      <c r="S11" s="162"/>
      <c r="T11" s="162"/>
      <c r="U11" s="162"/>
      <c r="V11" s="162"/>
      <c r="W11" s="162"/>
      <c r="X11" s="162"/>
      <c r="Y11" s="162"/>
      <c r="Z11" s="152"/>
      <c r="AA11" s="152"/>
      <c r="AB11" s="152"/>
      <c r="AC11" s="152"/>
      <c r="AD11" s="152"/>
      <c r="AE11" s="152"/>
      <c r="AF11" s="152"/>
      <c r="AG11" s="152" t="s">
        <v>258</v>
      </c>
      <c r="AH11" s="152">
        <v>0</v>
      </c>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71">
        <v>2</v>
      </c>
      <c r="B12" s="172" t="s">
        <v>259</v>
      </c>
      <c r="C12" s="187" t="s">
        <v>260</v>
      </c>
      <c r="D12" s="173" t="s">
        <v>253</v>
      </c>
      <c r="E12" s="174">
        <v>1.2</v>
      </c>
      <c r="F12" s="175"/>
      <c r="G12" s="176">
        <f>ROUND(E12*F12,2)</f>
        <v>0</v>
      </c>
      <c r="H12" s="175"/>
      <c r="I12" s="176">
        <f>ROUND(E12*H12,2)</f>
        <v>0</v>
      </c>
      <c r="J12" s="175"/>
      <c r="K12" s="176">
        <f>ROUND(E12*J12,2)</f>
        <v>0</v>
      </c>
      <c r="L12" s="176">
        <v>21</v>
      </c>
      <c r="M12" s="176">
        <f>G12*(1+L12/100)</f>
        <v>0</v>
      </c>
      <c r="N12" s="174">
        <v>0</v>
      </c>
      <c r="O12" s="174">
        <f>ROUND(E12*N12,2)</f>
        <v>0</v>
      </c>
      <c r="P12" s="174">
        <v>0</v>
      </c>
      <c r="Q12" s="174">
        <f>ROUND(E12*P12,2)</f>
        <v>0</v>
      </c>
      <c r="R12" s="176" t="s">
        <v>254</v>
      </c>
      <c r="S12" s="176" t="s">
        <v>236</v>
      </c>
      <c r="T12" s="177" t="s">
        <v>223</v>
      </c>
      <c r="U12" s="162">
        <v>3.5329999999999999</v>
      </c>
      <c r="V12" s="162">
        <f>ROUND(E12*U12,2)</f>
        <v>4.24</v>
      </c>
      <c r="W12" s="162"/>
      <c r="X12" s="162" t="s">
        <v>224</v>
      </c>
      <c r="Y12" s="162" t="s">
        <v>225</v>
      </c>
      <c r="Z12" s="152"/>
      <c r="AA12" s="152"/>
      <c r="AB12" s="152"/>
      <c r="AC12" s="152"/>
      <c r="AD12" s="152"/>
      <c r="AE12" s="152"/>
      <c r="AF12" s="152"/>
      <c r="AG12" s="152" t="s">
        <v>226</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2" x14ac:dyDescent="0.2">
      <c r="A13" s="159"/>
      <c r="B13" s="160"/>
      <c r="C13" s="262" t="s">
        <v>261</v>
      </c>
      <c r="D13" s="263"/>
      <c r="E13" s="263"/>
      <c r="F13" s="263"/>
      <c r="G13" s="263"/>
      <c r="H13" s="162"/>
      <c r="I13" s="162"/>
      <c r="J13" s="162"/>
      <c r="K13" s="162"/>
      <c r="L13" s="162"/>
      <c r="M13" s="162"/>
      <c r="N13" s="161"/>
      <c r="O13" s="161"/>
      <c r="P13" s="161"/>
      <c r="Q13" s="161"/>
      <c r="R13" s="162"/>
      <c r="S13" s="162"/>
      <c r="T13" s="162"/>
      <c r="U13" s="162"/>
      <c r="V13" s="162"/>
      <c r="W13" s="162"/>
      <c r="X13" s="162"/>
      <c r="Y13" s="162"/>
      <c r="Z13" s="152"/>
      <c r="AA13" s="152"/>
      <c r="AB13" s="152"/>
      <c r="AC13" s="152"/>
      <c r="AD13" s="152"/>
      <c r="AE13" s="152"/>
      <c r="AF13" s="152"/>
      <c r="AG13" s="152" t="s">
        <v>256</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2" x14ac:dyDescent="0.2">
      <c r="A14" s="159"/>
      <c r="B14" s="160"/>
      <c r="C14" s="194" t="s">
        <v>262</v>
      </c>
      <c r="D14" s="191"/>
      <c r="E14" s="192">
        <v>1.2</v>
      </c>
      <c r="F14" s="162"/>
      <c r="G14" s="162"/>
      <c r="H14" s="162"/>
      <c r="I14" s="162"/>
      <c r="J14" s="162"/>
      <c r="K14" s="162"/>
      <c r="L14" s="162"/>
      <c r="M14" s="162"/>
      <c r="N14" s="161"/>
      <c r="O14" s="161"/>
      <c r="P14" s="161"/>
      <c r="Q14" s="161"/>
      <c r="R14" s="162"/>
      <c r="S14" s="162"/>
      <c r="T14" s="162"/>
      <c r="U14" s="162"/>
      <c r="V14" s="162"/>
      <c r="W14" s="162"/>
      <c r="X14" s="162"/>
      <c r="Y14" s="162"/>
      <c r="Z14" s="152"/>
      <c r="AA14" s="152"/>
      <c r="AB14" s="152"/>
      <c r="AC14" s="152"/>
      <c r="AD14" s="152"/>
      <c r="AE14" s="152"/>
      <c r="AF14" s="152"/>
      <c r="AG14" s="152" t="s">
        <v>258</v>
      </c>
      <c r="AH14" s="152">
        <v>0</v>
      </c>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71">
        <v>3</v>
      </c>
      <c r="B15" s="172" t="s">
        <v>263</v>
      </c>
      <c r="C15" s="187" t="s">
        <v>264</v>
      </c>
      <c r="D15" s="173" t="s">
        <v>253</v>
      </c>
      <c r="E15" s="174">
        <v>1.2</v>
      </c>
      <c r="F15" s="175"/>
      <c r="G15" s="176">
        <f>ROUND(E15*F15,2)</f>
        <v>0</v>
      </c>
      <c r="H15" s="175"/>
      <c r="I15" s="176">
        <f>ROUND(E15*H15,2)</f>
        <v>0</v>
      </c>
      <c r="J15" s="175"/>
      <c r="K15" s="176">
        <f>ROUND(E15*J15,2)</f>
        <v>0</v>
      </c>
      <c r="L15" s="176">
        <v>21</v>
      </c>
      <c r="M15" s="176">
        <f>G15*(1+L15/100)</f>
        <v>0</v>
      </c>
      <c r="N15" s="174">
        <v>0</v>
      </c>
      <c r="O15" s="174">
        <f>ROUND(E15*N15,2)</f>
        <v>0</v>
      </c>
      <c r="P15" s="174">
        <v>0</v>
      </c>
      <c r="Q15" s="174">
        <f>ROUND(E15*P15,2)</f>
        <v>0</v>
      </c>
      <c r="R15" s="176" t="s">
        <v>254</v>
      </c>
      <c r="S15" s="176" t="s">
        <v>236</v>
      </c>
      <c r="T15" s="177" t="s">
        <v>223</v>
      </c>
      <c r="U15" s="162">
        <v>7.3999999999999996E-2</v>
      </c>
      <c r="V15" s="162">
        <f>ROUND(E15*U15,2)</f>
        <v>0.09</v>
      </c>
      <c r="W15" s="162"/>
      <c r="X15" s="162" t="s">
        <v>224</v>
      </c>
      <c r="Y15" s="162" t="s">
        <v>225</v>
      </c>
      <c r="Z15" s="152"/>
      <c r="AA15" s="152"/>
      <c r="AB15" s="152"/>
      <c r="AC15" s="152"/>
      <c r="AD15" s="152"/>
      <c r="AE15" s="152"/>
      <c r="AF15" s="152"/>
      <c r="AG15" s="152" t="s">
        <v>226</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2" x14ac:dyDescent="0.2">
      <c r="A16" s="159"/>
      <c r="B16" s="160"/>
      <c r="C16" s="262" t="s">
        <v>265</v>
      </c>
      <c r="D16" s="263"/>
      <c r="E16" s="263"/>
      <c r="F16" s="263"/>
      <c r="G16" s="263"/>
      <c r="H16" s="162"/>
      <c r="I16" s="162"/>
      <c r="J16" s="162"/>
      <c r="K16" s="162"/>
      <c r="L16" s="162"/>
      <c r="M16" s="162"/>
      <c r="N16" s="161"/>
      <c r="O16" s="161"/>
      <c r="P16" s="161"/>
      <c r="Q16" s="161"/>
      <c r="R16" s="162"/>
      <c r="S16" s="162"/>
      <c r="T16" s="162"/>
      <c r="U16" s="162"/>
      <c r="V16" s="162"/>
      <c r="W16" s="162"/>
      <c r="X16" s="162"/>
      <c r="Y16" s="162"/>
      <c r="Z16" s="152"/>
      <c r="AA16" s="152"/>
      <c r="AB16" s="152"/>
      <c r="AC16" s="152"/>
      <c r="AD16" s="152"/>
      <c r="AE16" s="152"/>
      <c r="AF16" s="152"/>
      <c r="AG16" s="152" t="s">
        <v>256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2" x14ac:dyDescent="0.2">
      <c r="A17" s="159"/>
      <c r="B17" s="160"/>
      <c r="C17" s="194" t="s">
        <v>257</v>
      </c>
      <c r="D17" s="191"/>
      <c r="E17" s="192">
        <v>1.2</v>
      </c>
      <c r="F17" s="162"/>
      <c r="G17" s="162"/>
      <c r="H17" s="162"/>
      <c r="I17" s="162"/>
      <c r="J17" s="162"/>
      <c r="K17" s="162"/>
      <c r="L17" s="162"/>
      <c r="M17" s="162"/>
      <c r="N17" s="161"/>
      <c r="O17" s="161"/>
      <c r="P17" s="161"/>
      <c r="Q17" s="161"/>
      <c r="R17" s="162"/>
      <c r="S17" s="162"/>
      <c r="T17" s="162"/>
      <c r="U17" s="162"/>
      <c r="V17" s="162"/>
      <c r="W17" s="162"/>
      <c r="X17" s="162"/>
      <c r="Y17" s="162"/>
      <c r="Z17" s="152"/>
      <c r="AA17" s="152"/>
      <c r="AB17" s="152"/>
      <c r="AC17" s="152"/>
      <c r="AD17" s="152"/>
      <c r="AE17" s="152"/>
      <c r="AF17" s="152"/>
      <c r="AG17" s="152" t="s">
        <v>258</v>
      </c>
      <c r="AH17" s="152">
        <v>0</v>
      </c>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x14ac:dyDescent="0.2">
      <c r="A18" s="164" t="s">
        <v>217</v>
      </c>
      <c r="B18" s="165" t="s">
        <v>140</v>
      </c>
      <c r="C18" s="185" t="s">
        <v>141</v>
      </c>
      <c r="D18" s="166"/>
      <c r="E18" s="167"/>
      <c r="F18" s="168"/>
      <c r="G18" s="168">
        <f>SUMIF(AG19:AG27,"&lt;&gt;NOR",G19:G27)</f>
        <v>0</v>
      </c>
      <c r="H18" s="168"/>
      <c r="I18" s="168">
        <f>SUM(I19:I27)</f>
        <v>0</v>
      </c>
      <c r="J18" s="168"/>
      <c r="K18" s="168">
        <f>SUM(K19:K27)</f>
        <v>0</v>
      </c>
      <c r="L18" s="168"/>
      <c r="M18" s="168">
        <f>SUM(M19:M27)</f>
        <v>0</v>
      </c>
      <c r="N18" s="167"/>
      <c r="O18" s="167">
        <f>SUM(O19:O27)</f>
        <v>3.4099999999999997</v>
      </c>
      <c r="P18" s="167"/>
      <c r="Q18" s="167">
        <f>SUM(Q19:Q27)</f>
        <v>0</v>
      </c>
      <c r="R18" s="168"/>
      <c r="S18" s="168"/>
      <c r="T18" s="169"/>
      <c r="U18" s="163"/>
      <c r="V18" s="163">
        <f>SUM(V19:V27)</f>
        <v>13.72</v>
      </c>
      <c r="W18" s="163"/>
      <c r="X18" s="163"/>
      <c r="Y18" s="163"/>
      <c r="AG18" t="s">
        <v>218</v>
      </c>
    </row>
    <row r="19" spans="1:60" outlineLevel="1" x14ac:dyDescent="0.2">
      <c r="A19" s="171">
        <v>4</v>
      </c>
      <c r="B19" s="172" t="s">
        <v>266</v>
      </c>
      <c r="C19" s="187" t="s">
        <v>267</v>
      </c>
      <c r="D19" s="173" t="s">
        <v>253</v>
      </c>
      <c r="E19" s="174">
        <v>1.2</v>
      </c>
      <c r="F19" s="175"/>
      <c r="G19" s="176">
        <f>ROUND(E19*F19,2)</f>
        <v>0</v>
      </c>
      <c r="H19" s="175"/>
      <c r="I19" s="176">
        <f>ROUND(E19*H19,2)</f>
        <v>0</v>
      </c>
      <c r="J19" s="175"/>
      <c r="K19" s="176">
        <f>ROUND(E19*J19,2)</f>
        <v>0</v>
      </c>
      <c r="L19" s="176">
        <v>21</v>
      </c>
      <c r="M19" s="176">
        <f>G19*(1+L19/100)</f>
        <v>0</v>
      </c>
      <c r="N19" s="174">
        <v>2.5249999999999999</v>
      </c>
      <c r="O19" s="174">
        <f>ROUND(E19*N19,2)</f>
        <v>3.03</v>
      </c>
      <c r="P19" s="174">
        <v>0</v>
      </c>
      <c r="Q19" s="174">
        <f>ROUND(E19*P19,2)</f>
        <v>0</v>
      </c>
      <c r="R19" s="176" t="s">
        <v>268</v>
      </c>
      <c r="S19" s="176" t="s">
        <v>236</v>
      </c>
      <c r="T19" s="177" t="s">
        <v>223</v>
      </c>
      <c r="U19" s="162">
        <v>0.47699999999999998</v>
      </c>
      <c r="V19" s="162">
        <f>ROUND(E19*U19,2)</f>
        <v>0.56999999999999995</v>
      </c>
      <c r="W19" s="162"/>
      <c r="X19" s="162" t="s">
        <v>224</v>
      </c>
      <c r="Y19" s="162" t="s">
        <v>225</v>
      </c>
      <c r="Z19" s="152"/>
      <c r="AA19" s="152"/>
      <c r="AB19" s="152"/>
      <c r="AC19" s="152"/>
      <c r="AD19" s="152"/>
      <c r="AE19" s="152"/>
      <c r="AF19" s="152"/>
      <c r="AG19" s="152" t="s">
        <v>226</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2" x14ac:dyDescent="0.2">
      <c r="A20" s="159"/>
      <c r="B20" s="160"/>
      <c r="C20" s="194" t="s">
        <v>269</v>
      </c>
      <c r="D20" s="191"/>
      <c r="E20" s="192">
        <v>1.2</v>
      </c>
      <c r="F20" s="162"/>
      <c r="G20" s="162"/>
      <c r="H20" s="162"/>
      <c r="I20" s="162"/>
      <c r="J20" s="162"/>
      <c r="K20" s="162"/>
      <c r="L20" s="162"/>
      <c r="M20" s="162"/>
      <c r="N20" s="161"/>
      <c r="O20" s="161"/>
      <c r="P20" s="161"/>
      <c r="Q20" s="161"/>
      <c r="R20" s="162"/>
      <c r="S20" s="162"/>
      <c r="T20" s="162"/>
      <c r="U20" s="162"/>
      <c r="V20" s="162"/>
      <c r="W20" s="162"/>
      <c r="X20" s="162"/>
      <c r="Y20" s="162"/>
      <c r="Z20" s="152"/>
      <c r="AA20" s="152"/>
      <c r="AB20" s="152"/>
      <c r="AC20" s="152"/>
      <c r="AD20" s="152"/>
      <c r="AE20" s="152"/>
      <c r="AF20" s="152"/>
      <c r="AG20" s="152" t="s">
        <v>258</v>
      </c>
      <c r="AH20" s="152">
        <v>0</v>
      </c>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
      <c r="A21" s="171">
        <v>5</v>
      </c>
      <c r="B21" s="172" t="s">
        <v>270</v>
      </c>
      <c r="C21" s="187" t="s">
        <v>271</v>
      </c>
      <c r="D21" s="173" t="s">
        <v>272</v>
      </c>
      <c r="E21" s="174">
        <v>9.6</v>
      </c>
      <c r="F21" s="175"/>
      <c r="G21" s="176">
        <f>ROUND(E21*F21,2)</f>
        <v>0</v>
      </c>
      <c r="H21" s="175"/>
      <c r="I21" s="176">
        <f>ROUND(E21*H21,2)</f>
        <v>0</v>
      </c>
      <c r="J21" s="175"/>
      <c r="K21" s="176">
        <f>ROUND(E21*J21,2)</f>
        <v>0</v>
      </c>
      <c r="L21" s="176">
        <v>21</v>
      </c>
      <c r="M21" s="176">
        <f>G21*(1+L21/100)</f>
        <v>0</v>
      </c>
      <c r="N21" s="174">
        <v>3.9199999999999999E-2</v>
      </c>
      <c r="O21" s="174">
        <f>ROUND(E21*N21,2)</f>
        <v>0.38</v>
      </c>
      <c r="P21" s="174">
        <v>0</v>
      </c>
      <c r="Q21" s="174">
        <f>ROUND(E21*P21,2)</f>
        <v>0</v>
      </c>
      <c r="R21" s="176" t="s">
        <v>268</v>
      </c>
      <c r="S21" s="176" t="s">
        <v>236</v>
      </c>
      <c r="T21" s="177" t="s">
        <v>223</v>
      </c>
      <c r="U21" s="162">
        <v>1.05</v>
      </c>
      <c r="V21" s="162">
        <f>ROUND(E21*U21,2)</f>
        <v>10.08</v>
      </c>
      <c r="W21" s="162"/>
      <c r="X21" s="162" t="s">
        <v>224</v>
      </c>
      <c r="Y21" s="162" t="s">
        <v>225</v>
      </c>
      <c r="Z21" s="152"/>
      <c r="AA21" s="152"/>
      <c r="AB21" s="152"/>
      <c r="AC21" s="152"/>
      <c r="AD21" s="152"/>
      <c r="AE21" s="152"/>
      <c r="AF21" s="152"/>
      <c r="AG21" s="152" t="s">
        <v>226</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ht="22.5" outlineLevel="2" x14ac:dyDescent="0.2">
      <c r="A22" s="159"/>
      <c r="B22" s="160"/>
      <c r="C22" s="262" t="s">
        <v>273</v>
      </c>
      <c r="D22" s="263"/>
      <c r="E22" s="263"/>
      <c r="F22" s="263"/>
      <c r="G22" s="263"/>
      <c r="H22" s="162"/>
      <c r="I22" s="162"/>
      <c r="J22" s="162"/>
      <c r="K22" s="162"/>
      <c r="L22" s="162"/>
      <c r="M22" s="162"/>
      <c r="N22" s="161"/>
      <c r="O22" s="161"/>
      <c r="P22" s="161"/>
      <c r="Q22" s="161"/>
      <c r="R22" s="162"/>
      <c r="S22" s="162"/>
      <c r="T22" s="162"/>
      <c r="U22" s="162"/>
      <c r="V22" s="162"/>
      <c r="W22" s="162"/>
      <c r="X22" s="162"/>
      <c r="Y22" s="162"/>
      <c r="Z22" s="152"/>
      <c r="AA22" s="152"/>
      <c r="AB22" s="152"/>
      <c r="AC22" s="152"/>
      <c r="AD22" s="152"/>
      <c r="AE22" s="152"/>
      <c r="AF22" s="152"/>
      <c r="AG22" s="152" t="s">
        <v>256</v>
      </c>
      <c r="AH22" s="152"/>
      <c r="AI22" s="152"/>
      <c r="AJ22" s="152"/>
      <c r="AK22" s="152"/>
      <c r="AL22" s="152"/>
      <c r="AM22" s="152"/>
      <c r="AN22" s="152"/>
      <c r="AO22" s="152"/>
      <c r="AP22" s="152"/>
      <c r="AQ22" s="152"/>
      <c r="AR22" s="152"/>
      <c r="AS22" s="152"/>
      <c r="AT22" s="152"/>
      <c r="AU22" s="152"/>
      <c r="AV22" s="152"/>
      <c r="AW22" s="152"/>
      <c r="AX22" s="152"/>
      <c r="AY22" s="152"/>
      <c r="AZ22" s="152"/>
      <c r="BA22" s="193" t="str">
        <f>C22</f>
        <v>bednění svislé nebo šikmé (odkloněné), půdorysně přímé nebo zalomené, stěn základových patek ve volných nebo zapažených jámách, rýhách, šachtách, včetně případných vzpěr,</v>
      </c>
      <c r="BB22" s="152"/>
      <c r="BC22" s="152"/>
      <c r="BD22" s="152"/>
      <c r="BE22" s="152"/>
      <c r="BF22" s="152"/>
      <c r="BG22" s="152"/>
      <c r="BH22" s="152"/>
    </row>
    <row r="23" spans="1:60" outlineLevel="2" x14ac:dyDescent="0.2">
      <c r="A23" s="159"/>
      <c r="B23" s="160"/>
      <c r="C23" s="194" t="s">
        <v>274</v>
      </c>
      <c r="D23" s="191"/>
      <c r="E23" s="192">
        <v>9.6</v>
      </c>
      <c r="F23" s="162"/>
      <c r="G23" s="162"/>
      <c r="H23" s="162"/>
      <c r="I23" s="162"/>
      <c r="J23" s="162"/>
      <c r="K23" s="162"/>
      <c r="L23" s="162"/>
      <c r="M23" s="162"/>
      <c r="N23" s="161"/>
      <c r="O23" s="161"/>
      <c r="P23" s="161"/>
      <c r="Q23" s="161"/>
      <c r="R23" s="162"/>
      <c r="S23" s="162"/>
      <c r="T23" s="162"/>
      <c r="U23" s="162"/>
      <c r="V23" s="162"/>
      <c r="W23" s="162"/>
      <c r="X23" s="162"/>
      <c r="Y23" s="162"/>
      <c r="Z23" s="152"/>
      <c r="AA23" s="152"/>
      <c r="AB23" s="152"/>
      <c r="AC23" s="152"/>
      <c r="AD23" s="152"/>
      <c r="AE23" s="152"/>
      <c r="AF23" s="152"/>
      <c r="AG23" s="152" t="s">
        <v>258</v>
      </c>
      <c r="AH23" s="152">
        <v>0</v>
      </c>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
      <c r="A24" s="171">
        <v>6</v>
      </c>
      <c r="B24" s="172" t="s">
        <v>275</v>
      </c>
      <c r="C24" s="187" t="s">
        <v>276</v>
      </c>
      <c r="D24" s="173" t="s">
        <v>272</v>
      </c>
      <c r="E24" s="174">
        <v>9.6</v>
      </c>
      <c r="F24" s="175"/>
      <c r="G24" s="176">
        <f>ROUND(E24*F24,2)</f>
        <v>0</v>
      </c>
      <c r="H24" s="175"/>
      <c r="I24" s="176">
        <f>ROUND(E24*H24,2)</f>
        <v>0</v>
      </c>
      <c r="J24" s="175"/>
      <c r="K24" s="176">
        <f>ROUND(E24*J24,2)</f>
        <v>0</v>
      </c>
      <c r="L24" s="176">
        <v>21</v>
      </c>
      <c r="M24" s="176">
        <f>G24*(1+L24/100)</f>
        <v>0</v>
      </c>
      <c r="N24" s="174">
        <v>0</v>
      </c>
      <c r="O24" s="174">
        <f>ROUND(E24*N24,2)</f>
        <v>0</v>
      </c>
      <c r="P24" s="174">
        <v>0</v>
      </c>
      <c r="Q24" s="174">
        <f>ROUND(E24*P24,2)</f>
        <v>0</v>
      </c>
      <c r="R24" s="176" t="s">
        <v>268</v>
      </c>
      <c r="S24" s="176" t="s">
        <v>236</v>
      </c>
      <c r="T24" s="177" t="s">
        <v>223</v>
      </c>
      <c r="U24" s="162">
        <v>0.32</v>
      </c>
      <c r="V24" s="162">
        <f>ROUND(E24*U24,2)</f>
        <v>3.07</v>
      </c>
      <c r="W24" s="162"/>
      <c r="X24" s="162" t="s">
        <v>224</v>
      </c>
      <c r="Y24" s="162" t="s">
        <v>225</v>
      </c>
      <c r="Z24" s="152"/>
      <c r="AA24" s="152"/>
      <c r="AB24" s="152"/>
      <c r="AC24" s="152"/>
      <c r="AD24" s="152"/>
      <c r="AE24" s="152"/>
      <c r="AF24" s="152"/>
      <c r="AG24" s="152" t="s">
        <v>226</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ht="22.5" outlineLevel="2" x14ac:dyDescent="0.2">
      <c r="A25" s="159"/>
      <c r="B25" s="160"/>
      <c r="C25" s="262" t="s">
        <v>273</v>
      </c>
      <c r="D25" s="263"/>
      <c r="E25" s="263"/>
      <c r="F25" s="263"/>
      <c r="G25" s="263"/>
      <c r="H25" s="162"/>
      <c r="I25" s="162"/>
      <c r="J25" s="162"/>
      <c r="K25" s="162"/>
      <c r="L25" s="162"/>
      <c r="M25" s="162"/>
      <c r="N25" s="161"/>
      <c r="O25" s="161"/>
      <c r="P25" s="161"/>
      <c r="Q25" s="161"/>
      <c r="R25" s="162"/>
      <c r="S25" s="162"/>
      <c r="T25" s="162"/>
      <c r="U25" s="162"/>
      <c r="V25" s="162"/>
      <c r="W25" s="162"/>
      <c r="X25" s="162"/>
      <c r="Y25" s="162"/>
      <c r="Z25" s="152"/>
      <c r="AA25" s="152"/>
      <c r="AB25" s="152"/>
      <c r="AC25" s="152"/>
      <c r="AD25" s="152"/>
      <c r="AE25" s="152"/>
      <c r="AF25" s="152"/>
      <c r="AG25" s="152" t="s">
        <v>256</v>
      </c>
      <c r="AH25" s="152"/>
      <c r="AI25" s="152"/>
      <c r="AJ25" s="152"/>
      <c r="AK25" s="152"/>
      <c r="AL25" s="152"/>
      <c r="AM25" s="152"/>
      <c r="AN25" s="152"/>
      <c r="AO25" s="152"/>
      <c r="AP25" s="152"/>
      <c r="AQ25" s="152"/>
      <c r="AR25" s="152"/>
      <c r="AS25" s="152"/>
      <c r="AT25" s="152"/>
      <c r="AU25" s="152"/>
      <c r="AV25" s="152"/>
      <c r="AW25" s="152"/>
      <c r="AX25" s="152"/>
      <c r="AY25" s="152"/>
      <c r="AZ25" s="152"/>
      <c r="BA25" s="193" t="str">
        <f>C25</f>
        <v>bednění svislé nebo šikmé (odkloněné), půdorysně přímé nebo zalomené, stěn základových patek ve volných nebo zapažených jámách, rýhách, šachtách, včetně případných vzpěr,</v>
      </c>
      <c r="BB25" s="152"/>
      <c r="BC25" s="152"/>
      <c r="BD25" s="152"/>
      <c r="BE25" s="152"/>
      <c r="BF25" s="152"/>
      <c r="BG25" s="152"/>
      <c r="BH25" s="152"/>
    </row>
    <row r="26" spans="1:60" outlineLevel="2" x14ac:dyDescent="0.2">
      <c r="A26" s="159"/>
      <c r="B26" s="160"/>
      <c r="C26" s="258" t="s">
        <v>277</v>
      </c>
      <c r="D26" s="259"/>
      <c r="E26" s="259"/>
      <c r="F26" s="259"/>
      <c r="G26" s="259"/>
      <c r="H26" s="162"/>
      <c r="I26" s="162"/>
      <c r="J26" s="162"/>
      <c r="K26" s="162"/>
      <c r="L26" s="162"/>
      <c r="M26" s="162"/>
      <c r="N26" s="161"/>
      <c r="O26" s="161"/>
      <c r="P26" s="161"/>
      <c r="Q26" s="161"/>
      <c r="R26" s="162"/>
      <c r="S26" s="162"/>
      <c r="T26" s="162"/>
      <c r="U26" s="162"/>
      <c r="V26" s="162"/>
      <c r="W26" s="162"/>
      <c r="X26" s="162"/>
      <c r="Y26" s="162"/>
      <c r="Z26" s="152"/>
      <c r="AA26" s="152"/>
      <c r="AB26" s="152"/>
      <c r="AC26" s="152"/>
      <c r="AD26" s="152"/>
      <c r="AE26" s="152"/>
      <c r="AF26" s="152"/>
      <c r="AG26" s="152" t="s">
        <v>278</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2" x14ac:dyDescent="0.2">
      <c r="A27" s="159"/>
      <c r="B27" s="160"/>
      <c r="C27" s="194" t="s">
        <v>279</v>
      </c>
      <c r="D27" s="191"/>
      <c r="E27" s="192">
        <v>9.6</v>
      </c>
      <c r="F27" s="162"/>
      <c r="G27" s="162"/>
      <c r="H27" s="162"/>
      <c r="I27" s="162"/>
      <c r="J27" s="162"/>
      <c r="K27" s="162"/>
      <c r="L27" s="162"/>
      <c r="M27" s="162"/>
      <c r="N27" s="161"/>
      <c r="O27" s="161"/>
      <c r="P27" s="161"/>
      <c r="Q27" s="161"/>
      <c r="R27" s="162"/>
      <c r="S27" s="162"/>
      <c r="T27" s="162"/>
      <c r="U27" s="162"/>
      <c r="V27" s="162"/>
      <c r="W27" s="162"/>
      <c r="X27" s="162"/>
      <c r="Y27" s="162"/>
      <c r="Z27" s="152"/>
      <c r="AA27" s="152"/>
      <c r="AB27" s="152"/>
      <c r="AC27" s="152"/>
      <c r="AD27" s="152"/>
      <c r="AE27" s="152"/>
      <c r="AF27" s="152"/>
      <c r="AG27" s="152" t="s">
        <v>258</v>
      </c>
      <c r="AH27" s="152">
        <v>0</v>
      </c>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x14ac:dyDescent="0.2">
      <c r="A28" s="164" t="s">
        <v>217</v>
      </c>
      <c r="B28" s="165" t="s">
        <v>174</v>
      </c>
      <c r="C28" s="185" t="s">
        <v>175</v>
      </c>
      <c r="D28" s="166"/>
      <c r="E28" s="167"/>
      <c r="F28" s="168"/>
      <c r="G28" s="168">
        <f>SUMIF(AG29:AG40,"&lt;&gt;NOR",G29:G40)</f>
        <v>0</v>
      </c>
      <c r="H28" s="168"/>
      <c r="I28" s="168">
        <f>SUM(I29:I40)</f>
        <v>0</v>
      </c>
      <c r="J28" s="168"/>
      <c r="K28" s="168">
        <f>SUM(K29:K40)</f>
        <v>0</v>
      </c>
      <c r="L28" s="168"/>
      <c r="M28" s="168">
        <f>SUM(M29:M40)</f>
        <v>0</v>
      </c>
      <c r="N28" s="167"/>
      <c r="O28" s="167">
        <f>SUM(O29:O40)</f>
        <v>0</v>
      </c>
      <c r="P28" s="167"/>
      <c r="Q28" s="167">
        <f>SUM(Q29:Q40)</f>
        <v>0</v>
      </c>
      <c r="R28" s="168"/>
      <c r="S28" s="168"/>
      <c r="T28" s="169"/>
      <c r="U28" s="163"/>
      <c r="V28" s="163">
        <f>SUM(V29:V40)</f>
        <v>0</v>
      </c>
      <c r="W28" s="163"/>
      <c r="X28" s="163"/>
      <c r="Y28" s="163"/>
      <c r="AG28" t="s">
        <v>218</v>
      </c>
    </row>
    <row r="29" spans="1:60" outlineLevel="1" x14ac:dyDescent="0.2">
      <c r="A29" s="178">
        <v>7</v>
      </c>
      <c r="B29" s="179" t="s">
        <v>280</v>
      </c>
      <c r="C29" s="186" t="s">
        <v>281</v>
      </c>
      <c r="D29" s="180" t="s">
        <v>221</v>
      </c>
      <c r="E29" s="181">
        <v>1</v>
      </c>
      <c r="F29" s="182"/>
      <c r="G29" s="183">
        <f>ROUND(E29*F29,2)</f>
        <v>0</v>
      </c>
      <c r="H29" s="182"/>
      <c r="I29" s="183">
        <f>ROUND(E29*H29,2)</f>
        <v>0</v>
      </c>
      <c r="J29" s="182"/>
      <c r="K29" s="183">
        <f>ROUND(E29*J29,2)</f>
        <v>0</v>
      </c>
      <c r="L29" s="183">
        <v>21</v>
      </c>
      <c r="M29" s="183">
        <f>G29*(1+L29/100)</f>
        <v>0</v>
      </c>
      <c r="N29" s="181">
        <v>0</v>
      </c>
      <c r="O29" s="181">
        <f>ROUND(E29*N29,2)</f>
        <v>0</v>
      </c>
      <c r="P29" s="181">
        <v>0</v>
      </c>
      <c r="Q29" s="181">
        <f>ROUND(E29*P29,2)</f>
        <v>0</v>
      </c>
      <c r="R29" s="183"/>
      <c r="S29" s="183" t="s">
        <v>222</v>
      </c>
      <c r="T29" s="184" t="s">
        <v>223</v>
      </c>
      <c r="U29" s="162">
        <v>0</v>
      </c>
      <c r="V29" s="162">
        <f>ROUND(E29*U29,2)</f>
        <v>0</v>
      </c>
      <c r="W29" s="162"/>
      <c r="X29" s="162" t="s">
        <v>224</v>
      </c>
      <c r="Y29" s="162" t="s">
        <v>225</v>
      </c>
      <c r="Z29" s="152"/>
      <c r="AA29" s="152"/>
      <c r="AB29" s="152"/>
      <c r="AC29" s="152"/>
      <c r="AD29" s="152"/>
      <c r="AE29" s="152"/>
      <c r="AF29" s="152"/>
      <c r="AG29" s="152" t="s">
        <v>226</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71">
        <v>8</v>
      </c>
      <c r="B30" s="172" t="s">
        <v>282</v>
      </c>
      <c r="C30" s="187" t="s">
        <v>283</v>
      </c>
      <c r="D30" s="173" t="s">
        <v>284</v>
      </c>
      <c r="E30" s="174">
        <v>1</v>
      </c>
      <c r="F30" s="175"/>
      <c r="G30" s="176">
        <f>ROUND(E30*F30,2)</f>
        <v>0</v>
      </c>
      <c r="H30" s="175"/>
      <c r="I30" s="176">
        <f>ROUND(E30*H30,2)</f>
        <v>0</v>
      </c>
      <c r="J30" s="175"/>
      <c r="K30" s="176">
        <f>ROUND(E30*J30,2)</f>
        <v>0</v>
      </c>
      <c r="L30" s="176">
        <v>21</v>
      </c>
      <c r="M30" s="176">
        <f>G30*(1+L30/100)</f>
        <v>0</v>
      </c>
      <c r="N30" s="174">
        <v>0</v>
      </c>
      <c r="O30" s="174">
        <f>ROUND(E30*N30,2)</f>
        <v>0</v>
      </c>
      <c r="P30" s="174">
        <v>0</v>
      </c>
      <c r="Q30" s="174">
        <f>ROUND(E30*P30,2)</f>
        <v>0</v>
      </c>
      <c r="R30" s="176"/>
      <c r="S30" s="176" t="s">
        <v>222</v>
      </c>
      <c r="T30" s="177" t="s">
        <v>223</v>
      </c>
      <c r="U30" s="162">
        <v>0</v>
      </c>
      <c r="V30" s="162">
        <f>ROUND(E30*U30,2)</f>
        <v>0</v>
      </c>
      <c r="W30" s="162"/>
      <c r="X30" s="162" t="s">
        <v>285</v>
      </c>
      <c r="Y30" s="162" t="s">
        <v>225</v>
      </c>
      <c r="Z30" s="152"/>
      <c r="AA30" s="152"/>
      <c r="AB30" s="152"/>
      <c r="AC30" s="152"/>
      <c r="AD30" s="152"/>
      <c r="AE30" s="152"/>
      <c r="AF30" s="152"/>
      <c r="AG30" s="152" t="s">
        <v>286</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2" x14ac:dyDescent="0.2">
      <c r="A31" s="159"/>
      <c r="B31" s="160"/>
      <c r="C31" s="260" t="s">
        <v>287</v>
      </c>
      <c r="D31" s="261"/>
      <c r="E31" s="261"/>
      <c r="F31" s="261"/>
      <c r="G31" s="261"/>
      <c r="H31" s="162"/>
      <c r="I31" s="162"/>
      <c r="J31" s="162"/>
      <c r="K31" s="162"/>
      <c r="L31" s="162"/>
      <c r="M31" s="162"/>
      <c r="N31" s="161"/>
      <c r="O31" s="161"/>
      <c r="P31" s="161"/>
      <c r="Q31" s="161"/>
      <c r="R31" s="162"/>
      <c r="S31" s="162"/>
      <c r="T31" s="162"/>
      <c r="U31" s="162"/>
      <c r="V31" s="162"/>
      <c r="W31" s="162"/>
      <c r="X31" s="162"/>
      <c r="Y31" s="162"/>
      <c r="Z31" s="152"/>
      <c r="AA31" s="152"/>
      <c r="AB31" s="152"/>
      <c r="AC31" s="152"/>
      <c r="AD31" s="152"/>
      <c r="AE31" s="152"/>
      <c r="AF31" s="152"/>
      <c r="AG31" s="152" t="s">
        <v>278</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3" x14ac:dyDescent="0.2">
      <c r="A32" s="159"/>
      <c r="B32" s="160"/>
      <c r="C32" s="258" t="s">
        <v>288</v>
      </c>
      <c r="D32" s="259"/>
      <c r="E32" s="259"/>
      <c r="F32" s="259"/>
      <c r="G32" s="259"/>
      <c r="H32" s="162"/>
      <c r="I32" s="162"/>
      <c r="J32" s="162"/>
      <c r="K32" s="162"/>
      <c r="L32" s="162"/>
      <c r="M32" s="162"/>
      <c r="N32" s="161"/>
      <c r="O32" s="161"/>
      <c r="P32" s="161"/>
      <c r="Q32" s="161"/>
      <c r="R32" s="162"/>
      <c r="S32" s="162"/>
      <c r="T32" s="162"/>
      <c r="U32" s="162"/>
      <c r="V32" s="162"/>
      <c r="W32" s="162"/>
      <c r="X32" s="162"/>
      <c r="Y32" s="162"/>
      <c r="Z32" s="152"/>
      <c r="AA32" s="152"/>
      <c r="AB32" s="152"/>
      <c r="AC32" s="152"/>
      <c r="AD32" s="152"/>
      <c r="AE32" s="152"/>
      <c r="AF32" s="152"/>
      <c r="AG32" s="152" t="s">
        <v>278</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3" x14ac:dyDescent="0.2">
      <c r="A33" s="159"/>
      <c r="B33" s="160"/>
      <c r="C33" s="258" t="s">
        <v>289</v>
      </c>
      <c r="D33" s="259"/>
      <c r="E33" s="259"/>
      <c r="F33" s="259"/>
      <c r="G33" s="259"/>
      <c r="H33" s="162"/>
      <c r="I33" s="162"/>
      <c r="J33" s="162"/>
      <c r="K33" s="162"/>
      <c r="L33" s="162"/>
      <c r="M33" s="162"/>
      <c r="N33" s="161"/>
      <c r="O33" s="161"/>
      <c r="P33" s="161"/>
      <c r="Q33" s="161"/>
      <c r="R33" s="162"/>
      <c r="S33" s="162"/>
      <c r="T33" s="162"/>
      <c r="U33" s="162"/>
      <c r="V33" s="162"/>
      <c r="W33" s="162"/>
      <c r="X33" s="162"/>
      <c r="Y33" s="162"/>
      <c r="Z33" s="152"/>
      <c r="AA33" s="152"/>
      <c r="AB33" s="152"/>
      <c r="AC33" s="152"/>
      <c r="AD33" s="152"/>
      <c r="AE33" s="152"/>
      <c r="AF33" s="152"/>
      <c r="AG33" s="152" t="s">
        <v>278</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3" x14ac:dyDescent="0.2">
      <c r="A34" s="159"/>
      <c r="B34" s="160"/>
      <c r="C34" s="258" t="s">
        <v>290</v>
      </c>
      <c r="D34" s="259"/>
      <c r="E34" s="259"/>
      <c r="F34" s="259"/>
      <c r="G34" s="259"/>
      <c r="H34" s="162"/>
      <c r="I34" s="162"/>
      <c r="J34" s="162"/>
      <c r="K34" s="162"/>
      <c r="L34" s="162"/>
      <c r="M34" s="162"/>
      <c r="N34" s="161"/>
      <c r="O34" s="161"/>
      <c r="P34" s="161"/>
      <c r="Q34" s="161"/>
      <c r="R34" s="162"/>
      <c r="S34" s="162"/>
      <c r="T34" s="162"/>
      <c r="U34" s="162"/>
      <c r="V34" s="162"/>
      <c r="W34" s="162"/>
      <c r="X34" s="162"/>
      <c r="Y34" s="162"/>
      <c r="Z34" s="152"/>
      <c r="AA34" s="152"/>
      <c r="AB34" s="152"/>
      <c r="AC34" s="152"/>
      <c r="AD34" s="152"/>
      <c r="AE34" s="152"/>
      <c r="AF34" s="152"/>
      <c r="AG34" s="152" t="s">
        <v>278</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3" x14ac:dyDescent="0.2">
      <c r="A35" s="159"/>
      <c r="B35" s="160"/>
      <c r="C35" s="258" t="s">
        <v>291</v>
      </c>
      <c r="D35" s="259"/>
      <c r="E35" s="259"/>
      <c r="F35" s="259"/>
      <c r="G35" s="259"/>
      <c r="H35" s="162"/>
      <c r="I35" s="162"/>
      <c r="J35" s="162"/>
      <c r="K35" s="162"/>
      <c r="L35" s="162"/>
      <c r="M35" s="162"/>
      <c r="N35" s="161"/>
      <c r="O35" s="161"/>
      <c r="P35" s="161"/>
      <c r="Q35" s="161"/>
      <c r="R35" s="162"/>
      <c r="S35" s="162"/>
      <c r="T35" s="162"/>
      <c r="U35" s="162"/>
      <c r="V35" s="162"/>
      <c r="W35" s="162"/>
      <c r="X35" s="162"/>
      <c r="Y35" s="162"/>
      <c r="Z35" s="152"/>
      <c r="AA35" s="152"/>
      <c r="AB35" s="152"/>
      <c r="AC35" s="152"/>
      <c r="AD35" s="152"/>
      <c r="AE35" s="152"/>
      <c r="AF35" s="152"/>
      <c r="AG35" s="152" t="s">
        <v>278</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3" x14ac:dyDescent="0.2">
      <c r="A36" s="159"/>
      <c r="B36" s="160"/>
      <c r="C36" s="258" t="s">
        <v>292</v>
      </c>
      <c r="D36" s="259"/>
      <c r="E36" s="259"/>
      <c r="F36" s="259"/>
      <c r="G36" s="259"/>
      <c r="H36" s="162"/>
      <c r="I36" s="162"/>
      <c r="J36" s="162"/>
      <c r="K36" s="162"/>
      <c r="L36" s="162"/>
      <c r="M36" s="162"/>
      <c r="N36" s="161"/>
      <c r="O36" s="161"/>
      <c r="P36" s="161"/>
      <c r="Q36" s="161"/>
      <c r="R36" s="162"/>
      <c r="S36" s="162"/>
      <c r="T36" s="162"/>
      <c r="U36" s="162"/>
      <c r="V36" s="162"/>
      <c r="W36" s="162"/>
      <c r="X36" s="162"/>
      <c r="Y36" s="162"/>
      <c r="Z36" s="152"/>
      <c r="AA36" s="152"/>
      <c r="AB36" s="152"/>
      <c r="AC36" s="152"/>
      <c r="AD36" s="152"/>
      <c r="AE36" s="152"/>
      <c r="AF36" s="152"/>
      <c r="AG36" s="152" t="s">
        <v>278</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3" x14ac:dyDescent="0.2">
      <c r="A37" s="159"/>
      <c r="B37" s="160"/>
      <c r="C37" s="258" t="s">
        <v>293</v>
      </c>
      <c r="D37" s="259"/>
      <c r="E37" s="259"/>
      <c r="F37" s="259"/>
      <c r="G37" s="259"/>
      <c r="H37" s="162"/>
      <c r="I37" s="162"/>
      <c r="J37" s="162"/>
      <c r="K37" s="162"/>
      <c r="L37" s="162"/>
      <c r="M37" s="162"/>
      <c r="N37" s="161"/>
      <c r="O37" s="161"/>
      <c r="P37" s="161"/>
      <c r="Q37" s="161"/>
      <c r="R37" s="162"/>
      <c r="S37" s="162"/>
      <c r="T37" s="162"/>
      <c r="U37" s="162"/>
      <c r="V37" s="162"/>
      <c r="W37" s="162"/>
      <c r="X37" s="162"/>
      <c r="Y37" s="162"/>
      <c r="Z37" s="152"/>
      <c r="AA37" s="152"/>
      <c r="AB37" s="152"/>
      <c r="AC37" s="152"/>
      <c r="AD37" s="152"/>
      <c r="AE37" s="152"/>
      <c r="AF37" s="152"/>
      <c r="AG37" s="152" t="s">
        <v>278</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3" x14ac:dyDescent="0.2">
      <c r="A38" s="159"/>
      <c r="B38" s="160"/>
      <c r="C38" s="258" t="s">
        <v>294</v>
      </c>
      <c r="D38" s="259"/>
      <c r="E38" s="259"/>
      <c r="F38" s="259"/>
      <c r="G38" s="259"/>
      <c r="H38" s="162"/>
      <c r="I38" s="162"/>
      <c r="J38" s="162"/>
      <c r="K38" s="162"/>
      <c r="L38" s="162"/>
      <c r="M38" s="162"/>
      <c r="N38" s="161"/>
      <c r="O38" s="161"/>
      <c r="P38" s="161"/>
      <c r="Q38" s="161"/>
      <c r="R38" s="162"/>
      <c r="S38" s="162"/>
      <c r="T38" s="162"/>
      <c r="U38" s="162"/>
      <c r="V38" s="162"/>
      <c r="W38" s="162"/>
      <c r="X38" s="162"/>
      <c r="Y38" s="162"/>
      <c r="Z38" s="152"/>
      <c r="AA38" s="152"/>
      <c r="AB38" s="152"/>
      <c r="AC38" s="152"/>
      <c r="AD38" s="152"/>
      <c r="AE38" s="152"/>
      <c r="AF38" s="152"/>
      <c r="AG38" s="152" t="s">
        <v>278</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3" x14ac:dyDescent="0.2">
      <c r="A39" s="159"/>
      <c r="B39" s="160"/>
      <c r="C39" s="258" t="s">
        <v>295</v>
      </c>
      <c r="D39" s="259"/>
      <c r="E39" s="259"/>
      <c r="F39" s="259"/>
      <c r="G39" s="259"/>
      <c r="H39" s="162"/>
      <c r="I39" s="162"/>
      <c r="J39" s="162"/>
      <c r="K39" s="162"/>
      <c r="L39" s="162"/>
      <c r="M39" s="162"/>
      <c r="N39" s="161"/>
      <c r="O39" s="161"/>
      <c r="P39" s="161"/>
      <c r="Q39" s="161"/>
      <c r="R39" s="162"/>
      <c r="S39" s="162"/>
      <c r="T39" s="162"/>
      <c r="U39" s="162"/>
      <c r="V39" s="162"/>
      <c r="W39" s="162"/>
      <c r="X39" s="162"/>
      <c r="Y39" s="162"/>
      <c r="Z39" s="152"/>
      <c r="AA39" s="152"/>
      <c r="AB39" s="152"/>
      <c r="AC39" s="152"/>
      <c r="AD39" s="152"/>
      <c r="AE39" s="152"/>
      <c r="AF39" s="152"/>
      <c r="AG39" s="152" t="s">
        <v>278</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3" x14ac:dyDescent="0.2">
      <c r="A40" s="159"/>
      <c r="B40" s="160"/>
      <c r="C40" s="258" t="s">
        <v>296</v>
      </c>
      <c r="D40" s="259"/>
      <c r="E40" s="259"/>
      <c r="F40" s="259"/>
      <c r="G40" s="259"/>
      <c r="H40" s="162"/>
      <c r="I40" s="162"/>
      <c r="J40" s="162"/>
      <c r="K40" s="162"/>
      <c r="L40" s="162"/>
      <c r="M40" s="162"/>
      <c r="N40" s="161"/>
      <c r="O40" s="161"/>
      <c r="P40" s="161"/>
      <c r="Q40" s="161"/>
      <c r="R40" s="162"/>
      <c r="S40" s="162"/>
      <c r="T40" s="162"/>
      <c r="U40" s="162"/>
      <c r="V40" s="162"/>
      <c r="W40" s="162"/>
      <c r="X40" s="162"/>
      <c r="Y40" s="162"/>
      <c r="Z40" s="152"/>
      <c r="AA40" s="152"/>
      <c r="AB40" s="152"/>
      <c r="AC40" s="152"/>
      <c r="AD40" s="152"/>
      <c r="AE40" s="152"/>
      <c r="AF40" s="152"/>
      <c r="AG40" s="152" t="s">
        <v>278</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x14ac:dyDescent="0.2">
      <c r="A41" s="164" t="s">
        <v>217</v>
      </c>
      <c r="B41" s="165" t="s">
        <v>180</v>
      </c>
      <c r="C41" s="185" t="s">
        <v>181</v>
      </c>
      <c r="D41" s="166"/>
      <c r="E41" s="167"/>
      <c r="F41" s="168"/>
      <c r="G41" s="168">
        <f>SUMIF(AG42:AG43,"&lt;&gt;NOR",G42:G43)</f>
        <v>0</v>
      </c>
      <c r="H41" s="168"/>
      <c r="I41" s="168">
        <f>SUM(I42:I43)</f>
        <v>0</v>
      </c>
      <c r="J41" s="168"/>
      <c r="K41" s="168">
        <f>SUM(K42:K43)</f>
        <v>0</v>
      </c>
      <c r="L41" s="168"/>
      <c r="M41" s="168">
        <f>SUM(M42:M43)</f>
        <v>0</v>
      </c>
      <c r="N41" s="167"/>
      <c r="O41" s="167">
        <f>SUM(O42:O43)</f>
        <v>0.03</v>
      </c>
      <c r="P41" s="167"/>
      <c r="Q41" s="167">
        <f>SUM(Q42:Q43)</f>
        <v>0</v>
      </c>
      <c r="R41" s="168"/>
      <c r="S41" s="168"/>
      <c r="T41" s="169"/>
      <c r="U41" s="163"/>
      <c r="V41" s="163">
        <f>SUM(V42:V43)</f>
        <v>9.4499999999999993</v>
      </c>
      <c r="W41" s="163"/>
      <c r="X41" s="163"/>
      <c r="Y41" s="163"/>
      <c r="AG41" t="s">
        <v>218</v>
      </c>
    </row>
    <row r="42" spans="1:60" outlineLevel="1" x14ac:dyDescent="0.2">
      <c r="A42" s="178">
        <v>9</v>
      </c>
      <c r="B42" s="179" t="s">
        <v>297</v>
      </c>
      <c r="C42" s="186" t="s">
        <v>298</v>
      </c>
      <c r="D42" s="180" t="s">
        <v>299</v>
      </c>
      <c r="E42" s="181">
        <v>90</v>
      </c>
      <c r="F42" s="182"/>
      <c r="G42" s="183">
        <f>ROUND(E42*F42,2)</f>
        <v>0</v>
      </c>
      <c r="H42" s="182"/>
      <c r="I42" s="183">
        <f>ROUND(E42*H42,2)</f>
        <v>0</v>
      </c>
      <c r="J42" s="182"/>
      <c r="K42" s="183">
        <f>ROUND(E42*J42,2)</f>
        <v>0</v>
      </c>
      <c r="L42" s="183">
        <v>21</v>
      </c>
      <c r="M42" s="183">
        <f>G42*(1+L42/100)</f>
        <v>0</v>
      </c>
      <c r="N42" s="181">
        <v>0</v>
      </c>
      <c r="O42" s="181">
        <f>ROUND(E42*N42,2)</f>
        <v>0</v>
      </c>
      <c r="P42" s="181">
        <v>0</v>
      </c>
      <c r="Q42" s="181">
        <f>ROUND(E42*P42,2)</f>
        <v>0</v>
      </c>
      <c r="R42" s="183"/>
      <c r="S42" s="183" t="s">
        <v>236</v>
      </c>
      <c r="T42" s="184" t="s">
        <v>223</v>
      </c>
      <c r="U42" s="162">
        <v>0.105</v>
      </c>
      <c r="V42" s="162">
        <f>ROUND(E42*U42,2)</f>
        <v>9.4499999999999993</v>
      </c>
      <c r="W42" s="162"/>
      <c r="X42" s="162" t="s">
        <v>224</v>
      </c>
      <c r="Y42" s="162" t="s">
        <v>225</v>
      </c>
      <c r="Z42" s="152"/>
      <c r="AA42" s="152"/>
      <c r="AB42" s="152"/>
      <c r="AC42" s="152"/>
      <c r="AD42" s="152"/>
      <c r="AE42" s="152"/>
      <c r="AF42" s="152"/>
      <c r="AG42" s="152" t="s">
        <v>226</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ht="45" outlineLevel="1" x14ac:dyDescent="0.2">
      <c r="A43" s="178">
        <v>10</v>
      </c>
      <c r="B43" s="179" t="s">
        <v>300</v>
      </c>
      <c r="C43" s="186" t="s">
        <v>301</v>
      </c>
      <c r="D43" s="180" t="s">
        <v>299</v>
      </c>
      <c r="E43" s="181">
        <v>90</v>
      </c>
      <c r="F43" s="182"/>
      <c r="G43" s="183">
        <f>ROUND(E43*F43,2)</f>
        <v>0</v>
      </c>
      <c r="H43" s="182"/>
      <c r="I43" s="183">
        <f>ROUND(E43*H43,2)</f>
        <v>0</v>
      </c>
      <c r="J43" s="182"/>
      <c r="K43" s="183">
        <f>ROUND(E43*J43,2)</f>
        <v>0</v>
      </c>
      <c r="L43" s="183">
        <v>21</v>
      </c>
      <c r="M43" s="183">
        <f>G43*(1+L43/100)</f>
        <v>0</v>
      </c>
      <c r="N43" s="181">
        <v>3.1E-4</v>
      </c>
      <c r="O43" s="181">
        <f>ROUND(E43*N43,2)</f>
        <v>0.03</v>
      </c>
      <c r="P43" s="181">
        <v>0</v>
      </c>
      <c r="Q43" s="181">
        <f>ROUND(E43*P43,2)</f>
        <v>0</v>
      </c>
      <c r="R43" s="183" t="s">
        <v>302</v>
      </c>
      <c r="S43" s="183" t="s">
        <v>236</v>
      </c>
      <c r="T43" s="184" t="s">
        <v>223</v>
      </c>
      <c r="U43" s="162">
        <v>0</v>
      </c>
      <c r="V43" s="162">
        <f>ROUND(E43*U43,2)</f>
        <v>0</v>
      </c>
      <c r="W43" s="162"/>
      <c r="X43" s="162" t="s">
        <v>285</v>
      </c>
      <c r="Y43" s="162" t="s">
        <v>225</v>
      </c>
      <c r="Z43" s="152"/>
      <c r="AA43" s="152"/>
      <c r="AB43" s="152"/>
      <c r="AC43" s="152"/>
      <c r="AD43" s="152"/>
      <c r="AE43" s="152"/>
      <c r="AF43" s="152"/>
      <c r="AG43" s="152" t="s">
        <v>286</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x14ac:dyDescent="0.2">
      <c r="A44" s="164" t="s">
        <v>217</v>
      </c>
      <c r="B44" s="165" t="s">
        <v>184</v>
      </c>
      <c r="C44" s="185" t="s">
        <v>185</v>
      </c>
      <c r="D44" s="166"/>
      <c r="E44" s="167"/>
      <c r="F44" s="168"/>
      <c r="G44" s="168">
        <f>SUMIF(AG45:AG49,"&lt;&gt;NOR",G45:G49)</f>
        <v>0</v>
      </c>
      <c r="H44" s="168"/>
      <c r="I44" s="168">
        <f>SUM(I45:I49)</f>
        <v>0</v>
      </c>
      <c r="J44" s="168"/>
      <c r="K44" s="168">
        <f>SUM(K45:K49)</f>
        <v>0</v>
      </c>
      <c r="L44" s="168"/>
      <c r="M44" s="168">
        <f>SUM(M45:M49)</f>
        <v>0</v>
      </c>
      <c r="N44" s="167"/>
      <c r="O44" s="167">
        <f>SUM(O45:O49)</f>
        <v>9.93</v>
      </c>
      <c r="P44" s="167"/>
      <c r="Q44" s="167">
        <f>SUM(Q45:Q49)</f>
        <v>0</v>
      </c>
      <c r="R44" s="168"/>
      <c r="S44" s="168"/>
      <c r="T44" s="169"/>
      <c r="U44" s="163"/>
      <c r="V44" s="163">
        <f>SUM(V45:V49)</f>
        <v>26.15</v>
      </c>
      <c r="W44" s="163"/>
      <c r="X44" s="163"/>
      <c r="Y44" s="163"/>
      <c r="AG44" t="s">
        <v>218</v>
      </c>
    </row>
    <row r="45" spans="1:60" outlineLevel="1" x14ac:dyDescent="0.2">
      <c r="A45" s="171">
        <v>11</v>
      </c>
      <c r="B45" s="172" t="s">
        <v>303</v>
      </c>
      <c r="C45" s="187" t="s">
        <v>304</v>
      </c>
      <c r="D45" s="173" t="s">
        <v>299</v>
      </c>
      <c r="E45" s="174">
        <v>90</v>
      </c>
      <c r="F45" s="175"/>
      <c r="G45" s="176">
        <f>ROUND(E45*F45,2)</f>
        <v>0</v>
      </c>
      <c r="H45" s="175"/>
      <c r="I45" s="176">
        <f>ROUND(E45*H45,2)</f>
        <v>0</v>
      </c>
      <c r="J45" s="175"/>
      <c r="K45" s="176">
        <f>ROUND(E45*J45,2)</f>
        <v>0</v>
      </c>
      <c r="L45" s="176">
        <v>21</v>
      </c>
      <c r="M45" s="176">
        <f>G45*(1+L45/100)</f>
        <v>0</v>
      </c>
      <c r="N45" s="174">
        <v>0</v>
      </c>
      <c r="O45" s="174">
        <f>ROUND(E45*N45,2)</f>
        <v>0</v>
      </c>
      <c r="P45" s="174">
        <v>0</v>
      </c>
      <c r="Q45" s="174">
        <f>ROUND(E45*P45,2)</f>
        <v>0</v>
      </c>
      <c r="R45" s="176"/>
      <c r="S45" s="176" t="s">
        <v>236</v>
      </c>
      <c r="T45" s="177" t="s">
        <v>223</v>
      </c>
      <c r="U45" s="162">
        <v>8.1759999999999999E-2</v>
      </c>
      <c r="V45" s="162">
        <f>ROUND(E45*U45,2)</f>
        <v>7.36</v>
      </c>
      <c r="W45" s="162"/>
      <c r="X45" s="162" t="s">
        <v>224</v>
      </c>
      <c r="Y45" s="162" t="s">
        <v>225</v>
      </c>
      <c r="Z45" s="152"/>
      <c r="AA45" s="152"/>
      <c r="AB45" s="152"/>
      <c r="AC45" s="152"/>
      <c r="AD45" s="152"/>
      <c r="AE45" s="152"/>
      <c r="AF45" s="152"/>
      <c r="AG45" s="152" t="s">
        <v>226</v>
      </c>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2" x14ac:dyDescent="0.2">
      <c r="A46" s="159"/>
      <c r="B46" s="160"/>
      <c r="C46" s="260" t="s">
        <v>305</v>
      </c>
      <c r="D46" s="261"/>
      <c r="E46" s="261"/>
      <c r="F46" s="261"/>
      <c r="G46" s="261"/>
      <c r="H46" s="162"/>
      <c r="I46" s="162"/>
      <c r="J46" s="162"/>
      <c r="K46" s="162"/>
      <c r="L46" s="162"/>
      <c r="M46" s="162"/>
      <c r="N46" s="161"/>
      <c r="O46" s="161"/>
      <c r="P46" s="161"/>
      <c r="Q46" s="161"/>
      <c r="R46" s="162"/>
      <c r="S46" s="162"/>
      <c r="T46" s="162"/>
      <c r="U46" s="162"/>
      <c r="V46" s="162"/>
      <c r="W46" s="162"/>
      <c r="X46" s="162"/>
      <c r="Y46" s="162"/>
      <c r="Z46" s="152"/>
      <c r="AA46" s="152"/>
      <c r="AB46" s="152"/>
      <c r="AC46" s="152"/>
      <c r="AD46" s="152"/>
      <c r="AE46" s="152"/>
      <c r="AF46" s="152"/>
      <c r="AG46" s="152" t="s">
        <v>278</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1" x14ac:dyDescent="0.2">
      <c r="A47" s="178">
        <v>12</v>
      </c>
      <c r="B47" s="179" t="s">
        <v>306</v>
      </c>
      <c r="C47" s="186" t="s">
        <v>307</v>
      </c>
      <c r="D47" s="180" t="s">
        <v>299</v>
      </c>
      <c r="E47" s="181">
        <v>90</v>
      </c>
      <c r="F47" s="182"/>
      <c r="G47" s="183">
        <f>ROUND(E47*F47,2)</f>
        <v>0</v>
      </c>
      <c r="H47" s="182"/>
      <c r="I47" s="183">
        <f>ROUND(E47*H47,2)</f>
        <v>0</v>
      </c>
      <c r="J47" s="182"/>
      <c r="K47" s="183">
        <f>ROUND(E47*J47,2)</f>
        <v>0</v>
      </c>
      <c r="L47" s="183">
        <v>21</v>
      </c>
      <c r="M47" s="183">
        <f>G47*(1+L47/100)</f>
        <v>0</v>
      </c>
      <c r="N47" s="181">
        <v>0.11025</v>
      </c>
      <c r="O47" s="181">
        <f>ROUND(E47*N47,2)</f>
        <v>9.92</v>
      </c>
      <c r="P47" s="181">
        <v>0</v>
      </c>
      <c r="Q47" s="181">
        <f>ROUND(E47*P47,2)</f>
        <v>0</v>
      </c>
      <c r="R47" s="183"/>
      <c r="S47" s="183" t="s">
        <v>236</v>
      </c>
      <c r="T47" s="184" t="s">
        <v>223</v>
      </c>
      <c r="U47" s="162">
        <v>5.28E-2</v>
      </c>
      <c r="V47" s="162">
        <f>ROUND(E47*U47,2)</f>
        <v>4.75</v>
      </c>
      <c r="W47" s="162"/>
      <c r="X47" s="162" t="s">
        <v>224</v>
      </c>
      <c r="Y47" s="162" t="s">
        <v>225</v>
      </c>
      <c r="Z47" s="152"/>
      <c r="AA47" s="152"/>
      <c r="AB47" s="152"/>
      <c r="AC47" s="152"/>
      <c r="AD47" s="152"/>
      <c r="AE47" s="152"/>
      <c r="AF47" s="152"/>
      <c r="AG47" s="152" t="s">
        <v>226</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
      <c r="A48" s="178">
        <v>13</v>
      </c>
      <c r="B48" s="179" t="s">
        <v>308</v>
      </c>
      <c r="C48" s="186" t="s">
        <v>309</v>
      </c>
      <c r="D48" s="180" t="s">
        <v>299</v>
      </c>
      <c r="E48" s="181">
        <v>90</v>
      </c>
      <c r="F48" s="182"/>
      <c r="G48" s="183">
        <f>ROUND(E48*F48,2)</f>
        <v>0</v>
      </c>
      <c r="H48" s="182"/>
      <c r="I48" s="183">
        <f>ROUND(E48*H48,2)</f>
        <v>0</v>
      </c>
      <c r="J48" s="182"/>
      <c r="K48" s="183">
        <f>ROUND(E48*J48,2)</f>
        <v>0</v>
      </c>
      <c r="L48" s="183">
        <v>21</v>
      </c>
      <c r="M48" s="183">
        <f>G48*(1+L48/100)</f>
        <v>0</v>
      </c>
      <c r="N48" s="181">
        <v>6.0000000000000002E-5</v>
      </c>
      <c r="O48" s="181">
        <f>ROUND(E48*N48,2)</f>
        <v>0.01</v>
      </c>
      <c r="P48" s="181">
        <v>0</v>
      </c>
      <c r="Q48" s="181">
        <f>ROUND(E48*P48,2)</f>
        <v>0</v>
      </c>
      <c r="R48" s="183"/>
      <c r="S48" s="183" t="s">
        <v>236</v>
      </c>
      <c r="T48" s="184" t="s">
        <v>223</v>
      </c>
      <c r="U48" s="162">
        <v>2.5999999999999999E-2</v>
      </c>
      <c r="V48" s="162">
        <f>ROUND(E48*U48,2)</f>
        <v>2.34</v>
      </c>
      <c r="W48" s="162"/>
      <c r="X48" s="162" t="s">
        <v>224</v>
      </c>
      <c r="Y48" s="162" t="s">
        <v>225</v>
      </c>
      <c r="Z48" s="152"/>
      <c r="AA48" s="152"/>
      <c r="AB48" s="152"/>
      <c r="AC48" s="152"/>
      <c r="AD48" s="152"/>
      <c r="AE48" s="152"/>
      <c r="AF48" s="152"/>
      <c r="AG48" s="152" t="s">
        <v>226</v>
      </c>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1" x14ac:dyDescent="0.2">
      <c r="A49" s="171">
        <v>14</v>
      </c>
      <c r="B49" s="172" t="s">
        <v>310</v>
      </c>
      <c r="C49" s="187" t="s">
        <v>311</v>
      </c>
      <c r="D49" s="173" t="s">
        <v>299</v>
      </c>
      <c r="E49" s="174">
        <v>90</v>
      </c>
      <c r="F49" s="175"/>
      <c r="G49" s="176">
        <f>ROUND(E49*F49,2)</f>
        <v>0</v>
      </c>
      <c r="H49" s="175"/>
      <c r="I49" s="176">
        <f>ROUND(E49*H49,2)</f>
        <v>0</v>
      </c>
      <c r="J49" s="175"/>
      <c r="K49" s="176">
        <f>ROUND(E49*J49,2)</f>
        <v>0</v>
      </c>
      <c r="L49" s="176">
        <v>21</v>
      </c>
      <c r="M49" s="176">
        <f>G49*(1+L49/100)</f>
        <v>0</v>
      </c>
      <c r="N49" s="174">
        <v>0</v>
      </c>
      <c r="O49" s="174">
        <f>ROUND(E49*N49,2)</f>
        <v>0</v>
      </c>
      <c r="P49" s="174">
        <v>0</v>
      </c>
      <c r="Q49" s="174">
        <f>ROUND(E49*P49,2)</f>
        <v>0</v>
      </c>
      <c r="R49" s="176"/>
      <c r="S49" s="176" t="s">
        <v>236</v>
      </c>
      <c r="T49" s="177" t="s">
        <v>223</v>
      </c>
      <c r="U49" s="162">
        <v>0.13</v>
      </c>
      <c r="V49" s="162">
        <f>ROUND(E49*U49,2)</f>
        <v>11.7</v>
      </c>
      <c r="W49" s="162"/>
      <c r="X49" s="162" t="s">
        <v>224</v>
      </c>
      <c r="Y49" s="162" t="s">
        <v>225</v>
      </c>
      <c r="Z49" s="152"/>
      <c r="AA49" s="152"/>
      <c r="AB49" s="152"/>
      <c r="AC49" s="152"/>
      <c r="AD49" s="152"/>
      <c r="AE49" s="152"/>
      <c r="AF49" s="152"/>
      <c r="AG49" s="152" t="s">
        <v>226</v>
      </c>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x14ac:dyDescent="0.2">
      <c r="A50" s="3"/>
      <c r="B50" s="4"/>
      <c r="C50" s="188"/>
      <c r="D50" s="6"/>
      <c r="E50" s="3"/>
      <c r="F50" s="3"/>
      <c r="G50" s="3"/>
      <c r="H50" s="3"/>
      <c r="I50" s="3"/>
      <c r="J50" s="3"/>
      <c r="K50" s="3"/>
      <c r="L50" s="3"/>
      <c r="M50" s="3"/>
      <c r="N50" s="3"/>
      <c r="O50" s="3"/>
      <c r="P50" s="3"/>
      <c r="Q50" s="3"/>
      <c r="R50" s="3"/>
      <c r="S50" s="3"/>
      <c r="T50" s="3"/>
      <c r="U50" s="3"/>
      <c r="V50" s="3"/>
      <c r="W50" s="3"/>
      <c r="X50" s="3"/>
      <c r="Y50" s="3"/>
      <c r="AE50">
        <v>12</v>
      </c>
      <c r="AF50">
        <v>21</v>
      </c>
      <c r="AG50" t="s">
        <v>203</v>
      </c>
    </row>
    <row r="51" spans="1:60" x14ac:dyDescent="0.2">
      <c r="A51" s="155"/>
      <c r="B51" s="156" t="s">
        <v>29</v>
      </c>
      <c r="C51" s="189"/>
      <c r="D51" s="157"/>
      <c r="E51" s="158"/>
      <c r="F51" s="158"/>
      <c r="G51" s="170">
        <f>G8+G18+G28+G41+G44</f>
        <v>0</v>
      </c>
      <c r="H51" s="3"/>
      <c r="I51" s="3"/>
      <c r="J51" s="3"/>
      <c r="K51" s="3"/>
      <c r="L51" s="3"/>
      <c r="M51" s="3"/>
      <c r="N51" s="3"/>
      <c r="O51" s="3"/>
      <c r="P51" s="3"/>
      <c r="Q51" s="3"/>
      <c r="R51" s="3"/>
      <c r="S51" s="3"/>
      <c r="T51" s="3"/>
      <c r="U51" s="3"/>
      <c r="V51" s="3"/>
      <c r="W51" s="3"/>
      <c r="X51" s="3"/>
      <c r="Y51" s="3"/>
      <c r="AE51">
        <f>SUMIF(L7:L49,AE50,G7:G49)</f>
        <v>0</v>
      </c>
      <c r="AF51">
        <f>SUMIF(L7:L49,AF50,G7:G49)</f>
        <v>0</v>
      </c>
      <c r="AG51" t="s">
        <v>249</v>
      </c>
    </row>
    <row r="52" spans="1:60" x14ac:dyDescent="0.2">
      <c r="C52" s="190"/>
      <c r="D52" s="10"/>
      <c r="AG52" t="s">
        <v>250</v>
      </c>
    </row>
    <row r="53" spans="1:60" x14ac:dyDescent="0.2">
      <c r="D53" s="10"/>
    </row>
    <row r="54" spans="1:60" x14ac:dyDescent="0.2">
      <c r="D54" s="10"/>
    </row>
    <row r="55" spans="1:60" x14ac:dyDescent="0.2">
      <c r="D55" s="10"/>
    </row>
    <row r="56" spans="1:60" x14ac:dyDescent="0.2">
      <c r="D56" s="10"/>
    </row>
    <row r="57" spans="1:60" x14ac:dyDescent="0.2">
      <c r="D57" s="10"/>
    </row>
    <row r="58" spans="1:60" x14ac:dyDescent="0.2">
      <c r="D58" s="10"/>
    </row>
    <row r="59" spans="1:60" x14ac:dyDescent="0.2">
      <c r="D59" s="10"/>
    </row>
    <row r="60" spans="1:60" x14ac:dyDescent="0.2">
      <c r="D60" s="10"/>
    </row>
    <row r="61" spans="1:60" x14ac:dyDescent="0.2">
      <c r="D61" s="10"/>
    </row>
    <row r="62" spans="1:60" x14ac:dyDescent="0.2">
      <c r="D62" s="10"/>
    </row>
    <row r="63" spans="1:60" x14ac:dyDescent="0.2">
      <c r="D63" s="10"/>
    </row>
    <row r="64" spans="1:60"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mjVOKOc8TYIrNWCPmDr3A3CTMJxZrkMZs8A+26WM9nal88psB0njmtYS/emy02E8etYR/DKuUosWuUGmnAV5Fw==" saltValue="eLWGn/iv9tzEhn/t3z5rdA==" spinCount="100000" sheet="1" formatRows="0"/>
  <mergeCells count="21">
    <mergeCell ref="C32:G32"/>
    <mergeCell ref="A1:G1"/>
    <mergeCell ref="C2:G2"/>
    <mergeCell ref="C3:G3"/>
    <mergeCell ref="C4:G4"/>
    <mergeCell ref="C10:G10"/>
    <mergeCell ref="C13:G13"/>
    <mergeCell ref="C16:G16"/>
    <mergeCell ref="C22:G22"/>
    <mergeCell ref="C25:G25"/>
    <mergeCell ref="C26:G26"/>
    <mergeCell ref="C31:G31"/>
    <mergeCell ref="C39:G39"/>
    <mergeCell ref="C40:G40"/>
    <mergeCell ref="C46:G46"/>
    <mergeCell ref="C33:G33"/>
    <mergeCell ref="C34:G34"/>
    <mergeCell ref="C35:G35"/>
    <mergeCell ref="C36:G36"/>
    <mergeCell ref="C37:G37"/>
    <mergeCell ref="C38:G38"/>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2"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54</v>
      </c>
      <c r="C3" s="252" t="s">
        <v>55</v>
      </c>
      <c r="D3" s="253"/>
      <c r="E3" s="253"/>
      <c r="F3" s="253"/>
      <c r="G3" s="254"/>
      <c r="AC3" s="125" t="s">
        <v>192</v>
      </c>
      <c r="AG3" t="s">
        <v>193</v>
      </c>
    </row>
    <row r="4" spans="1:60" ht="24.95" customHeight="1" x14ac:dyDescent="0.2">
      <c r="A4" s="145" t="s">
        <v>9</v>
      </c>
      <c r="B4" s="146" t="s">
        <v>56</v>
      </c>
      <c r="C4" s="255" t="s">
        <v>57</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SUMIF(AG9:AG24,"&lt;&gt;NOR",G9:G24)</f>
        <v>0</v>
      </c>
      <c r="H8" s="168"/>
      <c r="I8" s="168">
        <f>SUM(I9:I24)</f>
        <v>0</v>
      </c>
      <c r="J8" s="168"/>
      <c r="K8" s="168">
        <f>SUM(K9:K24)</f>
        <v>0</v>
      </c>
      <c r="L8" s="168"/>
      <c r="M8" s="168">
        <f>SUM(M9:M24)</f>
        <v>0</v>
      </c>
      <c r="N8" s="167"/>
      <c r="O8" s="167">
        <f>SUM(O9:O24)</f>
        <v>27.54</v>
      </c>
      <c r="P8" s="167"/>
      <c r="Q8" s="167">
        <f>SUM(Q9:Q24)</f>
        <v>0</v>
      </c>
      <c r="R8" s="168"/>
      <c r="S8" s="168"/>
      <c r="T8" s="169"/>
      <c r="U8" s="163"/>
      <c r="V8" s="163">
        <f>SUM(V9:V24)</f>
        <v>55.07</v>
      </c>
      <c r="W8" s="163"/>
      <c r="X8" s="163"/>
      <c r="Y8" s="163"/>
      <c r="AG8" t="s">
        <v>218</v>
      </c>
    </row>
    <row r="9" spans="1:60" outlineLevel="1" x14ac:dyDescent="0.2">
      <c r="A9" s="171">
        <v>1</v>
      </c>
      <c r="B9" s="172" t="s">
        <v>312</v>
      </c>
      <c r="C9" s="187" t="s">
        <v>313</v>
      </c>
      <c r="D9" s="173" t="s">
        <v>253</v>
      </c>
      <c r="E9" s="174">
        <v>1.32</v>
      </c>
      <c r="F9" s="175"/>
      <c r="G9" s="176">
        <f>ROUND(E9*F9,2)</f>
        <v>0</v>
      </c>
      <c r="H9" s="175"/>
      <c r="I9" s="176">
        <f>ROUND(E9*H9,2)</f>
        <v>0</v>
      </c>
      <c r="J9" s="175"/>
      <c r="K9" s="176">
        <f>ROUND(E9*J9,2)</f>
        <v>0</v>
      </c>
      <c r="L9" s="176">
        <v>21</v>
      </c>
      <c r="M9" s="176">
        <f>G9*(1+L9/100)</f>
        <v>0</v>
      </c>
      <c r="N9" s="174">
        <v>0</v>
      </c>
      <c r="O9" s="174">
        <f>ROUND(E9*N9,2)</f>
        <v>0</v>
      </c>
      <c r="P9" s="174">
        <v>0</v>
      </c>
      <c r="Q9" s="174">
        <f>ROUND(E9*P9,2)</f>
        <v>0</v>
      </c>
      <c r="R9" s="176"/>
      <c r="S9" s="176" t="s">
        <v>236</v>
      </c>
      <c r="T9" s="177" t="s">
        <v>223</v>
      </c>
      <c r="U9" s="162">
        <v>1.548</v>
      </c>
      <c r="V9" s="162">
        <f>ROUND(E9*U9,2)</f>
        <v>2.04</v>
      </c>
      <c r="W9" s="162"/>
      <c r="X9" s="162" t="s">
        <v>224</v>
      </c>
      <c r="Y9" s="162" t="s">
        <v>225</v>
      </c>
      <c r="Z9" s="152"/>
      <c r="AA9" s="152"/>
      <c r="AB9" s="152"/>
      <c r="AC9" s="152"/>
      <c r="AD9" s="152"/>
      <c r="AE9" s="152"/>
      <c r="AF9" s="152"/>
      <c r="AG9" s="152" t="s">
        <v>314</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194" t="s">
        <v>315</v>
      </c>
      <c r="D10" s="191"/>
      <c r="E10" s="192">
        <v>1.32</v>
      </c>
      <c r="F10" s="162"/>
      <c r="G10" s="162"/>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258</v>
      </c>
      <c r="AH10" s="152">
        <v>0</v>
      </c>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1">
        <v>2</v>
      </c>
      <c r="B11" s="172" t="s">
        <v>251</v>
      </c>
      <c r="C11" s="187" t="s">
        <v>316</v>
      </c>
      <c r="D11" s="173" t="s">
        <v>253</v>
      </c>
      <c r="E11" s="174">
        <v>59.4</v>
      </c>
      <c r="F11" s="175"/>
      <c r="G11" s="176">
        <f>ROUND(E11*F11,2)</f>
        <v>0</v>
      </c>
      <c r="H11" s="175"/>
      <c r="I11" s="176">
        <f>ROUND(E11*H11,2)</f>
        <v>0</v>
      </c>
      <c r="J11" s="175"/>
      <c r="K11" s="176">
        <f>ROUND(E11*J11,2)</f>
        <v>0</v>
      </c>
      <c r="L11" s="176">
        <v>21</v>
      </c>
      <c r="M11" s="176">
        <f>G11*(1+L11/100)</f>
        <v>0</v>
      </c>
      <c r="N11" s="174">
        <v>0</v>
      </c>
      <c r="O11" s="174">
        <f>ROUND(E11*N11,2)</f>
        <v>0</v>
      </c>
      <c r="P11" s="174">
        <v>0</v>
      </c>
      <c r="Q11" s="174">
        <f>ROUND(E11*P11,2)</f>
        <v>0</v>
      </c>
      <c r="R11" s="176"/>
      <c r="S11" s="176" t="s">
        <v>236</v>
      </c>
      <c r="T11" s="177" t="s">
        <v>223</v>
      </c>
      <c r="U11" s="162">
        <v>0.08</v>
      </c>
      <c r="V11" s="162">
        <f>ROUND(E11*U11,2)</f>
        <v>4.75</v>
      </c>
      <c r="W11" s="162"/>
      <c r="X11" s="162" t="s">
        <v>224</v>
      </c>
      <c r="Y11" s="162" t="s">
        <v>225</v>
      </c>
      <c r="Z11" s="152"/>
      <c r="AA11" s="152"/>
      <c r="AB11" s="152"/>
      <c r="AC11" s="152"/>
      <c r="AD11" s="152"/>
      <c r="AE11" s="152"/>
      <c r="AF11" s="152"/>
      <c r="AG11" s="152" t="s">
        <v>226</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2" x14ac:dyDescent="0.2">
      <c r="A12" s="159"/>
      <c r="B12" s="160"/>
      <c r="C12" s="194" t="s">
        <v>317</v>
      </c>
      <c r="D12" s="191"/>
      <c r="E12" s="192">
        <v>59.4</v>
      </c>
      <c r="F12" s="162"/>
      <c r="G12" s="162"/>
      <c r="H12" s="162"/>
      <c r="I12" s="162"/>
      <c r="J12" s="162"/>
      <c r="K12" s="162"/>
      <c r="L12" s="162"/>
      <c r="M12" s="162"/>
      <c r="N12" s="161"/>
      <c r="O12" s="161"/>
      <c r="P12" s="161"/>
      <c r="Q12" s="161"/>
      <c r="R12" s="162"/>
      <c r="S12" s="162"/>
      <c r="T12" s="162"/>
      <c r="U12" s="162"/>
      <c r="V12" s="162"/>
      <c r="W12" s="162"/>
      <c r="X12" s="162"/>
      <c r="Y12" s="162"/>
      <c r="Z12" s="152"/>
      <c r="AA12" s="152"/>
      <c r="AB12" s="152"/>
      <c r="AC12" s="152"/>
      <c r="AD12" s="152"/>
      <c r="AE12" s="152"/>
      <c r="AF12" s="152"/>
      <c r="AG12" s="152" t="s">
        <v>258</v>
      </c>
      <c r="AH12" s="152">
        <v>0</v>
      </c>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1">
        <v>3</v>
      </c>
      <c r="B13" s="172" t="s">
        <v>318</v>
      </c>
      <c r="C13" s="187" t="s">
        <v>319</v>
      </c>
      <c r="D13" s="173" t="s">
        <v>253</v>
      </c>
      <c r="E13" s="174">
        <v>59.4</v>
      </c>
      <c r="F13" s="175"/>
      <c r="G13" s="176">
        <f>ROUND(E13*F13,2)</f>
        <v>0</v>
      </c>
      <c r="H13" s="175"/>
      <c r="I13" s="176">
        <f>ROUND(E13*H13,2)</f>
        <v>0</v>
      </c>
      <c r="J13" s="175"/>
      <c r="K13" s="176">
        <f>ROUND(E13*J13,2)</f>
        <v>0</v>
      </c>
      <c r="L13" s="176">
        <v>21</v>
      </c>
      <c r="M13" s="176">
        <f>G13*(1+L13/100)</f>
        <v>0</v>
      </c>
      <c r="N13" s="174">
        <v>0</v>
      </c>
      <c r="O13" s="174">
        <f>ROUND(E13*N13,2)</f>
        <v>0</v>
      </c>
      <c r="P13" s="174">
        <v>0</v>
      </c>
      <c r="Q13" s="174">
        <f>ROUND(E13*P13,2)</f>
        <v>0</v>
      </c>
      <c r="R13" s="176"/>
      <c r="S13" s="176" t="s">
        <v>236</v>
      </c>
      <c r="T13" s="177" t="s">
        <v>223</v>
      </c>
      <c r="U13" s="162">
        <v>0.23</v>
      </c>
      <c r="V13" s="162">
        <f>ROUND(E13*U13,2)</f>
        <v>13.66</v>
      </c>
      <c r="W13" s="162"/>
      <c r="X13" s="162" t="s">
        <v>224</v>
      </c>
      <c r="Y13" s="162" t="s">
        <v>225</v>
      </c>
      <c r="Z13" s="152"/>
      <c r="AA13" s="152"/>
      <c r="AB13" s="152"/>
      <c r="AC13" s="152"/>
      <c r="AD13" s="152"/>
      <c r="AE13" s="152"/>
      <c r="AF13" s="152"/>
      <c r="AG13" s="152" t="s">
        <v>226</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2" x14ac:dyDescent="0.2">
      <c r="A14" s="159"/>
      <c r="B14" s="160"/>
      <c r="C14" s="194" t="s">
        <v>320</v>
      </c>
      <c r="D14" s="191"/>
      <c r="E14" s="192">
        <v>59.4</v>
      </c>
      <c r="F14" s="162"/>
      <c r="G14" s="162"/>
      <c r="H14" s="162"/>
      <c r="I14" s="162"/>
      <c r="J14" s="162"/>
      <c r="K14" s="162"/>
      <c r="L14" s="162"/>
      <c r="M14" s="162"/>
      <c r="N14" s="161"/>
      <c r="O14" s="161"/>
      <c r="P14" s="161"/>
      <c r="Q14" s="161"/>
      <c r="R14" s="162"/>
      <c r="S14" s="162"/>
      <c r="T14" s="162"/>
      <c r="U14" s="162"/>
      <c r="V14" s="162"/>
      <c r="W14" s="162"/>
      <c r="X14" s="162"/>
      <c r="Y14" s="162"/>
      <c r="Z14" s="152"/>
      <c r="AA14" s="152"/>
      <c r="AB14" s="152"/>
      <c r="AC14" s="152"/>
      <c r="AD14" s="152"/>
      <c r="AE14" s="152"/>
      <c r="AF14" s="152"/>
      <c r="AG14" s="152" t="s">
        <v>258</v>
      </c>
      <c r="AH14" s="152">
        <v>0</v>
      </c>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78">
        <v>4</v>
      </c>
      <c r="B15" s="179" t="s">
        <v>321</v>
      </c>
      <c r="C15" s="186" t="s">
        <v>322</v>
      </c>
      <c r="D15" s="180" t="s">
        <v>253</v>
      </c>
      <c r="E15" s="181">
        <v>16.2</v>
      </c>
      <c r="F15" s="182"/>
      <c r="G15" s="183">
        <f>ROUND(E15*F15,2)</f>
        <v>0</v>
      </c>
      <c r="H15" s="182"/>
      <c r="I15" s="183">
        <f>ROUND(E15*H15,2)</f>
        <v>0</v>
      </c>
      <c r="J15" s="182"/>
      <c r="K15" s="183">
        <f>ROUND(E15*J15,2)</f>
        <v>0</v>
      </c>
      <c r="L15" s="183">
        <v>21</v>
      </c>
      <c r="M15" s="183">
        <f>G15*(1+L15/100)</f>
        <v>0</v>
      </c>
      <c r="N15" s="181">
        <v>0</v>
      </c>
      <c r="O15" s="181">
        <f>ROUND(E15*N15,2)</f>
        <v>0</v>
      </c>
      <c r="P15" s="181">
        <v>0</v>
      </c>
      <c r="Q15" s="181">
        <f>ROUND(E15*P15,2)</f>
        <v>0</v>
      </c>
      <c r="R15" s="183"/>
      <c r="S15" s="183" t="s">
        <v>236</v>
      </c>
      <c r="T15" s="184" t="s">
        <v>223</v>
      </c>
      <c r="U15" s="162">
        <v>1.0999999999999999E-2</v>
      </c>
      <c r="V15" s="162">
        <f>ROUND(E15*U15,2)</f>
        <v>0.18</v>
      </c>
      <c r="W15" s="162"/>
      <c r="X15" s="162" t="s">
        <v>224</v>
      </c>
      <c r="Y15" s="162" t="s">
        <v>225</v>
      </c>
      <c r="Z15" s="152"/>
      <c r="AA15" s="152"/>
      <c r="AB15" s="152"/>
      <c r="AC15" s="152"/>
      <c r="AD15" s="152"/>
      <c r="AE15" s="152"/>
      <c r="AF15" s="152"/>
      <c r="AG15" s="152" t="s">
        <v>226</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71">
        <v>5</v>
      </c>
      <c r="B16" s="172" t="s">
        <v>323</v>
      </c>
      <c r="C16" s="187" t="s">
        <v>324</v>
      </c>
      <c r="D16" s="173" t="s">
        <v>253</v>
      </c>
      <c r="E16" s="174">
        <v>81</v>
      </c>
      <c r="F16" s="175"/>
      <c r="G16" s="176">
        <f>ROUND(E16*F16,2)</f>
        <v>0</v>
      </c>
      <c r="H16" s="175"/>
      <c r="I16" s="176">
        <f>ROUND(E16*H16,2)</f>
        <v>0</v>
      </c>
      <c r="J16" s="175"/>
      <c r="K16" s="176">
        <f>ROUND(E16*J16,2)</f>
        <v>0</v>
      </c>
      <c r="L16" s="176">
        <v>21</v>
      </c>
      <c r="M16" s="176">
        <f>G16*(1+L16/100)</f>
        <v>0</v>
      </c>
      <c r="N16" s="174">
        <v>0</v>
      </c>
      <c r="O16" s="174">
        <f>ROUND(E16*N16,2)</f>
        <v>0</v>
      </c>
      <c r="P16" s="174">
        <v>0</v>
      </c>
      <c r="Q16" s="174">
        <f>ROUND(E16*P16,2)</f>
        <v>0</v>
      </c>
      <c r="R16" s="176"/>
      <c r="S16" s="176" t="s">
        <v>236</v>
      </c>
      <c r="T16" s="177" t="s">
        <v>223</v>
      </c>
      <c r="U16" s="162">
        <v>0</v>
      </c>
      <c r="V16" s="162">
        <f>ROUND(E16*U16,2)</f>
        <v>0</v>
      </c>
      <c r="W16" s="162"/>
      <c r="X16" s="162" t="s">
        <v>224</v>
      </c>
      <c r="Y16" s="162" t="s">
        <v>225</v>
      </c>
      <c r="Z16" s="152"/>
      <c r="AA16" s="152"/>
      <c r="AB16" s="152"/>
      <c r="AC16" s="152"/>
      <c r="AD16" s="152"/>
      <c r="AE16" s="152"/>
      <c r="AF16" s="152"/>
      <c r="AG16" s="152" t="s">
        <v>226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2" x14ac:dyDescent="0.2">
      <c r="A17" s="159"/>
      <c r="B17" s="160"/>
      <c r="C17" s="194" t="s">
        <v>325</v>
      </c>
      <c r="D17" s="191"/>
      <c r="E17" s="192">
        <v>81</v>
      </c>
      <c r="F17" s="162"/>
      <c r="G17" s="162"/>
      <c r="H17" s="162"/>
      <c r="I17" s="162"/>
      <c r="J17" s="162"/>
      <c r="K17" s="162"/>
      <c r="L17" s="162"/>
      <c r="M17" s="162"/>
      <c r="N17" s="161"/>
      <c r="O17" s="161"/>
      <c r="P17" s="161"/>
      <c r="Q17" s="161"/>
      <c r="R17" s="162"/>
      <c r="S17" s="162"/>
      <c r="T17" s="162"/>
      <c r="U17" s="162"/>
      <c r="V17" s="162"/>
      <c r="W17" s="162"/>
      <c r="X17" s="162"/>
      <c r="Y17" s="162"/>
      <c r="Z17" s="152"/>
      <c r="AA17" s="152"/>
      <c r="AB17" s="152"/>
      <c r="AC17" s="152"/>
      <c r="AD17" s="152"/>
      <c r="AE17" s="152"/>
      <c r="AF17" s="152"/>
      <c r="AG17" s="152" t="s">
        <v>258</v>
      </c>
      <c r="AH17" s="152">
        <v>0</v>
      </c>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1" x14ac:dyDescent="0.2">
      <c r="A18" s="171">
        <v>6</v>
      </c>
      <c r="B18" s="172" t="s">
        <v>326</v>
      </c>
      <c r="C18" s="187" t="s">
        <v>327</v>
      </c>
      <c r="D18" s="173" t="s">
        <v>253</v>
      </c>
      <c r="E18" s="174">
        <v>43.2</v>
      </c>
      <c r="F18" s="175"/>
      <c r="G18" s="176">
        <f>ROUND(E18*F18,2)</f>
        <v>0</v>
      </c>
      <c r="H18" s="175"/>
      <c r="I18" s="176">
        <f>ROUND(E18*H18,2)</f>
        <v>0</v>
      </c>
      <c r="J18" s="175"/>
      <c r="K18" s="176">
        <f>ROUND(E18*J18,2)</f>
        <v>0</v>
      </c>
      <c r="L18" s="176">
        <v>21</v>
      </c>
      <c r="M18" s="176">
        <f>G18*(1+L18/100)</f>
        <v>0</v>
      </c>
      <c r="N18" s="174">
        <v>0</v>
      </c>
      <c r="O18" s="174">
        <f>ROUND(E18*N18,2)</f>
        <v>0</v>
      </c>
      <c r="P18" s="174">
        <v>0</v>
      </c>
      <c r="Q18" s="174">
        <f>ROUND(E18*P18,2)</f>
        <v>0</v>
      </c>
      <c r="R18" s="176"/>
      <c r="S18" s="176" t="s">
        <v>236</v>
      </c>
      <c r="T18" s="177" t="s">
        <v>223</v>
      </c>
      <c r="U18" s="162">
        <v>0.20200000000000001</v>
      </c>
      <c r="V18" s="162">
        <f>ROUND(E18*U18,2)</f>
        <v>8.73</v>
      </c>
      <c r="W18" s="162"/>
      <c r="X18" s="162" t="s">
        <v>224</v>
      </c>
      <c r="Y18" s="162" t="s">
        <v>225</v>
      </c>
      <c r="Z18" s="152"/>
      <c r="AA18" s="152"/>
      <c r="AB18" s="152"/>
      <c r="AC18" s="152"/>
      <c r="AD18" s="152"/>
      <c r="AE18" s="152"/>
      <c r="AF18" s="152"/>
      <c r="AG18" s="152" t="s">
        <v>226</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2" x14ac:dyDescent="0.2">
      <c r="A19" s="159"/>
      <c r="B19" s="160"/>
      <c r="C19" s="260" t="s">
        <v>328</v>
      </c>
      <c r="D19" s="261"/>
      <c r="E19" s="261"/>
      <c r="F19" s="261"/>
      <c r="G19" s="261"/>
      <c r="H19" s="162"/>
      <c r="I19" s="162"/>
      <c r="J19" s="162"/>
      <c r="K19" s="162"/>
      <c r="L19" s="162"/>
      <c r="M19" s="162"/>
      <c r="N19" s="161"/>
      <c r="O19" s="161"/>
      <c r="P19" s="161"/>
      <c r="Q19" s="161"/>
      <c r="R19" s="162"/>
      <c r="S19" s="162"/>
      <c r="T19" s="162"/>
      <c r="U19" s="162"/>
      <c r="V19" s="162"/>
      <c r="W19" s="162"/>
      <c r="X19" s="162"/>
      <c r="Y19" s="162"/>
      <c r="Z19" s="152"/>
      <c r="AA19" s="152"/>
      <c r="AB19" s="152"/>
      <c r="AC19" s="152"/>
      <c r="AD19" s="152"/>
      <c r="AE19" s="152"/>
      <c r="AF19" s="152"/>
      <c r="AG19" s="152" t="s">
        <v>278</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2" x14ac:dyDescent="0.2">
      <c r="A20" s="159"/>
      <c r="B20" s="160"/>
      <c r="C20" s="194" t="s">
        <v>329</v>
      </c>
      <c r="D20" s="191"/>
      <c r="E20" s="192">
        <v>43.2</v>
      </c>
      <c r="F20" s="162"/>
      <c r="G20" s="162"/>
      <c r="H20" s="162"/>
      <c r="I20" s="162"/>
      <c r="J20" s="162"/>
      <c r="K20" s="162"/>
      <c r="L20" s="162"/>
      <c r="M20" s="162"/>
      <c r="N20" s="161"/>
      <c r="O20" s="161"/>
      <c r="P20" s="161"/>
      <c r="Q20" s="161"/>
      <c r="R20" s="162"/>
      <c r="S20" s="162"/>
      <c r="T20" s="162"/>
      <c r="U20" s="162"/>
      <c r="V20" s="162"/>
      <c r="W20" s="162"/>
      <c r="X20" s="162"/>
      <c r="Y20" s="162"/>
      <c r="Z20" s="152"/>
      <c r="AA20" s="152"/>
      <c r="AB20" s="152"/>
      <c r="AC20" s="152"/>
      <c r="AD20" s="152"/>
      <c r="AE20" s="152"/>
      <c r="AF20" s="152"/>
      <c r="AG20" s="152" t="s">
        <v>258</v>
      </c>
      <c r="AH20" s="152">
        <v>0</v>
      </c>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
      <c r="A21" s="171">
        <v>7</v>
      </c>
      <c r="B21" s="172" t="s">
        <v>330</v>
      </c>
      <c r="C21" s="187" t="s">
        <v>331</v>
      </c>
      <c r="D21" s="173" t="s">
        <v>253</v>
      </c>
      <c r="E21" s="174">
        <v>16.2</v>
      </c>
      <c r="F21" s="175"/>
      <c r="G21" s="176">
        <f>ROUND(E21*F21,2)</f>
        <v>0</v>
      </c>
      <c r="H21" s="175"/>
      <c r="I21" s="176">
        <f>ROUND(E21*H21,2)</f>
        <v>0</v>
      </c>
      <c r="J21" s="175"/>
      <c r="K21" s="176">
        <f>ROUND(E21*J21,2)</f>
        <v>0</v>
      </c>
      <c r="L21" s="176">
        <v>21</v>
      </c>
      <c r="M21" s="176">
        <f>G21*(1+L21/100)</f>
        <v>0</v>
      </c>
      <c r="N21" s="174">
        <v>1.7</v>
      </c>
      <c r="O21" s="174">
        <f>ROUND(E21*N21,2)</f>
        <v>27.54</v>
      </c>
      <c r="P21" s="174">
        <v>0</v>
      </c>
      <c r="Q21" s="174">
        <f>ROUND(E21*P21,2)</f>
        <v>0</v>
      </c>
      <c r="R21" s="176"/>
      <c r="S21" s="176" t="s">
        <v>236</v>
      </c>
      <c r="T21" s="177" t="s">
        <v>223</v>
      </c>
      <c r="U21" s="162">
        <v>1.587</v>
      </c>
      <c r="V21" s="162">
        <f>ROUND(E21*U21,2)</f>
        <v>25.71</v>
      </c>
      <c r="W21" s="162"/>
      <c r="X21" s="162" t="s">
        <v>224</v>
      </c>
      <c r="Y21" s="162" t="s">
        <v>225</v>
      </c>
      <c r="Z21" s="152"/>
      <c r="AA21" s="152"/>
      <c r="AB21" s="152"/>
      <c r="AC21" s="152"/>
      <c r="AD21" s="152"/>
      <c r="AE21" s="152"/>
      <c r="AF21" s="152"/>
      <c r="AG21" s="152" t="s">
        <v>226</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2" x14ac:dyDescent="0.2">
      <c r="A22" s="159"/>
      <c r="B22" s="160"/>
      <c r="C22" s="194" t="s">
        <v>332</v>
      </c>
      <c r="D22" s="191"/>
      <c r="E22" s="192">
        <v>16.2</v>
      </c>
      <c r="F22" s="162"/>
      <c r="G22" s="162"/>
      <c r="H22" s="162"/>
      <c r="I22" s="162"/>
      <c r="J22" s="162"/>
      <c r="K22" s="162"/>
      <c r="L22" s="162"/>
      <c r="M22" s="162"/>
      <c r="N22" s="161"/>
      <c r="O22" s="161"/>
      <c r="P22" s="161"/>
      <c r="Q22" s="161"/>
      <c r="R22" s="162"/>
      <c r="S22" s="162"/>
      <c r="T22" s="162"/>
      <c r="U22" s="162"/>
      <c r="V22" s="162"/>
      <c r="W22" s="162"/>
      <c r="X22" s="162"/>
      <c r="Y22" s="162"/>
      <c r="Z22" s="152"/>
      <c r="AA22" s="152"/>
      <c r="AB22" s="152"/>
      <c r="AC22" s="152"/>
      <c r="AD22" s="152"/>
      <c r="AE22" s="152"/>
      <c r="AF22" s="152"/>
      <c r="AG22" s="152" t="s">
        <v>258</v>
      </c>
      <c r="AH22" s="152">
        <v>0</v>
      </c>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71">
        <v>8</v>
      </c>
      <c r="B23" s="172" t="s">
        <v>333</v>
      </c>
      <c r="C23" s="187" t="s">
        <v>334</v>
      </c>
      <c r="D23" s="173" t="s">
        <v>335</v>
      </c>
      <c r="E23" s="174">
        <v>29.16</v>
      </c>
      <c r="F23" s="175"/>
      <c r="G23" s="176">
        <f>ROUND(E23*F23,2)</f>
        <v>0</v>
      </c>
      <c r="H23" s="175"/>
      <c r="I23" s="176">
        <f>ROUND(E23*H23,2)</f>
        <v>0</v>
      </c>
      <c r="J23" s="175"/>
      <c r="K23" s="176">
        <f>ROUND(E23*J23,2)</f>
        <v>0</v>
      </c>
      <c r="L23" s="176">
        <v>21</v>
      </c>
      <c r="M23" s="176">
        <f>G23*(1+L23/100)</f>
        <v>0</v>
      </c>
      <c r="N23" s="174">
        <v>0</v>
      </c>
      <c r="O23" s="174">
        <f>ROUND(E23*N23,2)</f>
        <v>0</v>
      </c>
      <c r="P23" s="174">
        <v>0</v>
      </c>
      <c r="Q23" s="174">
        <f>ROUND(E23*P23,2)</f>
        <v>0</v>
      </c>
      <c r="R23" s="176"/>
      <c r="S23" s="176" t="s">
        <v>236</v>
      </c>
      <c r="T23" s="177" t="s">
        <v>223</v>
      </c>
      <c r="U23" s="162">
        <v>0</v>
      </c>
      <c r="V23" s="162">
        <f>ROUND(E23*U23,2)</f>
        <v>0</v>
      </c>
      <c r="W23" s="162"/>
      <c r="X23" s="162" t="s">
        <v>224</v>
      </c>
      <c r="Y23" s="162" t="s">
        <v>225</v>
      </c>
      <c r="Z23" s="152"/>
      <c r="AA23" s="152"/>
      <c r="AB23" s="152"/>
      <c r="AC23" s="152"/>
      <c r="AD23" s="152"/>
      <c r="AE23" s="152"/>
      <c r="AF23" s="152"/>
      <c r="AG23" s="152" t="s">
        <v>226</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2" x14ac:dyDescent="0.2">
      <c r="A24" s="159"/>
      <c r="B24" s="160"/>
      <c r="C24" s="194" t="s">
        <v>336</v>
      </c>
      <c r="D24" s="191"/>
      <c r="E24" s="192">
        <v>29.16</v>
      </c>
      <c r="F24" s="162"/>
      <c r="G24" s="162"/>
      <c r="H24" s="162"/>
      <c r="I24" s="162"/>
      <c r="J24" s="162"/>
      <c r="K24" s="162"/>
      <c r="L24" s="162"/>
      <c r="M24" s="162"/>
      <c r="N24" s="161"/>
      <c r="O24" s="161"/>
      <c r="P24" s="161"/>
      <c r="Q24" s="161"/>
      <c r="R24" s="162"/>
      <c r="S24" s="162"/>
      <c r="T24" s="162"/>
      <c r="U24" s="162"/>
      <c r="V24" s="162"/>
      <c r="W24" s="162"/>
      <c r="X24" s="162"/>
      <c r="Y24" s="162"/>
      <c r="Z24" s="152"/>
      <c r="AA24" s="152"/>
      <c r="AB24" s="152"/>
      <c r="AC24" s="152"/>
      <c r="AD24" s="152"/>
      <c r="AE24" s="152"/>
      <c r="AF24" s="152"/>
      <c r="AG24" s="152" t="s">
        <v>258</v>
      </c>
      <c r="AH24" s="152">
        <v>0</v>
      </c>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x14ac:dyDescent="0.2">
      <c r="A25" s="164" t="s">
        <v>217</v>
      </c>
      <c r="B25" s="165" t="s">
        <v>152</v>
      </c>
      <c r="C25" s="185" t="s">
        <v>153</v>
      </c>
      <c r="D25" s="166"/>
      <c r="E25" s="167"/>
      <c r="F25" s="168"/>
      <c r="G25" s="168">
        <f>SUMIF(AG26:AG35,"&lt;&gt;NOR",G26:G35)</f>
        <v>0</v>
      </c>
      <c r="H25" s="168"/>
      <c r="I25" s="168">
        <f>SUM(I26:I35)</f>
        <v>0</v>
      </c>
      <c r="J25" s="168"/>
      <c r="K25" s="168">
        <f>SUM(K26:K35)</f>
        <v>0</v>
      </c>
      <c r="L25" s="168"/>
      <c r="M25" s="168">
        <f>SUM(M26:M35)</f>
        <v>0</v>
      </c>
      <c r="N25" s="167"/>
      <c r="O25" s="167">
        <f>SUM(O26:O35)</f>
        <v>0.04</v>
      </c>
      <c r="P25" s="167"/>
      <c r="Q25" s="167">
        <f>SUM(Q26:Q35)</f>
        <v>0</v>
      </c>
      <c r="R25" s="168"/>
      <c r="S25" s="168"/>
      <c r="T25" s="169"/>
      <c r="U25" s="163"/>
      <c r="V25" s="163">
        <f>SUM(V26:V35)</f>
        <v>11.16</v>
      </c>
      <c r="W25" s="163"/>
      <c r="X25" s="163"/>
      <c r="Y25" s="163"/>
      <c r="AG25" t="s">
        <v>218</v>
      </c>
    </row>
    <row r="26" spans="1:60" outlineLevel="1" x14ac:dyDescent="0.2">
      <c r="A26" s="178">
        <v>9</v>
      </c>
      <c r="B26" s="179" t="s">
        <v>337</v>
      </c>
      <c r="C26" s="186" t="s">
        <v>338</v>
      </c>
      <c r="D26" s="180" t="s">
        <v>299</v>
      </c>
      <c r="E26" s="181">
        <v>91.5</v>
      </c>
      <c r="F26" s="182"/>
      <c r="G26" s="183">
        <f>ROUND(E26*F26,2)</f>
        <v>0</v>
      </c>
      <c r="H26" s="182"/>
      <c r="I26" s="183">
        <f>ROUND(E26*H26,2)</f>
        <v>0</v>
      </c>
      <c r="J26" s="182"/>
      <c r="K26" s="183">
        <f>ROUND(E26*J26,2)</f>
        <v>0</v>
      </c>
      <c r="L26" s="183">
        <v>21</v>
      </c>
      <c r="M26" s="183">
        <f>G26*(1+L26/100)</f>
        <v>0</v>
      </c>
      <c r="N26" s="181">
        <v>0</v>
      </c>
      <c r="O26" s="181">
        <f>ROUND(E26*N26,2)</f>
        <v>0</v>
      </c>
      <c r="P26" s="181">
        <v>0</v>
      </c>
      <c r="Q26" s="181">
        <f>ROUND(E26*P26,2)</f>
        <v>0</v>
      </c>
      <c r="R26" s="183"/>
      <c r="S26" s="183" t="s">
        <v>236</v>
      </c>
      <c r="T26" s="184" t="s">
        <v>223</v>
      </c>
      <c r="U26" s="162">
        <v>3.4000000000000002E-2</v>
      </c>
      <c r="V26" s="162">
        <f>ROUND(E26*U26,2)</f>
        <v>3.11</v>
      </c>
      <c r="W26" s="162"/>
      <c r="X26" s="162" t="s">
        <v>224</v>
      </c>
      <c r="Y26" s="162" t="s">
        <v>225</v>
      </c>
      <c r="Z26" s="152"/>
      <c r="AA26" s="152"/>
      <c r="AB26" s="152"/>
      <c r="AC26" s="152"/>
      <c r="AD26" s="152"/>
      <c r="AE26" s="152"/>
      <c r="AF26" s="152"/>
      <c r="AG26" s="152" t="s">
        <v>314</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1" x14ac:dyDescent="0.2">
      <c r="A27" s="178">
        <v>10</v>
      </c>
      <c r="B27" s="179" t="s">
        <v>339</v>
      </c>
      <c r="C27" s="186" t="s">
        <v>340</v>
      </c>
      <c r="D27" s="180" t="s">
        <v>341</v>
      </c>
      <c r="E27" s="181">
        <v>2</v>
      </c>
      <c r="F27" s="182"/>
      <c r="G27" s="183">
        <f>ROUND(E27*F27,2)</f>
        <v>0</v>
      </c>
      <c r="H27" s="182"/>
      <c r="I27" s="183">
        <f>ROUND(E27*H27,2)</f>
        <v>0</v>
      </c>
      <c r="J27" s="182"/>
      <c r="K27" s="183">
        <f>ROUND(E27*J27,2)</f>
        <v>0</v>
      </c>
      <c r="L27" s="183">
        <v>21</v>
      </c>
      <c r="M27" s="183">
        <f>G27*(1+L27/100)</f>
        <v>0</v>
      </c>
      <c r="N27" s="181">
        <v>0</v>
      </c>
      <c r="O27" s="181">
        <f>ROUND(E27*N27,2)</f>
        <v>0</v>
      </c>
      <c r="P27" s="181">
        <v>0</v>
      </c>
      <c r="Q27" s="181">
        <f>ROUND(E27*P27,2)</f>
        <v>0</v>
      </c>
      <c r="R27" s="183"/>
      <c r="S27" s="183" t="s">
        <v>236</v>
      </c>
      <c r="T27" s="184" t="s">
        <v>223</v>
      </c>
      <c r="U27" s="162">
        <v>0.156</v>
      </c>
      <c r="V27" s="162">
        <f>ROUND(E27*U27,2)</f>
        <v>0.31</v>
      </c>
      <c r="W27" s="162"/>
      <c r="X27" s="162" t="s">
        <v>224</v>
      </c>
      <c r="Y27" s="162" t="s">
        <v>225</v>
      </c>
      <c r="Z27" s="152"/>
      <c r="AA27" s="152"/>
      <c r="AB27" s="152"/>
      <c r="AC27" s="152"/>
      <c r="AD27" s="152"/>
      <c r="AE27" s="152"/>
      <c r="AF27" s="152"/>
      <c r="AG27" s="152" t="s">
        <v>226</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1" x14ac:dyDescent="0.2">
      <c r="A28" s="178">
        <v>11</v>
      </c>
      <c r="B28" s="179" t="s">
        <v>342</v>
      </c>
      <c r="C28" s="186" t="s">
        <v>343</v>
      </c>
      <c r="D28" s="180" t="s">
        <v>299</v>
      </c>
      <c r="E28" s="181">
        <v>91.5</v>
      </c>
      <c r="F28" s="182"/>
      <c r="G28" s="183">
        <f>ROUND(E28*F28,2)</f>
        <v>0</v>
      </c>
      <c r="H28" s="182"/>
      <c r="I28" s="183">
        <f>ROUND(E28*H28,2)</f>
        <v>0</v>
      </c>
      <c r="J28" s="182"/>
      <c r="K28" s="183">
        <f>ROUND(E28*J28,2)</f>
        <v>0</v>
      </c>
      <c r="L28" s="183">
        <v>21</v>
      </c>
      <c r="M28" s="183">
        <f>G28*(1+L28/100)</f>
        <v>0</v>
      </c>
      <c r="N28" s="181">
        <v>0</v>
      </c>
      <c r="O28" s="181">
        <f>ROUND(E28*N28,2)</f>
        <v>0</v>
      </c>
      <c r="P28" s="181">
        <v>0</v>
      </c>
      <c r="Q28" s="181">
        <f>ROUND(E28*P28,2)</f>
        <v>0</v>
      </c>
      <c r="R28" s="183"/>
      <c r="S28" s="183" t="s">
        <v>236</v>
      </c>
      <c r="T28" s="184" t="s">
        <v>223</v>
      </c>
      <c r="U28" s="162">
        <v>4.3999999999999997E-2</v>
      </c>
      <c r="V28" s="162">
        <f>ROUND(E28*U28,2)</f>
        <v>4.03</v>
      </c>
      <c r="W28" s="162"/>
      <c r="X28" s="162" t="s">
        <v>224</v>
      </c>
      <c r="Y28" s="162" t="s">
        <v>225</v>
      </c>
      <c r="Z28" s="152"/>
      <c r="AA28" s="152"/>
      <c r="AB28" s="152"/>
      <c r="AC28" s="152"/>
      <c r="AD28" s="152"/>
      <c r="AE28" s="152"/>
      <c r="AF28" s="152"/>
      <c r="AG28" s="152" t="s">
        <v>226</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1" x14ac:dyDescent="0.2">
      <c r="A29" s="171">
        <v>12</v>
      </c>
      <c r="B29" s="172" t="s">
        <v>344</v>
      </c>
      <c r="C29" s="187" t="s">
        <v>345</v>
      </c>
      <c r="D29" s="173" t="s">
        <v>341</v>
      </c>
      <c r="E29" s="174">
        <v>1</v>
      </c>
      <c r="F29" s="175"/>
      <c r="G29" s="176">
        <f>ROUND(E29*F29,2)</f>
        <v>0</v>
      </c>
      <c r="H29" s="175"/>
      <c r="I29" s="176">
        <f>ROUND(E29*H29,2)</f>
        <v>0</v>
      </c>
      <c r="J29" s="175"/>
      <c r="K29" s="176">
        <f>ROUND(E29*J29,2)</f>
        <v>0</v>
      </c>
      <c r="L29" s="176">
        <v>21</v>
      </c>
      <c r="M29" s="176">
        <f>G29*(1+L29/100)</f>
        <v>0</v>
      </c>
      <c r="N29" s="174">
        <v>0</v>
      </c>
      <c r="O29" s="174">
        <f>ROUND(E29*N29,2)</f>
        <v>0</v>
      </c>
      <c r="P29" s="174">
        <v>0</v>
      </c>
      <c r="Q29" s="174">
        <f>ROUND(E29*P29,2)</f>
        <v>0</v>
      </c>
      <c r="R29" s="176"/>
      <c r="S29" s="176" t="s">
        <v>236</v>
      </c>
      <c r="T29" s="177" t="s">
        <v>223</v>
      </c>
      <c r="U29" s="162">
        <v>0.65</v>
      </c>
      <c r="V29" s="162">
        <f>ROUND(E29*U29,2)</f>
        <v>0.65</v>
      </c>
      <c r="W29" s="162"/>
      <c r="X29" s="162" t="s">
        <v>224</v>
      </c>
      <c r="Y29" s="162" t="s">
        <v>225</v>
      </c>
      <c r="Z29" s="152"/>
      <c r="AA29" s="152"/>
      <c r="AB29" s="152"/>
      <c r="AC29" s="152"/>
      <c r="AD29" s="152"/>
      <c r="AE29" s="152"/>
      <c r="AF29" s="152"/>
      <c r="AG29" s="152" t="s">
        <v>226</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2" x14ac:dyDescent="0.2">
      <c r="A30" s="159"/>
      <c r="B30" s="160"/>
      <c r="C30" s="260" t="s">
        <v>346</v>
      </c>
      <c r="D30" s="261"/>
      <c r="E30" s="261"/>
      <c r="F30" s="261"/>
      <c r="G30" s="261"/>
      <c r="H30" s="162"/>
      <c r="I30" s="162"/>
      <c r="J30" s="162"/>
      <c r="K30" s="162"/>
      <c r="L30" s="162"/>
      <c r="M30" s="162"/>
      <c r="N30" s="161"/>
      <c r="O30" s="161"/>
      <c r="P30" s="161"/>
      <c r="Q30" s="161"/>
      <c r="R30" s="162"/>
      <c r="S30" s="162"/>
      <c r="T30" s="162"/>
      <c r="U30" s="162"/>
      <c r="V30" s="162"/>
      <c r="W30" s="162"/>
      <c r="X30" s="162"/>
      <c r="Y30" s="162"/>
      <c r="Z30" s="152"/>
      <c r="AA30" s="152"/>
      <c r="AB30" s="152"/>
      <c r="AC30" s="152"/>
      <c r="AD30" s="152"/>
      <c r="AE30" s="152"/>
      <c r="AF30" s="152"/>
      <c r="AG30" s="152" t="s">
        <v>278</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78">
        <v>13</v>
      </c>
      <c r="B31" s="179" t="s">
        <v>347</v>
      </c>
      <c r="C31" s="186" t="s">
        <v>348</v>
      </c>
      <c r="D31" s="180" t="s">
        <v>299</v>
      </c>
      <c r="E31" s="181">
        <v>90</v>
      </c>
      <c r="F31" s="182"/>
      <c r="G31" s="183">
        <f>ROUND(E31*F31,2)</f>
        <v>0</v>
      </c>
      <c r="H31" s="182"/>
      <c r="I31" s="183">
        <f>ROUND(E31*H31,2)</f>
        <v>0</v>
      </c>
      <c r="J31" s="182"/>
      <c r="K31" s="183">
        <f>ROUND(E31*J31,2)</f>
        <v>0</v>
      </c>
      <c r="L31" s="183">
        <v>21</v>
      </c>
      <c r="M31" s="183">
        <f>G31*(1+L31/100)</f>
        <v>0</v>
      </c>
      <c r="N31" s="181">
        <v>2.0000000000000002E-5</v>
      </c>
      <c r="O31" s="181">
        <f>ROUND(E31*N31,2)</f>
        <v>0</v>
      </c>
      <c r="P31" s="181">
        <v>0</v>
      </c>
      <c r="Q31" s="181">
        <f>ROUND(E31*P31,2)</f>
        <v>0</v>
      </c>
      <c r="R31" s="183"/>
      <c r="S31" s="183" t="s">
        <v>236</v>
      </c>
      <c r="T31" s="184" t="s">
        <v>223</v>
      </c>
      <c r="U31" s="162">
        <v>3.4000000000000002E-2</v>
      </c>
      <c r="V31" s="162">
        <f>ROUND(E31*U31,2)</f>
        <v>3.06</v>
      </c>
      <c r="W31" s="162"/>
      <c r="X31" s="162" t="s">
        <v>224</v>
      </c>
      <c r="Y31" s="162" t="s">
        <v>225</v>
      </c>
      <c r="Z31" s="152"/>
      <c r="AA31" s="152"/>
      <c r="AB31" s="152"/>
      <c r="AC31" s="152"/>
      <c r="AD31" s="152"/>
      <c r="AE31" s="152"/>
      <c r="AF31" s="152"/>
      <c r="AG31" s="152" t="s">
        <v>226</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78">
        <v>14</v>
      </c>
      <c r="B32" s="179" t="s">
        <v>349</v>
      </c>
      <c r="C32" s="186" t="s">
        <v>350</v>
      </c>
      <c r="D32" s="180" t="s">
        <v>299</v>
      </c>
      <c r="E32" s="181">
        <v>91.5</v>
      </c>
      <c r="F32" s="182"/>
      <c r="G32" s="183">
        <f>ROUND(E32*F32,2)</f>
        <v>0</v>
      </c>
      <c r="H32" s="182"/>
      <c r="I32" s="183">
        <f>ROUND(E32*H32,2)</f>
        <v>0</v>
      </c>
      <c r="J32" s="182"/>
      <c r="K32" s="183">
        <f>ROUND(E32*J32,2)</f>
        <v>0</v>
      </c>
      <c r="L32" s="183">
        <v>21</v>
      </c>
      <c r="M32" s="183">
        <f>G32*(1+L32/100)</f>
        <v>0</v>
      </c>
      <c r="N32" s="181">
        <v>2.7999999999999998E-4</v>
      </c>
      <c r="O32" s="181">
        <f>ROUND(E32*N32,2)</f>
        <v>0.03</v>
      </c>
      <c r="P32" s="181">
        <v>0</v>
      </c>
      <c r="Q32" s="181">
        <f>ROUND(E32*P32,2)</f>
        <v>0</v>
      </c>
      <c r="R32" s="183" t="s">
        <v>302</v>
      </c>
      <c r="S32" s="183" t="s">
        <v>236</v>
      </c>
      <c r="T32" s="184" t="s">
        <v>223</v>
      </c>
      <c r="U32" s="162">
        <v>0</v>
      </c>
      <c r="V32" s="162">
        <f>ROUND(E32*U32,2)</f>
        <v>0</v>
      </c>
      <c r="W32" s="162"/>
      <c r="X32" s="162" t="s">
        <v>285</v>
      </c>
      <c r="Y32" s="162" t="s">
        <v>225</v>
      </c>
      <c r="Z32" s="152"/>
      <c r="AA32" s="152"/>
      <c r="AB32" s="152"/>
      <c r="AC32" s="152"/>
      <c r="AD32" s="152"/>
      <c r="AE32" s="152"/>
      <c r="AF32" s="152"/>
      <c r="AG32" s="152" t="s">
        <v>286</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
      <c r="A33" s="178">
        <v>15</v>
      </c>
      <c r="B33" s="179" t="s">
        <v>351</v>
      </c>
      <c r="C33" s="186" t="s">
        <v>352</v>
      </c>
      <c r="D33" s="180" t="s">
        <v>341</v>
      </c>
      <c r="E33" s="181">
        <v>2</v>
      </c>
      <c r="F33" s="182"/>
      <c r="G33" s="183">
        <f>ROUND(E33*F33,2)</f>
        <v>0</v>
      </c>
      <c r="H33" s="182"/>
      <c r="I33" s="183">
        <f>ROUND(E33*H33,2)</f>
        <v>0</v>
      </c>
      <c r="J33" s="182"/>
      <c r="K33" s="183">
        <f>ROUND(E33*J33,2)</f>
        <v>0</v>
      </c>
      <c r="L33" s="183">
        <v>21</v>
      </c>
      <c r="M33" s="183">
        <f>G33*(1+L33/100)</f>
        <v>0</v>
      </c>
      <c r="N33" s="181">
        <v>0</v>
      </c>
      <c r="O33" s="181">
        <f>ROUND(E33*N33,2)</f>
        <v>0</v>
      </c>
      <c r="P33" s="181">
        <v>0</v>
      </c>
      <c r="Q33" s="181">
        <f>ROUND(E33*P33,2)</f>
        <v>0</v>
      </c>
      <c r="R33" s="183" t="s">
        <v>302</v>
      </c>
      <c r="S33" s="183" t="s">
        <v>236</v>
      </c>
      <c r="T33" s="184" t="s">
        <v>223</v>
      </c>
      <c r="U33" s="162">
        <v>0</v>
      </c>
      <c r="V33" s="162">
        <f>ROUND(E33*U33,2)</f>
        <v>0</v>
      </c>
      <c r="W33" s="162"/>
      <c r="X33" s="162" t="s">
        <v>285</v>
      </c>
      <c r="Y33" s="162" t="s">
        <v>225</v>
      </c>
      <c r="Z33" s="152"/>
      <c r="AA33" s="152"/>
      <c r="AB33" s="152"/>
      <c r="AC33" s="152"/>
      <c r="AD33" s="152"/>
      <c r="AE33" s="152"/>
      <c r="AF33" s="152"/>
      <c r="AG33" s="152" t="s">
        <v>286</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71">
        <v>16</v>
      </c>
      <c r="B34" s="172" t="s">
        <v>353</v>
      </c>
      <c r="C34" s="187" t="s">
        <v>354</v>
      </c>
      <c r="D34" s="173" t="s">
        <v>341</v>
      </c>
      <c r="E34" s="174">
        <v>1</v>
      </c>
      <c r="F34" s="175"/>
      <c r="G34" s="176">
        <f>ROUND(E34*F34,2)</f>
        <v>0</v>
      </c>
      <c r="H34" s="175"/>
      <c r="I34" s="176">
        <f>ROUND(E34*H34,2)</f>
        <v>0</v>
      </c>
      <c r="J34" s="175"/>
      <c r="K34" s="176">
        <f>ROUND(E34*J34,2)</f>
        <v>0</v>
      </c>
      <c r="L34" s="176">
        <v>21</v>
      </c>
      <c r="M34" s="176">
        <f>G34*(1+L34/100)</f>
        <v>0</v>
      </c>
      <c r="N34" s="174">
        <v>1.2E-2</v>
      </c>
      <c r="O34" s="174">
        <f>ROUND(E34*N34,2)</f>
        <v>0.01</v>
      </c>
      <c r="P34" s="174">
        <v>0</v>
      </c>
      <c r="Q34" s="174">
        <f>ROUND(E34*P34,2)</f>
        <v>0</v>
      </c>
      <c r="R34" s="176" t="s">
        <v>302</v>
      </c>
      <c r="S34" s="176" t="s">
        <v>236</v>
      </c>
      <c r="T34" s="177" t="s">
        <v>223</v>
      </c>
      <c r="U34" s="162">
        <v>0</v>
      </c>
      <c r="V34" s="162">
        <f>ROUND(E34*U34,2)</f>
        <v>0</v>
      </c>
      <c r="W34" s="162"/>
      <c r="X34" s="162" t="s">
        <v>285</v>
      </c>
      <c r="Y34" s="162" t="s">
        <v>225</v>
      </c>
      <c r="Z34" s="152"/>
      <c r="AA34" s="152"/>
      <c r="AB34" s="152"/>
      <c r="AC34" s="152"/>
      <c r="AD34" s="152"/>
      <c r="AE34" s="152"/>
      <c r="AF34" s="152"/>
      <c r="AG34" s="152" t="s">
        <v>286</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2" x14ac:dyDescent="0.2">
      <c r="A35" s="159"/>
      <c r="B35" s="160"/>
      <c r="C35" s="260" t="s">
        <v>355</v>
      </c>
      <c r="D35" s="261"/>
      <c r="E35" s="261"/>
      <c r="F35" s="261"/>
      <c r="G35" s="261"/>
      <c r="H35" s="162"/>
      <c r="I35" s="162"/>
      <c r="J35" s="162"/>
      <c r="K35" s="162"/>
      <c r="L35" s="162"/>
      <c r="M35" s="162"/>
      <c r="N35" s="161"/>
      <c r="O35" s="161"/>
      <c r="P35" s="161"/>
      <c r="Q35" s="161"/>
      <c r="R35" s="162"/>
      <c r="S35" s="162"/>
      <c r="T35" s="162"/>
      <c r="U35" s="162"/>
      <c r="V35" s="162"/>
      <c r="W35" s="162"/>
      <c r="X35" s="162"/>
      <c r="Y35" s="162"/>
      <c r="Z35" s="152"/>
      <c r="AA35" s="152"/>
      <c r="AB35" s="152"/>
      <c r="AC35" s="152"/>
      <c r="AD35" s="152"/>
      <c r="AE35" s="152"/>
      <c r="AF35" s="152"/>
      <c r="AG35" s="152" t="s">
        <v>278</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x14ac:dyDescent="0.2">
      <c r="A36" s="164" t="s">
        <v>217</v>
      </c>
      <c r="B36" s="165" t="s">
        <v>158</v>
      </c>
      <c r="C36" s="185" t="s">
        <v>159</v>
      </c>
      <c r="D36" s="166"/>
      <c r="E36" s="167"/>
      <c r="F36" s="168"/>
      <c r="G36" s="168">
        <f>SUMIF(AG37:AG38,"&lt;&gt;NOR",G37:G38)</f>
        <v>0</v>
      </c>
      <c r="H36" s="168"/>
      <c r="I36" s="168">
        <f>SUM(I37:I38)</f>
        <v>0</v>
      </c>
      <c r="J36" s="168"/>
      <c r="K36" s="168">
        <f>SUM(K37:K38)</f>
        <v>0</v>
      </c>
      <c r="L36" s="168"/>
      <c r="M36" s="168">
        <f>SUM(M37:M38)</f>
        <v>0</v>
      </c>
      <c r="N36" s="167"/>
      <c r="O36" s="167">
        <f>SUM(O37:O38)</f>
        <v>0</v>
      </c>
      <c r="P36" s="167"/>
      <c r="Q36" s="167">
        <f>SUM(Q37:Q38)</f>
        <v>0</v>
      </c>
      <c r="R36" s="168"/>
      <c r="S36" s="168"/>
      <c r="T36" s="169"/>
      <c r="U36" s="163"/>
      <c r="V36" s="163">
        <f>SUM(V37:V38)</f>
        <v>5.83</v>
      </c>
      <c r="W36" s="163"/>
      <c r="X36" s="163"/>
      <c r="Y36" s="163"/>
      <c r="AG36" t="s">
        <v>218</v>
      </c>
    </row>
    <row r="37" spans="1:60" outlineLevel="1" x14ac:dyDescent="0.2">
      <c r="A37" s="171">
        <v>17</v>
      </c>
      <c r="B37" s="172" t="s">
        <v>356</v>
      </c>
      <c r="C37" s="187" t="s">
        <v>357</v>
      </c>
      <c r="D37" s="173" t="s">
        <v>335</v>
      </c>
      <c r="E37" s="174">
        <v>27.579419999999999</v>
      </c>
      <c r="F37" s="175"/>
      <c r="G37" s="176">
        <f>ROUND(E37*F37,2)</f>
        <v>0</v>
      </c>
      <c r="H37" s="175"/>
      <c r="I37" s="176">
        <f>ROUND(E37*H37,2)</f>
        <v>0</v>
      </c>
      <c r="J37" s="175"/>
      <c r="K37" s="176">
        <f>ROUND(E37*J37,2)</f>
        <v>0</v>
      </c>
      <c r="L37" s="176">
        <v>21</v>
      </c>
      <c r="M37" s="176">
        <f>G37*(1+L37/100)</f>
        <v>0</v>
      </c>
      <c r="N37" s="174">
        <v>0</v>
      </c>
      <c r="O37" s="174">
        <f>ROUND(E37*N37,2)</f>
        <v>0</v>
      </c>
      <c r="P37" s="174">
        <v>0</v>
      </c>
      <c r="Q37" s="174">
        <f>ROUND(E37*P37,2)</f>
        <v>0</v>
      </c>
      <c r="R37" s="176"/>
      <c r="S37" s="176" t="s">
        <v>236</v>
      </c>
      <c r="T37" s="177" t="s">
        <v>223</v>
      </c>
      <c r="U37" s="162">
        <v>0.21149999999999999</v>
      </c>
      <c r="V37" s="162">
        <f>ROUND(E37*U37,2)</f>
        <v>5.83</v>
      </c>
      <c r="W37" s="162"/>
      <c r="X37" s="162" t="s">
        <v>224</v>
      </c>
      <c r="Y37" s="162" t="s">
        <v>225</v>
      </c>
      <c r="Z37" s="152"/>
      <c r="AA37" s="152"/>
      <c r="AB37" s="152"/>
      <c r="AC37" s="152"/>
      <c r="AD37" s="152"/>
      <c r="AE37" s="152"/>
      <c r="AF37" s="152"/>
      <c r="AG37" s="152" t="s">
        <v>314</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2" x14ac:dyDescent="0.2">
      <c r="A38" s="159"/>
      <c r="B38" s="160"/>
      <c r="C38" s="260" t="s">
        <v>358</v>
      </c>
      <c r="D38" s="261"/>
      <c r="E38" s="261"/>
      <c r="F38" s="261"/>
      <c r="G38" s="261"/>
      <c r="H38" s="162"/>
      <c r="I38" s="162"/>
      <c r="J38" s="162"/>
      <c r="K38" s="162"/>
      <c r="L38" s="162"/>
      <c r="M38" s="162"/>
      <c r="N38" s="161"/>
      <c r="O38" s="161"/>
      <c r="P38" s="161"/>
      <c r="Q38" s="161"/>
      <c r="R38" s="162"/>
      <c r="S38" s="162"/>
      <c r="T38" s="162"/>
      <c r="U38" s="162"/>
      <c r="V38" s="162"/>
      <c r="W38" s="162"/>
      <c r="X38" s="162"/>
      <c r="Y38" s="162"/>
      <c r="Z38" s="152"/>
      <c r="AA38" s="152"/>
      <c r="AB38" s="152"/>
      <c r="AC38" s="152"/>
      <c r="AD38" s="152"/>
      <c r="AE38" s="152"/>
      <c r="AF38" s="152"/>
      <c r="AG38" s="152" t="s">
        <v>278</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x14ac:dyDescent="0.2">
      <c r="A39" s="164" t="s">
        <v>217</v>
      </c>
      <c r="B39" s="165" t="s">
        <v>168</v>
      </c>
      <c r="C39" s="185" t="s">
        <v>169</v>
      </c>
      <c r="D39" s="166"/>
      <c r="E39" s="167"/>
      <c r="F39" s="168"/>
      <c r="G39" s="168">
        <f>SUMIF(AG40:AG44,"&lt;&gt;NOR",G40:G44)</f>
        <v>0</v>
      </c>
      <c r="H39" s="168"/>
      <c r="I39" s="168">
        <f>SUM(I40:I44)</f>
        <v>0</v>
      </c>
      <c r="J39" s="168"/>
      <c r="K39" s="168">
        <f>SUM(K40:K44)</f>
        <v>0</v>
      </c>
      <c r="L39" s="168"/>
      <c r="M39" s="168">
        <f>SUM(M40:M44)</f>
        <v>0</v>
      </c>
      <c r="N39" s="167"/>
      <c r="O39" s="167">
        <f>SUM(O40:O44)</f>
        <v>0</v>
      </c>
      <c r="P39" s="167"/>
      <c r="Q39" s="167">
        <f>SUM(Q40:Q44)</f>
        <v>0</v>
      </c>
      <c r="R39" s="168"/>
      <c r="S39" s="168"/>
      <c r="T39" s="169"/>
      <c r="U39" s="163"/>
      <c r="V39" s="163">
        <f>SUM(V40:V44)</f>
        <v>6.12</v>
      </c>
      <c r="W39" s="163"/>
      <c r="X39" s="163"/>
      <c r="Y39" s="163"/>
      <c r="AG39" t="s">
        <v>218</v>
      </c>
    </row>
    <row r="40" spans="1:60" outlineLevel="1" x14ac:dyDescent="0.2">
      <c r="A40" s="178">
        <v>18</v>
      </c>
      <c r="B40" s="179" t="s">
        <v>359</v>
      </c>
      <c r="C40" s="186" t="s">
        <v>360</v>
      </c>
      <c r="D40" s="180" t="s">
        <v>341</v>
      </c>
      <c r="E40" s="181">
        <v>2</v>
      </c>
      <c r="F40" s="182"/>
      <c r="G40" s="183">
        <f>ROUND(E40*F40,2)</f>
        <v>0</v>
      </c>
      <c r="H40" s="182"/>
      <c r="I40" s="183">
        <f>ROUND(E40*H40,2)</f>
        <v>0</v>
      </c>
      <c r="J40" s="182"/>
      <c r="K40" s="183">
        <f>ROUND(E40*J40,2)</f>
        <v>0</v>
      </c>
      <c r="L40" s="183">
        <v>21</v>
      </c>
      <c r="M40" s="183">
        <f>G40*(1+L40/100)</f>
        <v>0</v>
      </c>
      <c r="N40" s="181">
        <v>0</v>
      </c>
      <c r="O40" s="181">
        <f>ROUND(E40*N40,2)</f>
        <v>0</v>
      </c>
      <c r="P40" s="181">
        <v>0</v>
      </c>
      <c r="Q40" s="181">
        <f>ROUND(E40*P40,2)</f>
        <v>0</v>
      </c>
      <c r="R40" s="183"/>
      <c r="S40" s="183" t="s">
        <v>236</v>
      </c>
      <c r="T40" s="184" t="s">
        <v>223</v>
      </c>
      <c r="U40" s="162">
        <v>0.22700000000000001</v>
      </c>
      <c r="V40" s="162">
        <f>ROUND(E40*U40,2)</f>
        <v>0.45</v>
      </c>
      <c r="W40" s="162"/>
      <c r="X40" s="162" t="s">
        <v>224</v>
      </c>
      <c r="Y40" s="162" t="s">
        <v>225</v>
      </c>
      <c r="Z40" s="152"/>
      <c r="AA40" s="152"/>
      <c r="AB40" s="152"/>
      <c r="AC40" s="152"/>
      <c r="AD40" s="152"/>
      <c r="AE40" s="152"/>
      <c r="AF40" s="152"/>
      <c r="AG40" s="152" t="s">
        <v>226</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outlineLevel="1" x14ac:dyDescent="0.2">
      <c r="A41" s="171">
        <v>19</v>
      </c>
      <c r="B41" s="172" t="s">
        <v>361</v>
      </c>
      <c r="C41" s="187" t="s">
        <v>362</v>
      </c>
      <c r="D41" s="173" t="s">
        <v>299</v>
      </c>
      <c r="E41" s="174">
        <v>91.5</v>
      </c>
      <c r="F41" s="175"/>
      <c r="G41" s="176">
        <f>ROUND(E41*F41,2)</f>
        <v>0</v>
      </c>
      <c r="H41" s="175"/>
      <c r="I41" s="176">
        <f>ROUND(E41*H41,2)</f>
        <v>0</v>
      </c>
      <c r="J41" s="175"/>
      <c r="K41" s="176">
        <f>ROUND(E41*J41,2)</f>
        <v>0</v>
      </c>
      <c r="L41" s="176">
        <v>21</v>
      </c>
      <c r="M41" s="176">
        <f>G41*(1+L41/100)</f>
        <v>0</v>
      </c>
      <c r="N41" s="174">
        <v>1.0000000000000001E-5</v>
      </c>
      <c r="O41" s="174">
        <f>ROUND(E41*N41,2)</f>
        <v>0</v>
      </c>
      <c r="P41" s="174">
        <v>0</v>
      </c>
      <c r="Q41" s="174">
        <f>ROUND(E41*P41,2)</f>
        <v>0</v>
      </c>
      <c r="R41" s="176"/>
      <c r="S41" s="176" t="s">
        <v>236</v>
      </c>
      <c r="T41" s="177" t="s">
        <v>223</v>
      </c>
      <c r="U41" s="162">
        <v>6.2E-2</v>
      </c>
      <c r="V41" s="162">
        <f>ROUND(E41*U41,2)</f>
        <v>5.67</v>
      </c>
      <c r="W41" s="162"/>
      <c r="X41" s="162" t="s">
        <v>224</v>
      </c>
      <c r="Y41" s="162" t="s">
        <v>225</v>
      </c>
      <c r="Z41" s="152"/>
      <c r="AA41" s="152"/>
      <c r="AB41" s="152"/>
      <c r="AC41" s="152"/>
      <c r="AD41" s="152"/>
      <c r="AE41" s="152"/>
      <c r="AF41" s="152"/>
      <c r="AG41" s="152" t="s">
        <v>226</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outlineLevel="2" x14ac:dyDescent="0.2">
      <c r="A42" s="159"/>
      <c r="B42" s="160"/>
      <c r="C42" s="260" t="s">
        <v>363</v>
      </c>
      <c r="D42" s="261"/>
      <c r="E42" s="261"/>
      <c r="F42" s="261"/>
      <c r="G42" s="261"/>
      <c r="H42" s="162"/>
      <c r="I42" s="162"/>
      <c r="J42" s="162"/>
      <c r="K42" s="162"/>
      <c r="L42" s="162"/>
      <c r="M42" s="162"/>
      <c r="N42" s="161"/>
      <c r="O42" s="161"/>
      <c r="P42" s="161"/>
      <c r="Q42" s="161"/>
      <c r="R42" s="162"/>
      <c r="S42" s="162"/>
      <c r="T42" s="162"/>
      <c r="U42" s="162"/>
      <c r="V42" s="162"/>
      <c r="W42" s="162"/>
      <c r="X42" s="162"/>
      <c r="Y42" s="162"/>
      <c r="Z42" s="152"/>
      <c r="AA42" s="152"/>
      <c r="AB42" s="152"/>
      <c r="AC42" s="152"/>
      <c r="AD42" s="152"/>
      <c r="AE42" s="152"/>
      <c r="AF42" s="152"/>
      <c r="AG42" s="152" t="s">
        <v>278</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1" x14ac:dyDescent="0.2">
      <c r="A43" s="178">
        <v>20</v>
      </c>
      <c r="B43" s="179" t="s">
        <v>364</v>
      </c>
      <c r="C43" s="186" t="s">
        <v>365</v>
      </c>
      <c r="D43" s="180" t="s">
        <v>341</v>
      </c>
      <c r="E43" s="181">
        <v>2</v>
      </c>
      <c r="F43" s="182"/>
      <c r="G43" s="183">
        <f>ROUND(E43*F43,2)</f>
        <v>0</v>
      </c>
      <c r="H43" s="182"/>
      <c r="I43" s="183">
        <f>ROUND(E43*H43,2)</f>
        <v>0</v>
      </c>
      <c r="J43" s="182"/>
      <c r="K43" s="183">
        <f>ROUND(E43*J43,2)</f>
        <v>0</v>
      </c>
      <c r="L43" s="183">
        <v>21</v>
      </c>
      <c r="M43" s="183">
        <f>G43*(1+L43/100)</f>
        <v>0</v>
      </c>
      <c r="N43" s="181">
        <v>5.6999999999999998E-4</v>
      </c>
      <c r="O43" s="181">
        <f>ROUND(E43*N43,2)</f>
        <v>0</v>
      </c>
      <c r="P43" s="181">
        <v>0</v>
      </c>
      <c r="Q43" s="181">
        <f>ROUND(E43*P43,2)</f>
        <v>0</v>
      </c>
      <c r="R43" s="183" t="s">
        <v>302</v>
      </c>
      <c r="S43" s="183" t="s">
        <v>236</v>
      </c>
      <c r="T43" s="184" t="s">
        <v>223</v>
      </c>
      <c r="U43" s="162">
        <v>0</v>
      </c>
      <c r="V43" s="162">
        <f>ROUND(E43*U43,2)</f>
        <v>0</v>
      </c>
      <c r="W43" s="162"/>
      <c r="X43" s="162" t="s">
        <v>285</v>
      </c>
      <c r="Y43" s="162" t="s">
        <v>225</v>
      </c>
      <c r="Z43" s="152"/>
      <c r="AA43" s="152"/>
      <c r="AB43" s="152"/>
      <c r="AC43" s="152"/>
      <c r="AD43" s="152"/>
      <c r="AE43" s="152"/>
      <c r="AF43" s="152"/>
      <c r="AG43" s="152" t="s">
        <v>286</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1" x14ac:dyDescent="0.2">
      <c r="A44" s="178">
        <v>21</v>
      </c>
      <c r="B44" s="179" t="s">
        <v>366</v>
      </c>
      <c r="C44" s="186" t="s">
        <v>367</v>
      </c>
      <c r="D44" s="180" t="s">
        <v>335</v>
      </c>
      <c r="E44" s="181">
        <v>2.0600000000000002E-3</v>
      </c>
      <c r="F44" s="182"/>
      <c r="G44" s="183">
        <f>ROUND(E44*F44,2)</f>
        <v>0</v>
      </c>
      <c r="H44" s="182"/>
      <c r="I44" s="183">
        <f>ROUND(E44*H44,2)</f>
        <v>0</v>
      </c>
      <c r="J44" s="182"/>
      <c r="K44" s="183">
        <f>ROUND(E44*J44,2)</f>
        <v>0</v>
      </c>
      <c r="L44" s="183">
        <v>21</v>
      </c>
      <c r="M44" s="183">
        <f>G44*(1+L44/100)</f>
        <v>0</v>
      </c>
      <c r="N44" s="181">
        <v>0</v>
      </c>
      <c r="O44" s="181">
        <f>ROUND(E44*N44,2)</f>
        <v>0</v>
      </c>
      <c r="P44" s="181">
        <v>0</v>
      </c>
      <c r="Q44" s="181">
        <f>ROUND(E44*P44,2)</f>
        <v>0</v>
      </c>
      <c r="R44" s="183"/>
      <c r="S44" s="183" t="s">
        <v>236</v>
      </c>
      <c r="T44" s="184" t="s">
        <v>223</v>
      </c>
      <c r="U44" s="162">
        <v>1.327</v>
      </c>
      <c r="V44" s="162">
        <f>ROUND(E44*U44,2)</f>
        <v>0</v>
      </c>
      <c r="W44" s="162"/>
      <c r="X44" s="162" t="s">
        <v>224</v>
      </c>
      <c r="Y44" s="162" t="s">
        <v>225</v>
      </c>
      <c r="Z44" s="152"/>
      <c r="AA44" s="152"/>
      <c r="AB44" s="152"/>
      <c r="AC44" s="152"/>
      <c r="AD44" s="152"/>
      <c r="AE44" s="152"/>
      <c r="AF44" s="152"/>
      <c r="AG44" s="152" t="s">
        <v>368</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x14ac:dyDescent="0.2">
      <c r="A45" s="164" t="s">
        <v>217</v>
      </c>
      <c r="B45" s="165" t="s">
        <v>180</v>
      </c>
      <c r="C45" s="185" t="s">
        <v>181</v>
      </c>
      <c r="D45" s="166"/>
      <c r="E45" s="167"/>
      <c r="F45" s="168"/>
      <c r="G45" s="168">
        <f>SUMIF(AG46:AG49,"&lt;&gt;NOR",G46:G49)</f>
        <v>0</v>
      </c>
      <c r="H45" s="168"/>
      <c r="I45" s="168">
        <f>SUM(I46:I49)</f>
        <v>0</v>
      </c>
      <c r="J45" s="168"/>
      <c r="K45" s="168">
        <f>SUM(K46:K49)</f>
        <v>0</v>
      </c>
      <c r="L45" s="168"/>
      <c r="M45" s="168">
        <f>SUM(M46:M49)</f>
        <v>0</v>
      </c>
      <c r="N45" s="167"/>
      <c r="O45" s="167">
        <f>SUM(O46:O49)</f>
        <v>0</v>
      </c>
      <c r="P45" s="167"/>
      <c r="Q45" s="167">
        <f>SUM(Q46:Q49)</f>
        <v>0</v>
      </c>
      <c r="R45" s="168"/>
      <c r="S45" s="168"/>
      <c r="T45" s="169"/>
      <c r="U45" s="163"/>
      <c r="V45" s="163">
        <f>SUM(V46:V49)</f>
        <v>1.42</v>
      </c>
      <c r="W45" s="163"/>
      <c r="X45" s="163"/>
      <c r="Y45" s="163"/>
      <c r="AG45" t="s">
        <v>218</v>
      </c>
    </row>
    <row r="46" spans="1:60" outlineLevel="1" x14ac:dyDescent="0.2">
      <c r="A46" s="171">
        <v>22</v>
      </c>
      <c r="B46" s="172" t="s">
        <v>297</v>
      </c>
      <c r="C46" s="187" t="s">
        <v>298</v>
      </c>
      <c r="D46" s="173" t="s">
        <v>299</v>
      </c>
      <c r="E46" s="174">
        <v>13.5</v>
      </c>
      <c r="F46" s="175"/>
      <c r="G46" s="176">
        <f>ROUND(E46*F46,2)</f>
        <v>0</v>
      </c>
      <c r="H46" s="175"/>
      <c r="I46" s="176">
        <f>ROUND(E46*H46,2)</f>
        <v>0</v>
      </c>
      <c r="J46" s="175"/>
      <c r="K46" s="176">
        <f>ROUND(E46*J46,2)</f>
        <v>0</v>
      </c>
      <c r="L46" s="176">
        <v>21</v>
      </c>
      <c r="M46" s="176">
        <f>G46*(1+L46/100)</f>
        <v>0</v>
      </c>
      <c r="N46" s="174">
        <v>0</v>
      </c>
      <c r="O46" s="174">
        <f>ROUND(E46*N46,2)</f>
        <v>0</v>
      </c>
      <c r="P46" s="174">
        <v>0</v>
      </c>
      <c r="Q46" s="174">
        <f>ROUND(E46*P46,2)</f>
        <v>0</v>
      </c>
      <c r="R46" s="176"/>
      <c r="S46" s="176" t="s">
        <v>236</v>
      </c>
      <c r="T46" s="177" t="s">
        <v>223</v>
      </c>
      <c r="U46" s="162">
        <v>0.105</v>
      </c>
      <c r="V46" s="162">
        <f>ROUND(E46*U46,2)</f>
        <v>1.42</v>
      </c>
      <c r="W46" s="162"/>
      <c r="X46" s="162" t="s">
        <v>224</v>
      </c>
      <c r="Y46" s="162" t="s">
        <v>225</v>
      </c>
      <c r="Z46" s="152"/>
      <c r="AA46" s="152"/>
      <c r="AB46" s="152"/>
      <c r="AC46" s="152"/>
      <c r="AD46" s="152"/>
      <c r="AE46" s="152"/>
      <c r="AF46" s="152"/>
      <c r="AG46" s="152" t="s">
        <v>226</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2" x14ac:dyDescent="0.2">
      <c r="A47" s="159"/>
      <c r="B47" s="160"/>
      <c r="C47" s="194" t="s">
        <v>369</v>
      </c>
      <c r="D47" s="191"/>
      <c r="E47" s="192">
        <v>13.5</v>
      </c>
      <c r="F47" s="162"/>
      <c r="G47" s="162"/>
      <c r="H47" s="162"/>
      <c r="I47" s="162"/>
      <c r="J47" s="162"/>
      <c r="K47" s="162"/>
      <c r="L47" s="162"/>
      <c r="M47" s="162"/>
      <c r="N47" s="161"/>
      <c r="O47" s="161"/>
      <c r="P47" s="161"/>
      <c r="Q47" s="161"/>
      <c r="R47" s="162"/>
      <c r="S47" s="162"/>
      <c r="T47" s="162"/>
      <c r="U47" s="162"/>
      <c r="V47" s="162"/>
      <c r="W47" s="162"/>
      <c r="X47" s="162"/>
      <c r="Y47" s="162"/>
      <c r="Z47" s="152"/>
      <c r="AA47" s="152"/>
      <c r="AB47" s="152"/>
      <c r="AC47" s="152"/>
      <c r="AD47" s="152"/>
      <c r="AE47" s="152"/>
      <c r="AF47" s="152"/>
      <c r="AG47" s="152" t="s">
        <v>258</v>
      </c>
      <c r="AH47" s="152">
        <v>0</v>
      </c>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
      <c r="A48" s="171">
        <v>23</v>
      </c>
      <c r="B48" s="172" t="s">
        <v>300</v>
      </c>
      <c r="C48" s="187" t="s">
        <v>370</v>
      </c>
      <c r="D48" s="173" t="s">
        <v>299</v>
      </c>
      <c r="E48" s="174">
        <v>13.5</v>
      </c>
      <c r="F48" s="175"/>
      <c r="G48" s="176">
        <f>ROUND(E48*F48,2)</f>
        <v>0</v>
      </c>
      <c r="H48" s="175"/>
      <c r="I48" s="176">
        <f>ROUND(E48*H48,2)</f>
        <v>0</v>
      </c>
      <c r="J48" s="175"/>
      <c r="K48" s="176">
        <f>ROUND(E48*J48,2)</f>
        <v>0</v>
      </c>
      <c r="L48" s="176">
        <v>21</v>
      </c>
      <c r="M48" s="176">
        <f>G48*(1+L48/100)</f>
        <v>0</v>
      </c>
      <c r="N48" s="174">
        <v>3.1E-4</v>
      </c>
      <c r="O48" s="174">
        <f>ROUND(E48*N48,2)</f>
        <v>0</v>
      </c>
      <c r="P48" s="174">
        <v>0</v>
      </c>
      <c r="Q48" s="174">
        <f>ROUND(E48*P48,2)</f>
        <v>0</v>
      </c>
      <c r="R48" s="176" t="s">
        <v>302</v>
      </c>
      <c r="S48" s="176" t="s">
        <v>236</v>
      </c>
      <c r="T48" s="177" t="s">
        <v>223</v>
      </c>
      <c r="U48" s="162">
        <v>0</v>
      </c>
      <c r="V48" s="162">
        <f>ROUND(E48*U48,2)</f>
        <v>0</v>
      </c>
      <c r="W48" s="162"/>
      <c r="X48" s="162" t="s">
        <v>285</v>
      </c>
      <c r="Y48" s="162" t="s">
        <v>225</v>
      </c>
      <c r="Z48" s="152"/>
      <c r="AA48" s="152"/>
      <c r="AB48" s="152"/>
      <c r="AC48" s="152"/>
      <c r="AD48" s="152"/>
      <c r="AE48" s="152"/>
      <c r="AF48" s="152"/>
      <c r="AG48" s="152" t="s">
        <v>286</v>
      </c>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2" x14ac:dyDescent="0.2">
      <c r="A49" s="159"/>
      <c r="B49" s="160"/>
      <c r="C49" s="194" t="s">
        <v>369</v>
      </c>
      <c r="D49" s="191"/>
      <c r="E49" s="192">
        <v>13.5</v>
      </c>
      <c r="F49" s="162"/>
      <c r="G49" s="162"/>
      <c r="H49" s="162"/>
      <c r="I49" s="162"/>
      <c r="J49" s="162"/>
      <c r="K49" s="162"/>
      <c r="L49" s="162"/>
      <c r="M49" s="162"/>
      <c r="N49" s="161"/>
      <c r="O49" s="161"/>
      <c r="P49" s="161"/>
      <c r="Q49" s="161"/>
      <c r="R49" s="162"/>
      <c r="S49" s="162"/>
      <c r="T49" s="162"/>
      <c r="U49" s="162"/>
      <c r="V49" s="162"/>
      <c r="W49" s="162"/>
      <c r="X49" s="162"/>
      <c r="Y49" s="162"/>
      <c r="Z49" s="152"/>
      <c r="AA49" s="152"/>
      <c r="AB49" s="152"/>
      <c r="AC49" s="152"/>
      <c r="AD49" s="152"/>
      <c r="AE49" s="152"/>
      <c r="AF49" s="152"/>
      <c r="AG49" s="152" t="s">
        <v>258</v>
      </c>
      <c r="AH49" s="152">
        <v>0</v>
      </c>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x14ac:dyDescent="0.2">
      <c r="A50" s="164" t="s">
        <v>217</v>
      </c>
      <c r="B50" s="165" t="s">
        <v>184</v>
      </c>
      <c r="C50" s="185" t="s">
        <v>185</v>
      </c>
      <c r="D50" s="166"/>
      <c r="E50" s="167"/>
      <c r="F50" s="168"/>
      <c r="G50" s="168">
        <f>SUMIF(AG51:AG51,"&lt;&gt;NOR",G51:G51)</f>
        <v>0</v>
      </c>
      <c r="H50" s="168"/>
      <c r="I50" s="168">
        <f>SUM(I51:I51)</f>
        <v>0</v>
      </c>
      <c r="J50" s="168"/>
      <c r="K50" s="168">
        <f>SUM(K51:K51)</f>
        <v>0</v>
      </c>
      <c r="L50" s="168"/>
      <c r="M50" s="168">
        <f>SUM(M51:M51)</f>
        <v>0</v>
      </c>
      <c r="N50" s="167"/>
      <c r="O50" s="167">
        <f>SUM(O51:O51)</f>
        <v>0.01</v>
      </c>
      <c r="P50" s="167"/>
      <c r="Q50" s="167">
        <f>SUM(Q51:Q51)</f>
        <v>0</v>
      </c>
      <c r="R50" s="168"/>
      <c r="S50" s="168"/>
      <c r="T50" s="169"/>
      <c r="U50" s="163"/>
      <c r="V50" s="163">
        <f>SUM(V51:V51)</f>
        <v>2.34</v>
      </c>
      <c r="W50" s="163"/>
      <c r="X50" s="163"/>
      <c r="Y50" s="163"/>
      <c r="AG50" t="s">
        <v>218</v>
      </c>
    </row>
    <row r="51" spans="1:60" outlineLevel="1" x14ac:dyDescent="0.2">
      <c r="A51" s="171">
        <v>24</v>
      </c>
      <c r="B51" s="172" t="s">
        <v>308</v>
      </c>
      <c r="C51" s="187" t="s">
        <v>371</v>
      </c>
      <c r="D51" s="173" t="s">
        <v>299</v>
      </c>
      <c r="E51" s="174">
        <v>90</v>
      </c>
      <c r="F51" s="175"/>
      <c r="G51" s="176">
        <f>ROUND(E51*F51,2)</f>
        <v>0</v>
      </c>
      <c r="H51" s="175"/>
      <c r="I51" s="176">
        <f>ROUND(E51*H51,2)</f>
        <v>0</v>
      </c>
      <c r="J51" s="175"/>
      <c r="K51" s="176">
        <f>ROUND(E51*J51,2)</f>
        <v>0</v>
      </c>
      <c r="L51" s="176">
        <v>21</v>
      </c>
      <c r="M51" s="176">
        <f>G51*(1+L51/100)</f>
        <v>0</v>
      </c>
      <c r="N51" s="174">
        <v>6.0000000000000002E-5</v>
      </c>
      <c r="O51" s="174">
        <f>ROUND(E51*N51,2)</f>
        <v>0.01</v>
      </c>
      <c r="P51" s="174">
        <v>0</v>
      </c>
      <c r="Q51" s="174">
        <f>ROUND(E51*P51,2)</f>
        <v>0</v>
      </c>
      <c r="R51" s="176"/>
      <c r="S51" s="176" t="s">
        <v>236</v>
      </c>
      <c r="T51" s="177" t="s">
        <v>223</v>
      </c>
      <c r="U51" s="162">
        <v>2.5999999999999999E-2</v>
      </c>
      <c r="V51" s="162">
        <f>ROUND(E51*U51,2)</f>
        <v>2.34</v>
      </c>
      <c r="W51" s="162"/>
      <c r="X51" s="162" t="s">
        <v>224</v>
      </c>
      <c r="Y51" s="162" t="s">
        <v>225</v>
      </c>
      <c r="Z51" s="152"/>
      <c r="AA51" s="152"/>
      <c r="AB51" s="152"/>
      <c r="AC51" s="152"/>
      <c r="AD51" s="152"/>
      <c r="AE51" s="152"/>
      <c r="AF51" s="152"/>
      <c r="AG51" s="152" t="s">
        <v>226</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x14ac:dyDescent="0.2">
      <c r="A52" s="3"/>
      <c r="B52" s="4"/>
      <c r="C52" s="188"/>
      <c r="D52" s="6"/>
      <c r="E52" s="3"/>
      <c r="F52" s="3"/>
      <c r="G52" s="3"/>
      <c r="H52" s="3"/>
      <c r="I52" s="3"/>
      <c r="J52" s="3"/>
      <c r="K52" s="3"/>
      <c r="L52" s="3"/>
      <c r="M52" s="3"/>
      <c r="N52" s="3"/>
      <c r="O52" s="3"/>
      <c r="P52" s="3"/>
      <c r="Q52" s="3"/>
      <c r="R52" s="3"/>
      <c r="S52" s="3"/>
      <c r="T52" s="3"/>
      <c r="U52" s="3"/>
      <c r="V52" s="3"/>
      <c r="W52" s="3"/>
      <c r="X52" s="3"/>
      <c r="Y52" s="3"/>
      <c r="AE52">
        <v>12</v>
      </c>
      <c r="AF52">
        <v>21</v>
      </c>
      <c r="AG52" t="s">
        <v>203</v>
      </c>
    </row>
    <row r="53" spans="1:60" x14ac:dyDescent="0.2">
      <c r="A53" s="155"/>
      <c r="B53" s="156" t="s">
        <v>29</v>
      </c>
      <c r="C53" s="189"/>
      <c r="D53" s="157"/>
      <c r="E53" s="158"/>
      <c r="F53" s="158"/>
      <c r="G53" s="170">
        <f>G8+G25+G36+G39+G45+G50</f>
        <v>0</v>
      </c>
      <c r="H53" s="3"/>
      <c r="I53" s="3"/>
      <c r="J53" s="3"/>
      <c r="K53" s="3"/>
      <c r="L53" s="3"/>
      <c r="M53" s="3"/>
      <c r="N53" s="3"/>
      <c r="O53" s="3"/>
      <c r="P53" s="3"/>
      <c r="Q53" s="3"/>
      <c r="R53" s="3"/>
      <c r="S53" s="3"/>
      <c r="T53" s="3"/>
      <c r="U53" s="3"/>
      <c r="V53" s="3"/>
      <c r="W53" s="3"/>
      <c r="X53" s="3"/>
      <c r="Y53" s="3"/>
      <c r="AE53">
        <f>SUMIF(L7:L51,AE52,G7:G51)</f>
        <v>0</v>
      </c>
      <c r="AF53">
        <f>SUMIF(L7:L51,AF52,G7:G51)</f>
        <v>0</v>
      </c>
      <c r="AG53" t="s">
        <v>249</v>
      </c>
    </row>
    <row r="54" spans="1:60" x14ac:dyDescent="0.2">
      <c r="C54" s="190"/>
      <c r="D54" s="10"/>
      <c r="AG54" t="s">
        <v>250</v>
      </c>
    </row>
    <row r="55" spans="1:60" x14ac:dyDescent="0.2">
      <c r="D55" s="10"/>
    </row>
    <row r="56" spans="1:60" x14ac:dyDescent="0.2">
      <c r="D56" s="10"/>
    </row>
    <row r="57" spans="1:60" x14ac:dyDescent="0.2">
      <c r="D57" s="10"/>
    </row>
    <row r="58" spans="1:60" x14ac:dyDescent="0.2">
      <c r="D58" s="10"/>
    </row>
    <row r="59" spans="1:60" x14ac:dyDescent="0.2">
      <c r="D59" s="10"/>
    </row>
    <row r="60" spans="1:60" x14ac:dyDescent="0.2">
      <c r="D60" s="10"/>
    </row>
    <row r="61" spans="1:60" x14ac:dyDescent="0.2">
      <c r="D61" s="10"/>
    </row>
    <row r="62" spans="1:60" x14ac:dyDescent="0.2">
      <c r="D62" s="10"/>
    </row>
    <row r="63" spans="1:60" x14ac:dyDescent="0.2">
      <c r="D63" s="10"/>
    </row>
    <row r="64" spans="1:60"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nfZ3LGiXtPWHF5MgS2Bry09fm5wk7HeP/unuYXwJv9SvC57paUIoFwgfwRqdJaW8HdN++ROVRUxCOFxi900oCg==" saltValue="DVgyhp9RpJSjkbxizYptSg==" spinCount="100000" sheet="1" formatRows="0"/>
  <mergeCells count="9">
    <mergeCell ref="C35:G35"/>
    <mergeCell ref="C38:G38"/>
    <mergeCell ref="C42:G42"/>
    <mergeCell ref="A1:G1"/>
    <mergeCell ref="C2:G2"/>
    <mergeCell ref="C3:G3"/>
    <mergeCell ref="C4:G4"/>
    <mergeCell ref="C19:G19"/>
    <mergeCell ref="C30:G30"/>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54</v>
      </c>
      <c r="C3" s="252" t="s">
        <v>55</v>
      </c>
      <c r="D3" s="253"/>
      <c r="E3" s="253"/>
      <c r="F3" s="253"/>
      <c r="G3" s="254"/>
      <c r="AC3" s="125" t="s">
        <v>192</v>
      </c>
      <c r="AG3" t="s">
        <v>193</v>
      </c>
    </row>
    <row r="4" spans="1:60" ht="24.95" customHeight="1" x14ac:dyDescent="0.2">
      <c r="A4" s="145" t="s">
        <v>9</v>
      </c>
      <c r="B4" s="146" t="s">
        <v>58</v>
      </c>
      <c r="C4" s="255" t="s">
        <v>59</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138</v>
      </c>
      <c r="C8" s="185" t="s">
        <v>139</v>
      </c>
      <c r="D8" s="166"/>
      <c r="E8" s="167"/>
      <c r="F8" s="168"/>
      <c r="G8" s="168">
        <f>SUMIF(AG9:AG28,"&lt;&gt;NOR",G9:G28)</f>
        <v>0</v>
      </c>
      <c r="H8" s="168"/>
      <c r="I8" s="168">
        <f>SUM(I9:I28)</f>
        <v>0</v>
      </c>
      <c r="J8" s="168"/>
      <c r="K8" s="168">
        <f>SUM(K9:K28)</f>
        <v>0</v>
      </c>
      <c r="L8" s="168"/>
      <c r="M8" s="168">
        <f>SUM(M9:M28)</f>
        <v>0</v>
      </c>
      <c r="N8" s="167"/>
      <c r="O8" s="167">
        <f>SUM(O9:O28)</f>
        <v>0.61</v>
      </c>
      <c r="P8" s="167"/>
      <c r="Q8" s="167">
        <f>SUM(Q9:Q28)</f>
        <v>0</v>
      </c>
      <c r="R8" s="168"/>
      <c r="S8" s="168"/>
      <c r="T8" s="169"/>
      <c r="U8" s="163"/>
      <c r="V8" s="163">
        <f>SUM(V9:V28)</f>
        <v>3.73</v>
      </c>
      <c r="W8" s="163"/>
      <c r="X8" s="163"/>
      <c r="Y8" s="163"/>
      <c r="AG8" t="s">
        <v>218</v>
      </c>
    </row>
    <row r="9" spans="1:60" outlineLevel="1" x14ac:dyDescent="0.2">
      <c r="A9" s="171">
        <v>1</v>
      </c>
      <c r="B9" s="172" t="s">
        <v>251</v>
      </c>
      <c r="C9" s="187" t="s">
        <v>316</v>
      </c>
      <c r="D9" s="173" t="s">
        <v>253</v>
      </c>
      <c r="E9" s="174">
        <v>7.7</v>
      </c>
      <c r="F9" s="175"/>
      <c r="G9" s="176">
        <f>ROUND(E9*F9,2)</f>
        <v>0</v>
      </c>
      <c r="H9" s="175"/>
      <c r="I9" s="176">
        <f>ROUND(E9*H9,2)</f>
        <v>0</v>
      </c>
      <c r="J9" s="175"/>
      <c r="K9" s="176">
        <f>ROUND(E9*J9,2)</f>
        <v>0</v>
      </c>
      <c r="L9" s="176">
        <v>21</v>
      </c>
      <c r="M9" s="176">
        <f>G9*(1+L9/100)</f>
        <v>0</v>
      </c>
      <c r="N9" s="174">
        <v>0</v>
      </c>
      <c r="O9" s="174">
        <f>ROUND(E9*N9,2)</f>
        <v>0</v>
      </c>
      <c r="P9" s="174">
        <v>0</v>
      </c>
      <c r="Q9" s="174">
        <f>ROUND(E9*P9,2)</f>
        <v>0</v>
      </c>
      <c r="R9" s="176"/>
      <c r="S9" s="176" t="s">
        <v>236</v>
      </c>
      <c r="T9" s="177" t="s">
        <v>223</v>
      </c>
      <c r="U9" s="162">
        <v>0.08</v>
      </c>
      <c r="V9" s="162">
        <f>ROUND(E9*U9,2)</f>
        <v>0.62</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194" t="s">
        <v>372</v>
      </c>
      <c r="D10" s="191"/>
      <c r="E10" s="192">
        <v>7.7</v>
      </c>
      <c r="F10" s="162"/>
      <c r="G10" s="162"/>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258</v>
      </c>
      <c r="AH10" s="152">
        <v>0</v>
      </c>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1">
        <v>2</v>
      </c>
      <c r="B11" s="172" t="s">
        <v>373</v>
      </c>
      <c r="C11" s="187" t="s">
        <v>374</v>
      </c>
      <c r="D11" s="173" t="s">
        <v>253</v>
      </c>
      <c r="E11" s="174">
        <v>6.5</v>
      </c>
      <c r="F11" s="175"/>
      <c r="G11" s="176">
        <f>ROUND(E11*F11,2)</f>
        <v>0</v>
      </c>
      <c r="H11" s="175"/>
      <c r="I11" s="176">
        <f>ROUND(E11*H11,2)</f>
        <v>0</v>
      </c>
      <c r="J11" s="175"/>
      <c r="K11" s="176">
        <f>ROUND(E11*J11,2)</f>
        <v>0</v>
      </c>
      <c r="L11" s="176">
        <v>21</v>
      </c>
      <c r="M11" s="176">
        <f>G11*(1+L11/100)</f>
        <v>0</v>
      </c>
      <c r="N11" s="174">
        <v>0</v>
      </c>
      <c r="O11" s="174">
        <f>ROUND(E11*N11,2)</f>
        <v>0</v>
      </c>
      <c r="P11" s="174">
        <v>0</v>
      </c>
      <c r="Q11" s="174">
        <f>ROUND(E11*P11,2)</f>
        <v>0</v>
      </c>
      <c r="R11" s="176"/>
      <c r="S11" s="176" t="s">
        <v>236</v>
      </c>
      <c r="T11" s="177" t="s">
        <v>223</v>
      </c>
      <c r="U11" s="162">
        <v>0.26666000000000001</v>
      </c>
      <c r="V11" s="162">
        <f>ROUND(E11*U11,2)</f>
        <v>1.73</v>
      </c>
      <c r="W11" s="162"/>
      <c r="X11" s="162" t="s">
        <v>224</v>
      </c>
      <c r="Y11" s="162" t="s">
        <v>225</v>
      </c>
      <c r="Z11" s="152"/>
      <c r="AA11" s="152"/>
      <c r="AB11" s="152"/>
      <c r="AC11" s="152"/>
      <c r="AD11" s="152"/>
      <c r="AE11" s="152"/>
      <c r="AF11" s="152"/>
      <c r="AG11" s="152" t="s">
        <v>226</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2" x14ac:dyDescent="0.2">
      <c r="A12" s="159"/>
      <c r="B12" s="160"/>
      <c r="C12" s="194" t="s">
        <v>375</v>
      </c>
      <c r="D12" s="191"/>
      <c r="E12" s="192">
        <v>6.5</v>
      </c>
      <c r="F12" s="162"/>
      <c r="G12" s="162"/>
      <c r="H12" s="162"/>
      <c r="I12" s="162"/>
      <c r="J12" s="162"/>
      <c r="K12" s="162"/>
      <c r="L12" s="162"/>
      <c r="M12" s="162"/>
      <c r="N12" s="161"/>
      <c r="O12" s="161"/>
      <c r="P12" s="161"/>
      <c r="Q12" s="161"/>
      <c r="R12" s="162"/>
      <c r="S12" s="162"/>
      <c r="T12" s="162"/>
      <c r="U12" s="162"/>
      <c r="V12" s="162"/>
      <c r="W12" s="162"/>
      <c r="X12" s="162"/>
      <c r="Y12" s="162"/>
      <c r="Z12" s="152"/>
      <c r="AA12" s="152"/>
      <c r="AB12" s="152"/>
      <c r="AC12" s="152"/>
      <c r="AD12" s="152"/>
      <c r="AE12" s="152"/>
      <c r="AF12" s="152"/>
      <c r="AG12" s="152" t="s">
        <v>258</v>
      </c>
      <c r="AH12" s="152">
        <v>0</v>
      </c>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1">
        <v>3</v>
      </c>
      <c r="B13" s="172" t="s">
        <v>318</v>
      </c>
      <c r="C13" s="187" t="s">
        <v>319</v>
      </c>
      <c r="D13" s="173" t="s">
        <v>253</v>
      </c>
      <c r="E13" s="174">
        <v>1.2</v>
      </c>
      <c r="F13" s="175"/>
      <c r="G13" s="176">
        <f>ROUND(E13*F13,2)</f>
        <v>0</v>
      </c>
      <c r="H13" s="175"/>
      <c r="I13" s="176">
        <f>ROUND(E13*H13,2)</f>
        <v>0</v>
      </c>
      <c r="J13" s="175"/>
      <c r="K13" s="176">
        <f>ROUND(E13*J13,2)</f>
        <v>0</v>
      </c>
      <c r="L13" s="176">
        <v>21</v>
      </c>
      <c r="M13" s="176">
        <f>G13*(1+L13/100)</f>
        <v>0</v>
      </c>
      <c r="N13" s="174">
        <v>0</v>
      </c>
      <c r="O13" s="174">
        <f>ROUND(E13*N13,2)</f>
        <v>0</v>
      </c>
      <c r="P13" s="174">
        <v>0</v>
      </c>
      <c r="Q13" s="174">
        <f>ROUND(E13*P13,2)</f>
        <v>0</v>
      </c>
      <c r="R13" s="176"/>
      <c r="S13" s="176" t="s">
        <v>236</v>
      </c>
      <c r="T13" s="177" t="s">
        <v>223</v>
      </c>
      <c r="U13" s="162">
        <v>0.23</v>
      </c>
      <c r="V13" s="162">
        <f>ROUND(E13*U13,2)</f>
        <v>0.28000000000000003</v>
      </c>
      <c r="W13" s="162"/>
      <c r="X13" s="162" t="s">
        <v>224</v>
      </c>
      <c r="Y13" s="162" t="s">
        <v>225</v>
      </c>
      <c r="Z13" s="152"/>
      <c r="AA13" s="152"/>
      <c r="AB13" s="152"/>
      <c r="AC13" s="152"/>
      <c r="AD13" s="152"/>
      <c r="AE13" s="152"/>
      <c r="AF13" s="152"/>
      <c r="AG13" s="152" t="s">
        <v>226</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2" x14ac:dyDescent="0.2">
      <c r="A14" s="159"/>
      <c r="B14" s="160"/>
      <c r="C14" s="194" t="s">
        <v>376</v>
      </c>
      <c r="D14" s="191"/>
      <c r="E14" s="192">
        <v>1.2</v>
      </c>
      <c r="F14" s="162"/>
      <c r="G14" s="162"/>
      <c r="H14" s="162"/>
      <c r="I14" s="162"/>
      <c r="J14" s="162"/>
      <c r="K14" s="162"/>
      <c r="L14" s="162"/>
      <c r="M14" s="162"/>
      <c r="N14" s="161"/>
      <c r="O14" s="161"/>
      <c r="P14" s="161"/>
      <c r="Q14" s="161"/>
      <c r="R14" s="162"/>
      <c r="S14" s="162"/>
      <c r="T14" s="162"/>
      <c r="U14" s="162"/>
      <c r="V14" s="162"/>
      <c r="W14" s="162"/>
      <c r="X14" s="162"/>
      <c r="Y14" s="162"/>
      <c r="Z14" s="152"/>
      <c r="AA14" s="152"/>
      <c r="AB14" s="152"/>
      <c r="AC14" s="152"/>
      <c r="AD14" s="152"/>
      <c r="AE14" s="152"/>
      <c r="AF14" s="152"/>
      <c r="AG14" s="152" t="s">
        <v>258</v>
      </c>
      <c r="AH14" s="152">
        <v>0</v>
      </c>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71">
        <v>4</v>
      </c>
      <c r="B15" s="172" t="s">
        <v>321</v>
      </c>
      <c r="C15" s="187" t="s">
        <v>322</v>
      </c>
      <c r="D15" s="173" t="s">
        <v>253</v>
      </c>
      <c r="E15" s="174">
        <v>5.36</v>
      </c>
      <c r="F15" s="175"/>
      <c r="G15" s="176">
        <f>ROUND(E15*F15,2)</f>
        <v>0</v>
      </c>
      <c r="H15" s="175"/>
      <c r="I15" s="176">
        <f>ROUND(E15*H15,2)</f>
        <v>0</v>
      </c>
      <c r="J15" s="175"/>
      <c r="K15" s="176">
        <f>ROUND(E15*J15,2)</f>
        <v>0</v>
      </c>
      <c r="L15" s="176">
        <v>21</v>
      </c>
      <c r="M15" s="176">
        <f>G15*(1+L15/100)</f>
        <v>0</v>
      </c>
      <c r="N15" s="174">
        <v>0</v>
      </c>
      <c r="O15" s="174">
        <f>ROUND(E15*N15,2)</f>
        <v>0</v>
      </c>
      <c r="P15" s="174">
        <v>0</v>
      </c>
      <c r="Q15" s="174">
        <f>ROUND(E15*P15,2)</f>
        <v>0</v>
      </c>
      <c r="R15" s="176"/>
      <c r="S15" s="176" t="s">
        <v>236</v>
      </c>
      <c r="T15" s="177" t="s">
        <v>223</v>
      </c>
      <c r="U15" s="162">
        <v>1.0999999999999999E-2</v>
      </c>
      <c r="V15" s="162">
        <f>ROUND(E15*U15,2)</f>
        <v>0.06</v>
      </c>
      <c r="W15" s="162"/>
      <c r="X15" s="162" t="s">
        <v>224</v>
      </c>
      <c r="Y15" s="162" t="s">
        <v>225</v>
      </c>
      <c r="Z15" s="152"/>
      <c r="AA15" s="152"/>
      <c r="AB15" s="152"/>
      <c r="AC15" s="152"/>
      <c r="AD15" s="152"/>
      <c r="AE15" s="152"/>
      <c r="AF15" s="152"/>
      <c r="AG15" s="152" t="s">
        <v>226</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2" x14ac:dyDescent="0.2">
      <c r="A16" s="159"/>
      <c r="B16" s="160"/>
      <c r="C16" s="194" t="s">
        <v>377</v>
      </c>
      <c r="D16" s="191"/>
      <c r="E16" s="192">
        <v>1.2</v>
      </c>
      <c r="F16" s="162"/>
      <c r="G16" s="162"/>
      <c r="H16" s="162"/>
      <c r="I16" s="162"/>
      <c r="J16" s="162"/>
      <c r="K16" s="162"/>
      <c r="L16" s="162"/>
      <c r="M16" s="162"/>
      <c r="N16" s="161"/>
      <c r="O16" s="161"/>
      <c r="P16" s="161"/>
      <c r="Q16" s="161"/>
      <c r="R16" s="162"/>
      <c r="S16" s="162"/>
      <c r="T16" s="162"/>
      <c r="U16" s="162"/>
      <c r="V16" s="162"/>
      <c r="W16" s="162"/>
      <c r="X16" s="162"/>
      <c r="Y16" s="162"/>
      <c r="Z16" s="152"/>
      <c r="AA16" s="152"/>
      <c r="AB16" s="152"/>
      <c r="AC16" s="152"/>
      <c r="AD16" s="152"/>
      <c r="AE16" s="152"/>
      <c r="AF16" s="152"/>
      <c r="AG16" s="152" t="s">
        <v>258</v>
      </c>
      <c r="AH16" s="152">
        <v>0</v>
      </c>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3" x14ac:dyDescent="0.2">
      <c r="A17" s="159"/>
      <c r="B17" s="160"/>
      <c r="C17" s="194" t="s">
        <v>378</v>
      </c>
      <c r="D17" s="191"/>
      <c r="E17" s="192">
        <v>6.5</v>
      </c>
      <c r="F17" s="162"/>
      <c r="G17" s="162"/>
      <c r="H17" s="162"/>
      <c r="I17" s="162"/>
      <c r="J17" s="162"/>
      <c r="K17" s="162"/>
      <c r="L17" s="162"/>
      <c r="M17" s="162"/>
      <c r="N17" s="161"/>
      <c r="O17" s="161"/>
      <c r="P17" s="161"/>
      <c r="Q17" s="161"/>
      <c r="R17" s="162"/>
      <c r="S17" s="162"/>
      <c r="T17" s="162"/>
      <c r="U17" s="162"/>
      <c r="V17" s="162"/>
      <c r="W17" s="162"/>
      <c r="X17" s="162"/>
      <c r="Y17" s="162"/>
      <c r="Z17" s="152"/>
      <c r="AA17" s="152"/>
      <c r="AB17" s="152"/>
      <c r="AC17" s="152"/>
      <c r="AD17" s="152"/>
      <c r="AE17" s="152"/>
      <c r="AF17" s="152"/>
      <c r="AG17" s="152" t="s">
        <v>258</v>
      </c>
      <c r="AH17" s="152">
        <v>0</v>
      </c>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3" x14ac:dyDescent="0.2">
      <c r="A18" s="159"/>
      <c r="B18" s="160"/>
      <c r="C18" s="194" t="s">
        <v>379</v>
      </c>
      <c r="D18" s="191"/>
      <c r="E18" s="192">
        <v>-2.34</v>
      </c>
      <c r="F18" s="162"/>
      <c r="G18" s="162"/>
      <c r="H18" s="162"/>
      <c r="I18" s="162"/>
      <c r="J18" s="162"/>
      <c r="K18" s="162"/>
      <c r="L18" s="162"/>
      <c r="M18" s="162"/>
      <c r="N18" s="161"/>
      <c r="O18" s="161"/>
      <c r="P18" s="161"/>
      <c r="Q18" s="161"/>
      <c r="R18" s="162"/>
      <c r="S18" s="162"/>
      <c r="T18" s="162"/>
      <c r="U18" s="162"/>
      <c r="V18" s="162"/>
      <c r="W18" s="162"/>
      <c r="X18" s="162"/>
      <c r="Y18" s="162"/>
      <c r="Z18" s="152"/>
      <c r="AA18" s="152"/>
      <c r="AB18" s="152"/>
      <c r="AC18" s="152"/>
      <c r="AD18" s="152"/>
      <c r="AE18" s="152"/>
      <c r="AF18" s="152"/>
      <c r="AG18" s="152" t="s">
        <v>258</v>
      </c>
      <c r="AH18" s="152">
        <v>0</v>
      </c>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71">
        <v>5</v>
      </c>
      <c r="B19" s="172" t="s">
        <v>323</v>
      </c>
      <c r="C19" s="187" t="s">
        <v>324</v>
      </c>
      <c r="D19" s="173" t="s">
        <v>253</v>
      </c>
      <c r="E19" s="174">
        <v>26.8</v>
      </c>
      <c r="F19" s="175"/>
      <c r="G19" s="176">
        <f>ROUND(E19*F19,2)</f>
        <v>0</v>
      </c>
      <c r="H19" s="175"/>
      <c r="I19" s="176">
        <f>ROUND(E19*H19,2)</f>
        <v>0</v>
      </c>
      <c r="J19" s="175"/>
      <c r="K19" s="176">
        <f>ROUND(E19*J19,2)</f>
        <v>0</v>
      </c>
      <c r="L19" s="176">
        <v>21</v>
      </c>
      <c r="M19" s="176">
        <f>G19*(1+L19/100)</f>
        <v>0</v>
      </c>
      <c r="N19" s="174">
        <v>0</v>
      </c>
      <c r="O19" s="174">
        <f>ROUND(E19*N19,2)</f>
        <v>0</v>
      </c>
      <c r="P19" s="174">
        <v>0</v>
      </c>
      <c r="Q19" s="174">
        <f>ROUND(E19*P19,2)</f>
        <v>0</v>
      </c>
      <c r="R19" s="176"/>
      <c r="S19" s="176" t="s">
        <v>236</v>
      </c>
      <c r="T19" s="177" t="s">
        <v>223</v>
      </c>
      <c r="U19" s="162">
        <v>0</v>
      </c>
      <c r="V19" s="162">
        <f>ROUND(E19*U19,2)</f>
        <v>0</v>
      </c>
      <c r="W19" s="162"/>
      <c r="X19" s="162" t="s">
        <v>224</v>
      </c>
      <c r="Y19" s="162" t="s">
        <v>225</v>
      </c>
      <c r="Z19" s="152"/>
      <c r="AA19" s="152"/>
      <c r="AB19" s="152"/>
      <c r="AC19" s="152"/>
      <c r="AD19" s="152"/>
      <c r="AE19" s="152"/>
      <c r="AF19" s="152"/>
      <c r="AG19" s="152" t="s">
        <v>226</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2" x14ac:dyDescent="0.2">
      <c r="A20" s="159"/>
      <c r="B20" s="160"/>
      <c r="C20" s="194" t="s">
        <v>380</v>
      </c>
      <c r="D20" s="191"/>
      <c r="E20" s="192">
        <v>26.8</v>
      </c>
      <c r="F20" s="162"/>
      <c r="G20" s="162"/>
      <c r="H20" s="162"/>
      <c r="I20" s="162"/>
      <c r="J20" s="162"/>
      <c r="K20" s="162"/>
      <c r="L20" s="162"/>
      <c r="M20" s="162"/>
      <c r="N20" s="161"/>
      <c r="O20" s="161"/>
      <c r="P20" s="161"/>
      <c r="Q20" s="161"/>
      <c r="R20" s="162"/>
      <c r="S20" s="162"/>
      <c r="T20" s="162"/>
      <c r="U20" s="162"/>
      <c r="V20" s="162"/>
      <c r="W20" s="162"/>
      <c r="X20" s="162"/>
      <c r="Y20" s="162"/>
      <c r="Z20" s="152"/>
      <c r="AA20" s="152"/>
      <c r="AB20" s="152"/>
      <c r="AC20" s="152"/>
      <c r="AD20" s="152"/>
      <c r="AE20" s="152"/>
      <c r="AF20" s="152"/>
      <c r="AG20" s="152" t="s">
        <v>258</v>
      </c>
      <c r="AH20" s="152">
        <v>0</v>
      </c>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
      <c r="A21" s="171">
        <v>6</v>
      </c>
      <c r="B21" s="172" t="s">
        <v>326</v>
      </c>
      <c r="C21" s="187" t="s">
        <v>327</v>
      </c>
      <c r="D21" s="173" t="s">
        <v>253</v>
      </c>
      <c r="E21" s="174">
        <v>2.34</v>
      </c>
      <c r="F21" s="175"/>
      <c r="G21" s="176">
        <f>ROUND(E21*F21,2)</f>
        <v>0</v>
      </c>
      <c r="H21" s="175"/>
      <c r="I21" s="176">
        <f>ROUND(E21*H21,2)</f>
        <v>0</v>
      </c>
      <c r="J21" s="175"/>
      <c r="K21" s="176">
        <f>ROUND(E21*J21,2)</f>
        <v>0</v>
      </c>
      <c r="L21" s="176">
        <v>21</v>
      </c>
      <c r="M21" s="176">
        <f>G21*(1+L21/100)</f>
        <v>0</v>
      </c>
      <c r="N21" s="174">
        <v>0</v>
      </c>
      <c r="O21" s="174">
        <f>ROUND(E21*N21,2)</f>
        <v>0</v>
      </c>
      <c r="P21" s="174">
        <v>0</v>
      </c>
      <c r="Q21" s="174">
        <f>ROUND(E21*P21,2)</f>
        <v>0</v>
      </c>
      <c r="R21" s="176"/>
      <c r="S21" s="176" t="s">
        <v>236</v>
      </c>
      <c r="T21" s="177" t="s">
        <v>223</v>
      </c>
      <c r="U21" s="162">
        <v>0.20200000000000001</v>
      </c>
      <c r="V21" s="162">
        <f>ROUND(E21*U21,2)</f>
        <v>0.47</v>
      </c>
      <c r="W21" s="162"/>
      <c r="X21" s="162" t="s">
        <v>224</v>
      </c>
      <c r="Y21" s="162" t="s">
        <v>225</v>
      </c>
      <c r="Z21" s="152"/>
      <c r="AA21" s="152"/>
      <c r="AB21" s="152"/>
      <c r="AC21" s="152"/>
      <c r="AD21" s="152"/>
      <c r="AE21" s="152"/>
      <c r="AF21" s="152"/>
      <c r="AG21" s="152" t="s">
        <v>226</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2" x14ac:dyDescent="0.2">
      <c r="A22" s="159"/>
      <c r="B22" s="160"/>
      <c r="C22" s="260" t="s">
        <v>328</v>
      </c>
      <c r="D22" s="261"/>
      <c r="E22" s="261"/>
      <c r="F22" s="261"/>
      <c r="G22" s="261"/>
      <c r="H22" s="162"/>
      <c r="I22" s="162"/>
      <c r="J22" s="162"/>
      <c r="K22" s="162"/>
      <c r="L22" s="162"/>
      <c r="M22" s="162"/>
      <c r="N22" s="161"/>
      <c r="O22" s="161"/>
      <c r="P22" s="161"/>
      <c r="Q22" s="161"/>
      <c r="R22" s="162"/>
      <c r="S22" s="162"/>
      <c r="T22" s="162"/>
      <c r="U22" s="162"/>
      <c r="V22" s="162"/>
      <c r="W22" s="162"/>
      <c r="X22" s="162"/>
      <c r="Y22" s="162"/>
      <c r="Z22" s="152"/>
      <c r="AA22" s="152"/>
      <c r="AB22" s="152"/>
      <c r="AC22" s="152"/>
      <c r="AD22" s="152"/>
      <c r="AE22" s="152"/>
      <c r="AF22" s="152"/>
      <c r="AG22" s="152" t="s">
        <v>278</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2" x14ac:dyDescent="0.2">
      <c r="A23" s="159"/>
      <c r="B23" s="160"/>
      <c r="C23" s="194" t="s">
        <v>381</v>
      </c>
      <c r="D23" s="191"/>
      <c r="E23" s="192">
        <v>0.84</v>
      </c>
      <c r="F23" s="162"/>
      <c r="G23" s="162"/>
      <c r="H23" s="162"/>
      <c r="I23" s="162"/>
      <c r="J23" s="162"/>
      <c r="K23" s="162"/>
      <c r="L23" s="162"/>
      <c r="M23" s="162"/>
      <c r="N23" s="161"/>
      <c r="O23" s="161"/>
      <c r="P23" s="161"/>
      <c r="Q23" s="161"/>
      <c r="R23" s="162"/>
      <c r="S23" s="162"/>
      <c r="T23" s="162"/>
      <c r="U23" s="162"/>
      <c r="V23" s="162"/>
      <c r="W23" s="162"/>
      <c r="X23" s="162"/>
      <c r="Y23" s="162"/>
      <c r="Z23" s="152"/>
      <c r="AA23" s="152"/>
      <c r="AB23" s="152"/>
      <c r="AC23" s="152"/>
      <c r="AD23" s="152"/>
      <c r="AE23" s="152"/>
      <c r="AF23" s="152"/>
      <c r="AG23" s="152" t="s">
        <v>258</v>
      </c>
      <c r="AH23" s="152">
        <v>0</v>
      </c>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3" x14ac:dyDescent="0.2">
      <c r="A24" s="159"/>
      <c r="B24" s="160"/>
      <c r="C24" s="194" t="s">
        <v>382</v>
      </c>
      <c r="D24" s="191"/>
      <c r="E24" s="192">
        <v>1.5</v>
      </c>
      <c r="F24" s="162"/>
      <c r="G24" s="162"/>
      <c r="H24" s="162"/>
      <c r="I24" s="162"/>
      <c r="J24" s="162"/>
      <c r="K24" s="162"/>
      <c r="L24" s="162"/>
      <c r="M24" s="162"/>
      <c r="N24" s="161"/>
      <c r="O24" s="161"/>
      <c r="P24" s="161"/>
      <c r="Q24" s="161"/>
      <c r="R24" s="162"/>
      <c r="S24" s="162"/>
      <c r="T24" s="162"/>
      <c r="U24" s="162"/>
      <c r="V24" s="162"/>
      <c r="W24" s="162"/>
      <c r="X24" s="162"/>
      <c r="Y24" s="162"/>
      <c r="Z24" s="152"/>
      <c r="AA24" s="152"/>
      <c r="AB24" s="152"/>
      <c r="AC24" s="152"/>
      <c r="AD24" s="152"/>
      <c r="AE24" s="152"/>
      <c r="AF24" s="152"/>
      <c r="AG24" s="152" t="s">
        <v>258</v>
      </c>
      <c r="AH24" s="152">
        <v>0</v>
      </c>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71">
        <v>7</v>
      </c>
      <c r="B25" s="172" t="s">
        <v>330</v>
      </c>
      <c r="C25" s="187" t="s">
        <v>331</v>
      </c>
      <c r="D25" s="173" t="s">
        <v>253</v>
      </c>
      <c r="E25" s="174">
        <v>0.36</v>
      </c>
      <c r="F25" s="175"/>
      <c r="G25" s="176">
        <f>ROUND(E25*F25,2)</f>
        <v>0</v>
      </c>
      <c r="H25" s="175"/>
      <c r="I25" s="176">
        <f>ROUND(E25*H25,2)</f>
        <v>0</v>
      </c>
      <c r="J25" s="175"/>
      <c r="K25" s="176">
        <f>ROUND(E25*J25,2)</f>
        <v>0</v>
      </c>
      <c r="L25" s="176">
        <v>21</v>
      </c>
      <c r="M25" s="176">
        <f>G25*(1+L25/100)</f>
        <v>0</v>
      </c>
      <c r="N25" s="174">
        <v>1.7</v>
      </c>
      <c r="O25" s="174">
        <f>ROUND(E25*N25,2)</f>
        <v>0.61</v>
      </c>
      <c r="P25" s="174">
        <v>0</v>
      </c>
      <c r="Q25" s="174">
        <f>ROUND(E25*P25,2)</f>
        <v>0</v>
      </c>
      <c r="R25" s="176"/>
      <c r="S25" s="176" t="s">
        <v>236</v>
      </c>
      <c r="T25" s="177" t="s">
        <v>223</v>
      </c>
      <c r="U25" s="162">
        <v>1.587</v>
      </c>
      <c r="V25" s="162">
        <f>ROUND(E25*U25,2)</f>
        <v>0.56999999999999995</v>
      </c>
      <c r="W25" s="162"/>
      <c r="X25" s="162" t="s">
        <v>224</v>
      </c>
      <c r="Y25" s="162" t="s">
        <v>225</v>
      </c>
      <c r="Z25" s="152"/>
      <c r="AA25" s="152"/>
      <c r="AB25" s="152"/>
      <c r="AC25" s="152"/>
      <c r="AD25" s="152"/>
      <c r="AE25" s="152"/>
      <c r="AF25" s="152"/>
      <c r="AG25" s="152" t="s">
        <v>226</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2" x14ac:dyDescent="0.2">
      <c r="A26" s="159"/>
      <c r="B26" s="160"/>
      <c r="C26" s="194" t="s">
        <v>383</v>
      </c>
      <c r="D26" s="191"/>
      <c r="E26" s="192">
        <v>0.36</v>
      </c>
      <c r="F26" s="162"/>
      <c r="G26" s="162"/>
      <c r="H26" s="162"/>
      <c r="I26" s="162"/>
      <c r="J26" s="162"/>
      <c r="K26" s="162"/>
      <c r="L26" s="162"/>
      <c r="M26" s="162"/>
      <c r="N26" s="161"/>
      <c r="O26" s="161"/>
      <c r="P26" s="161"/>
      <c r="Q26" s="161"/>
      <c r="R26" s="162"/>
      <c r="S26" s="162"/>
      <c r="T26" s="162"/>
      <c r="U26" s="162"/>
      <c r="V26" s="162"/>
      <c r="W26" s="162"/>
      <c r="X26" s="162"/>
      <c r="Y26" s="162"/>
      <c r="Z26" s="152"/>
      <c r="AA26" s="152"/>
      <c r="AB26" s="152"/>
      <c r="AC26" s="152"/>
      <c r="AD26" s="152"/>
      <c r="AE26" s="152"/>
      <c r="AF26" s="152"/>
      <c r="AG26" s="152" t="s">
        <v>258</v>
      </c>
      <c r="AH26" s="152">
        <v>0</v>
      </c>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1" x14ac:dyDescent="0.2">
      <c r="A27" s="171">
        <v>8</v>
      </c>
      <c r="B27" s="172" t="s">
        <v>333</v>
      </c>
      <c r="C27" s="187" t="s">
        <v>334</v>
      </c>
      <c r="D27" s="173" t="s">
        <v>335</v>
      </c>
      <c r="E27" s="174">
        <v>9.6479999999999997</v>
      </c>
      <c r="F27" s="175"/>
      <c r="G27" s="176">
        <f>ROUND(E27*F27,2)</f>
        <v>0</v>
      </c>
      <c r="H27" s="175"/>
      <c r="I27" s="176">
        <f>ROUND(E27*H27,2)</f>
        <v>0</v>
      </c>
      <c r="J27" s="175"/>
      <c r="K27" s="176">
        <f>ROUND(E27*J27,2)</f>
        <v>0</v>
      </c>
      <c r="L27" s="176">
        <v>21</v>
      </c>
      <c r="M27" s="176">
        <f>G27*(1+L27/100)</f>
        <v>0</v>
      </c>
      <c r="N27" s="174">
        <v>0</v>
      </c>
      <c r="O27" s="174">
        <f>ROUND(E27*N27,2)</f>
        <v>0</v>
      </c>
      <c r="P27" s="174">
        <v>0</v>
      </c>
      <c r="Q27" s="174">
        <f>ROUND(E27*P27,2)</f>
        <v>0</v>
      </c>
      <c r="R27" s="176"/>
      <c r="S27" s="176" t="s">
        <v>236</v>
      </c>
      <c r="T27" s="177" t="s">
        <v>223</v>
      </c>
      <c r="U27" s="162">
        <v>0</v>
      </c>
      <c r="V27" s="162">
        <f>ROUND(E27*U27,2)</f>
        <v>0</v>
      </c>
      <c r="W27" s="162"/>
      <c r="X27" s="162" t="s">
        <v>224</v>
      </c>
      <c r="Y27" s="162" t="s">
        <v>225</v>
      </c>
      <c r="Z27" s="152"/>
      <c r="AA27" s="152"/>
      <c r="AB27" s="152"/>
      <c r="AC27" s="152"/>
      <c r="AD27" s="152"/>
      <c r="AE27" s="152"/>
      <c r="AF27" s="152"/>
      <c r="AG27" s="152" t="s">
        <v>226</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2" x14ac:dyDescent="0.2">
      <c r="A28" s="159"/>
      <c r="B28" s="160"/>
      <c r="C28" s="194" t="s">
        <v>384</v>
      </c>
      <c r="D28" s="191"/>
      <c r="E28" s="192">
        <v>9.65</v>
      </c>
      <c r="F28" s="162"/>
      <c r="G28" s="162"/>
      <c r="H28" s="162"/>
      <c r="I28" s="162"/>
      <c r="J28" s="162"/>
      <c r="K28" s="162"/>
      <c r="L28" s="162"/>
      <c r="M28" s="162"/>
      <c r="N28" s="161"/>
      <c r="O28" s="161"/>
      <c r="P28" s="161"/>
      <c r="Q28" s="161"/>
      <c r="R28" s="162"/>
      <c r="S28" s="162"/>
      <c r="T28" s="162"/>
      <c r="U28" s="162"/>
      <c r="V28" s="162"/>
      <c r="W28" s="162"/>
      <c r="X28" s="162"/>
      <c r="Y28" s="162"/>
      <c r="Z28" s="152"/>
      <c r="AA28" s="152"/>
      <c r="AB28" s="152"/>
      <c r="AC28" s="152"/>
      <c r="AD28" s="152"/>
      <c r="AE28" s="152"/>
      <c r="AF28" s="152"/>
      <c r="AG28" s="152" t="s">
        <v>258</v>
      </c>
      <c r="AH28" s="152">
        <v>0</v>
      </c>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x14ac:dyDescent="0.2">
      <c r="A29" s="164" t="s">
        <v>217</v>
      </c>
      <c r="B29" s="165" t="s">
        <v>140</v>
      </c>
      <c r="C29" s="185" t="s">
        <v>141</v>
      </c>
      <c r="D29" s="166"/>
      <c r="E29" s="167"/>
      <c r="F29" s="168"/>
      <c r="G29" s="168">
        <f>SUMIF(AG30:AG35,"&lt;&gt;NOR",G30:G35)</f>
        <v>0</v>
      </c>
      <c r="H29" s="168"/>
      <c r="I29" s="168">
        <f>SUM(I30:I35)</f>
        <v>0</v>
      </c>
      <c r="J29" s="168"/>
      <c r="K29" s="168">
        <f>SUM(K30:K35)</f>
        <v>0</v>
      </c>
      <c r="L29" s="168"/>
      <c r="M29" s="168">
        <f>SUM(M30:M35)</f>
        <v>0</v>
      </c>
      <c r="N29" s="167"/>
      <c r="O29" s="167">
        <f>SUM(O30:O35)</f>
        <v>2.36</v>
      </c>
      <c r="P29" s="167"/>
      <c r="Q29" s="167">
        <f>SUM(Q30:Q35)</f>
        <v>0</v>
      </c>
      <c r="R29" s="168"/>
      <c r="S29" s="168"/>
      <c r="T29" s="169"/>
      <c r="U29" s="163"/>
      <c r="V29" s="163">
        <f>SUM(V30:V35)</f>
        <v>1.07</v>
      </c>
      <c r="W29" s="163"/>
      <c r="X29" s="163"/>
      <c r="Y29" s="163"/>
      <c r="AG29" t="s">
        <v>218</v>
      </c>
    </row>
    <row r="30" spans="1:60" outlineLevel="1" x14ac:dyDescent="0.2">
      <c r="A30" s="171">
        <v>9</v>
      </c>
      <c r="B30" s="172" t="s">
        <v>385</v>
      </c>
      <c r="C30" s="187" t="s">
        <v>386</v>
      </c>
      <c r="D30" s="173" t="s">
        <v>253</v>
      </c>
      <c r="E30" s="174">
        <v>0.50749999999999995</v>
      </c>
      <c r="F30" s="175"/>
      <c r="G30" s="176">
        <f>ROUND(E30*F30,2)</f>
        <v>0</v>
      </c>
      <c r="H30" s="175"/>
      <c r="I30" s="176">
        <f>ROUND(E30*H30,2)</f>
        <v>0</v>
      </c>
      <c r="J30" s="175"/>
      <c r="K30" s="176">
        <f>ROUND(E30*J30,2)</f>
        <v>0</v>
      </c>
      <c r="L30" s="176">
        <v>21</v>
      </c>
      <c r="M30" s="176">
        <f>G30*(1+L30/100)</f>
        <v>0</v>
      </c>
      <c r="N30" s="174">
        <v>2.16</v>
      </c>
      <c r="O30" s="174">
        <f>ROUND(E30*N30,2)</f>
        <v>1.1000000000000001</v>
      </c>
      <c r="P30" s="174">
        <v>0</v>
      </c>
      <c r="Q30" s="174">
        <f>ROUND(E30*P30,2)</f>
        <v>0</v>
      </c>
      <c r="R30" s="176"/>
      <c r="S30" s="176" t="s">
        <v>236</v>
      </c>
      <c r="T30" s="177" t="s">
        <v>223</v>
      </c>
      <c r="U30" s="162">
        <v>1.085</v>
      </c>
      <c r="V30" s="162">
        <f>ROUND(E30*U30,2)</f>
        <v>0.55000000000000004</v>
      </c>
      <c r="W30" s="162"/>
      <c r="X30" s="162" t="s">
        <v>224</v>
      </c>
      <c r="Y30" s="162" t="s">
        <v>225</v>
      </c>
      <c r="Z30" s="152"/>
      <c r="AA30" s="152"/>
      <c r="AB30" s="152"/>
      <c r="AC30" s="152"/>
      <c r="AD30" s="152"/>
      <c r="AE30" s="152"/>
      <c r="AF30" s="152"/>
      <c r="AG30" s="152" t="s">
        <v>226</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2" x14ac:dyDescent="0.2">
      <c r="A31" s="159"/>
      <c r="B31" s="160"/>
      <c r="C31" s="194" t="s">
        <v>387</v>
      </c>
      <c r="D31" s="191"/>
      <c r="E31" s="192">
        <v>0.51</v>
      </c>
      <c r="F31" s="162"/>
      <c r="G31" s="162"/>
      <c r="H31" s="162"/>
      <c r="I31" s="162"/>
      <c r="J31" s="162"/>
      <c r="K31" s="162"/>
      <c r="L31" s="162"/>
      <c r="M31" s="162"/>
      <c r="N31" s="161"/>
      <c r="O31" s="161"/>
      <c r="P31" s="161"/>
      <c r="Q31" s="161"/>
      <c r="R31" s="162"/>
      <c r="S31" s="162"/>
      <c r="T31" s="162"/>
      <c r="U31" s="162"/>
      <c r="V31" s="162"/>
      <c r="W31" s="162"/>
      <c r="X31" s="162"/>
      <c r="Y31" s="162"/>
      <c r="Z31" s="152"/>
      <c r="AA31" s="152"/>
      <c r="AB31" s="152"/>
      <c r="AC31" s="152"/>
      <c r="AD31" s="152"/>
      <c r="AE31" s="152"/>
      <c r="AF31" s="152"/>
      <c r="AG31" s="152" t="s">
        <v>258</v>
      </c>
      <c r="AH31" s="152">
        <v>0</v>
      </c>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71">
        <v>10</v>
      </c>
      <c r="B32" s="172" t="s">
        <v>388</v>
      </c>
      <c r="C32" s="187" t="s">
        <v>389</v>
      </c>
      <c r="D32" s="173" t="s">
        <v>253</v>
      </c>
      <c r="E32" s="174">
        <v>0.49</v>
      </c>
      <c r="F32" s="175"/>
      <c r="G32" s="176">
        <f>ROUND(E32*F32,2)</f>
        <v>0</v>
      </c>
      <c r="H32" s="175"/>
      <c r="I32" s="176">
        <f>ROUND(E32*H32,2)</f>
        <v>0</v>
      </c>
      <c r="J32" s="175"/>
      <c r="K32" s="176">
        <f>ROUND(E32*J32,2)</f>
        <v>0</v>
      </c>
      <c r="L32" s="176">
        <v>21</v>
      </c>
      <c r="M32" s="176">
        <f>G32*(1+L32/100)</f>
        <v>0</v>
      </c>
      <c r="N32" s="174">
        <v>2.5249999999999999</v>
      </c>
      <c r="O32" s="174">
        <f>ROUND(E32*N32,2)</f>
        <v>1.24</v>
      </c>
      <c r="P32" s="174">
        <v>0</v>
      </c>
      <c r="Q32" s="174">
        <f>ROUND(E32*P32,2)</f>
        <v>0</v>
      </c>
      <c r="R32" s="176"/>
      <c r="S32" s="176" t="s">
        <v>236</v>
      </c>
      <c r="T32" s="177" t="s">
        <v>223</v>
      </c>
      <c r="U32" s="162">
        <v>0.48</v>
      </c>
      <c r="V32" s="162">
        <f>ROUND(E32*U32,2)</f>
        <v>0.24</v>
      </c>
      <c r="W32" s="162"/>
      <c r="X32" s="162" t="s">
        <v>224</v>
      </c>
      <c r="Y32" s="162" t="s">
        <v>225</v>
      </c>
      <c r="Z32" s="152"/>
      <c r="AA32" s="152"/>
      <c r="AB32" s="152"/>
      <c r="AC32" s="152"/>
      <c r="AD32" s="152"/>
      <c r="AE32" s="152"/>
      <c r="AF32" s="152"/>
      <c r="AG32" s="152" t="s">
        <v>226</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2" x14ac:dyDescent="0.2">
      <c r="A33" s="159"/>
      <c r="B33" s="160"/>
      <c r="C33" s="194" t="s">
        <v>390</v>
      </c>
      <c r="D33" s="191"/>
      <c r="E33" s="192">
        <v>0.49</v>
      </c>
      <c r="F33" s="162"/>
      <c r="G33" s="162"/>
      <c r="H33" s="162"/>
      <c r="I33" s="162"/>
      <c r="J33" s="162"/>
      <c r="K33" s="162"/>
      <c r="L33" s="162"/>
      <c r="M33" s="162"/>
      <c r="N33" s="161"/>
      <c r="O33" s="161"/>
      <c r="P33" s="161"/>
      <c r="Q33" s="161"/>
      <c r="R33" s="162"/>
      <c r="S33" s="162"/>
      <c r="T33" s="162"/>
      <c r="U33" s="162"/>
      <c r="V33" s="162"/>
      <c r="W33" s="162"/>
      <c r="X33" s="162"/>
      <c r="Y33" s="162"/>
      <c r="Z33" s="152"/>
      <c r="AA33" s="152"/>
      <c r="AB33" s="152"/>
      <c r="AC33" s="152"/>
      <c r="AD33" s="152"/>
      <c r="AE33" s="152"/>
      <c r="AF33" s="152"/>
      <c r="AG33" s="152" t="s">
        <v>258</v>
      </c>
      <c r="AH33" s="152">
        <v>0</v>
      </c>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ht="22.5" outlineLevel="1" x14ac:dyDescent="0.2">
      <c r="A34" s="171">
        <v>11</v>
      </c>
      <c r="B34" s="172" t="s">
        <v>391</v>
      </c>
      <c r="C34" s="187" t="s">
        <v>392</v>
      </c>
      <c r="D34" s="173" t="s">
        <v>335</v>
      </c>
      <c r="E34" s="174">
        <v>1.8450000000000001E-2</v>
      </c>
      <c r="F34" s="175"/>
      <c r="G34" s="176">
        <f>ROUND(E34*F34,2)</f>
        <v>0</v>
      </c>
      <c r="H34" s="175"/>
      <c r="I34" s="176">
        <f>ROUND(E34*H34,2)</f>
        <v>0</v>
      </c>
      <c r="J34" s="175"/>
      <c r="K34" s="176">
        <f>ROUND(E34*J34,2)</f>
        <v>0</v>
      </c>
      <c r="L34" s="176">
        <v>21</v>
      </c>
      <c r="M34" s="176">
        <f>G34*(1+L34/100)</f>
        <v>0</v>
      </c>
      <c r="N34" s="174">
        <v>1.0554399999999999</v>
      </c>
      <c r="O34" s="174">
        <f>ROUND(E34*N34,2)</f>
        <v>0.02</v>
      </c>
      <c r="P34" s="174">
        <v>0</v>
      </c>
      <c r="Q34" s="174">
        <f>ROUND(E34*P34,2)</f>
        <v>0</v>
      </c>
      <c r="R34" s="176"/>
      <c r="S34" s="176" t="s">
        <v>236</v>
      </c>
      <c r="T34" s="177" t="s">
        <v>223</v>
      </c>
      <c r="U34" s="162">
        <v>15.231</v>
      </c>
      <c r="V34" s="162">
        <f>ROUND(E34*U34,2)</f>
        <v>0.28000000000000003</v>
      </c>
      <c r="W34" s="162"/>
      <c r="X34" s="162" t="s">
        <v>224</v>
      </c>
      <c r="Y34" s="162" t="s">
        <v>225</v>
      </c>
      <c r="Z34" s="152"/>
      <c r="AA34" s="152"/>
      <c r="AB34" s="152"/>
      <c r="AC34" s="152"/>
      <c r="AD34" s="152"/>
      <c r="AE34" s="152"/>
      <c r="AF34" s="152"/>
      <c r="AG34" s="152" t="s">
        <v>226</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2" x14ac:dyDescent="0.2">
      <c r="A35" s="159"/>
      <c r="B35" s="160"/>
      <c r="C35" s="194" t="s">
        <v>393</v>
      </c>
      <c r="D35" s="191"/>
      <c r="E35" s="192">
        <v>0.02</v>
      </c>
      <c r="F35" s="162"/>
      <c r="G35" s="162"/>
      <c r="H35" s="162"/>
      <c r="I35" s="162"/>
      <c r="J35" s="162"/>
      <c r="K35" s="162"/>
      <c r="L35" s="162"/>
      <c r="M35" s="162"/>
      <c r="N35" s="161"/>
      <c r="O35" s="161"/>
      <c r="P35" s="161"/>
      <c r="Q35" s="161"/>
      <c r="R35" s="162"/>
      <c r="S35" s="162"/>
      <c r="T35" s="162"/>
      <c r="U35" s="162"/>
      <c r="V35" s="162"/>
      <c r="W35" s="162"/>
      <c r="X35" s="162"/>
      <c r="Y35" s="162"/>
      <c r="Z35" s="152"/>
      <c r="AA35" s="152"/>
      <c r="AB35" s="152"/>
      <c r="AC35" s="152"/>
      <c r="AD35" s="152"/>
      <c r="AE35" s="152"/>
      <c r="AF35" s="152"/>
      <c r="AG35" s="152" t="s">
        <v>258</v>
      </c>
      <c r="AH35" s="152">
        <v>0</v>
      </c>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x14ac:dyDescent="0.2">
      <c r="A36" s="164" t="s">
        <v>217</v>
      </c>
      <c r="B36" s="165" t="s">
        <v>152</v>
      </c>
      <c r="C36" s="185" t="s">
        <v>153</v>
      </c>
      <c r="D36" s="166"/>
      <c r="E36" s="167"/>
      <c r="F36" s="168"/>
      <c r="G36" s="168">
        <f>SUMIF(AG37:AG40,"&lt;&gt;NOR",G37:G40)</f>
        <v>0</v>
      </c>
      <c r="H36" s="168"/>
      <c r="I36" s="168">
        <f>SUM(I37:I40)</f>
        <v>0</v>
      </c>
      <c r="J36" s="168"/>
      <c r="K36" s="168">
        <f>SUM(K37:K40)</f>
        <v>0</v>
      </c>
      <c r="L36" s="168"/>
      <c r="M36" s="168">
        <f>SUM(M37:M40)</f>
        <v>0</v>
      </c>
      <c r="N36" s="167"/>
      <c r="O36" s="167">
        <f>SUM(O37:O40)</f>
        <v>8.09</v>
      </c>
      <c r="P36" s="167"/>
      <c r="Q36" s="167">
        <f>SUM(Q37:Q40)</f>
        <v>0</v>
      </c>
      <c r="R36" s="168"/>
      <c r="S36" s="168"/>
      <c r="T36" s="169"/>
      <c r="U36" s="163"/>
      <c r="V36" s="163">
        <f>SUM(V37:V40)</f>
        <v>38.019999999999996</v>
      </c>
      <c r="W36" s="163"/>
      <c r="X36" s="163"/>
      <c r="Y36" s="163"/>
      <c r="AG36" t="s">
        <v>218</v>
      </c>
    </row>
    <row r="37" spans="1:60" outlineLevel="1" x14ac:dyDescent="0.2">
      <c r="A37" s="178">
        <v>12</v>
      </c>
      <c r="B37" s="179" t="s">
        <v>394</v>
      </c>
      <c r="C37" s="186" t="s">
        <v>395</v>
      </c>
      <c r="D37" s="180" t="s">
        <v>299</v>
      </c>
      <c r="E37" s="181">
        <v>4</v>
      </c>
      <c r="F37" s="182"/>
      <c r="G37" s="183">
        <f>ROUND(E37*F37,2)</f>
        <v>0</v>
      </c>
      <c r="H37" s="182"/>
      <c r="I37" s="183">
        <f>ROUND(E37*H37,2)</f>
        <v>0</v>
      </c>
      <c r="J37" s="182"/>
      <c r="K37" s="183">
        <f>ROUND(E37*J37,2)</f>
        <v>0</v>
      </c>
      <c r="L37" s="183">
        <v>21</v>
      </c>
      <c r="M37" s="183">
        <f>G37*(1+L37/100)</f>
        <v>0</v>
      </c>
      <c r="N37" s="181">
        <v>0</v>
      </c>
      <c r="O37" s="181">
        <f>ROUND(E37*N37,2)</f>
        <v>0</v>
      </c>
      <c r="P37" s="181">
        <v>0</v>
      </c>
      <c r="Q37" s="181">
        <f>ROUND(E37*P37,2)</f>
        <v>0</v>
      </c>
      <c r="R37" s="183"/>
      <c r="S37" s="183" t="s">
        <v>236</v>
      </c>
      <c r="T37" s="184" t="s">
        <v>223</v>
      </c>
      <c r="U37" s="162">
        <v>6.6000000000000003E-2</v>
      </c>
      <c r="V37" s="162">
        <f>ROUND(E37*U37,2)</f>
        <v>0.26</v>
      </c>
      <c r="W37" s="162"/>
      <c r="X37" s="162" t="s">
        <v>224</v>
      </c>
      <c r="Y37" s="162" t="s">
        <v>225</v>
      </c>
      <c r="Z37" s="152"/>
      <c r="AA37" s="152"/>
      <c r="AB37" s="152"/>
      <c r="AC37" s="152"/>
      <c r="AD37" s="152"/>
      <c r="AE37" s="152"/>
      <c r="AF37" s="152"/>
      <c r="AG37" s="152" t="s">
        <v>226</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
      <c r="A38" s="171">
        <v>13</v>
      </c>
      <c r="B38" s="172" t="s">
        <v>396</v>
      </c>
      <c r="C38" s="187" t="s">
        <v>397</v>
      </c>
      <c r="D38" s="173" t="s">
        <v>398</v>
      </c>
      <c r="E38" s="174">
        <v>5</v>
      </c>
      <c r="F38" s="175"/>
      <c r="G38" s="176">
        <f>ROUND(E38*F38,2)</f>
        <v>0</v>
      </c>
      <c r="H38" s="175"/>
      <c r="I38" s="176">
        <f>ROUND(E38*H38,2)</f>
        <v>0</v>
      </c>
      <c r="J38" s="175"/>
      <c r="K38" s="176">
        <f>ROUND(E38*J38,2)</f>
        <v>0</v>
      </c>
      <c r="L38" s="176">
        <v>21</v>
      </c>
      <c r="M38" s="176">
        <f>G38*(1+L38/100)</f>
        <v>0</v>
      </c>
      <c r="N38" s="174">
        <v>1.6167899999999999</v>
      </c>
      <c r="O38" s="174">
        <f>ROUND(E38*N38,2)</f>
        <v>8.08</v>
      </c>
      <c r="P38" s="174">
        <v>0</v>
      </c>
      <c r="Q38" s="174">
        <f>ROUND(E38*P38,2)</f>
        <v>0</v>
      </c>
      <c r="R38" s="176"/>
      <c r="S38" s="176" t="s">
        <v>236</v>
      </c>
      <c r="T38" s="177" t="s">
        <v>223</v>
      </c>
      <c r="U38" s="162">
        <v>7.55185</v>
      </c>
      <c r="V38" s="162">
        <f>ROUND(E38*U38,2)</f>
        <v>37.76</v>
      </c>
      <c r="W38" s="162"/>
      <c r="X38" s="162" t="s">
        <v>399</v>
      </c>
      <c r="Y38" s="162" t="s">
        <v>225</v>
      </c>
      <c r="Z38" s="152"/>
      <c r="AA38" s="152"/>
      <c r="AB38" s="152"/>
      <c r="AC38" s="152"/>
      <c r="AD38" s="152"/>
      <c r="AE38" s="152"/>
      <c r="AF38" s="152"/>
      <c r="AG38" s="152" t="s">
        <v>400</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2" x14ac:dyDescent="0.2">
      <c r="A39" s="159"/>
      <c r="B39" s="160"/>
      <c r="C39" s="260" t="s">
        <v>401</v>
      </c>
      <c r="D39" s="261"/>
      <c r="E39" s="261"/>
      <c r="F39" s="261"/>
      <c r="G39" s="261"/>
      <c r="H39" s="162"/>
      <c r="I39" s="162"/>
      <c r="J39" s="162"/>
      <c r="K39" s="162"/>
      <c r="L39" s="162"/>
      <c r="M39" s="162"/>
      <c r="N39" s="161"/>
      <c r="O39" s="161"/>
      <c r="P39" s="161"/>
      <c r="Q39" s="161"/>
      <c r="R39" s="162"/>
      <c r="S39" s="162"/>
      <c r="T39" s="162"/>
      <c r="U39" s="162"/>
      <c r="V39" s="162"/>
      <c r="W39" s="162"/>
      <c r="X39" s="162"/>
      <c r="Y39" s="162"/>
      <c r="Z39" s="152"/>
      <c r="AA39" s="152"/>
      <c r="AB39" s="152"/>
      <c r="AC39" s="152"/>
      <c r="AD39" s="152"/>
      <c r="AE39" s="152"/>
      <c r="AF39" s="152"/>
      <c r="AG39" s="152" t="s">
        <v>278</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
      <c r="A40" s="178">
        <v>14</v>
      </c>
      <c r="B40" s="179" t="s">
        <v>402</v>
      </c>
      <c r="C40" s="186" t="s">
        <v>403</v>
      </c>
      <c r="D40" s="180" t="s">
        <v>341</v>
      </c>
      <c r="E40" s="181">
        <v>2</v>
      </c>
      <c r="F40" s="182"/>
      <c r="G40" s="183">
        <f>ROUND(E40*F40,2)</f>
        <v>0</v>
      </c>
      <c r="H40" s="182"/>
      <c r="I40" s="183">
        <f>ROUND(E40*H40,2)</f>
        <v>0</v>
      </c>
      <c r="J40" s="182"/>
      <c r="K40" s="183">
        <f>ROUND(E40*J40,2)</f>
        <v>0</v>
      </c>
      <c r="L40" s="183">
        <v>21</v>
      </c>
      <c r="M40" s="183">
        <f>G40*(1+L40/100)</f>
        <v>0</v>
      </c>
      <c r="N40" s="181">
        <v>3.0000000000000001E-3</v>
      </c>
      <c r="O40" s="181">
        <f>ROUND(E40*N40,2)</f>
        <v>0.01</v>
      </c>
      <c r="P40" s="181">
        <v>0</v>
      </c>
      <c r="Q40" s="181">
        <f>ROUND(E40*P40,2)</f>
        <v>0</v>
      </c>
      <c r="R40" s="183" t="s">
        <v>302</v>
      </c>
      <c r="S40" s="183" t="s">
        <v>236</v>
      </c>
      <c r="T40" s="184" t="s">
        <v>223</v>
      </c>
      <c r="U40" s="162">
        <v>0</v>
      </c>
      <c r="V40" s="162">
        <f>ROUND(E40*U40,2)</f>
        <v>0</v>
      </c>
      <c r="W40" s="162"/>
      <c r="X40" s="162" t="s">
        <v>285</v>
      </c>
      <c r="Y40" s="162" t="s">
        <v>225</v>
      </c>
      <c r="Z40" s="152"/>
      <c r="AA40" s="152"/>
      <c r="AB40" s="152"/>
      <c r="AC40" s="152"/>
      <c r="AD40" s="152"/>
      <c r="AE40" s="152"/>
      <c r="AF40" s="152"/>
      <c r="AG40" s="152" t="s">
        <v>286</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x14ac:dyDescent="0.2">
      <c r="A41" s="164" t="s">
        <v>217</v>
      </c>
      <c r="B41" s="165" t="s">
        <v>158</v>
      </c>
      <c r="C41" s="185" t="s">
        <v>159</v>
      </c>
      <c r="D41" s="166"/>
      <c r="E41" s="167"/>
      <c r="F41" s="168"/>
      <c r="G41" s="168">
        <f>SUMIF(AG42:AG44,"&lt;&gt;NOR",G42:G44)</f>
        <v>0</v>
      </c>
      <c r="H41" s="168"/>
      <c r="I41" s="168">
        <f>SUM(I42:I44)</f>
        <v>0</v>
      </c>
      <c r="J41" s="168"/>
      <c r="K41" s="168">
        <f>SUM(K42:K44)</f>
        <v>0</v>
      </c>
      <c r="L41" s="168"/>
      <c r="M41" s="168">
        <f>SUM(M42:M44)</f>
        <v>0</v>
      </c>
      <c r="N41" s="167"/>
      <c r="O41" s="167">
        <f>SUM(O42:O44)</f>
        <v>0</v>
      </c>
      <c r="P41" s="167"/>
      <c r="Q41" s="167">
        <f>SUM(Q42:Q44)</f>
        <v>0</v>
      </c>
      <c r="R41" s="168"/>
      <c r="S41" s="168"/>
      <c r="T41" s="169"/>
      <c r="U41" s="163"/>
      <c r="V41" s="163">
        <f>SUM(V42:V44)</f>
        <v>3.1599999999999997</v>
      </c>
      <c r="W41" s="163"/>
      <c r="X41" s="163"/>
      <c r="Y41" s="163"/>
      <c r="AG41" t="s">
        <v>218</v>
      </c>
    </row>
    <row r="42" spans="1:60" outlineLevel="1" x14ac:dyDescent="0.2">
      <c r="A42" s="178">
        <v>15</v>
      </c>
      <c r="B42" s="179" t="s">
        <v>404</v>
      </c>
      <c r="C42" s="186" t="s">
        <v>405</v>
      </c>
      <c r="D42" s="180" t="s">
        <v>335</v>
      </c>
      <c r="E42" s="181">
        <v>2.97092</v>
      </c>
      <c r="F42" s="182"/>
      <c r="G42" s="183">
        <f>ROUND(E42*F42,2)</f>
        <v>0</v>
      </c>
      <c r="H42" s="182"/>
      <c r="I42" s="183">
        <f>ROUND(E42*H42,2)</f>
        <v>0</v>
      </c>
      <c r="J42" s="182"/>
      <c r="K42" s="183">
        <f>ROUND(E42*J42,2)</f>
        <v>0</v>
      </c>
      <c r="L42" s="183">
        <v>21</v>
      </c>
      <c r="M42" s="183">
        <f>G42*(1+L42/100)</f>
        <v>0</v>
      </c>
      <c r="N42" s="181">
        <v>0</v>
      </c>
      <c r="O42" s="181">
        <f>ROUND(E42*N42,2)</f>
        <v>0</v>
      </c>
      <c r="P42" s="181">
        <v>0</v>
      </c>
      <c r="Q42" s="181">
        <f>ROUND(E42*P42,2)</f>
        <v>0</v>
      </c>
      <c r="R42" s="183"/>
      <c r="S42" s="183" t="s">
        <v>236</v>
      </c>
      <c r="T42" s="184" t="s">
        <v>223</v>
      </c>
      <c r="U42" s="162">
        <v>0.85199999999999998</v>
      </c>
      <c r="V42" s="162">
        <f>ROUND(E42*U42,2)</f>
        <v>2.5299999999999998</v>
      </c>
      <c r="W42" s="162"/>
      <c r="X42" s="162" t="s">
        <v>224</v>
      </c>
      <c r="Y42" s="162" t="s">
        <v>225</v>
      </c>
      <c r="Z42" s="152"/>
      <c r="AA42" s="152"/>
      <c r="AB42" s="152"/>
      <c r="AC42" s="152"/>
      <c r="AD42" s="152"/>
      <c r="AE42" s="152"/>
      <c r="AF42" s="152"/>
      <c r="AG42" s="152" t="s">
        <v>314</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1" x14ac:dyDescent="0.2">
      <c r="A43" s="171">
        <v>16</v>
      </c>
      <c r="B43" s="172" t="s">
        <v>356</v>
      </c>
      <c r="C43" s="187" t="s">
        <v>357</v>
      </c>
      <c r="D43" s="173" t="s">
        <v>335</v>
      </c>
      <c r="E43" s="174">
        <v>2.97092</v>
      </c>
      <c r="F43" s="175"/>
      <c r="G43" s="176">
        <f>ROUND(E43*F43,2)</f>
        <v>0</v>
      </c>
      <c r="H43" s="175"/>
      <c r="I43" s="176">
        <f>ROUND(E43*H43,2)</f>
        <v>0</v>
      </c>
      <c r="J43" s="175"/>
      <c r="K43" s="176">
        <f>ROUND(E43*J43,2)</f>
        <v>0</v>
      </c>
      <c r="L43" s="176">
        <v>21</v>
      </c>
      <c r="M43" s="176">
        <f>G43*(1+L43/100)</f>
        <v>0</v>
      </c>
      <c r="N43" s="174">
        <v>0</v>
      </c>
      <c r="O43" s="174">
        <f>ROUND(E43*N43,2)</f>
        <v>0</v>
      </c>
      <c r="P43" s="174">
        <v>0</v>
      </c>
      <c r="Q43" s="174">
        <f>ROUND(E43*P43,2)</f>
        <v>0</v>
      </c>
      <c r="R43" s="176"/>
      <c r="S43" s="176" t="s">
        <v>236</v>
      </c>
      <c r="T43" s="177" t="s">
        <v>223</v>
      </c>
      <c r="U43" s="162">
        <v>0.21149999999999999</v>
      </c>
      <c r="V43" s="162">
        <f>ROUND(E43*U43,2)</f>
        <v>0.63</v>
      </c>
      <c r="W43" s="162"/>
      <c r="X43" s="162" t="s">
        <v>224</v>
      </c>
      <c r="Y43" s="162" t="s">
        <v>225</v>
      </c>
      <c r="Z43" s="152"/>
      <c r="AA43" s="152"/>
      <c r="AB43" s="152"/>
      <c r="AC43" s="152"/>
      <c r="AD43" s="152"/>
      <c r="AE43" s="152"/>
      <c r="AF43" s="152"/>
      <c r="AG43" s="152" t="s">
        <v>314</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2" x14ac:dyDescent="0.2">
      <c r="A44" s="159"/>
      <c r="B44" s="160"/>
      <c r="C44" s="260" t="s">
        <v>358</v>
      </c>
      <c r="D44" s="261"/>
      <c r="E44" s="261"/>
      <c r="F44" s="261"/>
      <c r="G44" s="261"/>
      <c r="H44" s="162"/>
      <c r="I44" s="162"/>
      <c r="J44" s="162"/>
      <c r="K44" s="162"/>
      <c r="L44" s="162"/>
      <c r="M44" s="162"/>
      <c r="N44" s="161"/>
      <c r="O44" s="161"/>
      <c r="P44" s="161"/>
      <c r="Q44" s="161"/>
      <c r="R44" s="162"/>
      <c r="S44" s="162"/>
      <c r="T44" s="162"/>
      <c r="U44" s="162"/>
      <c r="V44" s="162"/>
      <c r="W44" s="162"/>
      <c r="X44" s="162"/>
      <c r="Y44" s="162"/>
      <c r="Z44" s="152"/>
      <c r="AA44" s="152"/>
      <c r="AB44" s="152"/>
      <c r="AC44" s="152"/>
      <c r="AD44" s="152"/>
      <c r="AE44" s="152"/>
      <c r="AF44" s="152"/>
      <c r="AG44" s="152" t="s">
        <v>278</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x14ac:dyDescent="0.2">
      <c r="A45" s="3"/>
      <c r="B45" s="4"/>
      <c r="C45" s="188"/>
      <c r="D45" s="6"/>
      <c r="E45" s="3"/>
      <c r="F45" s="3"/>
      <c r="G45" s="3"/>
      <c r="H45" s="3"/>
      <c r="I45" s="3"/>
      <c r="J45" s="3"/>
      <c r="K45" s="3"/>
      <c r="L45" s="3"/>
      <c r="M45" s="3"/>
      <c r="N45" s="3"/>
      <c r="O45" s="3"/>
      <c r="P45" s="3"/>
      <c r="Q45" s="3"/>
      <c r="R45" s="3"/>
      <c r="S45" s="3"/>
      <c r="T45" s="3"/>
      <c r="U45" s="3"/>
      <c r="V45" s="3"/>
      <c r="W45" s="3"/>
      <c r="X45" s="3"/>
      <c r="Y45" s="3"/>
      <c r="AE45">
        <v>12</v>
      </c>
      <c r="AF45">
        <v>21</v>
      </c>
      <c r="AG45" t="s">
        <v>203</v>
      </c>
    </row>
    <row r="46" spans="1:60" x14ac:dyDescent="0.2">
      <c r="A46" s="155"/>
      <c r="B46" s="156" t="s">
        <v>29</v>
      </c>
      <c r="C46" s="189"/>
      <c r="D46" s="157"/>
      <c r="E46" s="158"/>
      <c r="F46" s="158"/>
      <c r="G46" s="170">
        <f>G8+G29+G36+G41</f>
        <v>0</v>
      </c>
      <c r="H46" s="3"/>
      <c r="I46" s="3"/>
      <c r="J46" s="3"/>
      <c r="K46" s="3"/>
      <c r="L46" s="3"/>
      <c r="M46" s="3"/>
      <c r="N46" s="3"/>
      <c r="O46" s="3"/>
      <c r="P46" s="3"/>
      <c r="Q46" s="3"/>
      <c r="R46" s="3"/>
      <c r="S46" s="3"/>
      <c r="T46" s="3"/>
      <c r="U46" s="3"/>
      <c r="V46" s="3"/>
      <c r="W46" s="3"/>
      <c r="X46" s="3"/>
      <c r="Y46" s="3"/>
      <c r="AE46">
        <f>SUMIF(L7:L44,AE45,G7:G44)</f>
        <v>0</v>
      </c>
      <c r="AF46">
        <f>SUMIF(L7:L44,AF45,G7:G44)</f>
        <v>0</v>
      </c>
      <c r="AG46" t="s">
        <v>249</v>
      </c>
    </row>
    <row r="47" spans="1:60" x14ac:dyDescent="0.2">
      <c r="C47" s="190"/>
      <c r="D47" s="10"/>
      <c r="AG47" t="s">
        <v>250</v>
      </c>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bQ1s5weLzPtSmM1hmPpoO20/LoK6X4ySQs5lu6MNNncVdHh7zAOMGGfHaUZBFuHcfiGvPGhDdKwH/IFVbppp6g==" saltValue="nRO04nU1MF5guwymXxPSOw==" spinCount="100000" sheet="1" formatRows="0"/>
  <mergeCells count="7">
    <mergeCell ref="C44:G44"/>
    <mergeCell ref="A1:G1"/>
    <mergeCell ref="C2:G2"/>
    <mergeCell ref="C3:G3"/>
    <mergeCell ref="C4:G4"/>
    <mergeCell ref="C22:G22"/>
    <mergeCell ref="C39:G39"/>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2"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60</v>
      </c>
      <c r="C3" s="252" t="s">
        <v>61</v>
      </c>
      <c r="D3" s="253"/>
      <c r="E3" s="253"/>
      <c r="F3" s="253"/>
      <c r="G3" s="254"/>
      <c r="AC3" s="125" t="s">
        <v>192</v>
      </c>
      <c r="AG3" t="s">
        <v>193</v>
      </c>
    </row>
    <row r="4" spans="1:60" ht="24.95" customHeight="1" x14ac:dyDescent="0.2">
      <c r="A4" s="145" t="s">
        <v>9</v>
      </c>
      <c r="B4" s="146" t="s">
        <v>62</v>
      </c>
      <c r="C4" s="255" t="s">
        <v>63</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176</v>
      </c>
      <c r="C8" s="185" t="s">
        <v>177</v>
      </c>
      <c r="D8" s="166"/>
      <c r="E8" s="167"/>
      <c r="F8" s="168"/>
      <c r="G8" s="168">
        <f>SUMIF(AG9:AG16,"&lt;&gt;NOR",G9:G16)</f>
        <v>0</v>
      </c>
      <c r="H8" s="168"/>
      <c r="I8" s="168">
        <f>SUM(I9:I16)</f>
        <v>0</v>
      </c>
      <c r="J8" s="168"/>
      <c r="K8" s="168">
        <f>SUM(K9:K16)</f>
        <v>0</v>
      </c>
      <c r="L8" s="168"/>
      <c r="M8" s="168">
        <f>SUM(M9:M16)</f>
        <v>0</v>
      </c>
      <c r="N8" s="167"/>
      <c r="O8" s="167">
        <f>SUM(O9:O16)</f>
        <v>7.0000000000000007E-2</v>
      </c>
      <c r="P8" s="167"/>
      <c r="Q8" s="167">
        <f>SUM(Q9:Q16)</f>
        <v>0</v>
      </c>
      <c r="R8" s="168"/>
      <c r="S8" s="168"/>
      <c r="T8" s="169"/>
      <c r="U8" s="163"/>
      <c r="V8" s="163">
        <f>SUM(V9:V16)</f>
        <v>29.69</v>
      </c>
      <c r="W8" s="163"/>
      <c r="X8" s="163"/>
      <c r="Y8" s="163"/>
      <c r="AG8" t="s">
        <v>218</v>
      </c>
    </row>
    <row r="9" spans="1:60" outlineLevel="1" x14ac:dyDescent="0.2">
      <c r="A9" s="171">
        <v>1</v>
      </c>
      <c r="B9" s="172" t="s">
        <v>406</v>
      </c>
      <c r="C9" s="187" t="s">
        <v>407</v>
      </c>
      <c r="D9" s="173" t="s">
        <v>299</v>
      </c>
      <c r="E9" s="174">
        <v>50</v>
      </c>
      <c r="F9" s="175"/>
      <c r="G9" s="176">
        <f>ROUND(E9*F9,2)</f>
        <v>0</v>
      </c>
      <c r="H9" s="175"/>
      <c r="I9" s="176">
        <f>ROUND(E9*H9,2)</f>
        <v>0</v>
      </c>
      <c r="J9" s="175"/>
      <c r="K9" s="176">
        <f>ROUND(E9*J9,2)</f>
        <v>0</v>
      </c>
      <c r="L9" s="176">
        <v>21</v>
      </c>
      <c r="M9" s="176">
        <f>G9*(1+L9/100)</f>
        <v>0</v>
      </c>
      <c r="N9" s="174">
        <v>0</v>
      </c>
      <c r="O9" s="174">
        <f>ROUND(E9*N9,2)</f>
        <v>0</v>
      </c>
      <c r="P9" s="174">
        <v>0</v>
      </c>
      <c r="Q9" s="174">
        <f>ROUND(E9*P9,2)</f>
        <v>0</v>
      </c>
      <c r="R9" s="176"/>
      <c r="S9" s="176" t="s">
        <v>236</v>
      </c>
      <c r="T9" s="177" t="s">
        <v>223</v>
      </c>
      <c r="U9" s="162">
        <v>0.57950000000000002</v>
      </c>
      <c r="V9" s="162">
        <f>ROUND(E9*U9,2)</f>
        <v>28.98</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2" x14ac:dyDescent="0.2">
      <c r="A10" s="159"/>
      <c r="B10" s="160"/>
      <c r="C10" s="260" t="s">
        <v>408</v>
      </c>
      <c r="D10" s="261"/>
      <c r="E10" s="261"/>
      <c r="F10" s="261"/>
      <c r="G10" s="261"/>
      <c r="H10" s="162"/>
      <c r="I10" s="162"/>
      <c r="J10" s="162"/>
      <c r="K10" s="162"/>
      <c r="L10" s="162"/>
      <c r="M10" s="162"/>
      <c r="N10" s="161"/>
      <c r="O10" s="161"/>
      <c r="P10" s="161"/>
      <c r="Q10" s="161"/>
      <c r="R10" s="162"/>
      <c r="S10" s="162"/>
      <c r="T10" s="162"/>
      <c r="U10" s="162"/>
      <c r="V10" s="162"/>
      <c r="W10" s="162"/>
      <c r="X10" s="162"/>
      <c r="Y10" s="162"/>
      <c r="Z10" s="152"/>
      <c r="AA10" s="152"/>
      <c r="AB10" s="152"/>
      <c r="AC10" s="152"/>
      <c r="AD10" s="152"/>
      <c r="AE10" s="152"/>
      <c r="AF10" s="152"/>
      <c r="AG10" s="152" t="s">
        <v>278</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8">
        <v>2</v>
      </c>
      <c r="B11" s="179" t="s">
        <v>409</v>
      </c>
      <c r="C11" s="186" t="s">
        <v>410</v>
      </c>
      <c r="D11" s="180" t="s">
        <v>341</v>
      </c>
      <c r="E11" s="181">
        <v>8</v>
      </c>
      <c r="F11" s="182"/>
      <c r="G11" s="183">
        <f t="shared" ref="G11:G16" si="0">ROUND(E11*F11,2)</f>
        <v>0</v>
      </c>
      <c r="H11" s="182"/>
      <c r="I11" s="183">
        <f t="shared" ref="I11:I16" si="1">ROUND(E11*H11,2)</f>
        <v>0</v>
      </c>
      <c r="J11" s="182"/>
      <c r="K11" s="183">
        <f t="shared" ref="K11:K16" si="2">ROUND(E11*J11,2)</f>
        <v>0</v>
      </c>
      <c r="L11" s="183">
        <v>21</v>
      </c>
      <c r="M11" s="183">
        <f t="shared" ref="M11:M16" si="3">G11*(1+L11/100)</f>
        <v>0</v>
      </c>
      <c r="N11" s="181">
        <v>0</v>
      </c>
      <c r="O11" s="181">
        <f t="shared" ref="O11:O16" si="4">ROUND(E11*N11,2)</f>
        <v>0</v>
      </c>
      <c r="P11" s="181">
        <v>0</v>
      </c>
      <c r="Q11" s="181">
        <f t="shared" ref="Q11:Q16" si="5">ROUND(E11*P11,2)</f>
        <v>0</v>
      </c>
      <c r="R11" s="183"/>
      <c r="S11" s="183" t="s">
        <v>236</v>
      </c>
      <c r="T11" s="184" t="s">
        <v>223</v>
      </c>
      <c r="U11" s="162">
        <v>8.2170000000000007E-2</v>
      </c>
      <c r="V11" s="162">
        <f t="shared" ref="V11:V16" si="6">ROUND(E11*U11,2)</f>
        <v>0.66</v>
      </c>
      <c r="W11" s="162"/>
      <c r="X11" s="162" t="s">
        <v>224</v>
      </c>
      <c r="Y11" s="162" t="s">
        <v>225</v>
      </c>
      <c r="Z11" s="152"/>
      <c r="AA11" s="152"/>
      <c r="AB11" s="152"/>
      <c r="AC11" s="152"/>
      <c r="AD11" s="152"/>
      <c r="AE11" s="152"/>
      <c r="AF11" s="152"/>
      <c r="AG11" s="152" t="s">
        <v>226</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78">
        <v>3</v>
      </c>
      <c r="B12" s="179" t="s">
        <v>411</v>
      </c>
      <c r="C12" s="186" t="s">
        <v>412</v>
      </c>
      <c r="D12" s="180" t="s">
        <v>341</v>
      </c>
      <c r="E12" s="181">
        <v>2</v>
      </c>
      <c r="F12" s="182"/>
      <c r="G12" s="183">
        <f t="shared" si="0"/>
        <v>0</v>
      </c>
      <c r="H12" s="182"/>
      <c r="I12" s="183">
        <f t="shared" si="1"/>
        <v>0</v>
      </c>
      <c r="J12" s="182"/>
      <c r="K12" s="183">
        <f t="shared" si="2"/>
        <v>0</v>
      </c>
      <c r="L12" s="183">
        <v>21</v>
      </c>
      <c r="M12" s="183">
        <f t="shared" si="3"/>
        <v>0</v>
      </c>
      <c r="N12" s="181">
        <v>1.0000000000000001E-5</v>
      </c>
      <c r="O12" s="181">
        <f t="shared" si="4"/>
        <v>0</v>
      </c>
      <c r="P12" s="181">
        <v>0</v>
      </c>
      <c r="Q12" s="181">
        <f t="shared" si="5"/>
        <v>0</v>
      </c>
      <c r="R12" s="183"/>
      <c r="S12" s="183" t="s">
        <v>236</v>
      </c>
      <c r="T12" s="184" t="s">
        <v>223</v>
      </c>
      <c r="U12" s="162">
        <v>2.5000000000000001E-2</v>
      </c>
      <c r="V12" s="162">
        <f t="shared" si="6"/>
        <v>0.05</v>
      </c>
      <c r="W12" s="162"/>
      <c r="X12" s="162" t="s">
        <v>224</v>
      </c>
      <c r="Y12" s="162" t="s">
        <v>225</v>
      </c>
      <c r="Z12" s="152"/>
      <c r="AA12" s="152"/>
      <c r="AB12" s="152"/>
      <c r="AC12" s="152"/>
      <c r="AD12" s="152"/>
      <c r="AE12" s="152"/>
      <c r="AF12" s="152"/>
      <c r="AG12" s="152" t="s">
        <v>226</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ht="22.5" outlineLevel="1" x14ac:dyDescent="0.2">
      <c r="A13" s="178">
        <v>4</v>
      </c>
      <c r="B13" s="179" t="s">
        <v>413</v>
      </c>
      <c r="C13" s="186" t="s">
        <v>414</v>
      </c>
      <c r="D13" s="180" t="s">
        <v>415</v>
      </c>
      <c r="E13" s="181">
        <v>1</v>
      </c>
      <c r="F13" s="182"/>
      <c r="G13" s="183">
        <f t="shared" si="0"/>
        <v>0</v>
      </c>
      <c r="H13" s="182"/>
      <c r="I13" s="183">
        <f t="shared" si="1"/>
        <v>0</v>
      </c>
      <c r="J13" s="182"/>
      <c r="K13" s="183">
        <f t="shared" si="2"/>
        <v>0</v>
      </c>
      <c r="L13" s="183">
        <v>21</v>
      </c>
      <c r="M13" s="183">
        <f t="shared" si="3"/>
        <v>0</v>
      </c>
      <c r="N13" s="181">
        <v>0</v>
      </c>
      <c r="O13" s="181">
        <f t="shared" si="4"/>
        <v>0</v>
      </c>
      <c r="P13" s="181">
        <v>0</v>
      </c>
      <c r="Q13" s="181">
        <f t="shared" si="5"/>
        <v>0</v>
      </c>
      <c r="R13" s="183"/>
      <c r="S13" s="183" t="s">
        <v>236</v>
      </c>
      <c r="T13" s="184" t="s">
        <v>223</v>
      </c>
      <c r="U13" s="162">
        <v>0</v>
      </c>
      <c r="V13" s="162">
        <f t="shared" si="6"/>
        <v>0</v>
      </c>
      <c r="W13" s="162"/>
      <c r="X13" s="162" t="s">
        <v>399</v>
      </c>
      <c r="Y13" s="162" t="s">
        <v>225</v>
      </c>
      <c r="Z13" s="152"/>
      <c r="AA13" s="152"/>
      <c r="AB13" s="152"/>
      <c r="AC13" s="152"/>
      <c r="AD13" s="152"/>
      <c r="AE13" s="152"/>
      <c r="AF13" s="152"/>
      <c r="AG13" s="152" t="s">
        <v>400</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78">
        <v>5</v>
      </c>
      <c r="B14" s="179" t="s">
        <v>416</v>
      </c>
      <c r="C14" s="186" t="s">
        <v>417</v>
      </c>
      <c r="D14" s="180" t="s">
        <v>341</v>
      </c>
      <c r="E14" s="181">
        <v>50</v>
      </c>
      <c r="F14" s="182"/>
      <c r="G14" s="183">
        <f t="shared" si="0"/>
        <v>0</v>
      </c>
      <c r="H14" s="182"/>
      <c r="I14" s="183">
        <f t="shared" si="1"/>
        <v>0</v>
      </c>
      <c r="J14" s="182"/>
      <c r="K14" s="183">
        <f t="shared" si="2"/>
        <v>0</v>
      </c>
      <c r="L14" s="183">
        <v>21</v>
      </c>
      <c r="M14" s="183">
        <f t="shared" si="3"/>
        <v>0</v>
      </c>
      <c r="N14" s="181">
        <v>2.5000000000000001E-4</v>
      </c>
      <c r="O14" s="181">
        <f t="shared" si="4"/>
        <v>0.01</v>
      </c>
      <c r="P14" s="181">
        <v>0</v>
      </c>
      <c r="Q14" s="181">
        <f t="shared" si="5"/>
        <v>0</v>
      </c>
      <c r="R14" s="183" t="s">
        <v>302</v>
      </c>
      <c r="S14" s="183" t="s">
        <v>236</v>
      </c>
      <c r="T14" s="184" t="s">
        <v>223</v>
      </c>
      <c r="U14" s="162">
        <v>0</v>
      </c>
      <c r="V14" s="162">
        <f t="shared" si="6"/>
        <v>0</v>
      </c>
      <c r="W14" s="162"/>
      <c r="X14" s="162" t="s">
        <v>285</v>
      </c>
      <c r="Y14" s="162" t="s">
        <v>225</v>
      </c>
      <c r="Z14" s="152"/>
      <c r="AA14" s="152"/>
      <c r="AB14" s="152"/>
      <c r="AC14" s="152"/>
      <c r="AD14" s="152"/>
      <c r="AE14" s="152"/>
      <c r="AF14" s="152"/>
      <c r="AG14" s="152" t="s">
        <v>286</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78">
        <v>6</v>
      </c>
      <c r="B15" s="179" t="s">
        <v>418</v>
      </c>
      <c r="C15" s="186" t="s">
        <v>419</v>
      </c>
      <c r="D15" s="180" t="s">
        <v>299</v>
      </c>
      <c r="E15" s="181">
        <v>50</v>
      </c>
      <c r="F15" s="182"/>
      <c r="G15" s="183">
        <f t="shared" si="0"/>
        <v>0</v>
      </c>
      <c r="H15" s="182"/>
      <c r="I15" s="183">
        <f t="shared" si="1"/>
        <v>0</v>
      </c>
      <c r="J15" s="182"/>
      <c r="K15" s="183">
        <f t="shared" si="2"/>
        <v>0</v>
      </c>
      <c r="L15" s="183">
        <v>21</v>
      </c>
      <c r="M15" s="183">
        <f t="shared" si="3"/>
        <v>0</v>
      </c>
      <c r="N15" s="181">
        <v>8.8999999999999995E-4</v>
      </c>
      <c r="O15" s="181">
        <f t="shared" si="4"/>
        <v>0.04</v>
      </c>
      <c r="P15" s="181">
        <v>0</v>
      </c>
      <c r="Q15" s="181">
        <f t="shared" si="5"/>
        <v>0</v>
      </c>
      <c r="R15" s="183" t="s">
        <v>302</v>
      </c>
      <c r="S15" s="183" t="s">
        <v>236</v>
      </c>
      <c r="T15" s="184" t="s">
        <v>223</v>
      </c>
      <c r="U15" s="162">
        <v>0</v>
      </c>
      <c r="V15" s="162">
        <f t="shared" si="6"/>
        <v>0</v>
      </c>
      <c r="W15" s="162"/>
      <c r="X15" s="162" t="s">
        <v>285</v>
      </c>
      <c r="Y15" s="162" t="s">
        <v>225</v>
      </c>
      <c r="Z15" s="152"/>
      <c r="AA15" s="152"/>
      <c r="AB15" s="152"/>
      <c r="AC15" s="152"/>
      <c r="AD15" s="152"/>
      <c r="AE15" s="152"/>
      <c r="AF15" s="152"/>
      <c r="AG15" s="152" t="s">
        <v>286</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78">
        <v>7</v>
      </c>
      <c r="B16" s="179" t="s">
        <v>420</v>
      </c>
      <c r="C16" s="186" t="s">
        <v>421</v>
      </c>
      <c r="D16" s="180" t="s">
        <v>341</v>
      </c>
      <c r="E16" s="181">
        <v>25</v>
      </c>
      <c r="F16" s="182"/>
      <c r="G16" s="183">
        <f t="shared" si="0"/>
        <v>0</v>
      </c>
      <c r="H16" s="182"/>
      <c r="I16" s="183">
        <f t="shared" si="1"/>
        <v>0</v>
      </c>
      <c r="J16" s="182"/>
      <c r="K16" s="183">
        <f t="shared" si="2"/>
        <v>0</v>
      </c>
      <c r="L16" s="183">
        <v>21</v>
      </c>
      <c r="M16" s="183">
        <f t="shared" si="3"/>
        <v>0</v>
      </c>
      <c r="N16" s="181">
        <v>8.9999999999999998E-4</v>
      </c>
      <c r="O16" s="181">
        <f t="shared" si="4"/>
        <v>0.02</v>
      </c>
      <c r="P16" s="181">
        <v>0</v>
      </c>
      <c r="Q16" s="181">
        <f t="shared" si="5"/>
        <v>0</v>
      </c>
      <c r="R16" s="183" t="s">
        <v>302</v>
      </c>
      <c r="S16" s="183" t="s">
        <v>236</v>
      </c>
      <c r="T16" s="184" t="s">
        <v>223</v>
      </c>
      <c r="U16" s="162">
        <v>0</v>
      </c>
      <c r="V16" s="162">
        <f t="shared" si="6"/>
        <v>0</v>
      </c>
      <c r="W16" s="162"/>
      <c r="X16" s="162" t="s">
        <v>285</v>
      </c>
      <c r="Y16" s="162" t="s">
        <v>225</v>
      </c>
      <c r="Z16" s="152"/>
      <c r="AA16" s="152"/>
      <c r="AB16" s="152"/>
      <c r="AC16" s="152"/>
      <c r="AD16" s="152"/>
      <c r="AE16" s="152"/>
      <c r="AF16" s="152"/>
      <c r="AG16" s="152" t="s">
        <v>286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x14ac:dyDescent="0.2">
      <c r="A17" s="164" t="s">
        <v>217</v>
      </c>
      <c r="B17" s="165" t="s">
        <v>180</v>
      </c>
      <c r="C17" s="185" t="s">
        <v>181</v>
      </c>
      <c r="D17" s="166"/>
      <c r="E17" s="167"/>
      <c r="F17" s="168"/>
      <c r="G17" s="168">
        <f>SUMIF(AG18:AG19,"&lt;&gt;NOR",G18:G19)</f>
        <v>0</v>
      </c>
      <c r="H17" s="168"/>
      <c r="I17" s="168">
        <f>SUM(I18:I19)</f>
        <v>0</v>
      </c>
      <c r="J17" s="168"/>
      <c r="K17" s="168">
        <f>SUM(K18:K19)</f>
        <v>0</v>
      </c>
      <c r="L17" s="168"/>
      <c r="M17" s="168">
        <f>SUM(M18:M19)</f>
        <v>0</v>
      </c>
      <c r="N17" s="167"/>
      <c r="O17" s="167">
        <f>SUM(O18:O19)</f>
        <v>0.01</v>
      </c>
      <c r="P17" s="167"/>
      <c r="Q17" s="167">
        <f>SUM(Q18:Q19)</f>
        <v>0</v>
      </c>
      <c r="R17" s="168"/>
      <c r="S17" s="168"/>
      <c r="T17" s="169"/>
      <c r="U17" s="163"/>
      <c r="V17" s="163">
        <f>SUM(V18:V19)</f>
        <v>4.2</v>
      </c>
      <c r="W17" s="163"/>
      <c r="X17" s="163"/>
      <c r="Y17" s="163"/>
      <c r="AG17" t="s">
        <v>218</v>
      </c>
    </row>
    <row r="18" spans="1:60" outlineLevel="1" x14ac:dyDescent="0.2">
      <c r="A18" s="178">
        <v>8</v>
      </c>
      <c r="B18" s="179" t="s">
        <v>297</v>
      </c>
      <c r="C18" s="186" t="s">
        <v>298</v>
      </c>
      <c r="D18" s="180" t="s">
        <v>299</v>
      </c>
      <c r="E18" s="181">
        <v>40</v>
      </c>
      <c r="F18" s="182"/>
      <c r="G18" s="183">
        <f>ROUND(E18*F18,2)</f>
        <v>0</v>
      </c>
      <c r="H18" s="182"/>
      <c r="I18" s="183">
        <f>ROUND(E18*H18,2)</f>
        <v>0</v>
      </c>
      <c r="J18" s="182"/>
      <c r="K18" s="183">
        <f>ROUND(E18*J18,2)</f>
        <v>0</v>
      </c>
      <c r="L18" s="183">
        <v>21</v>
      </c>
      <c r="M18" s="183">
        <f>G18*(1+L18/100)</f>
        <v>0</v>
      </c>
      <c r="N18" s="181">
        <v>0</v>
      </c>
      <c r="O18" s="181">
        <f>ROUND(E18*N18,2)</f>
        <v>0</v>
      </c>
      <c r="P18" s="181">
        <v>0</v>
      </c>
      <c r="Q18" s="181">
        <f>ROUND(E18*P18,2)</f>
        <v>0</v>
      </c>
      <c r="R18" s="183"/>
      <c r="S18" s="183" t="s">
        <v>236</v>
      </c>
      <c r="T18" s="184" t="s">
        <v>223</v>
      </c>
      <c r="U18" s="162">
        <v>0.105</v>
      </c>
      <c r="V18" s="162">
        <f>ROUND(E18*U18,2)</f>
        <v>4.2</v>
      </c>
      <c r="W18" s="162"/>
      <c r="X18" s="162" t="s">
        <v>224</v>
      </c>
      <c r="Y18" s="162" t="s">
        <v>225</v>
      </c>
      <c r="Z18" s="152"/>
      <c r="AA18" s="152"/>
      <c r="AB18" s="152"/>
      <c r="AC18" s="152"/>
      <c r="AD18" s="152"/>
      <c r="AE18" s="152"/>
      <c r="AF18" s="152"/>
      <c r="AG18" s="152" t="s">
        <v>226</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78">
        <v>9</v>
      </c>
      <c r="B19" s="179" t="s">
        <v>300</v>
      </c>
      <c r="C19" s="186" t="s">
        <v>370</v>
      </c>
      <c r="D19" s="180" t="s">
        <v>299</v>
      </c>
      <c r="E19" s="181">
        <v>40</v>
      </c>
      <c r="F19" s="182"/>
      <c r="G19" s="183">
        <f>ROUND(E19*F19,2)</f>
        <v>0</v>
      </c>
      <c r="H19" s="182"/>
      <c r="I19" s="183">
        <f>ROUND(E19*H19,2)</f>
        <v>0</v>
      </c>
      <c r="J19" s="182"/>
      <c r="K19" s="183">
        <f>ROUND(E19*J19,2)</f>
        <v>0</v>
      </c>
      <c r="L19" s="183">
        <v>21</v>
      </c>
      <c r="M19" s="183">
        <f>G19*(1+L19/100)</f>
        <v>0</v>
      </c>
      <c r="N19" s="181">
        <v>3.1E-4</v>
      </c>
      <c r="O19" s="181">
        <f>ROUND(E19*N19,2)</f>
        <v>0.01</v>
      </c>
      <c r="P19" s="181">
        <v>0</v>
      </c>
      <c r="Q19" s="181">
        <f>ROUND(E19*P19,2)</f>
        <v>0</v>
      </c>
      <c r="R19" s="183" t="s">
        <v>302</v>
      </c>
      <c r="S19" s="183" t="s">
        <v>236</v>
      </c>
      <c r="T19" s="184" t="s">
        <v>223</v>
      </c>
      <c r="U19" s="162">
        <v>0</v>
      </c>
      <c r="V19" s="162">
        <f>ROUND(E19*U19,2)</f>
        <v>0</v>
      </c>
      <c r="W19" s="162"/>
      <c r="X19" s="162" t="s">
        <v>285</v>
      </c>
      <c r="Y19" s="162" t="s">
        <v>225</v>
      </c>
      <c r="Z19" s="152"/>
      <c r="AA19" s="152"/>
      <c r="AB19" s="152"/>
      <c r="AC19" s="152"/>
      <c r="AD19" s="152"/>
      <c r="AE19" s="152"/>
      <c r="AF19" s="152"/>
      <c r="AG19" s="152" t="s">
        <v>286</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x14ac:dyDescent="0.2">
      <c r="A20" s="164" t="s">
        <v>217</v>
      </c>
      <c r="B20" s="165" t="s">
        <v>184</v>
      </c>
      <c r="C20" s="185" t="s">
        <v>185</v>
      </c>
      <c r="D20" s="166"/>
      <c r="E20" s="167"/>
      <c r="F20" s="168"/>
      <c r="G20" s="168">
        <f>SUMIF(AG21:AG25,"&lt;&gt;NOR",G21:G25)</f>
        <v>0</v>
      </c>
      <c r="H20" s="168"/>
      <c r="I20" s="168">
        <f>SUM(I21:I25)</f>
        <v>0</v>
      </c>
      <c r="J20" s="168"/>
      <c r="K20" s="168">
        <f>SUM(K21:K25)</f>
        <v>0</v>
      </c>
      <c r="L20" s="168"/>
      <c r="M20" s="168">
        <f>SUM(M21:M25)</f>
        <v>0</v>
      </c>
      <c r="N20" s="167"/>
      <c r="O20" s="167">
        <f>SUM(O21:O25)</f>
        <v>4.41</v>
      </c>
      <c r="P20" s="167"/>
      <c r="Q20" s="167">
        <f>SUM(Q21:Q25)</f>
        <v>0</v>
      </c>
      <c r="R20" s="168"/>
      <c r="S20" s="168"/>
      <c r="T20" s="169"/>
      <c r="U20" s="163"/>
      <c r="V20" s="163">
        <f>SUM(V21:V25)</f>
        <v>11.75</v>
      </c>
      <c r="W20" s="163"/>
      <c r="X20" s="163"/>
      <c r="Y20" s="163"/>
      <c r="AG20" t="s">
        <v>218</v>
      </c>
    </row>
    <row r="21" spans="1:60" outlineLevel="1" x14ac:dyDescent="0.2">
      <c r="A21" s="178">
        <v>10</v>
      </c>
      <c r="B21" s="179" t="s">
        <v>422</v>
      </c>
      <c r="C21" s="186" t="s">
        <v>423</v>
      </c>
      <c r="D21" s="180" t="s">
        <v>424</v>
      </c>
      <c r="E21" s="181">
        <v>0.04</v>
      </c>
      <c r="F21" s="182"/>
      <c r="G21" s="183">
        <f>ROUND(E21*F21,2)</f>
        <v>0</v>
      </c>
      <c r="H21" s="182"/>
      <c r="I21" s="183">
        <f>ROUND(E21*H21,2)</f>
        <v>0</v>
      </c>
      <c r="J21" s="182"/>
      <c r="K21" s="183">
        <f>ROUND(E21*J21,2)</f>
        <v>0</v>
      </c>
      <c r="L21" s="183">
        <v>21</v>
      </c>
      <c r="M21" s="183">
        <f>G21*(1+L21/100)</f>
        <v>0</v>
      </c>
      <c r="N21" s="181">
        <v>1.124E-2</v>
      </c>
      <c r="O21" s="181">
        <f>ROUND(E21*N21,2)</f>
        <v>0</v>
      </c>
      <c r="P21" s="181">
        <v>0</v>
      </c>
      <c r="Q21" s="181">
        <f>ROUND(E21*P21,2)</f>
        <v>0</v>
      </c>
      <c r="R21" s="183"/>
      <c r="S21" s="183" t="s">
        <v>236</v>
      </c>
      <c r="T21" s="184" t="s">
        <v>223</v>
      </c>
      <c r="U21" s="162">
        <v>3.1560000000000001</v>
      </c>
      <c r="V21" s="162">
        <f>ROUND(E21*U21,2)</f>
        <v>0.13</v>
      </c>
      <c r="W21" s="162"/>
      <c r="X21" s="162" t="s">
        <v>224</v>
      </c>
      <c r="Y21" s="162" t="s">
        <v>225</v>
      </c>
      <c r="Z21" s="152"/>
      <c r="AA21" s="152"/>
      <c r="AB21" s="152"/>
      <c r="AC21" s="152"/>
      <c r="AD21" s="152"/>
      <c r="AE21" s="152"/>
      <c r="AF21" s="152"/>
      <c r="AG21" s="152" t="s">
        <v>226</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78">
        <v>11</v>
      </c>
      <c r="B22" s="179" t="s">
        <v>303</v>
      </c>
      <c r="C22" s="186" t="s">
        <v>304</v>
      </c>
      <c r="D22" s="180" t="s">
        <v>299</v>
      </c>
      <c r="E22" s="181">
        <v>40</v>
      </c>
      <c r="F22" s="182"/>
      <c r="G22" s="183">
        <f>ROUND(E22*F22,2)</f>
        <v>0</v>
      </c>
      <c r="H22" s="182"/>
      <c r="I22" s="183">
        <f>ROUND(E22*H22,2)</f>
        <v>0</v>
      </c>
      <c r="J22" s="182"/>
      <c r="K22" s="183">
        <f>ROUND(E22*J22,2)</f>
        <v>0</v>
      </c>
      <c r="L22" s="183">
        <v>21</v>
      </c>
      <c r="M22" s="183">
        <f>G22*(1+L22/100)</f>
        <v>0</v>
      </c>
      <c r="N22" s="181">
        <v>0</v>
      </c>
      <c r="O22" s="181">
        <f>ROUND(E22*N22,2)</f>
        <v>0</v>
      </c>
      <c r="P22" s="181">
        <v>0</v>
      </c>
      <c r="Q22" s="181">
        <f>ROUND(E22*P22,2)</f>
        <v>0</v>
      </c>
      <c r="R22" s="183"/>
      <c r="S22" s="183" t="s">
        <v>236</v>
      </c>
      <c r="T22" s="184" t="s">
        <v>223</v>
      </c>
      <c r="U22" s="162">
        <v>8.1759999999999999E-2</v>
      </c>
      <c r="V22" s="162">
        <f>ROUND(E22*U22,2)</f>
        <v>3.27</v>
      </c>
      <c r="W22" s="162"/>
      <c r="X22" s="162" t="s">
        <v>224</v>
      </c>
      <c r="Y22" s="162" t="s">
        <v>225</v>
      </c>
      <c r="Z22" s="152"/>
      <c r="AA22" s="152"/>
      <c r="AB22" s="152"/>
      <c r="AC22" s="152"/>
      <c r="AD22" s="152"/>
      <c r="AE22" s="152"/>
      <c r="AF22" s="152"/>
      <c r="AG22" s="152" t="s">
        <v>226</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78">
        <v>12</v>
      </c>
      <c r="B23" s="179" t="s">
        <v>306</v>
      </c>
      <c r="C23" s="186" t="s">
        <v>307</v>
      </c>
      <c r="D23" s="180" t="s">
        <v>299</v>
      </c>
      <c r="E23" s="181">
        <v>40</v>
      </c>
      <c r="F23" s="182"/>
      <c r="G23" s="183">
        <f>ROUND(E23*F23,2)</f>
        <v>0</v>
      </c>
      <c r="H23" s="182"/>
      <c r="I23" s="183">
        <f>ROUND(E23*H23,2)</f>
        <v>0</v>
      </c>
      <c r="J23" s="182"/>
      <c r="K23" s="183">
        <f>ROUND(E23*J23,2)</f>
        <v>0</v>
      </c>
      <c r="L23" s="183">
        <v>21</v>
      </c>
      <c r="M23" s="183">
        <f>G23*(1+L23/100)</f>
        <v>0</v>
      </c>
      <c r="N23" s="181">
        <v>0.11025</v>
      </c>
      <c r="O23" s="181">
        <f>ROUND(E23*N23,2)</f>
        <v>4.41</v>
      </c>
      <c r="P23" s="181">
        <v>0</v>
      </c>
      <c r="Q23" s="181">
        <f>ROUND(E23*P23,2)</f>
        <v>0</v>
      </c>
      <c r="R23" s="183"/>
      <c r="S23" s="183" t="s">
        <v>236</v>
      </c>
      <c r="T23" s="184" t="s">
        <v>223</v>
      </c>
      <c r="U23" s="162">
        <v>5.28E-2</v>
      </c>
      <c r="V23" s="162">
        <f>ROUND(E23*U23,2)</f>
        <v>2.11</v>
      </c>
      <c r="W23" s="162"/>
      <c r="X23" s="162" t="s">
        <v>224</v>
      </c>
      <c r="Y23" s="162" t="s">
        <v>225</v>
      </c>
      <c r="Z23" s="152"/>
      <c r="AA23" s="152"/>
      <c r="AB23" s="152"/>
      <c r="AC23" s="152"/>
      <c r="AD23" s="152"/>
      <c r="AE23" s="152"/>
      <c r="AF23" s="152"/>
      <c r="AG23" s="152" t="s">
        <v>226</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
      <c r="A24" s="178">
        <v>13</v>
      </c>
      <c r="B24" s="179" t="s">
        <v>308</v>
      </c>
      <c r="C24" s="186" t="s">
        <v>371</v>
      </c>
      <c r="D24" s="180" t="s">
        <v>299</v>
      </c>
      <c r="E24" s="181">
        <v>40</v>
      </c>
      <c r="F24" s="182"/>
      <c r="G24" s="183">
        <f>ROUND(E24*F24,2)</f>
        <v>0</v>
      </c>
      <c r="H24" s="182"/>
      <c r="I24" s="183">
        <f>ROUND(E24*H24,2)</f>
        <v>0</v>
      </c>
      <c r="J24" s="182"/>
      <c r="K24" s="183">
        <f>ROUND(E24*J24,2)</f>
        <v>0</v>
      </c>
      <c r="L24" s="183">
        <v>21</v>
      </c>
      <c r="M24" s="183">
        <f>G24*(1+L24/100)</f>
        <v>0</v>
      </c>
      <c r="N24" s="181">
        <v>6.0000000000000002E-5</v>
      </c>
      <c r="O24" s="181">
        <f>ROUND(E24*N24,2)</f>
        <v>0</v>
      </c>
      <c r="P24" s="181">
        <v>0</v>
      </c>
      <c r="Q24" s="181">
        <f>ROUND(E24*P24,2)</f>
        <v>0</v>
      </c>
      <c r="R24" s="183"/>
      <c r="S24" s="183" t="s">
        <v>236</v>
      </c>
      <c r="T24" s="184" t="s">
        <v>223</v>
      </c>
      <c r="U24" s="162">
        <v>2.5999999999999999E-2</v>
      </c>
      <c r="V24" s="162">
        <f>ROUND(E24*U24,2)</f>
        <v>1.04</v>
      </c>
      <c r="W24" s="162"/>
      <c r="X24" s="162" t="s">
        <v>224</v>
      </c>
      <c r="Y24" s="162" t="s">
        <v>225</v>
      </c>
      <c r="Z24" s="152"/>
      <c r="AA24" s="152"/>
      <c r="AB24" s="152"/>
      <c r="AC24" s="152"/>
      <c r="AD24" s="152"/>
      <c r="AE24" s="152"/>
      <c r="AF24" s="152"/>
      <c r="AG24" s="152" t="s">
        <v>226</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78">
        <v>14</v>
      </c>
      <c r="B25" s="179" t="s">
        <v>310</v>
      </c>
      <c r="C25" s="186" t="s">
        <v>311</v>
      </c>
      <c r="D25" s="180" t="s">
        <v>299</v>
      </c>
      <c r="E25" s="181">
        <v>40</v>
      </c>
      <c r="F25" s="182"/>
      <c r="G25" s="183">
        <f>ROUND(E25*F25,2)</f>
        <v>0</v>
      </c>
      <c r="H25" s="182"/>
      <c r="I25" s="183">
        <f>ROUND(E25*H25,2)</f>
        <v>0</v>
      </c>
      <c r="J25" s="182"/>
      <c r="K25" s="183">
        <f>ROUND(E25*J25,2)</f>
        <v>0</v>
      </c>
      <c r="L25" s="183">
        <v>21</v>
      </c>
      <c r="M25" s="183">
        <f>G25*(1+L25/100)</f>
        <v>0</v>
      </c>
      <c r="N25" s="181">
        <v>0</v>
      </c>
      <c r="O25" s="181">
        <f>ROUND(E25*N25,2)</f>
        <v>0</v>
      </c>
      <c r="P25" s="181">
        <v>0</v>
      </c>
      <c r="Q25" s="181">
        <f>ROUND(E25*P25,2)</f>
        <v>0</v>
      </c>
      <c r="R25" s="183"/>
      <c r="S25" s="183" t="s">
        <v>236</v>
      </c>
      <c r="T25" s="184" t="s">
        <v>223</v>
      </c>
      <c r="U25" s="162">
        <v>0.13</v>
      </c>
      <c r="V25" s="162">
        <f>ROUND(E25*U25,2)</f>
        <v>5.2</v>
      </c>
      <c r="W25" s="162"/>
      <c r="X25" s="162" t="s">
        <v>224</v>
      </c>
      <c r="Y25" s="162" t="s">
        <v>225</v>
      </c>
      <c r="Z25" s="152"/>
      <c r="AA25" s="152"/>
      <c r="AB25" s="152"/>
      <c r="AC25" s="152"/>
      <c r="AD25" s="152"/>
      <c r="AE25" s="152"/>
      <c r="AF25" s="152"/>
      <c r="AG25" s="152" t="s">
        <v>226</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x14ac:dyDescent="0.2">
      <c r="A26" s="164" t="s">
        <v>217</v>
      </c>
      <c r="B26" s="165" t="s">
        <v>186</v>
      </c>
      <c r="C26" s="185" t="s">
        <v>187</v>
      </c>
      <c r="D26" s="166"/>
      <c r="E26" s="167"/>
      <c r="F26" s="168"/>
      <c r="G26" s="168">
        <f>SUMIF(AG27:AG33,"&lt;&gt;NOR",G27:G33)</f>
        <v>0</v>
      </c>
      <c r="H26" s="168"/>
      <c r="I26" s="168">
        <f>SUM(I27:I33)</f>
        <v>0</v>
      </c>
      <c r="J26" s="168"/>
      <c r="K26" s="168">
        <f>SUM(K27:K33)</f>
        <v>0</v>
      </c>
      <c r="L26" s="168"/>
      <c r="M26" s="168">
        <f>SUM(M27:M33)</f>
        <v>0</v>
      </c>
      <c r="N26" s="167"/>
      <c r="O26" s="167">
        <f>SUM(O27:O33)</f>
        <v>0.06</v>
      </c>
      <c r="P26" s="167"/>
      <c r="Q26" s="167">
        <f>SUM(Q27:Q33)</f>
        <v>0</v>
      </c>
      <c r="R26" s="168"/>
      <c r="S26" s="168"/>
      <c r="T26" s="169"/>
      <c r="U26" s="163"/>
      <c r="V26" s="163">
        <f>SUM(V27:V33)</f>
        <v>8.14</v>
      </c>
      <c r="W26" s="163"/>
      <c r="X26" s="163"/>
      <c r="Y26" s="163"/>
      <c r="AG26" t="s">
        <v>218</v>
      </c>
    </row>
    <row r="27" spans="1:60" outlineLevel="1" x14ac:dyDescent="0.2">
      <c r="A27" s="171">
        <v>15</v>
      </c>
      <c r="B27" s="172" t="s">
        <v>425</v>
      </c>
      <c r="C27" s="187" t="s">
        <v>426</v>
      </c>
      <c r="D27" s="173" t="s">
        <v>341</v>
      </c>
      <c r="E27" s="174">
        <v>1</v>
      </c>
      <c r="F27" s="175"/>
      <c r="G27" s="176">
        <f>ROUND(E27*F27,2)</f>
        <v>0</v>
      </c>
      <c r="H27" s="175"/>
      <c r="I27" s="176">
        <f>ROUND(E27*H27,2)</f>
        <v>0</v>
      </c>
      <c r="J27" s="175"/>
      <c r="K27" s="176">
        <f>ROUND(E27*J27,2)</f>
        <v>0</v>
      </c>
      <c r="L27" s="176">
        <v>21</v>
      </c>
      <c r="M27" s="176">
        <f>G27*(1+L27/100)</f>
        <v>0</v>
      </c>
      <c r="N27" s="174">
        <v>0</v>
      </c>
      <c r="O27" s="174">
        <f>ROUND(E27*N27,2)</f>
        <v>0</v>
      </c>
      <c r="P27" s="174">
        <v>0</v>
      </c>
      <c r="Q27" s="174">
        <f>ROUND(E27*P27,2)</f>
        <v>0</v>
      </c>
      <c r="R27" s="176"/>
      <c r="S27" s="176" t="s">
        <v>236</v>
      </c>
      <c r="T27" s="177" t="s">
        <v>223</v>
      </c>
      <c r="U27" s="162">
        <v>0.9</v>
      </c>
      <c r="V27" s="162">
        <f>ROUND(E27*U27,2)</f>
        <v>0.9</v>
      </c>
      <c r="W27" s="162"/>
      <c r="X27" s="162" t="s">
        <v>224</v>
      </c>
      <c r="Y27" s="162" t="s">
        <v>225</v>
      </c>
      <c r="Z27" s="152"/>
      <c r="AA27" s="152"/>
      <c r="AB27" s="152"/>
      <c r="AC27" s="152"/>
      <c r="AD27" s="152"/>
      <c r="AE27" s="152"/>
      <c r="AF27" s="152"/>
      <c r="AG27" s="152" t="s">
        <v>226</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2" x14ac:dyDescent="0.2">
      <c r="A28" s="159"/>
      <c r="B28" s="160"/>
      <c r="C28" s="260" t="s">
        <v>427</v>
      </c>
      <c r="D28" s="261"/>
      <c r="E28" s="261"/>
      <c r="F28" s="261"/>
      <c r="G28" s="261"/>
      <c r="H28" s="162"/>
      <c r="I28" s="162"/>
      <c r="J28" s="162"/>
      <c r="K28" s="162"/>
      <c r="L28" s="162"/>
      <c r="M28" s="162"/>
      <c r="N28" s="161"/>
      <c r="O28" s="161"/>
      <c r="P28" s="161"/>
      <c r="Q28" s="161"/>
      <c r="R28" s="162"/>
      <c r="S28" s="162"/>
      <c r="T28" s="162"/>
      <c r="U28" s="162"/>
      <c r="V28" s="162"/>
      <c r="W28" s="162"/>
      <c r="X28" s="162"/>
      <c r="Y28" s="162"/>
      <c r="Z28" s="152"/>
      <c r="AA28" s="152"/>
      <c r="AB28" s="152"/>
      <c r="AC28" s="152"/>
      <c r="AD28" s="152"/>
      <c r="AE28" s="152"/>
      <c r="AF28" s="152"/>
      <c r="AG28" s="152" t="s">
        <v>278</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1" x14ac:dyDescent="0.2">
      <c r="A29" s="178">
        <v>16</v>
      </c>
      <c r="B29" s="179" t="s">
        <v>428</v>
      </c>
      <c r="C29" s="186" t="s">
        <v>429</v>
      </c>
      <c r="D29" s="180" t="s">
        <v>299</v>
      </c>
      <c r="E29" s="181">
        <v>100</v>
      </c>
      <c r="F29" s="182"/>
      <c r="G29" s="183">
        <f>ROUND(E29*F29,2)</f>
        <v>0</v>
      </c>
      <c r="H29" s="182"/>
      <c r="I29" s="183">
        <f>ROUND(E29*H29,2)</f>
        <v>0</v>
      </c>
      <c r="J29" s="182"/>
      <c r="K29" s="183">
        <f>ROUND(E29*J29,2)</f>
        <v>0</v>
      </c>
      <c r="L29" s="183">
        <v>21</v>
      </c>
      <c r="M29" s="183">
        <f>G29*(1+L29/100)</f>
        <v>0</v>
      </c>
      <c r="N29" s="181">
        <v>0</v>
      </c>
      <c r="O29" s="181">
        <f>ROUND(E29*N29,2)</f>
        <v>0</v>
      </c>
      <c r="P29" s="181">
        <v>0</v>
      </c>
      <c r="Q29" s="181">
        <f>ROUND(E29*P29,2)</f>
        <v>0</v>
      </c>
      <c r="R29" s="183"/>
      <c r="S29" s="183" t="s">
        <v>236</v>
      </c>
      <c r="T29" s="184" t="s">
        <v>223</v>
      </c>
      <c r="U29" s="162">
        <v>6.2700000000000006E-2</v>
      </c>
      <c r="V29" s="162">
        <f>ROUND(E29*U29,2)</f>
        <v>6.27</v>
      </c>
      <c r="W29" s="162"/>
      <c r="X29" s="162" t="s">
        <v>224</v>
      </c>
      <c r="Y29" s="162" t="s">
        <v>225</v>
      </c>
      <c r="Z29" s="152"/>
      <c r="AA29" s="152"/>
      <c r="AB29" s="152"/>
      <c r="AC29" s="152"/>
      <c r="AD29" s="152"/>
      <c r="AE29" s="152"/>
      <c r="AF29" s="152"/>
      <c r="AG29" s="152" t="s">
        <v>226</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78">
        <v>17</v>
      </c>
      <c r="B30" s="179" t="s">
        <v>430</v>
      </c>
      <c r="C30" s="186" t="s">
        <v>431</v>
      </c>
      <c r="D30" s="180" t="s">
        <v>341</v>
      </c>
      <c r="E30" s="181">
        <v>2</v>
      </c>
      <c r="F30" s="182"/>
      <c r="G30" s="183">
        <f>ROUND(E30*F30,2)</f>
        <v>0</v>
      </c>
      <c r="H30" s="182"/>
      <c r="I30" s="183">
        <f>ROUND(E30*H30,2)</f>
        <v>0</v>
      </c>
      <c r="J30" s="182"/>
      <c r="K30" s="183">
        <f>ROUND(E30*J30,2)</f>
        <v>0</v>
      </c>
      <c r="L30" s="183">
        <v>21</v>
      </c>
      <c r="M30" s="183">
        <f>G30*(1+L30/100)</f>
        <v>0</v>
      </c>
      <c r="N30" s="181">
        <v>0</v>
      </c>
      <c r="O30" s="181">
        <f>ROUND(E30*N30,2)</f>
        <v>0</v>
      </c>
      <c r="P30" s="181">
        <v>0</v>
      </c>
      <c r="Q30" s="181">
        <f>ROUND(E30*P30,2)</f>
        <v>0</v>
      </c>
      <c r="R30" s="183"/>
      <c r="S30" s="183" t="s">
        <v>236</v>
      </c>
      <c r="T30" s="184" t="s">
        <v>223</v>
      </c>
      <c r="U30" s="162">
        <v>0.48499999999999999</v>
      </c>
      <c r="V30" s="162">
        <f>ROUND(E30*U30,2)</f>
        <v>0.97</v>
      </c>
      <c r="W30" s="162"/>
      <c r="X30" s="162" t="s">
        <v>224</v>
      </c>
      <c r="Y30" s="162" t="s">
        <v>225</v>
      </c>
      <c r="Z30" s="152"/>
      <c r="AA30" s="152"/>
      <c r="AB30" s="152"/>
      <c r="AC30" s="152"/>
      <c r="AD30" s="152"/>
      <c r="AE30" s="152"/>
      <c r="AF30" s="152"/>
      <c r="AG30" s="152" t="s">
        <v>226</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78">
        <v>18</v>
      </c>
      <c r="B31" s="179" t="s">
        <v>432</v>
      </c>
      <c r="C31" s="186" t="s">
        <v>433</v>
      </c>
      <c r="D31" s="180" t="s">
        <v>299</v>
      </c>
      <c r="E31" s="181">
        <v>100</v>
      </c>
      <c r="F31" s="182"/>
      <c r="G31" s="183">
        <f>ROUND(E31*F31,2)</f>
        <v>0</v>
      </c>
      <c r="H31" s="182"/>
      <c r="I31" s="183">
        <f>ROUND(E31*H31,2)</f>
        <v>0</v>
      </c>
      <c r="J31" s="182"/>
      <c r="K31" s="183">
        <f>ROUND(E31*J31,2)</f>
        <v>0</v>
      </c>
      <c r="L31" s="183">
        <v>21</v>
      </c>
      <c r="M31" s="183">
        <f>G31*(1+L31/100)</f>
        <v>0</v>
      </c>
      <c r="N31" s="181">
        <v>6.0999999999999997E-4</v>
      </c>
      <c r="O31" s="181">
        <f>ROUND(E31*N31,2)</f>
        <v>0.06</v>
      </c>
      <c r="P31" s="181">
        <v>0</v>
      </c>
      <c r="Q31" s="181">
        <f>ROUND(E31*P31,2)</f>
        <v>0</v>
      </c>
      <c r="R31" s="183" t="s">
        <v>302</v>
      </c>
      <c r="S31" s="183" t="s">
        <v>236</v>
      </c>
      <c r="T31" s="184" t="s">
        <v>223</v>
      </c>
      <c r="U31" s="162">
        <v>0</v>
      </c>
      <c r="V31" s="162">
        <f>ROUND(E31*U31,2)</f>
        <v>0</v>
      </c>
      <c r="W31" s="162"/>
      <c r="X31" s="162" t="s">
        <v>285</v>
      </c>
      <c r="Y31" s="162" t="s">
        <v>225</v>
      </c>
      <c r="Z31" s="152"/>
      <c r="AA31" s="152"/>
      <c r="AB31" s="152"/>
      <c r="AC31" s="152"/>
      <c r="AD31" s="152"/>
      <c r="AE31" s="152"/>
      <c r="AF31" s="152"/>
      <c r="AG31" s="152" t="s">
        <v>286</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71">
        <v>19</v>
      </c>
      <c r="B32" s="172" t="s">
        <v>434</v>
      </c>
      <c r="C32" s="187" t="s">
        <v>435</v>
      </c>
      <c r="D32" s="173" t="s">
        <v>341</v>
      </c>
      <c r="E32" s="174">
        <v>1</v>
      </c>
      <c r="F32" s="175"/>
      <c r="G32" s="176">
        <f>ROUND(E32*F32,2)</f>
        <v>0</v>
      </c>
      <c r="H32" s="175"/>
      <c r="I32" s="176">
        <f>ROUND(E32*H32,2)</f>
        <v>0</v>
      </c>
      <c r="J32" s="175"/>
      <c r="K32" s="176">
        <f>ROUND(E32*J32,2)</f>
        <v>0</v>
      </c>
      <c r="L32" s="176">
        <v>21</v>
      </c>
      <c r="M32" s="176">
        <f>G32*(1+L32/100)</f>
        <v>0</v>
      </c>
      <c r="N32" s="174">
        <v>5.0000000000000001E-4</v>
      </c>
      <c r="O32" s="174">
        <f>ROUND(E32*N32,2)</f>
        <v>0</v>
      </c>
      <c r="P32" s="174">
        <v>0</v>
      </c>
      <c r="Q32" s="174">
        <f>ROUND(E32*P32,2)</f>
        <v>0</v>
      </c>
      <c r="R32" s="176" t="s">
        <v>302</v>
      </c>
      <c r="S32" s="176" t="s">
        <v>236</v>
      </c>
      <c r="T32" s="177" t="s">
        <v>223</v>
      </c>
      <c r="U32" s="162">
        <v>0</v>
      </c>
      <c r="V32" s="162">
        <f>ROUND(E32*U32,2)</f>
        <v>0</v>
      </c>
      <c r="W32" s="162"/>
      <c r="X32" s="162" t="s">
        <v>285</v>
      </c>
      <c r="Y32" s="162" t="s">
        <v>225</v>
      </c>
      <c r="Z32" s="152"/>
      <c r="AA32" s="152"/>
      <c r="AB32" s="152"/>
      <c r="AC32" s="152"/>
      <c r="AD32" s="152"/>
      <c r="AE32" s="152"/>
      <c r="AF32" s="152"/>
      <c r="AG32" s="152" t="s">
        <v>286</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2" x14ac:dyDescent="0.2">
      <c r="A33" s="159"/>
      <c r="B33" s="160"/>
      <c r="C33" s="260" t="s">
        <v>436</v>
      </c>
      <c r="D33" s="261"/>
      <c r="E33" s="261"/>
      <c r="F33" s="261"/>
      <c r="G33" s="261"/>
      <c r="H33" s="162"/>
      <c r="I33" s="162"/>
      <c r="J33" s="162"/>
      <c r="K33" s="162"/>
      <c r="L33" s="162"/>
      <c r="M33" s="162"/>
      <c r="N33" s="161"/>
      <c r="O33" s="161"/>
      <c r="P33" s="161"/>
      <c r="Q33" s="161"/>
      <c r="R33" s="162"/>
      <c r="S33" s="162"/>
      <c r="T33" s="162"/>
      <c r="U33" s="162"/>
      <c r="V33" s="162"/>
      <c r="W33" s="162"/>
      <c r="X33" s="162"/>
      <c r="Y33" s="162"/>
      <c r="Z33" s="152"/>
      <c r="AA33" s="152"/>
      <c r="AB33" s="152"/>
      <c r="AC33" s="152"/>
      <c r="AD33" s="152"/>
      <c r="AE33" s="152"/>
      <c r="AF33" s="152"/>
      <c r="AG33" s="152" t="s">
        <v>278</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x14ac:dyDescent="0.2">
      <c r="A34" s="3"/>
      <c r="B34" s="4"/>
      <c r="C34" s="188"/>
      <c r="D34" s="6"/>
      <c r="E34" s="3"/>
      <c r="F34" s="3"/>
      <c r="G34" s="3"/>
      <c r="H34" s="3"/>
      <c r="I34" s="3"/>
      <c r="J34" s="3"/>
      <c r="K34" s="3"/>
      <c r="L34" s="3"/>
      <c r="M34" s="3"/>
      <c r="N34" s="3"/>
      <c r="O34" s="3"/>
      <c r="P34" s="3"/>
      <c r="Q34" s="3"/>
      <c r="R34" s="3"/>
      <c r="S34" s="3"/>
      <c r="T34" s="3"/>
      <c r="U34" s="3"/>
      <c r="V34" s="3"/>
      <c r="W34" s="3"/>
      <c r="X34" s="3"/>
      <c r="Y34" s="3"/>
      <c r="AE34">
        <v>12</v>
      </c>
      <c r="AF34">
        <v>21</v>
      </c>
      <c r="AG34" t="s">
        <v>203</v>
      </c>
    </row>
    <row r="35" spans="1:60" x14ac:dyDescent="0.2">
      <c r="A35" s="155"/>
      <c r="B35" s="156" t="s">
        <v>29</v>
      </c>
      <c r="C35" s="189"/>
      <c r="D35" s="157"/>
      <c r="E35" s="158"/>
      <c r="F35" s="158"/>
      <c r="G35" s="170">
        <f>G8+G17+G20+G26</f>
        <v>0</v>
      </c>
      <c r="H35" s="3"/>
      <c r="I35" s="3"/>
      <c r="J35" s="3"/>
      <c r="K35" s="3"/>
      <c r="L35" s="3"/>
      <c r="M35" s="3"/>
      <c r="N35" s="3"/>
      <c r="O35" s="3"/>
      <c r="P35" s="3"/>
      <c r="Q35" s="3"/>
      <c r="R35" s="3"/>
      <c r="S35" s="3"/>
      <c r="T35" s="3"/>
      <c r="U35" s="3"/>
      <c r="V35" s="3"/>
      <c r="W35" s="3"/>
      <c r="X35" s="3"/>
      <c r="Y35" s="3"/>
      <c r="AE35">
        <f>SUMIF(L7:L33,AE34,G7:G33)</f>
        <v>0</v>
      </c>
      <c r="AF35">
        <f>SUMIF(L7:L33,AF34,G7:G33)</f>
        <v>0</v>
      </c>
      <c r="AG35" t="s">
        <v>249</v>
      </c>
    </row>
    <row r="36" spans="1:60" x14ac:dyDescent="0.2">
      <c r="C36" s="190"/>
      <c r="D36" s="10"/>
      <c r="AG36" t="s">
        <v>250</v>
      </c>
    </row>
    <row r="37" spans="1:60" x14ac:dyDescent="0.2">
      <c r="D37" s="10"/>
    </row>
    <row r="38" spans="1:60" x14ac:dyDescent="0.2">
      <c r="D38" s="10"/>
    </row>
    <row r="39" spans="1:60" x14ac:dyDescent="0.2">
      <c r="D39" s="10"/>
    </row>
    <row r="40" spans="1:60" x14ac:dyDescent="0.2">
      <c r="D40" s="10"/>
    </row>
    <row r="41" spans="1:60" x14ac:dyDescent="0.2">
      <c r="D41" s="10"/>
    </row>
    <row r="42" spans="1:60" x14ac:dyDescent="0.2">
      <c r="D42" s="10"/>
    </row>
    <row r="43" spans="1:60" x14ac:dyDescent="0.2">
      <c r="D43" s="10"/>
    </row>
    <row r="44" spans="1:60" x14ac:dyDescent="0.2">
      <c r="D44" s="10"/>
    </row>
    <row r="45" spans="1:60" x14ac:dyDescent="0.2">
      <c r="D45" s="10"/>
    </row>
    <row r="46" spans="1:60" x14ac:dyDescent="0.2">
      <c r="D46" s="10"/>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aQ9oy5eMhjg2cLWQFHsTyMGysvDVSUTUtfIQseKQIbiH2xT1SQZUveZ6kdkXsInfYWGQOT0fM33DP0dvw2hf5g==" saltValue="V28w/ps42+thtD+0nd54OA==" spinCount="100000" sheet="1" formatRows="0"/>
  <mergeCells count="7">
    <mergeCell ref="C33:G33"/>
    <mergeCell ref="A1:G1"/>
    <mergeCell ref="C2:G2"/>
    <mergeCell ref="C3:G3"/>
    <mergeCell ref="C4:G4"/>
    <mergeCell ref="C10:G10"/>
    <mergeCell ref="C28:G28"/>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2" x14ac:dyDescent="0.2"/>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51" t="s">
        <v>190</v>
      </c>
      <c r="B1" s="251"/>
      <c r="C1" s="251"/>
      <c r="D1" s="251"/>
      <c r="E1" s="251"/>
      <c r="F1" s="251"/>
      <c r="G1" s="251"/>
      <c r="AG1" t="s">
        <v>191</v>
      </c>
    </row>
    <row r="2" spans="1:60" ht="24.95" customHeight="1" x14ac:dyDescent="0.2">
      <c r="A2" s="144" t="s">
        <v>7</v>
      </c>
      <c r="B2" s="49" t="s">
        <v>43</v>
      </c>
      <c r="C2" s="252" t="s">
        <v>44</v>
      </c>
      <c r="D2" s="253"/>
      <c r="E2" s="253"/>
      <c r="F2" s="253"/>
      <c r="G2" s="254"/>
      <c r="AG2" t="s">
        <v>192</v>
      </c>
    </row>
    <row r="3" spans="1:60" ht="24.95" customHeight="1" x14ac:dyDescent="0.2">
      <c r="A3" s="144" t="s">
        <v>8</v>
      </c>
      <c r="B3" s="49" t="s">
        <v>64</v>
      </c>
      <c r="C3" s="252" t="s">
        <v>65</v>
      </c>
      <c r="D3" s="253"/>
      <c r="E3" s="253"/>
      <c r="F3" s="253"/>
      <c r="G3" s="254"/>
      <c r="AC3" s="125" t="s">
        <v>192</v>
      </c>
      <c r="AG3" t="s">
        <v>193</v>
      </c>
    </row>
    <row r="4" spans="1:60" ht="24.95" customHeight="1" x14ac:dyDescent="0.2">
      <c r="A4" s="145" t="s">
        <v>9</v>
      </c>
      <c r="B4" s="146" t="s">
        <v>66</v>
      </c>
      <c r="C4" s="255" t="s">
        <v>50</v>
      </c>
      <c r="D4" s="256"/>
      <c r="E4" s="256"/>
      <c r="F4" s="256"/>
      <c r="G4" s="257"/>
      <c r="AG4" t="s">
        <v>194</v>
      </c>
    </row>
    <row r="5" spans="1:60" x14ac:dyDescent="0.2">
      <c r="D5" s="10"/>
    </row>
    <row r="6" spans="1:60" ht="38.25" x14ac:dyDescent="0.2">
      <c r="A6" s="148" t="s">
        <v>195</v>
      </c>
      <c r="B6" s="150" t="s">
        <v>196</v>
      </c>
      <c r="C6" s="150" t="s">
        <v>197</v>
      </c>
      <c r="D6" s="149" t="s">
        <v>198</v>
      </c>
      <c r="E6" s="148" t="s">
        <v>199</v>
      </c>
      <c r="F6" s="147" t="s">
        <v>200</v>
      </c>
      <c r="G6" s="148" t="s">
        <v>29</v>
      </c>
      <c r="H6" s="151" t="s">
        <v>30</v>
      </c>
      <c r="I6" s="151" t="s">
        <v>201</v>
      </c>
      <c r="J6" s="151" t="s">
        <v>31</v>
      </c>
      <c r="K6" s="151" t="s">
        <v>202</v>
      </c>
      <c r="L6" s="151" t="s">
        <v>203</v>
      </c>
      <c r="M6" s="151" t="s">
        <v>204</v>
      </c>
      <c r="N6" s="151" t="s">
        <v>205</v>
      </c>
      <c r="O6" s="151" t="s">
        <v>206</v>
      </c>
      <c r="P6" s="151" t="s">
        <v>207</v>
      </c>
      <c r="Q6" s="151" t="s">
        <v>208</v>
      </c>
      <c r="R6" s="151" t="s">
        <v>209</v>
      </c>
      <c r="S6" s="151" t="s">
        <v>210</v>
      </c>
      <c r="T6" s="151" t="s">
        <v>211</v>
      </c>
      <c r="U6" s="151" t="s">
        <v>212</v>
      </c>
      <c r="V6" s="151" t="s">
        <v>213</v>
      </c>
      <c r="W6" s="151" t="s">
        <v>214</v>
      </c>
      <c r="X6" s="151" t="s">
        <v>215</v>
      </c>
      <c r="Y6" s="151" t="s">
        <v>216</v>
      </c>
    </row>
    <row r="7" spans="1:60" hidden="1" x14ac:dyDescent="0.2">
      <c r="A7" s="3"/>
      <c r="B7" s="4"/>
      <c r="C7" s="4"/>
      <c r="D7" s="6"/>
      <c r="E7" s="153"/>
      <c r="F7" s="154"/>
      <c r="G7" s="154"/>
      <c r="H7" s="154"/>
      <c r="I7" s="154"/>
      <c r="J7" s="154"/>
      <c r="K7" s="154"/>
      <c r="L7" s="154"/>
      <c r="M7" s="154"/>
      <c r="N7" s="153"/>
      <c r="O7" s="153"/>
      <c r="P7" s="153"/>
      <c r="Q7" s="153"/>
      <c r="R7" s="154"/>
      <c r="S7" s="154"/>
      <c r="T7" s="154"/>
      <c r="U7" s="154"/>
      <c r="V7" s="154"/>
      <c r="W7" s="154"/>
      <c r="X7" s="154"/>
      <c r="Y7" s="154"/>
    </row>
    <row r="8" spans="1:60" x14ac:dyDescent="0.2">
      <c r="A8" s="164" t="s">
        <v>217</v>
      </c>
      <c r="B8" s="165" t="s">
        <v>176</v>
      </c>
      <c r="C8" s="185" t="s">
        <v>177</v>
      </c>
      <c r="D8" s="166"/>
      <c r="E8" s="167"/>
      <c r="F8" s="168"/>
      <c r="G8" s="168">
        <f>SUMIF(AG9:AG29,"&lt;&gt;NOR",G9:G29)</f>
        <v>0</v>
      </c>
      <c r="H8" s="168"/>
      <c r="I8" s="168">
        <f>SUM(I9:I29)</f>
        <v>0</v>
      </c>
      <c r="J8" s="168"/>
      <c r="K8" s="168">
        <f>SUM(K9:K29)</f>
        <v>0</v>
      </c>
      <c r="L8" s="168"/>
      <c r="M8" s="168">
        <f>SUM(M9:M29)</f>
        <v>0</v>
      </c>
      <c r="N8" s="167"/>
      <c r="O8" s="167">
        <f>SUM(O9:O29)</f>
        <v>0.8</v>
      </c>
      <c r="P8" s="167"/>
      <c r="Q8" s="167">
        <f>SUM(Q9:Q29)</f>
        <v>0</v>
      </c>
      <c r="R8" s="168"/>
      <c r="S8" s="168"/>
      <c r="T8" s="169"/>
      <c r="U8" s="163"/>
      <c r="V8" s="163">
        <f>SUM(V9:V29)</f>
        <v>79.13000000000001</v>
      </c>
      <c r="W8" s="163"/>
      <c r="X8" s="163"/>
      <c r="Y8" s="163"/>
      <c r="AG8" t="s">
        <v>218</v>
      </c>
    </row>
    <row r="9" spans="1:60" outlineLevel="1" x14ac:dyDescent="0.2">
      <c r="A9" s="178">
        <v>1</v>
      </c>
      <c r="B9" s="179" t="s">
        <v>437</v>
      </c>
      <c r="C9" s="186" t="s">
        <v>438</v>
      </c>
      <c r="D9" s="180" t="s">
        <v>341</v>
      </c>
      <c r="E9" s="181">
        <v>1</v>
      </c>
      <c r="F9" s="182"/>
      <c r="G9" s="183">
        <f t="shared" ref="G9:G14" si="0">ROUND(E9*F9,2)</f>
        <v>0</v>
      </c>
      <c r="H9" s="182"/>
      <c r="I9" s="183">
        <f t="shared" ref="I9:I14" si="1">ROUND(E9*H9,2)</f>
        <v>0</v>
      </c>
      <c r="J9" s="182"/>
      <c r="K9" s="183">
        <f t="shared" ref="K9:K14" si="2">ROUND(E9*J9,2)</f>
        <v>0</v>
      </c>
      <c r="L9" s="183">
        <v>21</v>
      </c>
      <c r="M9" s="183">
        <f t="shared" ref="M9:M14" si="3">G9*(1+L9/100)</f>
        <v>0</v>
      </c>
      <c r="N9" s="181">
        <v>2.5000000000000001E-4</v>
      </c>
      <c r="O9" s="181">
        <f t="shared" ref="O9:O14" si="4">ROUND(E9*N9,2)</f>
        <v>0</v>
      </c>
      <c r="P9" s="181">
        <v>0</v>
      </c>
      <c r="Q9" s="181">
        <f t="shared" ref="Q9:Q14" si="5">ROUND(E9*P9,2)</f>
        <v>0</v>
      </c>
      <c r="R9" s="183"/>
      <c r="S9" s="183" t="s">
        <v>236</v>
      </c>
      <c r="T9" s="184" t="s">
        <v>223</v>
      </c>
      <c r="U9" s="162">
        <v>0.2</v>
      </c>
      <c r="V9" s="162">
        <f t="shared" ref="V9:V14" si="6">ROUND(E9*U9,2)</f>
        <v>0.2</v>
      </c>
      <c r="W9" s="162"/>
      <c r="X9" s="162" t="s">
        <v>224</v>
      </c>
      <c r="Y9" s="162" t="s">
        <v>225</v>
      </c>
      <c r="Z9" s="152"/>
      <c r="AA9" s="152"/>
      <c r="AB9" s="152"/>
      <c r="AC9" s="152"/>
      <c r="AD9" s="152"/>
      <c r="AE9" s="152"/>
      <c r="AF9" s="152"/>
      <c r="AG9" s="152" t="s">
        <v>226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78">
        <v>2</v>
      </c>
      <c r="B10" s="179" t="s">
        <v>439</v>
      </c>
      <c r="C10" s="186" t="s">
        <v>440</v>
      </c>
      <c r="D10" s="180" t="s">
        <v>341</v>
      </c>
      <c r="E10" s="181">
        <v>84</v>
      </c>
      <c r="F10" s="182"/>
      <c r="G10" s="183">
        <f t="shared" si="0"/>
        <v>0</v>
      </c>
      <c r="H10" s="182"/>
      <c r="I10" s="183">
        <f t="shared" si="1"/>
        <v>0</v>
      </c>
      <c r="J10" s="182"/>
      <c r="K10" s="183">
        <f t="shared" si="2"/>
        <v>0</v>
      </c>
      <c r="L10" s="183">
        <v>21</v>
      </c>
      <c r="M10" s="183">
        <f t="shared" si="3"/>
        <v>0</v>
      </c>
      <c r="N10" s="181">
        <v>0</v>
      </c>
      <c r="O10" s="181">
        <f t="shared" si="4"/>
        <v>0</v>
      </c>
      <c r="P10" s="181">
        <v>0</v>
      </c>
      <c r="Q10" s="181">
        <f t="shared" si="5"/>
        <v>0</v>
      </c>
      <c r="R10" s="183"/>
      <c r="S10" s="183" t="s">
        <v>236</v>
      </c>
      <c r="T10" s="184" t="s">
        <v>223</v>
      </c>
      <c r="U10" s="162">
        <v>5.0500000000000003E-2</v>
      </c>
      <c r="V10" s="162">
        <f t="shared" si="6"/>
        <v>4.24</v>
      </c>
      <c r="W10" s="162"/>
      <c r="X10" s="162" t="s">
        <v>224</v>
      </c>
      <c r="Y10" s="162" t="s">
        <v>225</v>
      </c>
      <c r="Z10" s="152"/>
      <c r="AA10" s="152"/>
      <c r="AB10" s="152"/>
      <c r="AC10" s="152"/>
      <c r="AD10" s="152"/>
      <c r="AE10" s="152"/>
      <c r="AF10" s="152"/>
      <c r="AG10" s="152" t="s">
        <v>226</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8">
        <v>3</v>
      </c>
      <c r="B11" s="179" t="s">
        <v>441</v>
      </c>
      <c r="C11" s="186" t="s">
        <v>442</v>
      </c>
      <c r="D11" s="180" t="s">
        <v>341</v>
      </c>
      <c r="E11" s="181">
        <v>68</v>
      </c>
      <c r="F11" s="182"/>
      <c r="G11" s="183">
        <f t="shared" si="0"/>
        <v>0</v>
      </c>
      <c r="H11" s="182"/>
      <c r="I11" s="183">
        <f t="shared" si="1"/>
        <v>0</v>
      </c>
      <c r="J11" s="182"/>
      <c r="K11" s="183">
        <f t="shared" si="2"/>
        <v>0</v>
      </c>
      <c r="L11" s="183">
        <v>21</v>
      </c>
      <c r="M11" s="183">
        <f t="shared" si="3"/>
        <v>0</v>
      </c>
      <c r="N11" s="181">
        <v>0</v>
      </c>
      <c r="O11" s="181">
        <f t="shared" si="4"/>
        <v>0</v>
      </c>
      <c r="P11" s="181">
        <v>0</v>
      </c>
      <c r="Q11" s="181">
        <f t="shared" si="5"/>
        <v>0</v>
      </c>
      <c r="R11" s="183"/>
      <c r="S11" s="183" t="s">
        <v>236</v>
      </c>
      <c r="T11" s="184" t="s">
        <v>223</v>
      </c>
      <c r="U11" s="162">
        <v>0.06</v>
      </c>
      <c r="V11" s="162">
        <f t="shared" si="6"/>
        <v>4.08</v>
      </c>
      <c r="W11" s="162"/>
      <c r="X11" s="162" t="s">
        <v>224</v>
      </c>
      <c r="Y11" s="162" t="s">
        <v>225</v>
      </c>
      <c r="Z11" s="152"/>
      <c r="AA11" s="152"/>
      <c r="AB11" s="152"/>
      <c r="AC11" s="152"/>
      <c r="AD11" s="152"/>
      <c r="AE11" s="152"/>
      <c r="AF11" s="152"/>
      <c r="AG11" s="152" t="s">
        <v>226</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78">
        <v>4</v>
      </c>
      <c r="B12" s="179" t="s">
        <v>409</v>
      </c>
      <c r="C12" s="186" t="s">
        <v>410</v>
      </c>
      <c r="D12" s="180" t="s">
        <v>341</v>
      </c>
      <c r="E12" s="181">
        <v>80</v>
      </c>
      <c r="F12" s="182"/>
      <c r="G12" s="183">
        <f t="shared" si="0"/>
        <v>0</v>
      </c>
      <c r="H12" s="182"/>
      <c r="I12" s="183">
        <f t="shared" si="1"/>
        <v>0</v>
      </c>
      <c r="J12" s="182"/>
      <c r="K12" s="183">
        <f t="shared" si="2"/>
        <v>0</v>
      </c>
      <c r="L12" s="183">
        <v>21</v>
      </c>
      <c r="M12" s="183">
        <f t="shared" si="3"/>
        <v>0</v>
      </c>
      <c r="N12" s="181">
        <v>0</v>
      </c>
      <c r="O12" s="181">
        <f t="shared" si="4"/>
        <v>0</v>
      </c>
      <c r="P12" s="181">
        <v>0</v>
      </c>
      <c r="Q12" s="181">
        <f t="shared" si="5"/>
        <v>0</v>
      </c>
      <c r="R12" s="183"/>
      <c r="S12" s="183" t="s">
        <v>236</v>
      </c>
      <c r="T12" s="184" t="s">
        <v>223</v>
      </c>
      <c r="U12" s="162">
        <v>8.2170000000000007E-2</v>
      </c>
      <c r="V12" s="162">
        <f t="shared" si="6"/>
        <v>6.57</v>
      </c>
      <c r="W12" s="162"/>
      <c r="X12" s="162" t="s">
        <v>224</v>
      </c>
      <c r="Y12" s="162" t="s">
        <v>225</v>
      </c>
      <c r="Z12" s="152"/>
      <c r="AA12" s="152"/>
      <c r="AB12" s="152"/>
      <c r="AC12" s="152"/>
      <c r="AD12" s="152"/>
      <c r="AE12" s="152"/>
      <c r="AF12" s="152"/>
      <c r="AG12" s="152" t="s">
        <v>226</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8">
        <v>5</v>
      </c>
      <c r="B13" s="179" t="s">
        <v>443</v>
      </c>
      <c r="C13" s="186" t="s">
        <v>444</v>
      </c>
      <c r="D13" s="180" t="s">
        <v>341</v>
      </c>
      <c r="E13" s="181">
        <v>7</v>
      </c>
      <c r="F13" s="182"/>
      <c r="G13" s="183">
        <f t="shared" si="0"/>
        <v>0</v>
      </c>
      <c r="H13" s="182"/>
      <c r="I13" s="183">
        <f t="shared" si="1"/>
        <v>0</v>
      </c>
      <c r="J13" s="182"/>
      <c r="K13" s="183">
        <f t="shared" si="2"/>
        <v>0</v>
      </c>
      <c r="L13" s="183">
        <v>21</v>
      </c>
      <c r="M13" s="183">
        <f t="shared" si="3"/>
        <v>0</v>
      </c>
      <c r="N13" s="181">
        <v>0</v>
      </c>
      <c r="O13" s="181">
        <f t="shared" si="4"/>
        <v>0</v>
      </c>
      <c r="P13" s="181">
        <v>0</v>
      </c>
      <c r="Q13" s="181">
        <f t="shared" si="5"/>
        <v>0</v>
      </c>
      <c r="R13" s="183"/>
      <c r="S13" s="183" t="s">
        <v>236</v>
      </c>
      <c r="T13" s="184" t="s">
        <v>223</v>
      </c>
      <c r="U13" s="162">
        <v>1.17</v>
      </c>
      <c r="V13" s="162">
        <f t="shared" si="6"/>
        <v>8.19</v>
      </c>
      <c r="W13" s="162"/>
      <c r="X13" s="162" t="s">
        <v>224</v>
      </c>
      <c r="Y13" s="162" t="s">
        <v>225</v>
      </c>
      <c r="Z13" s="152"/>
      <c r="AA13" s="152"/>
      <c r="AB13" s="152"/>
      <c r="AC13" s="152"/>
      <c r="AD13" s="152"/>
      <c r="AE13" s="152"/>
      <c r="AF13" s="152"/>
      <c r="AG13" s="152" t="s">
        <v>226</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71">
        <v>6</v>
      </c>
      <c r="B14" s="172" t="s">
        <v>445</v>
      </c>
      <c r="C14" s="187" t="s">
        <v>446</v>
      </c>
      <c r="D14" s="173" t="s">
        <v>341</v>
      </c>
      <c r="E14" s="174">
        <v>7</v>
      </c>
      <c r="F14" s="175"/>
      <c r="G14" s="176">
        <f t="shared" si="0"/>
        <v>0</v>
      </c>
      <c r="H14" s="175"/>
      <c r="I14" s="176">
        <f t="shared" si="1"/>
        <v>0</v>
      </c>
      <c r="J14" s="175"/>
      <c r="K14" s="176">
        <f t="shared" si="2"/>
        <v>0</v>
      </c>
      <c r="L14" s="176">
        <v>21</v>
      </c>
      <c r="M14" s="176">
        <f t="shared" si="3"/>
        <v>0</v>
      </c>
      <c r="N14" s="174">
        <v>0</v>
      </c>
      <c r="O14" s="174">
        <f t="shared" si="4"/>
        <v>0</v>
      </c>
      <c r="P14" s="174">
        <v>0</v>
      </c>
      <c r="Q14" s="174">
        <f t="shared" si="5"/>
        <v>0</v>
      </c>
      <c r="R14" s="176"/>
      <c r="S14" s="176" t="s">
        <v>236</v>
      </c>
      <c r="T14" s="177" t="s">
        <v>223</v>
      </c>
      <c r="U14" s="162">
        <v>3.4166699999999999</v>
      </c>
      <c r="V14" s="162">
        <f t="shared" si="6"/>
        <v>23.92</v>
      </c>
      <c r="W14" s="162"/>
      <c r="X14" s="162" t="s">
        <v>224</v>
      </c>
      <c r="Y14" s="162" t="s">
        <v>225</v>
      </c>
      <c r="Z14" s="152"/>
      <c r="AA14" s="152"/>
      <c r="AB14" s="152"/>
      <c r="AC14" s="152"/>
      <c r="AD14" s="152"/>
      <c r="AE14" s="152"/>
      <c r="AF14" s="152"/>
      <c r="AG14" s="152" t="s">
        <v>226</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2" x14ac:dyDescent="0.2">
      <c r="A15" s="159"/>
      <c r="B15" s="160"/>
      <c r="C15" s="260" t="s">
        <v>447</v>
      </c>
      <c r="D15" s="261"/>
      <c r="E15" s="261"/>
      <c r="F15" s="261"/>
      <c r="G15" s="261"/>
      <c r="H15" s="162"/>
      <c r="I15" s="162"/>
      <c r="J15" s="162"/>
      <c r="K15" s="162"/>
      <c r="L15" s="162"/>
      <c r="M15" s="162"/>
      <c r="N15" s="161"/>
      <c r="O15" s="161"/>
      <c r="P15" s="161"/>
      <c r="Q15" s="161"/>
      <c r="R15" s="162"/>
      <c r="S15" s="162"/>
      <c r="T15" s="162"/>
      <c r="U15" s="162"/>
      <c r="V15" s="162"/>
      <c r="W15" s="162"/>
      <c r="X15" s="162"/>
      <c r="Y15" s="162"/>
      <c r="Z15" s="152"/>
      <c r="AA15" s="152"/>
      <c r="AB15" s="152"/>
      <c r="AC15" s="152"/>
      <c r="AD15" s="152"/>
      <c r="AE15" s="152"/>
      <c r="AF15" s="152"/>
      <c r="AG15" s="152" t="s">
        <v>278</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71">
        <v>7</v>
      </c>
      <c r="B16" s="172" t="s">
        <v>448</v>
      </c>
      <c r="C16" s="187" t="s">
        <v>449</v>
      </c>
      <c r="D16" s="173" t="s">
        <v>341</v>
      </c>
      <c r="E16" s="174">
        <v>7</v>
      </c>
      <c r="F16" s="175"/>
      <c r="G16" s="176">
        <f>ROUND(E16*F16,2)</f>
        <v>0</v>
      </c>
      <c r="H16" s="175"/>
      <c r="I16" s="176">
        <f>ROUND(E16*H16,2)</f>
        <v>0</v>
      </c>
      <c r="J16" s="175"/>
      <c r="K16" s="176">
        <f>ROUND(E16*J16,2)</f>
        <v>0</v>
      </c>
      <c r="L16" s="176">
        <v>21</v>
      </c>
      <c r="M16" s="176">
        <f>G16*(1+L16/100)</f>
        <v>0</v>
      </c>
      <c r="N16" s="174">
        <v>0</v>
      </c>
      <c r="O16" s="174">
        <f>ROUND(E16*N16,2)</f>
        <v>0</v>
      </c>
      <c r="P16" s="174">
        <v>0</v>
      </c>
      <c r="Q16" s="174">
        <f>ROUND(E16*P16,2)</f>
        <v>0</v>
      </c>
      <c r="R16" s="176"/>
      <c r="S16" s="176" t="s">
        <v>236</v>
      </c>
      <c r="T16" s="177" t="s">
        <v>223</v>
      </c>
      <c r="U16" s="162">
        <v>1.81667</v>
      </c>
      <c r="V16" s="162">
        <f>ROUND(E16*U16,2)</f>
        <v>12.72</v>
      </c>
      <c r="W16" s="162"/>
      <c r="X16" s="162" t="s">
        <v>224</v>
      </c>
      <c r="Y16" s="162" t="s">
        <v>225</v>
      </c>
      <c r="Z16" s="152"/>
      <c r="AA16" s="152"/>
      <c r="AB16" s="152"/>
      <c r="AC16" s="152"/>
      <c r="AD16" s="152"/>
      <c r="AE16" s="152"/>
      <c r="AF16" s="152"/>
      <c r="AG16" s="152" t="s">
        <v>226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2" x14ac:dyDescent="0.2">
      <c r="A17" s="159"/>
      <c r="B17" s="160"/>
      <c r="C17" s="260" t="s">
        <v>450</v>
      </c>
      <c r="D17" s="261"/>
      <c r="E17" s="261"/>
      <c r="F17" s="261"/>
      <c r="G17" s="261"/>
      <c r="H17" s="162"/>
      <c r="I17" s="162"/>
      <c r="J17" s="162"/>
      <c r="K17" s="162"/>
      <c r="L17" s="162"/>
      <c r="M17" s="162"/>
      <c r="N17" s="161"/>
      <c r="O17" s="161"/>
      <c r="P17" s="161"/>
      <c r="Q17" s="161"/>
      <c r="R17" s="162"/>
      <c r="S17" s="162"/>
      <c r="T17" s="162"/>
      <c r="U17" s="162"/>
      <c r="V17" s="162"/>
      <c r="W17" s="162"/>
      <c r="X17" s="162"/>
      <c r="Y17" s="162"/>
      <c r="Z17" s="152"/>
      <c r="AA17" s="152"/>
      <c r="AB17" s="152"/>
      <c r="AC17" s="152"/>
      <c r="AD17" s="152"/>
      <c r="AE17" s="152"/>
      <c r="AF17" s="152"/>
      <c r="AG17" s="152" t="s">
        <v>278</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1" x14ac:dyDescent="0.2">
      <c r="A18" s="171">
        <v>8</v>
      </c>
      <c r="B18" s="172" t="s">
        <v>451</v>
      </c>
      <c r="C18" s="187" t="s">
        <v>452</v>
      </c>
      <c r="D18" s="173" t="s">
        <v>341</v>
      </c>
      <c r="E18" s="174">
        <v>7</v>
      </c>
      <c r="F18" s="175"/>
      <c r="G18" s="176">
        <f>ROUND(E18*F18,2)</f>
        <v>0</v>
      </c>
      <c r="H18" s="175"/>
      <c r="I18" s="176">
        <f>ROUND(E18*H18,2)</f>
        <v>0</v>
      </c>
      <c r="J18" s="175"/>
      <c r="K18" s="176">
        <f>ROUND(E18*J18,2)</f>
        <v>0</v>
      </c>
      <c r="L18" s="176">
        <v>21</v>
      </c>
      <c r="M18" s="176">
        <f>G18*(1+L18/100)</f>
        <v>0</v>
      </c>
      <c r="N18" s="174">
        <v>0</v>
      </c>
      <c r="O18" s="174">
        <f>ROUND(E18*N18,2)</f>
        <v>0</v>
      </c>
      <c r="P18" s="174">
        <v>0</v>
      </c>
      <c r="Q18" s="174">
        <f>ROUND(E18*P18,2)</f>
        <v>0</v>
      </c>
      <c r="R18" s="176"/>
      <c r="S18" s="176" t="s">
        <v>236</v>
      </c>
      <c r="T18" s="177" t="s">
        <v>223</v>
      </c>
      <c r="U18" s="162">
        <v>1.3666700000000001</v>
      </c>
      <c r="V18" s="162">
        <f>ROUND(E18*U18,2)</f>
        <v>9.57</v>
      </c>
      <c r="W18" s="162"/>
      <c r="X18" s="162" t="s">
        <v>224</v>
      </c>
      <c r="Y18" s="162" t="s">
        <v>225</v>
      </c>
      <c r="Z18" s="152"/>
      <c r="AA18" s="152"/>
      <c r="AB18" s="152"/>
      <c r="AC18" s="152"/>
      <c r="AD18" s="152"/>
      <c r="AE18" s="152"/>
      <c r="AF18" s="152"/>
      <c r="AG18" s="152" t="s">
        <v>226</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ht="22.5" outlineLevel="2" x14ac:dyDescent="0.2">
      <c r="A19" s="159"/>
      <c r="B19" s="160"/>
      <c r="C19" s="260" t="s">
        <v>453</v>
      </c>
      <c r="D19" s="261"/>
      <c r="E19" s="261"/>
      <c r="F19" s="261"/>
      <c r="G19" s="261"/>
      <c r="H19" s="162"/>
      <c r="I19" s="162"/>
      <c r="J19" s="162"/>
      <c r="K19" s="162"/>
      <c r="L19" s="162"/>
      <c r="M19" s="162"/>
      <c r="N19" s="161"/>
      <c r="O19" s="161"/>
      <c r="P19" s="161"/>
      <c r="Q19" s="161"/>
      <c r="R19" s="162"/>
      <c r="S19" s="162"/>
      <c r="T19" s="162"/>
      <c r="U19" s="162"/>
      <c r="V19" s="162"/>
      <c r="W19" s="162"/>
      <c r="X19" s="162"/>
      <c r="Y19" s="162"/>
      <c r="Z19" s="152"/>
      <c r="AA19" s="152"/>
      <c r="AB19" s="152"/>
      <c r="AC19" s="152"/>
      <c r="AD19" s="152"/>
      <c r="AE19" s="152"/>
      <c r="AF19" s="152"/>
      <c r="AG19" s="152" t="s">
        <v>278</v>
      </c>
      <c r="AH19" s="152"/>
      <c r="AI19" s="152"/>
      <c r="AJ19" s="152"/>
      <c r="AK19" s="152"/>
      <c r="AL19" s="152"/>
      <c r="AM19" s="152"/>
      <c r="AN19" s="152"/>
      <c r="AO19" s="152"/>
      <c r="AP19" s="152"/>
      <c r="AQ19" s="152"/>
      <c r="AR19" s="152"/>
      <c r="AS19" s="152"/>
      <c r="AT19" s="152"/>
      <c r="AU19" s="152"/>
      <c r="AV19" s="152"/>
      <c r="AW19" s="152"/>
      <c r="AX19" s="152"/>
      <c r="AY19" s="152"/>
      <c r="AZ19" s="152"/>
      <c r="BA19" s="193" t="str">
        <f>C19</f>
        <v>Montáž stožárové rozvodnice, montáže kabelu mezi rozvodnicí a vlastním svítidlem včetně jeho ukončení a zapojení v rozvodnici. U stožárů typu Ž je v položce zakalkulováno i zapojení dotykové spojky.</v>
      </c>
      <c r="BB19" s="152"/>
      <c r="BC19" s="152"/>
      <c r="BD19" s="152"/>
      <c r="BE19" s="152"/>
      <c r="BF19" s="152"/>
      <c r="BG19" s="152"/>
      <c r="BH19" s="152"/>
    </row>
    <row r="20" spans="1:60" outlineLevel="1" x14ac:dyDescent="0.2">
      <c r="A20" s="178">
        <v>9</v>
      </c>
      <c r="B20" s="179" t="s">
        <v>454</v>
      </c>
      <c r="C20" s="186" t="s">
        <v>455</v>
      </c>
      <c r="D20" s="180" t="s">
        <v>341</v>
      </c>
      <c r="E20" s="181">
        <v>15</v>
      </c>
      <c r="F20" s="182"/>
      <c r="G20" s="183">
        <f t="shared" ref="G20:G29" si="7">ROUND(E20*F20,2)</f>
        <v>0</v>
      </c>
      <c r="H20" s="182"/>
      <c r="I20" s="183">
        <f t="shared" ref="I20:I29" si="8">ROUND(E20*H20,2)</f>
        <v>0</v>
      </c>
      <c r="J20" s="182"/>
      <c r="K20" s="183">
        <f t="shared" ref="K20:K29" si="9">ROUND(E20*J20,2)</f>
        <v>0</v>
      </c>
      <c r="L20" s="183">
        <v>21</v>
      </c>
      <c r="M20" s="183">
        <f t="shared" ref="M20:M29" si="10">G20*(1+L20/100)</f>
        <v>0</v>
      </c>
      <c r="N20" s="181">
        <v>1.1E-4</v>
      </c>
      <c r="O20" s="181">
        <f t="shared" ref="O20:O29" si="11">ROUND(E20*N20,2)</f>
        <v>0</v>
      </c>
      <c r="P20" s="181">
        <v>0</v>
      </c>
      <c r="Q20" s="181">
        <f t="shared" ref="Q20:Q29" si="12">ROUND(E20*P20,2)</f>
        <v>0</v>
      </c>
      <c r="R20" s="183"/>
      <c r="S20" s="183" t="s">
        <v>236</v>
      </c>
      <c r="T20" s="184" t="s">
        <v>223</v>
      </c>
      <c r="U20" s="162">
        <v>0.24399999999999999</v>
      </c>
      <c r="V20" s="162">
        <f t="shared" ref="V20:V29" si="13">ROUND(E20*U20,2)</f>
        <v>3.66</v>
      </c>
      <c r="W20" s="162"/>
      <c r="X20" s="162" t="s">
        <v>224</v>
      </c>
      <c r="Y20" s="162" t="s">
        <v>225</v>
      </c>
      <c r="Z20" s="152"/>
      <c r="AA20" s="152"/>
      <c r="AB20" s="152"/>
      <c r="AC20" s="152"/>
      <c r="AD20" s="152"/>
      <c r="AE20" s="152"/>
      <c r="AF20" s="152"/>
      <c r="AG20" s="152" t="s">
        <v>226</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ht="22.5" outlineLevel="1" x14ac:dyDescent="0.2">
      <c r="A21" s="178">
        <v>10</v>
      </c>
      <c r="B21" s="179" t="s">
        <v>456</v>
      </c>
      <c r="C21" s="186" t="s">
        <v>457</v>
      </c>
      <c r="D21" s="180" t="s">
        <v>341</v>
      </c>
      <c r="E21" s="181">
        <v>10</v>
      </c>
      <c r="F21" s="182"/>
      <c r="G21" s="183">
        <f t="shared" si="7"/>
        <v>0</v>
      </c>
      <c r="H21" s="182"/>
      <c r="I21" s="183">
        <f t="shared" si="8"/>
        <v>0</v>
      </c>
      <c r="J21" s="182"/>
      <c r="K21" s="183">
        <f t="shared" si="9"/>
        <v>0</v>
      </c>
      <c r="L21" s="183">
        <v>21</v>
      </c>
      <c r="M21" s="183">
        <f t="shared" si="10"/>
        <v>0</v>
      </c>
      <c r="N21" s="181">
        <v>1.2999999999999999E-4</v>
      </c>
      <c r="O21" s="181">
        <f t="shared" si="11"/>
        <v>0</v>
      </c>
      <c r="P21" s="181">
        <v>0</v>
      </c>
      <c r="Q21" s="181">
        <f t="shared" si="12"/>
        <v>0</v>
      </c>
      <c r="R21" s="183"/>
      <c r="S21" s="183" t="s">
        <v>236</v>
      </c>
      <c r="T21" s="184" t="s">
        <v>223</v>
      </c>
      <c r="U21" s="162">
        <v>0.35216999999999998</v>
      </c>
      <c r="V21" s="162">
        <f t="shared" si="13"/>
        <v>3.52</v>
      </c>
      <c r="W21" s="162"/>
      <c r="X21" s="162" t="s">
        <v>224</v>
      </c>
      <c r="Y21" s="162" t="s">
        <v>225</v>
      </c>
      <c r="Z21" s="152"/>
      <c r="AA21" s="152"/>
      <c r="AB21" s="152"/>
      <c r="AC21" s="152"/>
      <c r="AD21" s="152"/>
      <c r="AE21" s="152"/>
      <c r="AF21" s="152"/>
      <c r="AG21" s="152" t="s">
        <v>226</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78">
        <v>11</v>
      </c>
      <c r="B22" s="179" t="s">
        <v>458</v>
      </c>
      <c r="C22" s="186" t="s">
        <v>459</v>
      </c>
      <c r="D22" s="180" t="s">
        <v>299</v>
      </c>
      <c r="E22" s="181">
        <v>8</v>
      </c>
      <c r="F22" s="182"/>
      <c r="G22" s="183">
        <f t="shared" si="7"/>
        <v>0</v>
      </c>
      <c r="H22" s="182"/>
      <c r="I22" s="183">
        <f t="shared" si="8"/>
        <v>0</v>
      </c>
      <c r="J22" s="182"/>
      <c r="K22" s="183">
        <f t="shared" si="9"/>
        <v>0</v>
      </c>
      <c r="L22" s="183">
        <v>21</v>
      </c>
      <c r="M22" s="183">
        <f t="shared" si="10"/>
        <v>0</v>
      </c>
      <c r="N22" s="181">
        <v>0</v>
      </c>
      <c r="O22" s="181">
        <f t="shared" si="11"/>
        <v>0</v>
      </c>
      <c r="P22" s="181">
        <v>0</v>
      </c>
      <c r="Q22" s="181">
        <f t="shared" si="12"/>
        <v>0</v>
      </c>
      <c r="R22" s="183"/>
      <c r="S22" s="183" t="s">
        <v>236</v>
      </c>
      <c r="T22" s="184" t="s">
        <v>223</v>
      </c>
      <c r="U22" s="162">
        <v>0.10083</v>
      </c>
      <c r="V22" s="162">
        <f t="shared" si="13"/>
        <v>0.81</v>
      </c>
      <c r="W22" s="162"/>
      <c r="X22" s="162" t="s">
        <v>224</v>
      </c>
      <c r="Y22" s="162" t="s">
        <v>225</v>
      </c>
      <c r="Z22" s="152"/>
      <c r="AA22" s="152"/>
      <c r="AB22" s="152"/>
      <c r="AC22" s="152"/>
      <c r="AD22" s="152"/>
      <c r="AE22" s="152"/>
      <c r="AF22" s="152"/>
      <c r="AG22" s="152" t="s">
        <v>226</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78">
        <v>12</v>
      </c>
      <c r="B23" s="179" t="s">
        <v>460</v>
      </c>
      <c r="C23" s="186" t="s">
        <v>461</v>
      </c>
      <c r="D23" s="180" t="s">
        <v>299</v>
      </c>
      <c r="E23" s="181">
        <v>15</v>
      </c>
      <c r="F23" s="182"/>
      <c r="G23" s="183">
        <f t="shared" si="7"/>
        <v>0</v>
      </c>
      <c r="H23" s="182"/>
      <c r="I23" s="183">
        <f t="shared" si="8"/>
        <v>0</v>
      </c>
      <c r="J23" s="182"/>
      <c r="K23" s="183">
        <f t="shared" si="9"/>
        <v>0</v>
      </c>
      <c r="L23" s="183">
        <v>21</v>
      </c>
      <c r="M23" s="183">
        <f t="shared" si="10"/>
        <v>0</v>
      </c>
      <c r="N23" s="181">
        <v>1.2999999999999999E-4</v>
      </c>
      <c r="O23" s="181">
        <f t="shared" si="11"/>
        <v>0</v>
      </c>
      <c r="P23" s="181">
        <v>0</v>
      </c>
      <c r="Q23" s="181">
        <f t="shared" si="12"/>
        <v>0</v>
      </c>
      <c r="R23" s="183"/>
      <c r="S23" s="183" t="s">
        <v>236</v>
      </c>
      <c r="T23" s="184" t="s">
        <v>223</v>
      </c>
      <c r="U23" s="162">
        <v>4.6670000000000003E-2</v>
      </c>
      <c r="V23" s="162">
        <f t="shared" si="13"/>
        <v>0.7</v>
      </c>
      <c r="W23" s="162"/>
      <c r="X23" s="162" t="s">
        <v>224</v>
      </c>
      <c r="Y23" s="162" t="s">
        <v>225</v>
      </c>
      <c r="Z23" s="152"/>
      <c r="AA23" s="152"/>
      <c r="AB23" s="152"/>
      <c r="AC23" s="152"/>
      <c r="AD23" s="152"/>
      <c r="AE23" s="152"/>
      <c r="AF23" s="152"/>
      <c r="AG23" s="152" t="s">
        <v>226</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
      <c r="A24" s="178">
        <v>13</v>
      </c>
      <c r="B24" s="179" t="s">
        <v>411</v>
      </c>
      <c r="C24" s="186" t="s">
        <v>412</v>
      </c>
      <c r="D24" s="180" t="s">
        <v>341</v>
      </c>
      <c r="E24" s="181">
        <v>38</v>
      </c>
      <c r="F24" s="182"/>
      <c r="G24" s="183">
        <f t="shared" si="7"/>
        <v>0</v>
      </c>
      <c r="H24" s="182"/>
      <c r="I24" s="183">
        <f t="shared" si="8"/>
        <v>0</v>
      </c>
      <c r="J24" s="182"/>
      <c r="K24" s="183">
        <f t="shared" si="9"/>
        <v>0</v>
      </c>
      <c r="L24" s="183">
        <v>21</v>
      </c>
      <c r="M24" s="183">
        <f t="shared" si="10"/>
        <v>0</v>
      </c>
      <c r="N24" s="181">
        <v>1.0000000000000001E-5</v>
      </c>
      <c r="O24" s="181">
        <f t="shared" si="11"/>
        <v>0</v>
      </c>
      <c r="P24" s="181">
        <v>0</v>
      </c>
      <c r="Q24" s="181">
        <f t="shared" si="12"/>
        <v>0</v>
      </c>
      <c r="R24" s="183"/>
      <c r="S24" s="183" t="s">
        <v>236</v>
      </c>
      <c r="T24" s="184" t="s">
        <v>223</v>
      </c>
      <c r="U24" s="162">
        <v>2.5000000000000001E-2</v>
      </c>
      <c r="V24" s="162">
        <f t="shared" si="13"/>
        <v>0.95</v>
      </c>
      <c r="W24" s="162"/>
      <c r="X24" s="162" t="s">
        <v>224</v>
      </c>
      <c r="Y24" s="162" t="s">
        <v>225</v>
      </c>
      <c r="Z24" s="152"/>
      <c r="AA24" s="152"/>
      <c r="AB24" s="152"/>
      <c r="AC24" s="152"/>
      <c r="AD24" s="152"/>
      <c r="AE24" s="152"/>
      <c r="AF24" s="152"/>
      <c r="AG24" s="152" t="s">
        <v>226</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ht="22.5" outlineLevel="1" x14ac:dyDescent="0.2">
      <c r="A25" s="178">
        <v>14</v>
      </c>
      <c r="B25" s="179" t="s">
        <v>462</v>
      </c>
      <c r="C25" s="186" t="s">
        <v>463</v>
      </c>
      <c r="D25" s="180" t="s">
        <v>415</v>
      </c>
      <c r="E25" s="181">
        <v>1</v>
      </c>
      <c r="F25" s="182"/>
      <c r="G25" s="183">
        <f t="shared" si="7"/>
        <v>0</v>
      </c>
      <c r="H25" s="182"/>
      <c r="I25" s="183">
        <f t="shared" si="8"/>
        <v>0</v>
      </c>
      <c r="J25" s="182"/>
      <c r="K25" s="183">
        <f t="shared" si="9"/>
        <v>0</v>
      </c>
      <c r="L25" s="183">
        <v>21</v>
      </c>
      <c r="M25" s="183">
        <f t="shared" si="10"/>
        <v>0</v>
      </c>
      <c r="N25" s="181">
        <v>0</v>
      </c>
      <c r="O25" s="181">
        <f t="shared" si="11"/>
        <v>0</v>
      </c>
      <c r="P25" s="181">
        <v>0</v>
      </c>
      <c r="Q25" s="181">
        <f t="shared" si="12"/>
        <v>0</v>
      </c>
      <c r="R25" s="183"/>
      <c r="S25" s="183" t="s">
        <v>236</v>
      </c>
      <c r="T25" s="184" t="s">
        <v>223</v>
      </c>
      <c r="U25" s="162">
        <v>0</v>
      </c>
      <c r="V25" s="162">
        <f t="shared" si="13"/>
        <v>0</v>
      </c>
      <c r="W25" s="162"/>
      <c r="X25" s="162" t="s">
        <v>399</v>
      </c>
      <c r="Y25" s="162" t="s">
        <v>225</v>
      </c>
      <c r="Z25" s="152"/>
      <c r="AA25" s="152"/>
      <c r="AB25" s="152"/>
      <c r="AC25" s="152"/>
      <c r="AD25" s="152"/>
      <c r="AE25" s="152"/>
      <c r="AF25" s="152"/>
      <c r="AG25" s="152" t="s">
        <v>400</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1" x14ac:dyDescent="0.2">
      <c r="A26" s="178">
        <v>15</v>
      </c>
      <c r="B26" s="179" t="s">
        <v>464</v>
      </c>
      <c r="C26" s="186" t="s">
        <v>465</v>
      </c>
      <c r="D26" s="180" t="s">
        <v>341</v>
      </c>
      <c r="E26" s="181">
        <v>7</v>
      </c>
      <c r="F26" s="182"/>
      <c r="G26" s="183">
        <f t="shared" si="7"/>
        <v>0</v>
      </c>
      <c r="H26" s="182"/>
      <c r="I26" s="183">
        <f t="shared" si="8"/>
        <v>0</v>
      </c>
      <c r="J26" s="182"/>
      <c r="K26" s="183">
        <f t="shared" si="9"/>
        <v>0</v>
      </c>
      <c r="L26" s="183">
        <v>21</v>
      </c>
      <c r="M26" s="183">
        <f t="shared" si="10"/>
        <v>0</v>
      </c>
      <c r="N26" s="181">
        <v>9.7000000000000003E-2</v>
      </c>
      <c r="O26" s="181">
        <f t="shared" si="11"/>
        <v>0.68</v>
      </c>
      <c r="P26" s="181">
        <v>0</v>
      </c>
      <c r="Q26" s="181">
        <f t="shared" si="12"/>
        <v>0</v>
      </c>
      <c r="R26" s="183" t="s">
        <v>302</v>
      </c>
      <c r="S26" s="183" t="s">
        <v>236</v>
      </c>
      <c r="T26" s="184" t="s">
        <v>223</v>
      </c>
      <c r="U26" s="162">
        <v>0</v>
      </c>
      <c r="V26" s="162">
        <f t="shared" si="13"/>
        <v>0</v>
      </c>
      <c r="W26" s="162"/>
      <c r="X26" s="162" t="s">
        <v>285</v>
      </c>
      <c r="Y26" s="162" t="s">
        <v>225</v>
      </c>
      <c r="Z26" s="152"/>
      <c r="AA26" s="152"/>
      <c r="AB26" s="152"/>
      <c r="AC26" s="152"/>
      <c r="AD26" s="152"/>
      <c r="AE26" s="152"/>
      <c r="AF26" s="152"/>
      <c r="AG26" s="152" t="s">
        <v>286</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1" x14ac:dyDescent="0.2">
      <c r="A27" s="178">
        <v>16</v>
      </c>
      <c r="B27" s="179" t="s">
        <v>466</v>
      </c>
      <c r="C27" s="186" t="s">
        <v>467</v>
      </c>
      <c r="D27" s="180" t="s">
        <v>341</v>
      </c>
      <c r="E27" s="181">
        <v>7</v>
      </c>
      <c r="F27" s="182"/>
      <c r="G27" s="183">
        <f t="shared" si="7"/>
        <v>0</v>
      </c>
      <c r="H27" s="182"/>
      <c r="I27" s="183">
        <f t="shared" si="8"/>
        <v>0</v>
      </c>
      <c r="J27" s="182"/>
      <c r="K27" s="183">
        <f t="shared" si="9"/>
        <v>0</v>
      </c>
      <c r="L27" s="183">
        <v>21</v>
      </c>
      <c r="M27" s="183">
        <f t="shared" si="10"/>
        <v>0</v>
      </c>
      <c r="N27" s="181">
        <v>6.4400000000000004E-3</v>
      </c>
      <c r="O27" s="181">
        <f t="shared" si="11"/>
        <v>0.05</v>
      </c>
      <c r="P27" s="181">
        <v>0</v>
      </c>
      <c r="Q27" s="181">
        <f t="shared" si="12"/>
        <v>0</v>
      </c>
      <c r="R27" s="183" t="s">
        <v>302</v>
      </c>
      <c r="S27" s="183" t="s">
        <v>236</v>
      </c>
      <c r="T27" s="184" t="s">
        <v>223</v>
      </c>
      <c r="U27" s="162">
        <v>0</v>
      </c>
      <c r="V27" s="162">
        <f t="shared" si="13"/>
        <v>0</v>
      </c>
      <c r="W27" s="162"/>
      <c r="X27" s="162" t="s">
        <v>285</v>
      </c>
      <c r="Y27" s="162" t="s">
        <v>225</v>
      </c>
      <c r="Z27" s="152"/>
      <c r="AA27" s="152"/>
      <c r="AB27" s="152"/>
      <c r="AC27" s="152"/>
      <c r="AD27" s="152"/>
      <c r="AE27" s="152"/>
      <c r="AF27" s="152"/>
      <c r="AG27" s="152" t="s">
        <v>286</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1" x14ac:dyDescent="0.2">
      <c r="A28" s="178">
        <v>17</v>
      </c>
      <c r="B28" s="179" t="s">
        <v>468</v>
      </c>
      <c r="C28" s="186" t="s">
        <v>469</v>
      </c>
      <c r="D28" s="180" t="s">
        <v>341</v>
      </c>
      <c r="E28" s="181">
        <v>7</v>
      </c>
      <c r="F28" s="182"/>
      <c r="G28" s="183">
        <f t="shared" si="7"/>
        <v>0</v>
      </c>
      <c r="H28" s="182"/>
      <c r="I28" s="183">
        <f t="shared" si="8"/>
        <v>0</v>
      </c>
      <c r="J28" s="182"/>
      <c r="K28" s="183">
        <f t="shared" si="9"/>
        <v>0</v>
      </c>
      <c r="L28" s="183">
        <v>21</v>
      </c>
      <c r="M28" s="183">
        <f t="shared" si="10"/>
        <v>0</v>
      </c>
      <c r="N28" s="181">
        <v>2.5000000000000001E-4</v>
      </c>
      <c r="O28" s="181">
        <f t="shared" si="11"/>
        <v>0</v>
      </c>
      <c r="P28" s="181">
        <v>0</v>
      </c>
      <c r="Q28" s="181">
        <f t="shared" si="12"/>
        <v>0</v>
      </c>
      <c r="R28" s="183" t="s">
        <v>302</v>
      </c>
      <c r="S28" s="183" t="s">
        <v>236</v>
      </c>
      <c r="T28" s="184" t="s">
        <v>223</v>
      </c>
      <c r="U28" s="162">
        <v>0</v>
      </c>
      <c r="V28" s="162">
        <f t="shared" si="13"/>
        <v>0</v>
      </c>
      <c r="W28" s="162"/>
      <c r="X28" s="162" t="s">
        <v>285</v>
      </c>
      <c r="Y28" s="162" t="s">
        <v>225</v>
      </c>
      <c r="Z28" s="152"/>
      <c r="AA28" s="152"/>
      <c r="AB28" s="152"/>
      <c r="AC28" s="152"/>
      <c r="AD28" s="152"/>
      <c r="AE28" s="152"/>
      <c r="AF28" s="152"/>
      <c r="AG28" s="152" t="s">
        <v>286</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1" x14ac:dyDescent="0.2">
      <c r="A29" s="178">
        <v>18</v>
      </c>
      <c r="B29" s="179" t="s">
        <v>470</v>
      </c>
      <c r="C29" s="186" t="s">
        <v>471</v>
      </c>
      <c r="D29" s="180" t="s">
        <v>341</v>
      </c>
      <c r="E29" s="181">
        <v>7</v>
      </c>
      <c r="F29" s="182"/>
      <c r="G29" s="183">
        <f t="shared" si="7"/>
        <v>0</v>
      </c>
      <c r="H29" s="182"/>
      <c r="I29" s="183">
        <f t="shared" si="8"/>
        <v>0</v>
      </c>
      <c r="J29" s="182"/>
      <c r="K29" s="183">
        <f t="shared" si="9"/>
        <v>0</v>
      </c>
      <c r="L29" s="183">
        <v>21</v>
      </c>
      <c r="M29" s="183">
        <f t="shared" si="10"/>
        <v>0</v>
      </c>
      <c r="N29" s="181">
        <v>9.8200000000000006E-3</v>
      </c>
      <c r="O29" s="181">
        <f t="shared" si="11"/>
        <v>7.0000000000000007E-2</v>
      </c>
      <c r="P29" s="181">
        <v>0</v>
      </c>
      <c r="Q29" s="181">
        <f t="shared" si="12"/>
        <v>0</v>
      </c>
      <c r="R29" s="183" t="s">
        <v>302</v>
      </c>
      <c r="S29" s="183" t="s">
        <v>236</v>
      </c>
      <c r="T29" s="184" t="s">
        <v>223</v>
      </c>
      <c r="U29" s="162">
        <v>0</v>
      </c>
      <c r="V29" s="162">
        <f t="shared" si="13"/>
        <v>0</v>
      </c>
      <c r="W29" s="162"/>
      <c r="X29" s="162" t="s">
        <v>285</v>
      </c>
      <c r="Y29" s="162" t="s">
        <v>225</v>
      </c>
      <c r="Z29" s="152"/>
      <c r="AA29" s="152"/>
      <c r="AB29" s="152"/>
      <c r="AC29" s="152"/>
      <c r="AD29" s="152"/>
      <c r="AE29" s="152"/>
      <c r="AF29" s="152"/>
      <c r="AG29" s="152" t="s">
        <v>286</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x14ac:dyDescent="0.2">
      <c r="A30" s="164" t="s">
        <v>217</v>
      </c>
      <c r="B30" s="165" t="s">
        <v>178</v>
      </c>
      <c r="C30" s="185" t="s">
        <v>179</v>
      </c>
      <c r="D30" s="166"/>
      <c r="E30" s="167"/>
      <c r="F30" s="168"/>
      <c r="G30" s="168">
        <f>SUMIF(AG31:AG31,"&lt;&gt;NOR",G31:G31)</f>
        <v>0</v>
      </c>
      <c r="H30" s="168"/>
      <c r="I30" s="168">
        <f>SUM(I31:I31)</f>
        <v>0</v>
      </c>
      <c r="J30" s="168"/>
      <c r="K30" s="168">
        <f>SUM(K31:K31)</f>
        <v>0</v>
      </c>
      <c r="L30" s="168"/>
      <c r="M30" s="168">
        <f>SUM(M31:M31)</f>
        <v>0</v>
      </c>
      <c r="N30" s="167"/>
      <c r="O30" s="167">
        <f>SUM(O31:O31)</f>
        <v>0.22</v>
      </c>
      <c r="P30" s="167"/>
      <c r="Q30" s="167">
        <f>SUM(Q31:Q31)</f>
        <v>0</v>
      </c>
      <c r="R30" s="168"/>
      <c r="S30" s="168"/>
      <c r="T30" s="169"/>
      <c r="U30" s="163"/>
      <c r="V30" s="163">
        <f>SUM(V31:V31)</f>
        <v>245.88</v>
      </c>
      <c r="W30" s="163"/>
      <c r="X30" s="163"/>
      <c r="Y30" s="163"/>
      <c r="AG30" t="s">
        <v>218</v>
      </c>
    </row>
    <row r="31" spans="1:60" outlineLevel="1" x14ac:dyDescent="0.2">
      <c r="A31" s="178">
        <v>19</v>
      </c>
      <c r="B31" s="179" t="s">
        <v>472</v>
      </c>
      <c r="C31" s="186" t="s">
        <v>473</v>
      </c>
      <c r="D31" s="180" t="s">
        <v>299</v>
      </c>
      <c r="E31" s="181">
        <v>360</v>
      </c>
      <c r="F31" s="182"/>
      <c r="G31" s="183">
        <f>ROUND(E31*F31,2)</f>
        <v>0</v>
      </c>
      <c r="H31" s="182"/>
      <c r="I31" s="183">
        <f>ROUND(E31*H31,2)</f>
        <v>0</v>
      </c>
      <c r="J31" s="182"/>
      <c r="K31" s="183">
        <f>ROUND(E31*J31,2)</f>
        <v>0</v>
      </c>
      <c r="L31" s="183">
        <v>21</v>
      </c>
      <c r="M31" s="183">
        <f>G31*(1+L31/100)</f>
        <v>0</v>
      </c>
      <c r="N31" s="181">
        <v>5.9999999999999995E-4</v>
      </c>
      <c r="O31" s="181">
        <f>ROUND(E31*N31,2)</f>
        <v>0.22</v>
      </c>
      <c r="P31" s="181">
        <v>0</v>
      </c>
      <c r="Q31" s="181">
        <f>ROUND(E31*P31,2)</f>
        <v>0</v>
      </c>
      <c r="R31" s="183"/>
      <c r="S31" s="183" t="s">
        <v>236</v>
      </c>
      <c r="T31" s="184" t="s">
        <v>223</v>
      </c>
      <c r="U31" s="162">
        <v>0.68300000000000005</v>
      </c>
      <c r="V31" s="162">
        <f>ROUND(E31*U31,2)</f>
        <v>245.88</v>
      </c>
      <c r="W31" s="162"/>
      <c r="X31" s="162" t="s">
        <v>224</v>
      </c>
      <c r="Y31" s="162" t="s">
        <v>225</v>
      </c>
      <c r="Z31" s="152"/>
      <c r="AA31" s="152"/>
      <c r="AB31" s="152"/>
      <c r="AC31" s="152"/>
      <c r="AD31" s="152"/>
      <c r="AE31" s="152"/>
      <c r="AF31" s="152"/>
      <c r="AG31" s="152" t="s">
        <v>226</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x14ac:dyDescent="0.2">
      <c r="A32" s="164" t="s">
        <v>217</v>
      </c>
      <c r="B32" s="165" t="s">
        <v>180</v>
      </c>
      <c r="C32" s="185" t="s">
        <v>181</v>
      </c>
      <c r="D32" s="166"/>
      <c r="E32" s="167"/>
      <c r="F32" s="168"/>
      <c r="G32" s="168">
        <f>SUMIF(AG33:AG34,"&lt;&gt;NOR",G33:G34)</f>
        <v>0</v>
      </c>
      <c r="H32" s="168"/>
      <c r="I32" s="168">
        <f>SUM(I33:I34)</f>
        <v>0</v>
      </c>
      <c r="J32" s="168"/>
      <c r="K32" s="168">
        <f>SUM(K33:K34)</f>
        <v>0</v>
      </c>
      <c r="L32" s="168"/>
      <c r="M32" s="168">
        <f>SUM(M33:M34)</f>
        <v>0</v>
      </c>
      <c r="N32" s="167"/>
      <c r="O32" s="167">
        <f>SUM(O33:O34)</f>
        <v>0.01</v>
      </c>
      <c r="P32" s="167"/>
      <c r="Q32" s="167">
        <f>SUM(Q33:Q34)</f>
        <v>0</v>
      </c>
      <c r="R32" s="168"/>
      <c r="S32" s="168"/>
      <c r="T32" s="169"/>
      <c r="U32" s="163"/>
      <c r="V32" s="163">
        <f>SUM(V33:V34)</f>
        <v>3.15</v>
      </c>
      <c r="W32" s="163"/>
      <c r="X32" s="163"/>
      <c r="Y32" s="163"/>
      <c r="AG32" t="s">
        <v>218</v>
      </c>
    </row>
    <row r="33" spans="1:60" outlineLevel="1" x14ac:dyDescent="0.2">
      <c r="A33" s="178">
        <v>20</v>
      </c>
      <c r="B33" s="179" t="s">
        <v>297</v>
      </c>
      <c r="C33" s="186" t="s">
        <v>298</v>
      </c>
      <c r="D33" s="180" t="s">
        <v>299</v>
      </c>
      <c r="E33" s="181">
        <v>30</v>
      </c>
      <c r="F33" s="182"/>
      <c r="G33" s="183">
        <f>ROUND(E33*F33,2)</f>
        <v>0</v>
      </c>
      <c r="H33" s="182"/>
      <c r="I33" s="183">
        <f>ROUND(E33*H33,2)</f>
        <v>0</v>
      </c>
      <c r="J33" s="182"/>
      <c r="K33" s="183">
        <f>ROUND(E33*J33,2)</f>
        <v>0</v>
      </c>
      <c r="L33" s="183">
        <v>21</v>
      </c>
      <c r="M33" s="183">
        <f>G33*(1+L33/100)</f>
        <v>0</v>
      </c>
      <c r="N33" s="181">
        <v>0</v>
      </c>
      <c r="O33" s="181">
        <f>ROUND(E33*N33,2)</f>
        <v>0</v>
      </c>
      <c r="P33" s="181">
        <v>0</v>
      </c>
      <c r="Q33" s="181">
        <f>ROUND(E33*P33,2)</f>
        <v>0</v>
      </c>
      <c r="R33" s="183"/>
      <c r="S33" s="183" t="s">
        <v>236</v>
      </c>
      <c r="T33" s="184" t="s">
        <v>223</v>
      </c>
      <c r="U33" s="162">
        <v>0.105</v>
      </c>
      <c r="V33" s="162">
        <f>ROUND(E33*U33,2)</f>
        <v>3.15</v>
      </c>
      <c r="W33" s="162"/>
      <c r="X33" s="162" t="s">
        <v>224</v>
      </c>
      <c r="Y33" s="162" t="s">
        <v>225</v>
      </c>
      <c r="Z33" s="152"/>
      <c r="AA33" s="152"/>
      <c r="AB33" s="152"/>
      <c r="AC33" s="152"/>
      <c r="AD33" s="152"/>
      <c r="AE33" s="152"/>
      <c r="AF33" s="152"/>
      <c r="AG33" s="152" t="s">
        <v>226</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78">
        <v>21</v>
      </c>
      <c r="B34" s="179" t="s">
        <v>300</v>
      </c>
      <c r="C34" s="186" t="s">
        <v>370</v>
      </c>
      <c r="D34" s="180" t="s">
        <v>299</v>
      </c>
      <c r="E34" s="181">
        <v>30</v>
      </c>
      <c r="F34" s="182"/>
      <c r="G34" s="183">
        <f>ROUND(E34*F34,2)</f>
        <v>0</v>
      </c>
      <c r="H34" s="182"/>
      <c r="I34" s="183">
        <f>ROUND(E34*H34,2)</f>
        <v>0</v>
      </c>
      <c r="J34" s="182"/>
      <c r="K34" s="183">
        <f>ROUND(E34*J34,2)</f>
        <v>0</v>
      </c>
      <c r="L34" s="183">
        <v>21</v>
      </c>
      <c r="M34" s="183">
        <f>G34*(1+L34/100)</f>
        <v>0</v>
      </c>
      <c r="N34" s="181">
        <v>3.1E-4</v>
      </c>
      <c r="O34" s="181">
        <f>ROUND(E34*N34,2)</f>
        <v>0.01</v>
      </c>
      <c r="P34" s="181">
        <v>0</v>
      </c>
      <c r="Q34" s="181">
        <f>ROUND(E34*P34,2)</f>
        <v>0</v>
      </c>
      <c r="R34" s="183" t="s">
        <v>302</v>
      </c>
      <c r="S34" s="183" t="s">
        <v>236</v>
      </c>
      <c r="T34" s="184" t="s">
        <v>223</v>
      </c>
      <c r="U34" s="162">
        <v>0</v>
      </c>
      <c r="V34" s="162">
        <f>ROUND(E34*U34,2)</f>
        <v>0</v>
      </c>
      <c r="W34" s="162"/>
      <c r="X34" s="162" t="s">
        <v>285</v>
      </c>
      <c r="Y34" s="162" t="s">
        <v>225</v>
      </c>
      <c r="Z34" s="152"/>
      <c r="AA34" s="152"/>
      <c r="AB34" s="152"/>
      <c r="AC34" s="152"/>
      <c r="AD34" s="152"/>
      <c r="AE34" s="152"/>
      <c r="AF34" s="152"/>
      <c r="AG34" s="152" t="s">
        <v>286</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x14ac:dyDescent="0.2">
      <c r="A35" s="164" t="s">
        <v>217</v>
      </c>
      <c r="B35" s="165" t="s">
        <v>184</v>
      </c>
      <c r="C35" s="185" t="s">
        <v>185</v>
      </c>
      <c r="D35" s="166"/>
      <c r="E35" s="167"/>
      <c r="F35" s="168"/>
      <c r="G35" s="168">
        <f>SUMIF(AG36:AG42,"&lt;&gt;NOR",G36:G42)</f>
        <v>0</v>
      </c>
      <c r="H35" s="168"/>
      <c r="I35" s="168">
        <f>SUM(I36:I42)</f>
        <v>0</v>
      </c>
      <c r="J35" s="168"/>
      <c r="K35" s="168">
        <f>SUM(K36:K42)</f>
        <v>0</v>
      </c>
      <c r="L35" s="168"/>
      <c r="M35" s="168">
        <f>SUM(M36:M42)</f>
        <v>0</v>
      </c>
      <c r="N35" s="167"/>
      <c r="O35" s="167">
        <f>SUM(O36:O42)</f>
        <v>42.760000000000005</v>
      </c>
      <c r="P35" s="167"/>
      <c r="Q35" s="167">
        <f>SUM(Q36:Q42)</f>
        <v>0</v>
      </c>
      <c r="R35" s="168"/>
      <c r="S35" s="168"/>
      <c r="T35" s="169"/>
      <c r="U35" s="163"/>
      <c r="V35" s="163">
        <f>SUM(V36:V42)</f>
        <v>113.03</v>
      </c>
      <c r="W35" s="163"/>
      <c r="X35" s="163"/>
      <c r="Y35" s="163"/>
      <c r="AG35" t="s">
        <v>218</v>
      </c>
    </row>
    <row r="36" spans="1:60" outlineLevel="1" x14ac:dyDescent="0.2">
      <c r="A36" s="178">
        <v>22</v>
      </c>
      <c r="B36" s="179" t="s">
        <v>422</v>
      </c>
      <c r="C36" s="186" t="s">
        <v>423</v>
      </c>
      <c r="D36" s="180" t="s">
        <v>424</v>
      </c>
      <c r="E36" s="181">
        <v>0.31</v>
      </c>
      <c r="F36" s="182"/>
      <c r="G36" s="183">
        <f>ROUND(E36*F36,2)</f>
        <v>0</v>
      </c>
      <c r="H36" s="182"/>
      <c r="I36" s="183">
        <f>ROUND(E36*H36,2)</f>
        <v>0</v>
      </c>
      <c r="J36" s="182"/>
      <c r="K36" s="183">
        <f>ROUND(E36*J36,2)</f>
        <v>0</v>
      </c>
      <c r="L36" s="183">
        <v>21</v>
      </c>
      <c r="M36" s="183">
        <f>G36*(1+L36/100)</f>
        <v>0</v>
      </c>
      <c r="N36" s="181">
        <v>1.124E-2</v>
      </c>
      <c r="O36" s="181">
        <f>ROUND(E36*N36,2)</f>
        <v>0</v>
      </c>
      <c r="P36" s="181">
        <v>0</v>
      </c>
      <c r="Q36" s="181">
        <f>ROUND(E36*P36,2)</f>
        <v>0</v>
      </c>
      <c r="R36" s="183"/>
      <c r="S36" s="183" t="s">
        <v>236</v>
      </c>
      <c r="T36" s="184" t="s">
        <v>223</v>
      </c>
      <c r="U36" s="162">
        <v>3.1560000000000001</v>
      </c>
      <c r="V36" s="162">
        <f>ROUND(E36*U36,2)</f>
        <v>0.98</v>
      </c>
      <c r="W36" s="162"/>
      <c r="X36" s="162" t="s">
        <v>224</v>
      </c>
      <c r="Y36" s="162" t="s">
        <v>225</v>
      </c>
      <c r="Z36" s="152"/>
      <c r="AA36" s="152"/>
      <c r="AB36" s="152"/>
      <c r="AC36" s="152"/>
      <c r="AD36" s="152"/>
      <c r="AE36" s="152"/>
      <c r="AF36" s="152"/>
      <c r="AG36" s="152" t="s">
        <v>226</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71">
        <v>23</v>
      </c>
      <c r="B37" s="172" t="s">
        <v>474</v>
      </c>
      <c r="C37" s="187" t="s">
        <v>475</v>
      </c>
      <c r="D37" s="173" t="s">
        <v>341</v>
      </c>
      <c r="E37" s="174">
        <v>7</v>
      </c>
      <c r="F37" s="175"/>
      <c r="G37" s="176">
        <f>ROUND(E37*F37,2)</f>
        <v>0</v>
      </c>
      <c r="H37" s="175"/>
      <c r="I37" s="176">
        <f>ROUND(E37*H37,2)</f>
        <v>0</v>
      </c>
      <c r="J37" s="175"/>
      <c r="K37" s="176">
        <f>ROUND(E37*J37,2)</f>
        <v>0</v>
      </c>
      <c r="L37" s="176">
        <v>21</v>
      </c>
      <c r="M37" s="176">
        <f>G37*(1+L37/100)</f>
        <v>0</v>
      </c>
      <c r="N37" s="174">
        <v>1.22245</v>
      </c>
      <c r="O37" s="174">
        <f>ROUND(E37*N37,2)</f>
        <v>8.56</v>
      </c>
      <c r="P37" s="174">
        <v>0</v>
      </c>
      <c r="Q37" s="174">
        <f>ROUND(E37*P37,2)</f>
        <v>0</v>
      </c>
      <c r="R37" s="176"/>
      <c r="S37" s="176" t="s">
        <v>236</v>
      </c>
      <c r="T37" s="177" t="s">
        <v>223</v>
      </c>
      <c r="U37" s="162">
        <v>3.1379999999999999</v>
      </c>
      <c r="V37" s="162">
        <f>ROUND(E37*U37,2)</f>
        <v>21.97</v>
      </c>
      <c r="W37" s="162"/>
      <c r="X37" s="162" t="s">
        <v>224</v>
      </c>
      <c r="Y37" s="162" t="s">
        <v>225</v>
      </c>
      <c r="Z37" s="152"/>
      <c r="AA37" s="152"/>
      <c r="AB37" s="152"/>
      <c r="AC37" s="152"/>
      <c r="AD37" s="152"/>
      <c r="AE37" s="152"/>
      <c r="AF37" s="152"/>
      <c r="AG37" s="152" t="s">
        <v>226</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2" x14ac:dyDescent="0.2">
      <c r="A38" s="159"/>
      <c r="B38" s="160"/>
      <c r="C38" s="260" t="s">
        <v>476</v>
      </c>
      <c r="D38" s="261"/>
      <c r="E38" s="261"/>
      <c r="F38" s="261"/>
      <c r="G38" s="261"/>
      <c r="H38" s="162"/>
      <c r="I38" s="162"/>
      <c r="J38" s="162"/>
      <c r="K38" s="162"/>
      <c r="L38" s="162"/>
      <c r="M38" s="162"/>
      <c r="N38" s="161"/>
      <c r="O38" s="161"/>
      <c r="P38" s="161"/>
      <c r="Q38" s="161"/>
      <c r="R38" s="162"/>
      <c r="S38" s="162"/>
      <c r="T38" s="162"/>
      <c r="U38" s="162"/>
      <c r="V38" s="162"/>
      <c r="W38" s="162"/>
      <c r="X38" s="162"/>
      <c r="Y38" s="162"/>
      <c r="Z38" s="152"/>
      <c r="AA38" s="152"/>
      <c r="AB38" s="152"/>
      <c r="AC38" s="152"/>
      <c r="AD38" s="152"/>
      <c r="AE38" s="152"/>
      <c r="AF38" s="152"/>
      <c r="AG38" s="152" t="s">
        <v>278</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1" x14ac:dyDescent="0.2">
      <c r="A39" s="178">
        <v>24</v>
      </c>
      <c r="B39" s="179" t="s">
        <v>303</v>
      </c>
      <c r="C39" s="186" t="s">
        <v>304</v>
      </c>
      <c r="D39" s="180" t="s">
        <v>299</v>
      </c>
      <c r="E39" s="181">
        <v>310</v>
      </c>
      <c r="F39" s="182"/>
      <c r="G39" s="183">
        <f>ROUND(E39*F39,2)</f>
        <v>0</v>
      </c>
      <c r="H39" s="182"/>
      <c r="I39" s="183">
        <f>ROUND(E39*H39,2)</f>
        <v>0</v>
      </c>
      <c r="J39" s="182"/>
      <c r="K39" s="183">
        <f>ROUND(E39*J39,2)</f>
        <v>0</v>
      </c>
      <c r="L39" s="183">
        <v>21</v>
      </c>
      <c r="M39" s="183">
        <f>G39*(1+L39/100)</f>
        <v>0</v>
      </c>
      <c r="N39" s="181">
        <v>0</v>
      </c>
      <c r="O39" s="181">
        <f>ROUND(E39*N39,2)</f>
        <v>0</v>
      </c>
      <c r="P39" s="181">
        <v>0</v>
      </c>
      <c r="Q39" s="181">
        <f>ROUND(E39*P39,2)</f>
        <v>0</v>
      </c>
      <c r="R39" s="183"/>
      <c r="S39" s="183" t="s">
        <v>236</v>
      </c>
      <c r="T39" s="184" t="s">
        <v>223</v>
      </c>
      <c r="U39" s="162">
        <v>8.1759999999999999E-2</v>
      </c>
      <c r="V39" s="162">
        <f>ROUND(E39*U39,2)</f>
        <v>25.35</v>
      </c>
      <c r="W39" s="162"/>
      <c r="X39" s="162" t="s">
        <v>224</v>
      </c>
      <c r="Y39" s="162" t="s">
        <v>225</v>
      </c>
      <c r="Z39" s="152"/>
      <c r="AA39" s="152"/>
      <c r="AB39" s="152"/>
      <c r="AC39" s="152"/>
      <c r="AD39" s="152"/>
      <c r="AE39" s="152"/>
      <c r="AF39" s="152"/>
      <c r="AG39" s="152" t="s">
        <v>226</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
      <c r="A40" s="178">
        <v>25</v>
      </c>
      <c r="B40" s="179" t="s">
        <v>306</v>
      </c>
      <c r="C40" s="186" t="s">
        <v>307</v>
      </c>
      <c r="D40" s="180" t="s">
        <v>299</v>
      </c>
      <c r="E40" s="181">
        <v>310</v>
      </c>
      <c r="F40" s="182"/>
      <c r="G40" s="183">
        <f>ROUND(E40*F40,2)</f>
        <v>0</v>
      </c>
      <c r="H40" s="182"/>
      <c r="I40" s="183">
        <f>ROUND(E40*H40,2)</f>
        <v>0</v>
      </c>
      <c r="J40" s="182"/>
      <c r="K40" s="183">
        <f>ROUND(E40*J40,2)</f>
        <v>0</v>
      </c>
      <c r="L40" s="183">
        <v>21</v>
      </c>
      <c r="M40" s="183">
        <f>G40*(1+L40/100)</f>
        <v>0</v>
      </c>
      <c r="N40" s="181">
        <v>0.11025</v>
      </c>
      <c r="O40" s="181">
        <f>ROUND(E40*N40,2)</f>
        <v>34.18</v>
      </c>
      <c r="P40" s="181">
        <v>0</v>
      </c>
      <c r="Q40" s="181">
        <f>ROUND(E40*P40,2)</f>
        <v>0</v>
      </c>
      <c r="R40" s="183"/>
      <c r="S40" s="183" t="s">
        <v>236</v>
      </c>
      <c r="T40" s="184" t="s">
        <v>223</v>
      </c>
      <c r="U40" s="162">
        <v>5.28E-2</v>
      </c>
      <c r="V40" s="162">
        <f>ROUND(E40*U40,2)</f>
        <v>16.37</v>
      </c>
      <c r="W40" s="162"/>
      <c r="X40" s="162" t="s">
        <v>224</v>
      </c>
      <c r="Y40" s="162" t="s">
        <v>225</v>
      </c>
      <c r="Z40" s="152"/>
      <c r="AA40" s="152"/>
      <c r="AB40" s="152"/>
      <c r="AC40" s="152"/>
      <c r="AD40" s="152"/>
      <c r="AE40" s="152"/>
      <c r="AF40" s="152"/>
      <c r="AG40" s="152" t="s">
        <v>226</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outlineLevel="1" x14ac:dyDescent="0.2">
      <c r="A41" s="178">
        <v>26</v>
      </c>
      <c r="B41" s="179" t="s">
        <v>308</v>
      </c>
      <c r="C41" s="186" t="s">
        <v>371</v>
      </c>
      <c r="D41" s="180" t="s">
        <v>299</v>
      </c>
      <c r="E41" s="181">
        <v>310</v>
      </c>
      <c r="F41" s="182"/>
      <c r="G41" s="183">
        <f>ROUND(E41*F41,2)</f>
        <v>0</v>
      </c>
      <c r="H41" s="182"/>
      <c r="I41" s="183">
        <f>ROUND(E41*H41,2)</f>
        <v>0</v>
      </c>
      <c r="J41" s="182"/>
      <c r="K41" s="183">
        <f>ROUND(E41*J41,2)</f>
        <v>0</v>
      </c>
      <c r="L41" s="183">
        <v>21</v>
      </c>
      <c r="M41" s="183">
        <f>G41*(1+L41/100)</f>
        <v>0</v>
      </c>
      <c r="N41" s="181">
        <v>6.0000000000000002E-5</v>
      </c>
      <c r="O41" s="181">
        <f>ROUND(E41*N41,2)</f>
        <v>0.02</v>
      </c>
      <c r="P41" s="181">
        <v>0</v>
      </c>
      <c r="Q41" s="181">
        <f>ROUND(E41*P41,2)</f>
        <v>0</v>
      </c>
      <c r="R41" s="183"/>
      <c r="S41" s="183" t="s">
        <v>236</v>
      </c>
      <c r="T41" s="184" t="s">
        <v>223</v>
      </c>
      <c r="U41" s="162">
        <v>2.5999999999999999E-2</v>
      </c>
      <c r="V41" s="162">
        <f>ROUND(E41*U41,2)</f>
        <v>8.06</v>
      </c>
      <c r="W41" s="162"/>
      <c r="X41" s="162" t="s">
        <v>224</v>
      </c>
      <c r="Y41" s="162" t="s">
        <v>225</v>
      </c>
      <c r="Z41" s="152"/>
      <c r="AA41" s="152"/>
      <c r="AB41" s="152"/>
      <c r="AC41" s="152"/>
      <c r="AD41" s="152"/>
      <c r="AE41" s="152"/>
      <c r="AF41" s="152"/>
      <c r="AG41" s="152" t="s">
        <v>226</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outlineLevel="1" x14ac:dyDescent="0.2">
      <c r="A42" s="178">
        <v>27</v>
      </c>
      <c r="B42" s="179" t="s">
        <v>310</v>
      </c>
      <c r="C42" s="186" t="s">
        <v>311</v>
      </c>
      <c r="D42" s="180" t="s">
        <v>299</v>
      </c>
      <c r="E42" s="181">
        <v>310</v>
      </c>
      <c r="F42" s="182"/>
      <c r="G42" s="183">
        <f>ROUND(E42*F42,2)</f>
        <v>0</v>
      </c>
      <c r="H42" s="182"/>
      <c r="I42" s="183">
        <f>ROUND(E42*H42,2)</f>
        <v>0</v>
      </c>
      <c r="J42" s="182"/>
      <c r="K42" s="183">
        <f>ROUND(E42*J42,2)</f>
        <v>0</v>
      </c>
      <c r="L42" s="183">
        <v>21</v>
      </c>
      <c r="M42" s="183">
        <f>G42*(1+L42/100)</f>
        <v>0</v>
      </c>
      <c r="N42" s="181">
        <v>0</v>
      </c>
      <c r="O42" s="181">
        <f>ROUND(E42*N42,2)</f>
        <v>0</v>
      </c>
      <c r="P42" s="181">
        <v>0</v>
      </c>
      <c r="Q42" s="181">
        <f>ROUND(E42*P42,2)</f>
        <v>0</v>
      </c>
      <c r="R42" s="183"/>
      <c r="S42" s="183" t="s">
        <v>236</v>
      </c>
      <c r="T42" s="184" t="s">
        <v>223</v>
      </c>
      <c r="U42" s="162">
        <v>0.13</v>
      </c>
      <c r="V42" s="162">
        <f>ROUND(E42*U42,2)</f>
        <v>40.299999999999997</v>
      </c>
      <c r="W42" s="162"/>
      <c r="X42" s="162" t="s">
        <v>224</v>
      </c>
      <c r="Y42" s="162" t="s">
        <v>225</v>
      </c>
      <c r="Z42" s="152"/>
      <c r="AA42" s="152"/>
      <c r="AB42" s="152"/>
      <c r="AC42" s="152"/>
      <c r="AD42" s="152"/>
      <c r="AE42" s="152"/>
      <c r="AF42" s="152"/>
      <c r="AG42" s="152" t="s">
        <v>226</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x14ac:dyDescent="0.2">
      <c r="A43" s="164" t="s">
        <v>217</v>
      </c>
      <c r="B43" s="165" t="s">
        <v>186</v>
      </c>
      <c r="C43" s="185" t="s">
        <v>187</v>
      </c>
      <c r="D43" s="166"/>
      <c r="E43" s="167"/>
      <c r="F43" s="168"/>
      <c r="G43" s="168">
        <f>SUMIF(AG44:AG58,"&lt;&gt;NOR",G44:G58)</f>
        <v>0</v>
      </c>
      <c r="H43" s="168"/>
      <c r="I43" s="168">
        <f>SUM(I44:I58)</f>
        <v>0</v>
      </c>
      <c r="J43" s="168"/>
      <c r="K43" s="168">
        <f>SUM(K44:K58)</f>
        <v>0</v>
      </c>
      <c r="L43" s="168"/>
      <c r="M43" s="168">
        <f>SUM(M44:M58)</f>
        <v>0</v>
      </c>
      <c r="N43" s="167"/>
      <c r="O43" s="167">
        <f>SUM(O44:O58)</f>
        <v>0.41000000000000003</v>
      </c>
      <c r="P43" s="167"/>
      <c r="Q43" s="167">
        <f>SUM(Q44:Q58)</f>
        <v>0</v>
      </c>
      <c r="R43" s="168"/>
      <c r="S43" s="168"/>
      <c r="T43" s="169"/>
      <c r="U43" s="163"/>
      <c r="V43" s="163">
        <f>SUM(V44:V58)</f>
        <v>92.77000000000001</v>
      </c>
      <c r="W43" s="163"/>
      <c r="X43" s="163"/>
      <c r="Y43" s="163"/>
      <c r="AG43" t="s">
        <v>218</v>
      </c>
    </row>
    <row r="44" spans="1:60" outlineLevel="1" x14ac:dyDescent="0.2">
      <c r="A44" s="178">
        <v>28</v>
      </c>
      <c r="B44" s="179" t="s">
        <v>477</v>
      </c>
      <c r="C44" s="186" t="s">
        <v>478</v>
      </c>
      <c r="D44" s="180" t="s">
        <v>341</v>
      </c>
      <c r="E44" s="181">
        <v>1</v>
      </c>
      <c r="F44" s="182"/>
      <c r="G44" s="183">
        <f t="shared" ref="G44:G58" si="14">ROUND(E44*F44,2)</f>
        <v>0</v>
      </c>
      <c r="H44" s="182"/>
      <c r="I44" s="183">
        <f t="shared" ref="I44:I58" si="15">ROUND(E44*H44,2)</f>
        <v>0</v>
      </c>
      <c r="J44" s="182"/>
      <c r="K44" s="183">
        <f t="shared" ref="K44:K58" si="16">ROUND(E44*J44,2)</f>
        <v>0</v>
      </c>
      <c r="L44" s="183">
        <v>21</v>
      </c>
      <c r="M44" s="183">
        <f t="shared" ref="M44:M58" si="17">G44*(1+L44/100)</f>
        <v>0</v>
      </c>
      <c r="N44" s="181">
        <v>0</v>
      </c>
      <c r="O44" s="181">
        <f t="shared" ref="O44:O58" si="18">ROUND(E44*N44,2)</f>
        <v>0</v>
      </c>
      <c r="P44" s="181">
        <v>0</v>
      </c>
      <c r="Q44" s="181">
        <f t="shared" ref="Q44:Q58" si="19">ROUND(E44*P44,2)</f>
        <v>0</v>
      </c>
      <c r="R44" s="183"/>
      <c r="S44" s="183" t="s">
        <v>236</v>
      </c>
      <c r="T44" s="184" t="s">
        <v>223</v>
      </c>
      <c r="U44" s="162">
        <v>1.6</v>
      </c>
      <c r="V44" s="162">
        <f t="shared" ref="V44:V58" si="20">ROUND(E44*U44,2)</f>
        <v>1.6</v>
      </c>
      <c r="W44" s="162"/>
      <c r="X44" s="162" t="s">
        <v>224</v>
      </c>
      <c r="Y44" s="162" t="s">
        <v>225</v>
      </c>
      <c r="Z44" s="152"/>
      <c r="AA44" s="152"/>
      <c r="AB44" s="152"/>
      <c r="AC44" s="152"/>
      <c r="AD44" s="152"/>
      <c r="AE44" s="152"/>
      <c r="AF44" s="152"/>
      <c r="AG44" s="152" t="s">
        <v>226</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1" x14ac:dyDescent="0.2">
      <c r="A45" s="178">
        <v>29</v>
      </c>
      <c r="B45" s="179" t="s">
        <v>479</v>
      </c>
      <c r="C45" s="186" t="s">
        <v>480</v>
      </c>
      <c r="D45" s="180" t="s">
        <v>341</v>
      </c>
      <c r="E45" s="181">
        <v>14</v>
      </c>
      <c r="F45" s="182"/>
      <c r="G45" s="183">
        <f t="shared" si="14"/>
        <v>0</v>
      </c>
      <c r="H45" s="182"/>
      <c r="I45" s="183">
        <f t="shared" si="15"/>
        <v>0</v>
      </c>
      <c r="J45" s="182"/>
      <c r="K45" s="183">
        <f t="shared" si="16"/>
        <v>0</v>
      </c>
      <c r="L45" s="183">
        <v>21</v>
      </c>
      <c r="M45" s="183">
        <f t="shared" si="17"/>
        <v>0</v>
      </c>
      <c r="N45" s="181">
        <v>0</v>
      </c>
      <c r="O45" s="181">
        <f t="shared" si="18"/>
        <v>0</v>
      </c>
      <c r="P45" s="181">
        <v>0</v>
      </c>
      <c r="Q45" s="181">
        <f t="shared" si="19"/>
        <v>0</v>
      </c>
      <c r="R45" s="183"/>
      <c r="S45" s="183" t="s">
        <v>236</v>
      </c>
      <c r="T45" s="184" t="s">
        <v>223</v>
      </c>
      <c r="U45" s="162">
        <v>0.33867000000000003</v>
      </c>
      <c r="V45" s="162">
        <f t="shared" si="20"/>
        <v>4.74</v>
      </c>
      <c r="W45" s="162"/>
      <c r="X45" s="162" t="s">
        <v>224</v>
      </c>
      <c r="Y45" s="162" t="s">
        <v>225</v>
      </c>
      <c r="Z45" s="152"/>
      <c r="AA45" s="152"/>
      <c r="AB45" s="152"/>
      <c r="AC45" s="152"/>
      <c r="AD45" s="152"/>
      <c r="AE45" s="152"/>
      <c r="AF45" s="152"/>
      <c r="AG45" s="152" t="s">
        <v>226</v>
      </c>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
      <c r="A46" s="178">
        <v>30</v>
      </c>
      <c r="B46" s="179" t="s">
        <v>481</v>
      </c>
      <c r="C46" s="186" t="s">
        <v>482</v>
      </c>
      <c r="D46" s="180" t="s">
        <v>299</v>
      </c>
      <c r="E46" s="181">
        <v>10</v>
      </c>
      <c r="F46" s="182"/>
      <c r="G46" s="183">
        <f t="shared" si="14"/>
        <v>0</v>
      </c>
      <c r="H46" s="182"/>
      <c r="I46" s="183">
        <f t="shared" si="15"/>
        <v>0</v>
      </c>
      <c r="J46" s="182"/>
      <c r="K46" s="183">
        <f t="shared" si="16"/>
        <v>0</v>
      </c>
      <c r="L46" s="183">
        <v>21</v>
      </c>
      <c r="M46" s="183">
        <f t="shared" si="17"/>
        <v>0</v>
      </c>
      <c r="N46" s="181">
        <v>1.3999999999999999E-4</v>
      </c>
      <c r="O46" s="181">
        <f t="shared" si="18"/>
        <v>0</v>
      </c>
      <c r="P46" s="181">
        <v>0</v>
      </c>
      <c r="Q46" s="181">
        <f t="shared" si="19"/>
        <v>0</v>
      </c>
      <c r="R46" s="183"/>
      <c r="S46" s="183" t="s">
        <v>236</v>
      </c>
      <c r="T46" s="184" t="s">
        <v>223</v>
      </c>
      <c r="U46" s="162">
        <v>5.0959999999999998E-2</v>
      </c>
      <c r="V46" s="162">
        <f t="shared" si="20"/>
        <v>0.51</v>
      </c>
      <c r="W46" s="162"/>
      <c r="X46" s="162" t="s">
        <v>224</v>
      </c>
      <c r="Y46" s="162" t="s">
        <v>225</v>
      </c>
      <c r="Z46" s="152"/>
      <c r="AA46" s="152"/>
      <c r="AB46" s="152"/>
      <c r="AC46" s="152"/>
      <c r="AD46" s="152"/>
      <c r="AE46" s="152"/>
      <c r="AF46" s="152"/>
      <c r="AG46" s="152" t="s">
        <v>226</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1" x14ac:dyDescent="0.2">
      <c r="A47" s="178">
        <v>31</v>
      </c>
      <c r="B47" s="179" t="s">
        <v>483</v>
      </c>
      <c r="C47" s="186" t="s">
        <v>484</v>
      </c>
      <c r="D47" s="180" t="s">
        <v>299</v>
      </c>
      <c r="E47" s="181">
        <v>185</v>
      </c>
      <c r="F47" s="182"/>
      <c r="G47" s="183">
        <f t="shared" si="14"/>
        <v>0</v>
      </c>
      <c r="H47" s="182"/>
      <c r="I47" s="183">
        <f t="shared" si="15"/>
        <v>0</v>
      </c>
      <c r="J47" s="182"/>
      <c r="K47" s="183">
        <f t="shared" si="16"/>
        <v>0</v>
      </c>
      <c r="L47" s="183">
        <v>21</v>
      </c>
      <c r="M47" s="183">
        <f t="shared" si="17"/>
        <v>0</v>
      </c>
      <c r="N47" s="181">
        <v>1.6000000000000001E-4</v>
      </c>
      <c r="O47" s="181">
        <f t="shared" si="18"/>
        <v>0.03</v>
      </c>
      <c r="P47" s="181">
        <v>0</v>
      </c>
      <c r="Q47" s="181">
        <f t="shared" si="19"/>
        <v>0</v>
      </c>
      <c r="R47" s="183"/>
      <c r="S47" s="183" t="s">
        <v>236</v>
      </c>
      <c r="T47" s="184" t="s">
        <v>223</v>
      </c>
      <c r="U47" s="162">
        <v>5.0959999999999998E-2</v>
      </c>
      <c r="V47" s="162">
        <f t="shared" si="20"/>
        <v>9.43</v>
      </c>
      <c r="W47" s="162"/>
      <c r="X47" s="162" t="s">
        <v>224</v>
      </c>
      <c r="Y47" s="162" t="s">
        <v>225</v>
      </c>
      <c r="Z47" s="152"/>
      <c r="AA47" s="152"/>
      <c r="AB47" s="152"/>
      <c r="AC47" s="152"/>
      <c r="AD47" s="152"/>
      <c r="AE47" s="152"/>
      <c r="AF47" s="152"/>
      <c r="AG47" s="152" t="s">
        <v>226</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
      <c r="A48" s="178">
        <v>32</v>
      </c>
      <c r="B48" s="179" t="s">
        <v>485</v>
      </c>
      <c r="C48" s="186" t="s">
        <v>486</v>
      </c>
      <c r="D48" s="180" t="s">
        <v>299</v>
      </c>
      <c r="E48" s="181">
        <v>95</v>
      </c>
      <c r="F48" s="182"/>
      <c r="G48" s="183">
        <f t="shared" si="14"/>
        <v>0</v>
      </c>
      <c r="H48" s="182"/>
      <c r="I48" s="183">
        <f t="shared" si="15"/>
        <v>0</v>
      </c>
      <c r="J48" s="182"/>
      <c r="K48" s="183">
        <f t="shared" si="16"/>
        <v>0</v>
      </c>
      <c r="L48" s="183">
        <v>21</v>
      </c>
      <c r="M48" s="183">
        <f t="shared" si="17"/>
        <v>0</v>
      </c>
      <c r="N48" s="181">
        <v>2.1000000000000001E-4</v>
      </c>
      <c r="O48" s="181">
        <f t="shared" si="18"/>
        <v>0.02</v>
      </c>
      <c r="P48" s="181">
        <v>0</v>
      </c>
      <c r="Q48" s="181">
        <f t="shared" si="19"/>
        <v>0</v>
      </c>
      <c r="R48" s="183"/>
      <c r="S48" s="183" t="s">
        <v>236</v>
      </c>
      <c r="T48" s="184" t="s">
        <v>223</v>
      </c>
      <c r="U48" s="162">
        <v>5.0959999999999998E-2</v>
      </c>
      <c r="V48" s="162">
        <f t="shared" si="20"/>
        <v>4.84</v>
      </c>
      <c r="W48" s="162"/>
      <c r="X48" s="162" t="s">
        <v>224</v>
      </c>
      <c r="Y48" s="162" t="s">
        <v>225</v>
      </c>
      <c r="Z48" s="152"/>
      <c r="AA48" s="152"/>
      <c r="AB48" s="152"/>
      <c r="AC48" s="152"/>
      <c r="AD48" s="152"/>
      <c r="AE48" s="152"/>
      <c r="AF48" s="152"/>
      <c r="AG48" s="152" t="s">
        <v>226</v>
      </c>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1" x14ac:dyDescent="0.2">
      <c r="A49" s="178">
        <v>33</v>
      </c>
      <c r="B49" s="179" t="s">
        <v>487</v>
      </c>
      <c r="C49" s="186" t="s">
        <v>488</v>
      </c>
      <c r="D49" s="180" t="s">
        <v>299</v>
      </c>
      <c r="E49" s="181">
        <v>315</v>
      </c>
      <c r="F49" s="182"/>
      <c r="G49" s="183">
        <f t="shared" si="14"/>
        <v>0</v>
      </c>
      <c r="H49" s="182"/>
      <c r="I49" s="183">
        <f t="shared" si="15"/>
        <v>0</v>
      </c>
      <c r="J49" s="182"/>
      <c r="K49" s="183">
        <f t="shared" si="16"/>
        <v>0</v>
      </c>
      <c r="L49" s="183">
        <v>21</v>
      </c>
      <c r="M49" s="183">
        <f t="shared" si="17"/>
        <v>0</v>
      </c>
      <c r="N49" s="181">
        <v>2.9999999999999997E-4</v>
      </c>
      <c r="O49" s="181">
        <f t="shared" si="18"/>
        <v>0.09</v>
      </c>
      <c r="P49" s="181">
        <v>0</v>
      </c>
      <c r="Q49" s="181">
        <f t="shared" si="19"/>
        <v>0</v>
      </c>
      <c r="R49" s="183"/>
      <c r="S49" s="183" t="s">
        <v>236</v>
      </c>
      <c r="T49" s="184" t="s">
        <v>223</v>
      </c>
      <c r="U49" s="162">
        <v>5.0959999999999998E-2</v>
      </c>
      <c r="V49" s="162">
        <f t="shared" si="20"/>
        <v>16.05</v>
      </c>
      <c r="W49" s="162"/>
      <c r="X49" s="162" t="s">
        <v>224</v>
      </c>
      <c r="Y49" s="162" t="s">
        <v>225</v>
      </c>
      <c r="Z49" s="152"/>
      <c r="AA49" s="152"/>
      <c r="AB49" s="152"/>
      <c r="AC49" s="152"/>
      <c r="AD49" s="152"/>
      <c r="AE49" s="152"/>
      <c r="AF49" s="152"/>
      <c r="AG49" s="152" t="s">
        <v>226</v>
      </c>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outlineLevel="1" x14ac:dyDescent="0.2">
      <c r="A50" s="178">
        <v>34</v>
      </c>
      <c r="B50" s="179" t="s">
        <v>489</v>
      </c>
      <c r="C50" s="186" t="s">
        <v>490</v>
      </c>
      <c r="D50" s="180" t="s">
        <v>299</v>
      </c>
      <c r="E50" s="181">
        <v>315</v>
      </c>
      <c r="F50" s="182"/>
      <c r="G50" s="183">
        <f t="shared" si="14"/>
        <v>0</v>
      </c>
      <c r="H50" s="182"/>
      <c r="I50" s="183">
        <f t="shared" si="15"/>
        <v>0</v>
      </c>
      <c r="J50" s="182"/>
      <c r="K50" s="183">
        <f t="shared" si="16"/>
        <v>0</v>
      </c>
      <c r="L50" s="183">
        <v>21</v>
      </c>
      <c r="M50" s="183">
        <f t="shared" si="17"/>
        <v>0</v>
      </c>
      <c r="N50" s="181">
        <v>6.4000000000000005E-4</v>
      </c>
      <c r="O50" s="181">
        <f t="shared" si="18"/>
        <v>0.2</v>
      </c>
      <c r="P50" s="181">
        <v>0</v>
      </c>
      <c r="Q50" s="181">
        <f t="shared" si="19"/>
        <v>0</v>
      </c>
      <c r="R50" s="183"/>
      <c r="S50" s="183" t="s">
        <v>236</v>
      </c>
      <c r="T50" s="184" t="s">
        <v>223</v>
      </c>
      <c r="U50" s="162">
        <v>6.2700000000000006E-2</v>
      </c>
      <c r="V50" s="162">
        <f t="shared" si="20"/>
        <v>19.75</v>
      </c>
      <c r="W50" s="162"/>
      <c r="X50" s="162" t="s">
        <v>224</v>
      </c>
      <c r="Y50" s="162" t="s">
        <v>225</v>
      </c>
      <c r="Z50" s="152"/>
      <c r="AA50" s="152"/>
      <c r="AB50" s="152"/>
      <c r="AC50" s="152"/>
      <c r="AD50" s="152"/>
      <c r="AE50" s="152"/>
      <c r="AF50" s="152"/>
      <c r="AG50" s="152" t="s">
        <v>226</v>
      </c>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outlineLevel="1" x14ac:dyDescent="0.2">
      <c r="A51" s="178">
        <v>35</v>
      </c>
      <c r="B51" s="179" t="s">
        <v>491</v>
      </c>
      <c r="C51" s="186" t="s">
        <v>492</v>
      </c>
      <c r="D51" s="180" t="s">
        <v>299</v>
      </c>
      <c r="E51" s="181">
        <v>25</v>
      </c>
      <c r="F51" s="182"/>
      <c r="G51" s="183">
        <f t="shared" si="14"/>
        <v>0</v>
      </c>
      <c r="H51" s="182"/>
      <c r="I51" s="183">
        <f t="shared" si="15"/>
        <v>0</v>
      </c>
      <c r="J51" s="182"/>
      <c r="K51" s="183">
        <f t="shared" si="16"/>
        <v>0</v>
      </c>
      <c r="L51" s="183">
        <v>21</v>
      </c>
      <c r="M51" s="183">
        <f t="shared" si="17"/>
        <v>0</v>
      </c>
      <c r="N51" s="181">
        <v>3.2000000000000003E-4</v>
      </c>
      <c r="O51" s="181">
        <f t="shared" si="18"/>
        <v>0.01</v>
      </c>
      <c r="P51" s="181">
        <v>0</v>
      </c>
      <c r="Q51" s="181">
        <f t="shared" si="19"/>
        <v>0</v>
      </c>
      <c r="R51" s="183"/>
      <c r="S51" s="183" t="s">
        <v>236</v>
      </c>
      <c r="T51" s="184" t="s">
        <v>223</v>
      </c>
      <c r="U51" s="162">
        <v>5.7939999999999998E-2</v>
      </c>
      <c r="V51" s="162">
        <f t="shared" si="20"/>
        <v>1.45</v>
      </c>
      <c r="W51" s="162"/>
      <c r="X51" s="162" t="s">
        <v>224</v>
      </c>
      <c r="Y51" s="162" t="s">
        <v>225</v>
      </c>
      <c r="Z51" s="152"/>
      <c r="AA51" s="152"/>
      <c r="AB51" s="152"/>
      <c r="AC51" s="152"/>
      <c r="AD51" s="152"/>
      <c r="AE51" s="152"/>
      <c r="AF51" s="152"/>
      <c r="AG51" s="152" t="s">
        <v>226</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1" x14ac:dyDescent="0.2">
      <c r="A52" s="178">
        <v>36</v>
      </c>
      <c r="B52" s="179" t="s">
        <v>493</v>
      </c>
      <c r="C52" s="186" t="s">
        <v>494</v>
      </c>
      <c r="D52" s="180" t="s">
        <v>299</v>
      </c>
      <c r="E52" s="181">
        <v>105</v>
      </c>
      <c r="F52" s="182"/>
      <c r="G52" s="183">
        <f t="shared" si="14"/>
        <v>0</v>
      </c>
      <c r="H52" s="182"/>
      <c r="I52" s="183">
        <f t="shared" si="15"/>
        <v>0</v>
      </c>
      <c r="J52" s="182"/>
      <c r="K52" s="183">
        <f t="shared" si="16"/>
        <v>0</v>
      </c>
      <c r="L52" s="183">
        <v>21</v>
      </c>
      <c r="M52" s="183">
        <f t="shared" si="17"/>
        <v>0</v>
      </c>
      <c r="N52" s="181">
        <v>5.5999999999999995E-4</v>
      </c>
      <c r="O52" s="181">
        <f t="shared" si="18"/>
        <v>0.06</v>
      </c>
      <c r="P52" s="181">
        <v>0</v>
      </c>
      <c r="Q52" s="181">
        <f t="shared" si="19"/>
        <v>0</v>
      </c>
      <c r="R52" s="183"/>
      <c r="S52" s="183" t="s">
        <v>236</v>
      </c>
      <c r="T52" s="184" t="s">
        <v>223</v>
      </c>
      <c r="U52" s="162">
        <v>5.7939999999999998E-2</v>
      </c>
      <c r="V52" s="162">
        <f t="shared" si="20"/>
        <v>6.08</v>
      </c>
      <c r="W52" s="162"/>
      <c r="X52" s="162" t="s">
        <v>224</v>
      </c>
      <c r="Y52" s="162" t="s">
        <v>225</v>
      </c>
      <c r="Z52" s="152"/>
      <c r="AA52" s="152"/>
      <c r="AB52" s="152"/>
      <c r="AC52" s="152"/>
      <c r="AD52" s="152"/>
      <c r="AE52" s="152"/>
      <c r="AF52" s="152"/>
      <c r="AG52" s="152" t="s">
        <v>226</v>
      </c>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outlineLevel="1" x14ac:dyDescent="0.2">
      <c r="A53" s="178">
        <v>37</v>
      </c>
      <c r="B53" s="179" t="s">
        <v>430</v>
      </c>
      <c r="C53" s="186" t="s">
        <v>431</v>
      </c>
      <c r="D53" s="180" t="s">
        <v>341</v>
      </c>
      <c r="E53" s="181">
        <v>48</v>
      </c>
      <c r="F53" s="182"/>
      <c r="G53" s="183">
        <f t="shared" si="14"/>
        <v>0</v>
      </c>
      <c r="H53" s="182"/>
      <c r="I53" s="183">
        <f t="shared" si="15"/>
        <v>0</v>
      </c>
      <c r="J53" s="182"/>
      <c r="K53" s="183">
        <f t="shared" si="16"/>
        <v>0</v>
      </c>
      <c r="L53" s="183">
        <v>21</v>
      </c>
      <c r="M53" s="183">
        <f t="shared" si="17"/>
        <v>0</v>
      </c>
      <c r="N53" s="181">
        <v>0</v>
      </c>
      <c r="O53" s="181">
        <f t="shared" si="18"/>
        <v>0</v>
      </c>
      <c r="P53" s="181">
        <v>0</v>
      </c>
      <c r="Q53" s="181">
        <f t="shared" si="19"/>
        <v>0</v>
      </c>
      <c r="R53" s="183"/>
      <c r="S53" s="183" t="s">
        <v>236</v>
      </c>
      <c r="T53" s="184" t="s">
        <v>223</v>
      </c>
      <c r="U53" s="162">
        <v>0.48499999999999999</v>
      </c>
      <c r="V53" s="162">
        <f t="shared" si="20"/>
        <v>23.28</v>
      </c>
      <c r="W53" s="162"/>
      <c r="X53" s="162" t="s">
        <v>224</v>
      </c>
      <c r="Y53" s="162" t="s">
        <v>225</v>
      </c>
      <c r="Z53" s="152"/>
      <c r="AA53" s="152"/>
      <c r="AB53" s="152"/>
      <c r="AC53" s="152"/>
      <c r="AD53" s="152"/>
      <c r="AE53" s="152"/>
      <c r="AF53" s="152"/>
      <c r="AG53" s="152" t="s">
        <v>226</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outlineLevel="1" x14ac:dyDescent="0.2">
      <c r="A54" s="178">
        <v>38</v>
      </c>
      <c r="B54" s="179" t="s">
        <v>495</v>
      </c>
      <c r="C54" s="186" t="s">
        <v>496</v>
      </c>
      <c r="D54" s="180" t="s">
        <v>341</v>
      </c>
      <c r="E54" s="181">
        <v>18</v>
      </c>
      <c r="F54" s="182"/>
      <c r="G54" s="183">
        <f t="shared" si="14"/>
        <v>0</v>
      </c>
      <c r="H54" s="182"/>
      <c r="I54" s="183">
        <f t="shared" si="15"/>
        <v>0</v>
      </c>
      <c r="J54" s="182"/>
      <c r="K54" s="183">
        <f t="shared" si="16"/>
        <v>0</v>
      </c>
      <c r="L54" s="183">
        <v>21</v>
      </c>
      <c r="M54" s="183">
        <f t="shared" si="17"/>
        <v>0</v>
      </c>
      <c r="N54" s="181">
        <v>0</v>
      </c>
      <c r="O54" s="181">
        <f t="shared" si="18"/>
        <v>0</v>
      </c>
      <c r="P54" s="181">
        <v>0</v>
      </c>
      <c r="Q54" s="181">
        <f t="shared" si="19"/>
        <v>0</v>
      </c>
      <c r="R54" s="183"/>
      <c r="S54" s="183" t="s">
        <v>236</v>
      </c>
      <c r="T54" s="184" t="s">
        <v>223</v>
      </c>
      <c r="U54" s="162">
        <v>0.28000000000000003</v>
      </c>
      <c r="V54" s="162">
        <f t="shared" si="20"/>
        <v>5.04</v>
      </c>
      <c r="W54" s="162"/>
      <c r="X54" s="162" t="s">
        <v>224</v>
      </c>
      <c r="Y54" s="162" t="s">
        <v>225</v>
      </c>
      <c r="Z54" s="152"/>
      <c r="AA54" s="152"/>
      <c r="AB54" s="152"/>
      <c r="AC54" s="152"/>
      <c r="AD54" s="152"/>
      <c r="AE54" s="152"/>
      <c r="AF54" s="152"/>
      <c r="AG54" s="152" t="s">
        <v>226</v>
      </c>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outlineLevel="1" x14ac:dyDescent="0.2">
      <c r="A55" s="178">
        <v>39</v>
      </c>
      <c r="B55" s="179" t="s">
        <v>497</v>
      </c>
      <c r="C55" s="186" t="s">
        <v>498</v>
      </c>
      <c r="D55" s="180" t="s">
        <v>284</v>
      </c>
      <c r="E55" s="181">
        <v>1</v>
      </c>
      <c r="F55" s="182"/>
      <c r="G55" s="183">
        <f t="shared" si="14"/>
        <v>0</v>
      </c>
      <c r="H55" s="182"/>
      <c r="I55" s="183">
        <f t="shared" si="15"/>
        <v>0</v>
      </c>
      <c r="J55" s="182"/>
      <c r="K55" s="183">
        <f t="shared" si="16"/>
        <v>0</v>
      </c>
      <c r="L55" s="183">
        <v>21</v>
      </c>
      <c r="M55" s="183">
        <f t="shared" si="17"/>
        <v>0</v>
      </c>
      <c r="N55" s="181">
        <v>0</v>
      </c>
      <c r="O55" s="181">
        <f t="shared" si="18"/>
        <v>0</v>
      </c>
      <c r="P55" s="181">
        <v>0</v>
      </c>
      <c r="Q55" s="181">
        <f t="shared" si="19"/>
        <v>0</v>
      </c>
      <c r="R55" s="183"/>
      <c r="S55" s="183" t="s">
        <v>222</v>
      </c>
      <c r="T55" s="184" t="s">
        <v>223</v>
      </c>
      <c r="U55" s="162">
        <v>0</v>
      </c>
      <c r="V55" s="162">
        <f t="shared" si="20"/>
        <v>0</v>
      </c>
      <c r="W55" s="162"/>
      <c r="X55" s="162" t="s">
        <v>224</v>
      </c>
      <c r="Y55" s="162" t="s">
        <v>225</v>
      </c>
      <c r="Z55" s="152"/>
      <c r="AA55" s="152"/>
      <c r="AB55" s="152"/>
      <c r="AC55" s="152"/>
      <c r="AD55" s="152"/>
      <c r="AE55" s="152"/>
      <c r="AF55" s="152"/>
      <c r="AG55" s="152" t="s">
        <v>226</v>
      </c>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outlineLevel="1" x14ac:dyDescent="0.2">
      <c r="A56" s="178">
        <v>40</v>
      </c>
      <c r="B56" s="179" t="s">
        <v>499</v>
      </c>
      <c r="C56" s="186" t="s">
        <v>500</v>
      </c>
      <c r="D56" s="180" t="s">
        <v>341</v>
      </c>
      <c r="E56" s="181">
        <v>14</v>
      </c>
      <c r="F56" s="182"/>
      <c r="G56" s="183">
        <f t="shared" si="14"/>
        <v>0</v>
      </c>
      <c r="H56" s="182"/>
      <c r="I56" s="183">
        <f t="shared" si="15"/>
        <v>0</v>
      </c>
      <c r="J56" s="182"/>
      <c r="K56" s="183">
        <f t="shared" si="16"/>
        <v>0</v>
      </c>
      <c r="L56" s="183">
        <v>21</v>
      </c>
      <c r="M56" s="183">
        <f t="shared" si="17"/>
        <v>0</v>
      </c>
      <c r="N56" s="181">
        <v>5.0000000000000002E-5</v>
      </c>
      <c r="O56" s="181">
        <f t="shared" si="18"/>
        <v>0</v>
      </c>
      <c r="P56" s="181">
        <v>0</v>
      </c>
      <c r="Q56" s="181">
        <f t="shared" si="19"/>
        <v>0</v>
      </c>
      <c r="R56" s="183" t="s">
        <v>302</v>
      </c>
      <c r="S56" s="183" t="s">
        <v>236</v>
      </c>
      <c r="T56" s="184" t="s">
        <v>223</v>
      </c>
      <c r="U56" s="162">
        <v>0</v>
      </c>
      <c r="V56" s="162">
        <f t="shared" si="20"/>
        <v>0</v>
      </c>
      <c r="W56" s="162"/>
      <c r="X56" s="162" t="s">
        <v>285</v>
      </c>
      <c r="Y56" s="162" t="s">
        <v>225</v>
      </c>
      <c r="Z56" s="152"/>
      <c r="AA56" s="152"/>
      <c r="AB56" s="152"/>
      <c r="AC56" s="152"/>
      <c r="AD56" s="152"/>
      <c r="AE56" s="152"/>
      <c r="AF56" s="152"/>
      <c r="AG56" s="152" t="s">
        <v>286</v>
      </c>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1" x14ac:dyDescent="0.2">
      <c r="A57" s="178">
        <v>41</v>
      </c>
      <c r="B57" s="179" t="s">
        <v>501</v>
      </c>
      <c r="C57" s="186" t="s">
        <v>502</v>
      </c>
      <c r="D57" s="180" t="s">
        <v>284</v>
      </c>
      <c r="E57" s="181">
        <v>1</v>
      </c>
      <c r="F57" s="182"/>
      <c r="G57" s="183">
        <f t="shared" si="14"/>
        <v>0</v>
      </c>
      <c r="H57" s="182"/>
      <c r="I57" s="183">
        <f t="shared" si="15"/>
        <v>0</v>
      </c>
      <c r="J57" s="182"/>
      <c r="K57" s="183">
        <f t="shared" si="16"/>
        <v>0</v>
      </c>
      <c r="L57" s="183">
        <v>21</v>
      </c>
      <c r="M57" s="183">
        <f t="shared" si="17"/>
        <v>0</v>
      </c>
      <c r="N57" s="181">
        <v>0</v>
      </c>
      <c r="O57" s="181">
        <f t="shared" si="18"/>
        <v>0</v>
      </c>
      <c r="P57" s="181">
        <v>0</v>
      </c>
      <c r="Q57" s="181">
        <f t="shared" si="19"/>
        <v>0</v>
      </c>
      <c r="R57" s="183"/>
      <c r="S57" s="183" t="s">
        <v>222</v>
      </c>
      <c r="T57" s="184" t="s">
        <v>223</v>
      </c>
      <c r="U57" s="162">
        <v>0</v>
      </c>
      <c r="V57" s="162">
        <f t="shared" si="20"/>
        <v>0</v>
      </c>
      <c r="W57" s="162"/>
      <c r="X57" s="162" t="s">
        <v>285</v>
      </c>
      <c r="Y57" s="162" t="s">
        <v>225</v>
      </c>
      <c r="Z57" s="152"/>
      <c r="AA57" s="152"/>
      <c r="AB57" s="152"/>
      <c r="AC57" s="152"/>
      <c r="AD57" s="152"/>
      <c r="AE57" s="152"/>
      <c r="AF57" s="152"/>
      <c r="AG57" s="152" t="s">
        <v>286</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outlineLevel="1" x14ac:dyDescent="0.2">
      <c r="A58" s="171">
        <v>42</v>
      </c>
      <c r="B58" s="172" t="s">
        <v>503</v>
      </c>
      <c r="C58" s="187" t="s">
        <v>504</v>
      </c>
      <c r="D58" s="173" t="s">
        <v>221</v>
      </c>
      <c r="E58" s="174">
        <v>1</v>
      </c>
      <c r="F58" s="175"/>
      <c r="G58" s="176">
        <f t="shared" si="14"/>
        <v>0</v>
      </c>
      <c r="H58" s="175"/>
      <c r="I58" s="176">
        <f t="shared" si="15"/>
        <v>0</v>
      </c>
      <c r="J58" s="175"/>
      <c r="K58" s="176">
        <f t="shared" si="16"/>
        <v>0</v>
      </c>
      <c r="L58" s="176">
        <v>21</v>
      </c>
      <c r="M58" s="176">
        <f t="shared" si="17"/>
        <v>0</v>
      </c>
      <c r="N58" s="174">
        <v>0</v>
      </c>
      <c r="O58" s="174">
        <f t="shared" si="18"/>
        <v>0</v>
      </c>
      <c r="P58" s="174">
        <v>0</v>
      </c>
      <c r="Q58" s="174">
        <f t="shared" si="19"/>
        <v>0</v>
      </c>
      <c r="R58" s="176"/>
      <c r="S58" s="176" t="s">
        <v>222</v>
      </c>
      <c r="T58" s="177" t="s">
        <v>223</v>
      </c>
      <c r="U58" s="162">
        <v>0</v>
      </c>
      <c r="V58" s="162">
        <f t="shared" si="20"/>
        <v>0</v>
      </c>
      <c r="W58" s="162"/>
      <c r="X58" s="162" t="s">
        <v>285</v>
      </c>
      <c r="Y58" s="162" t="s">
        <v>225</v>
      </c>
      <c r="Z58" s="152"/>
      <c r="AA58" s="152"/>
      <c r="AB58" s="152"/>
      <c r="AC58" s="152"/>
      <c r="AD58" s="152"/>
      <c r="AE58" s="152"/>
      <c r="AF58" s="152"/>
      <c r="AG58" s="152" t="s">
        <v>286</v>
      </c>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x14ac:dyDescent="0.2">
      <c r="A59" s="3"/>
      <c r="B59" s="4"/>
      <c r="C59" s="188"/>
      <c r="D59" s="6"/>
      <c r="E59" s="3"/>
      <c r="F59" s="3"/>
      <c r="G59" s="3"/>
      <c r="H59" s="3"/>
      <c r="I59" s="3"/>
      <c r="J59" s="3"/>
      <c r="K59" s="3"/>
      <c r="L59" s="3"/>
      <c r="M59" s="3"/>
      <c r="N59" s="3"/>
      <c r="O59" s="3"/>
      <c r="P59" s="3"/>
      <c r="Q59" s="3"/>
      <c r="R59" s="3"/>
      <c r="S59" s="3"/>
      <c r="T59" s="3"/>
      <c r="U59" s="3"/>
      <c r="V59" s="3"/>
      <c r="W59" s="3"/>
      <c r="X59" s="3"/>
      <c r="Y59" s="3"/>
      <c r="AE59">
        <v>12</v>
      </c>
      <c r="AF59">
        <v>21</v>
      </c>
      <c r="AG59" t="s">
        <v>203</v>
      </c>
    </row>
    <row r="60" spans="1:60" x14ac:dyDescent="0.2">
      <c r="A60" s="155"/>
      <c r="B60" s="156" t="s">
        <v>29</v>
      </c>
      <c r="C60" s="189"/>
      <c r="D60" s="157"/>
      <c r="E60" s="158"/>
      <c r="F60" s="158"/>
      <c r="G60" s="170">
        <f>G8+G30+G32+G35+G43</f>
        <v>0</v>
      </c>
      <c r="H60" s="3"/>
      <c r="I60" s="3"/>
      <c r="J60" s="3"/>
      <c r="K60" s="3"/>
      <c r="L60" s="3"/>
      <c r="M60" s="3"/>
      <c r="N60" s="3"/>
      <c r="O60" s="3"/>
      <c r="P60" s="3"/>
      <c r="Q60" s="3"/>
      <c r="R60" s="3"/>
      <c r="S60" s="3"/>
      <c r="T60" s="3"/>
      <c r="U60" s="3"/>
      <c r="V60" s="3"/>
      <c r="W60" s="3"/>
      <c r="X60" s="3"/>
      <c r="Y60" s="3"/>
      <c r="AE60">
        <f>SUMIF(L7:L58,AE59,G7:G58)</f>
        <v>0</v>
      </c>
      <c r="AF60">
        <f>SUMIF(L7:L58,AF59,G7:G58)</f>
        <v>0</v>
      </c>
      <c r="AG60" t="s">
        <v>249</v>
      </c>
    </row>
    <row r="61" spans="1:60" x14ac:dyDescent="0.2">
      <c r="C61" s="190"/>
      <c r="D61" s="10"/>
      <c r="AG61" t="s">
        <v>250</v>
      </c>
    </row>
    <row r="62" spans="1:60" x14ac:dyDescent="0.2">
      <c r="D62" s="10"/>
    </row>
    <row r="63" spans="1:60" x14ac:dyDescent="0.2">
      <c r="D63" s="10"/>
    </row>
    <row r="64" spans="1:60"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VAPPQOGB7AeUnUOawfYoZu8U9ujFL9pI/rHN4AJVNTBMN6fJ7HPOChQj3956FB6W5OKK/4hAOFPcmyop5yAaeA==" saltValue="AZzk/MsT657CiUhMGyG61w==" spinCount="100000" sheet="1" formatRows="0"/>
  <mergeCells count="8">
    <mergeCell ref="C19:G19"/>
    <mergeCell ref="C38:G38"/>
    <mergeCell ref="A1:G1"/>
    <mergeCell ref="C2:G2"/>
    <mergeCell ref="C3:G3"/>
    <mergeCell ref="C4:G4"/>
    <mergeCell ref="C15:G15"/>
    <mergeCell ref="C17:G17"/>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A28350A3B8912469AF3CB4F2CE93BCC" ma:contentTypeVersion="15" ma:contentTypeDescription="Vytvoří nový dokument" ma:contentTypeScope="" ma:versionID="75eef9d59fa2b8fc16149ca29ab3d187">
  <xsd:schema xmlns:xsd="http://www.w3.org/2001/XMLSchema" xmlns:xs="http://www.w3.org/2001/XMLSchema" xmlns:p="http://schemas.microsoft.com/office/2006/metadata/properties" xmlns:ns2="43b7cc2c-ab2b-4441-88b3-1ddfb31046b4" xmlns:ns3="40a62040-a268-4fd0-9927-ed54395436b2" targetNamespace="http://schemas.microsoft.com/office/2006/metadata/properties" ma:root="true" ma:fieldsID="ca09dd70c9f952ef1581a2fa5f97f0e9" ns2:_="" ns3:_="">
    <xsd:import namespace="43b7cc2c-ab2b-4441-88b3-1ddfb31046b4"/>
    <xsd:import namespace="40a62040-a268-4fd0-9927-ed54395436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7cc2c-ab2b-4441-88b3-1ddfb31046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6876e24b-b4a9-4ec5-a508-446b0dab705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a62040-a268-4fd0-9927-ed54395436b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26258d3-4b13-4ef9-b9b8-adb53ac2451b}" ma:internalName="TaxCatchAll" ma:showField="CatchAllData" ma:web="40a62040-a268-4fd0-9927-ed54395436b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555C41-53D4-4914-9A02-17E198AB256D}"/>
</file>

<file path=customXml/itemProps2.xml><?xml version="1.0" encoding="utf-8"?>
<ds:datastoreItem xmlns:ds="http://schemas.openxmlformats.org/officeDocument/2006/customXml" ds:itemID="{9D57422B-E898-4D47-8681-F2C8C8B3D6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82</vt:i4>
      </vt:variant>
    </vt:vector>
  </HeadingPairs>
  <TitlesOfParts>
    <vt:vector size="103" baseType="lpstr">
      <vt:lpstr>Pokyny pro vyplnění</vt:lpstr>
      <vt:lpstr>Stavba</vt:lpstr>
      <vt:lpstr>VzorPolozky</vt:lpstr>
      <vt:lpstr>00 0001 Pol</vt:lpstr>
      <vt:lpstr>01 0101 Pol</vt:lpstr>
      <vt:lpstr>02 0201 Pol</vt:lpstr>
      <vt:lpstr>02 0202 Pol</vt:lpstr>
      <vt:lpstr>03 0301 Pol</vt:lpstr>
      <vt:lpstr>04 0401 Pol</vt:lpstr>
      <vt:lpstr>04 0402 Pol</vt:lpstr>
      <vt:lpstr>05 0501 Pol</vt:lpstr>
      <vt:lpstr>06 0601 Pol</vt:lpstr>
      <vt:lpstr>06 0602 Pol</vt:lpstr>
      <vt:lpstr>06 0603 Pol</vt:lpstr>
      <vt:lpstr>06 0604 Pol</vt:lpstr>
      <vt:lpstr>07 0701 Pol</vt:lpstr>
      <vt:lpstr>07 0702 Pol</vt:lpstr>
      <vt:lpstr>08 0801 Pol</vt:lpstr>
      <vt:lpstr>09 0901 Pol</vt:lpstr>
      <vt:lpstr>10 1001 Pol</vt:lpstr>
      <vt:lpstr>11 1101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0001 Pol'!Názvy_tisku</vt:lpstr>
      <vt:lpstr>'01 0101 Pol'!Názvy_tisku</vt:lpstr>
      <vt:lpstr>'02 0201 Pol'!Názvy_tisku</vt:lpstr>
      <vt:lpstr>'02 0202 Pol'!Názvy_tisku</vt:lpstr>
      <vt:lpstr>'03 0301 Pol'!Názvy_tisku</vt:lpstr>
      <vt:lpstr>'04 0401 Pol'!Názvy_tisku</vt:lpstr>
      <vt:lpstr>'04 0402 Pol'!Názvy_tisku</vt:lpstr>
      <vt:lpstr>'05 0501 Pol'!Názvy_tisku</vt:lpstr>
      <vt:lpstr>'06 0601 Pol'!Názvy_tisku</vt:lpstr>
      <vt:lpstr>'06 0602 Pol'!Názvy_tisku</vt:lpstr>
      <vt:lpstr>'06 0603 Pol'!Názvy_tisku</vt:lpstr>
      <vt:lpstr>'06 0604 Pol'!Názvy_tisku</vt:lpstr>
      <vt:lpstr>'07 0701 Pol'!Názvy_tisku</vt:lpstr>
      <vt:lpstr>'07 0702 Pol'!Názvy_tisku</vt:lpstr>
      <vt:lpstr>'08 0801 Pol'!Názvy_tisku</vt:lpstr>
      <vt:lpstr>'09 0901 Pol'!Názvy_tisku</vt:lpstr>
      <vt:lpstr>'10 1001 Pol'!Názvy_tisku</vt:lpstr>
      <vt:lpstr>'11 1101 Pol'!Názvy_tisku</vt:lpstr>
      <vt:lpstr>oadresa</vt:lpstr>
      <vt:lpstr>Stavba!Objednatel</vt:lpstr>
      <vt:lpstr>Stavba!Objekt</vt:lpstr>
      <vt:lpstr>'00 0001 Pol'!Oblast_tisku</vt:lpstr>
      <vt:lpstr>'01 0101 Pol'!Oblast_tisku</vt:lpstr>
      <vt:lpstr>'02 0201 Pol'!Oblast_tisku</vt:lpstr>
      <vt:lpstr>'02 0202 Pol'!Oblast_tisku</vt:lpstr>
      <vt:lpstr>'03 0301 Pol'!Oblast_tisku</vt:lpstr>
      <vt:lpstr>'04 0401 Pol'!Oblast_tisku</vt:lpstr>
      <vt:lpstr>'04 0402 Pol'!Oblast_tisku</vt:lpstr>
      <vt:lpstr>'05 0501 Pol'!Oblast_tisku</vt:lpstr>
      <vt:lpstr>'06 0601 Pol'!Oblast_tisku</vt:lpstr>
      <vt:lpstr>'06 0602 Pol'!Oblast_tisku</vt:lpstr>
      <vt:lpstr>'06 0603 Pol'!Oblast_tisku</vt:lpstr>
      <vt:lpstr>'06 0604 Pol'!Oblast_tisku</vt:lpstr>
      <vt:lpstr>'07 0701 Pol'!Oblast_tisku</vt:lpstr>
      <vt:lpstr>'07 0702 Pol'!Oblast_tisku</vt:lpstr>
      <vt:lpstr>'08 0801 Pol'!Oblast_tisku</vt:lpstr>
      <vt:lpstr>'09 0901 Pol'!Oblast_tisku</vt:lpstr>
      <vt:lpstr>'10 1001 Pol'!Oblast_tisku</vt:lpstr>
      <vt:lpstr>'11 1101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dc:creator>
  <cp:lastModifiedBy>Adam Zálešák</cp:lastModifiedBy>
  <cp:lastPrinted>2019-03-19T12:27:02Z</cp:lastPrinted>
  <dcterms:created xsi:type="dcterms:W3CDTF">2009-04-08T07:15:50Z</dcterms:created>
  <dcterms:modified xsi:type="dcterms:W3CDTF">2024-03-04T07:58:57Z</dcterms:modified>
</cp:coreProperties>
</file>