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defaultThemeVersion="124226"/>
  <mc:AlternateContent xmlns:mc="http://schemas.openxmlformats.org/markup-compatibility/2006">
    <mc:Choice Requires="x15">
      <x15ac:absPath xmlns:x15ac="http://schemas.microsoft.com/office/spreadsheetml/2010/11/ac" url="C:\Users\nb\Desktop\KH24\MUK\Sberný dvůr\Rozpočty do DI1\"/>
    </mc:Choice>
  </mc:AlternateContent>
  <xr:revisionPtr revIDLastSave="0" documentId="8_{2FB070CB-4733-46E0-A037-FD24AA5A13D1}" xr6:coauthVersionLast="47" xr6:coauthVersionMax="47" xr10:uidLastSave="{00000000-0000-0000-0000-000000000000}"/>
  <bookViews>
    <workbookView xWindow="-120" yWindow="-120" windowWidth="38640" windowHeight="15840" activeTab="4" xr2:uid="{00000000-000D-0000-FFFF-FFFF00000000}"/>
  </bookViews>
  <sheets>
    <sheet name="Pokyny pro vyplnění" sheetId="11" r:id="rId1"/>
    <sheet name="Stavba" sheetId="1" r:id="rId2"/>
    <sheet name="VzorPolozky" sheetId="10" state="hidden" r:id="rId3"/>
    <sheet name="00 0001 Pol" sheetId="12" r:id="rId4"/>
    <sheet name="01 0101 Pol" sheetId="13" r:id="rId5"/>
    <sheet name="02 0201 Pol" sheetId="14" r:id="rId6"/>
    <sheet name="02 0202 Pol" sheetId="15" r:id="rId7"/>
    <sheet name="03 0301 Pol" sheetId="16" r:id="rId8"/>
    <sheet name="04 0401 Pol" sheetId="17" r:id="rId9"/>
    <sheet name="04 0402 Pol" sheetId="18" r:id="rId10"/>
    <sheet name="05 0501 Pol" sheetId="19" r:id="rId11"/>
    <sheet name="06 0601 Pol" sheetId="20" r:id="rId12"/>
    <sheet name="06 0602 Pol" sheetId="21" r:id="rId13"/>
    <sheet name="06 0603 Pol" sheetId="22" r:id="rId14"/>
    <sheet name="06 0604 Pol" sheetId="23" r:id="rId15"/>
    <sheet name="07 0701 Pol" sheetId="24" r:id="rId16"/>
    <sheet name="07 0702 Pol" sheetId="25" r:id="rId17"/>
    <sheet name="08 0801 Pol" sheetId="26" r:id="rId18"/>
    <sheet name="09 0901 Pol" sheetId="27" r:id="rId19"/>
    <sheet name="10 1001 Pol" sheetId="28" r:id="rId20"/>
    <sheet name="11 1101 Pol" sheetId="29" r:id="rId21"/>
  </sheets>
  <externalReferences>
    <externalReference r:id="rId22"/>
  </externalReferences>
  <definedNames>
    <definedName name="CelkemDPHVypocet" localSheetId="1">Stavba!$H$71</definedName>
    <definedName name="CenaCelkem">Stavba!$G$29</definedName>
    <definedName name="CenaCelkemBezDPH">Stavba!$G$28</definedName>
    <definedName name="CenaCelkemVypocet" localSheetId="1">Stavba!$I$71</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'00 0001 Pol'!$1:$7</definedName>
    <definedName name="_xlnm.Print_Titles" localSheetId="4">'01 0101 Pol'!$1:$7</definedName>
    <definedName name="_xlnm.Print_Titles" localSheetId="5">'02 0201 Pol'!$1:$7</definedName>
    <definedName name="_xlnm.Print_Titles" localSheetId="6">'02 0202 Pol'!$1:$7</definedName>
    <definedName name="_xlnm.Print_Titles" localSheetId="7">'03 0301 Pol'!$1:$7</definedName>
    <definedName name="_xlnm.Print_Titles" localSheetId="8">'04 0401 Pol'!$1:$7</definedName>
    <definedName name="_xlnm.Print_Titles" localSheetId="9">'04 0402 Pol'!$1:$7</definedName>
    <definedName name="_xlnm.Print_Titles" localSheetId="10">'05 0501 Pol'!$1:$7</definedName>
    <definedName name="_xlnm.Print_Titles" localSheetId="11">'06 0601 Pol'!$1:$7</definedName>
    <definedName name="_xlnm.Print_Titles" localSheetId="12">'06 0602 Pol'!$1:$7</definedName>
    <definedName name="_xlnm.Print_Titles" localSheetId="13">'06 0603 Pol'!$1:$7</definedName>
    <definedName name="_xlnm.Print_Titles" localSheetId="14">'06 0604 Pol'!$1:$7</definedName>
    <definedName name="_xlnm.Print_Titles" localSheetId="15">'07 0701 Pol'!$1:$7</definedName>
    <definedName name="_xlnm.Print_Titles" localSheetId="16">'07 0702 Pol'!$1:$7</definedName>
    <definedName name="_xlnm.Print_Titles" localSheetId="17">'08 0801 Pol'!$1:$7</definedName>
    <definedName name="_xlnm.Print_Titles" localSheetId="18">'09 0901 Pol'!$1:$7</definedName>
    <definedName name="_xlnm.Print_Titles" localSheetId="19">'10 1001 Pol'!$1:$7</definedName>
    <definedName name="_xlnm.Print_Titles" localSheetId="20">'11 1101 Pol'!$1:$7</definedName>
    <definedName name="oadresa">Stavba!$D$6</definedName>
    <definedName name="Objednatel" localSheetId="1">Stavba!$D$5</definedName>
    <definedName name="Objekt" localSheetId="1">Stavba!$B$38</definedName>
    <definedName name="_xlnm.Print_Area" localSheetId="3">'00 0001 Pol'!$A$1:$Y$21</definedName>
    <definedName name="_xlnm.Print_Area" localSheetId="4">'01 0101 Pol'!$A$1:$Y$52</definedName>
    <definedName name="_xlnm.Print_Area" localSheetId="5">'02 0201 Pol'!$A$1:$Y$54</definedName>
    <definedName name="_xlnm.Print_Area" localSheetId="6">'02 0202 Pol'!$A$1:$Y$47</definedName>
    <definedName name="_xlnm.Print_Area" localSheetId="7">'03 0301 Pol'!$A$1:$Y$36</definedName>
    <definedName name="_xlnm.Print_Area" localSheetId="8">'04 0401 Pol'!$A$1:$Y$61</definedName>
    <definedName name="_xlnm.Print_Area" localSheetId="9">'04 0402 Pol'!$A$1:$Y$27</definedName>
    <definedName name="_xlnm.Print_Area" localSheetId="10">'05 0501 Pol'!$A$1:$Y$106</definedName>
    <definedName name="_xlnm.Print_Area" localSheetId="11">'06 0601 Pol'!$A$1:$Y$74</definedName>
    <definedName name="_xlnm.Print_Area" localSheetId="12">'06 0602 Pol'!$A$1:$Y$120</definedName>
    <definedName name="_xlnm.Print_Area" localSheetId="13">'06 0603 Pol'!$A$1:$Y$56</definedName>
    <definedName name="_xlnm.Print_Area" localSheetId="14">'06 0604 Pol'!$A$1:$Y$102</definedName>
    <definedName name="_xlnm.Print_Area" localSheetId="15">'07 0701 Pol'!$A$1:$Y$50</definedName>
    <definedName name="_xlnm.Print_Area" localSheetId="16">'07 0702 Pol'!$A$1:$Y$141</definedName>
    <definedName name="_xlnm.Print_Area" localSheetId="17">'08 0801 Pol'!$A$1:$Y$43</definedName>
    <definedName name="_xlnm.Print_Area" localSheetId="18">'09 0901 Pol'!$A$1:$Y$102</definedName>
    <definedName name="_xlnm.Print_Area" localSheetId="19">'10 1001 Pol'!$A$1:$Y$36</definedName>
    <definedName name="_xlnm.Print_Area" localSheetId="20">'11 1101 Pol'!$A$1:$Y$30</definedName>
    <definedName name="_xlnm.Print_Area" localSheetId="1">Stavba!$A$1:$J$149</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Stavba!$F$71</definedName>
    <definedName name="ZakladDPHZakl">Stavba!$G$25</definedName>
    <definedName name="ZakladDPHZaklVypocet" localSheetId="1">Stavba!$G$71</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148" i="1" l="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G70" i="1"/>
  <c r="F70" i="1"/>
  <c r="G69" i="1"/>
  <c r="F69" i="1"/>
  <c r="G68" i="1"/>
  <c r="F68" i="1"/>
  <c r="G67" i="1"/>
  <c r="F67" i="1"/>
  <c r="G66" i="1"/>
  <c r="F66" i="1"/>
  <c r="G65" i="1"/>
  <c r="F65" i="1"/>
  <c r="G64" i="1"/>
  <c r="F64" i="1"/>
  <c r="G63" i="1"/>
  <c r="F63" i="1"/>
  <c r="G62" i="1"/>
  <c r="F62" i="1"/>
  <c r="G61" i="1"/>
  <c r="F61" i="1"/>
  <c r="G60" i="1"/>
  <c r="F60" i="1"/>
  <c r="G59" i="1"/>
  <c r="F59" i="1"/>
  <c r="G58" i="1"/>
  <c r="F58" i="1"/>
  <c r="G57" i="1"/>
  <c r="F57" i="1"/>
  <c r="G56" i="1"/>
  <c r="F56" i="1"/>
  <c r="G55" i="1"/>
  <c r="F55" i="1"/>
  <c r="G54" i="1"/>
  <c r="F54" i="1"/>
  <c r="G53" i="1"/>
  <c r="F53" i="1"/>
  <c r="G52" i="1"/>
  <c r="F52" i="1"/>
  <c r="G51" i="1"/>
  <c r="F51" i="1"/>
  <c r="G50" i="1"/>
  <c r="F50" i="1"/>
  <c r="G49" i="1"/>
  <c r="F49" i="1"/>
  <c r="G48" i="1"/>
  <c r="F48" i="1"/>
  <c r="G47" i="1"/>
  <c r="F47" i="1"/>
  <c r="G46" i="1"/>
  <c r="F46" i="1"/>
  <c r="G45" i="1"/>
  <c r="F45" i="1"/>
  <c r="G44" i="1"/>
  <c r="F44" i="1"/>
  <c r="G43" i="1"/>
  <c r="F43" i="1"/>
  <c r="G42" i="1"/>
  <c r="F42" i="1"/>
  <c r="G41" i="1"/>
  <c r="F41" i="1"/>
  <c r="G39" i="1"/>
  <c r="F39" i="1"/>
  <c r="G29" i="29"/>
  <c r="Q8" i="29"/>
  <c r="G9" i="29"/>
  <c r="G8" i="29" s="1"/>
  <c r="I9" i="29"/>
  <c r="I8" i="29" s="1"/>
  <c r="K9" i="29"/>
  <c r="K8" i="29" s="1"/>
  <c r="O9" i="29"/>
  <c r="O8" i="29" s="1"/>
  <c r="Q9" i="29"/>
  <c r="V9" i="29"/>
  <c r="V8" i="29" s="1"/>
  <c r="G11" i="29"/>
  <c r="M11" i="29" s="1"/>
  <c r="I11" i="29"/>
  <c r="K11" i="29"/>
  <c r="O11" i="29"/>
  <c r="Q11" i="29"/>
  <c r="V11" i="29"/>
  <c r="G13" i="29"/>
  <c r="M13" i="29" s="1"/>
  <c r="I13" i="29"/>
  <c r="K13" i="29"/>
  <c r="O13" i="29"/>
  <c r="Q13" i="29"/>
  <c r="V13" i="29"/>
  <c r="G19" i="29"/>
  <c r="I19" i="29"/>
  <c r="K19" i="29"/>
  <c r="M19" i="29"/>
  <c r="O19" i="29"/>
  <c r="Q19" i="29"/>
  <c r="V19" i="29"/>
  <c r="K20" i="29"/>
  <c r="G21" i="29"/>
  <c r="I21" i="29"/>
  <c r="I20" i="29" s="1"/>
  <c r="K21" i="29"/>
  <c r="M21" i="29"/>
  <c r="O21" i="29"/>
  <c r="O20" i="29" s="1"/>
  <c r="Q21" i="29"/>
  <c r="V21" i="29"/>
  <c r="V20" i="29" s="1"/>
  <c r="G23" i="29"/>
  <c r="I23" i="29"/>
  <c r="K23" i="29"/>
  <c r="M23" i="29"/>
  <c r="O23" i="29"/>
  <c r="Q23" i="29"/>
  <c r="Q20" i="29" s="1"/>
  <c r="V23" i="29"/>
  <c r="G24" i="29"/>
  <c r="G20" i="29" s="1"/>
  <c r="I24" i="29"/>
  <c r="K24" i="29"/>
  <c r="O24" i="29"/>
  <c r="Q24" i="29"/>
  <c r="V24" i="29"/>
  <c r="O26" i="29"/>
  <c r="V26" i="29"/>
  <c r="G27" i="29"/>
  <c r="M27" i="29" s="1"/>
  <c r="M26" i="29" s="1"/>
  <c r="I27" i="29"/>
  <c r="I26" i="29" s="1"/>
  <c r="K27" i="29"/>
  <c r="K26" i="29" s="1"/>
  <c r="O27" i="29"/>
  <c r="Q27" i="29"/>
  <c r="Q26" i="29" s="1"/>
  <c r="V27" i="29"/>
  <c r="AE29" i="29"/>
  <c r="AF29" i="29"/>
  <c r="G35" i="28"/>
  <c r="G9" i="28"/>
  <c r="G8" i="28" s="1"/>
  <c r="I9" i="28"/>
  <c r="I8" i="28" s="1"/>
  <c r="K9" i="28"/>
  <c r="K8" i="28" s="1"/>
  <c r="O9" i="28"/>
  <c r="O8" i="28" s="1"/>
  <c r="Q9" i="28"/>
  <c r="Q8" i="28" s="1"/>
  <c r="V9" i="28"/>
  <c r="V8" i="28" s="1"/>
  <c r="G11" i="28"/>
  <c r="I11" i="28"/>
  <c r="K11" i="28"/>
  <c r="M11" i="28"/>
  <c r="O11" i="28"/>
  <c r="Q11" i="28"/>
  <c r="V11" i="28"/>
  <c r="G13" i="28"/>
  <c r="I13" i="28"/>
  <c r="K13" i="28"/>
  <c r="M13" i="28"/>
  <c r="O13" i="28"/>
  <c r="Q13" i="28"/>
  <c r="V13" i="28"/>
  <c r="G14" i="28"/>
  <c r="I14" i="28"/>
  <c r="K14" i="28"/>
  <c r="M14" i="28"/>
  <c r="O14" i="28"/>
  <c r="Q14" i="28"/>
  <c r="V14" i="28"/>
  <c r="G15" i="28"/>
  <c r="I15" i="28"/>
  <c r="K15" i="28"/>
  <c r="M15" i="28"/>
  <c r="O15" i="28"/>
  <c r="Q15" i="28"/>
  <c r="V15" i="28"/>
  <c r="G16" i="28"/>
  <c r="I16" i="28"/>
  <c r="K16" i="28"/>
  <c r="M16" i="28"/>
  <c r="O16" i="28"/>
  <c r="Q16" i="28"/>
  <c r="V16" i="28"/>
  <c r="G17" i="28"/>
  <c r="M17" i="28" s="1"/>
  <c r="I17" i="28"/>
  <c r="K17" i="28"/>
  <c r="O17" i="28"/>
  <c r="Q17" i="28"/>
  <c r="V17" i="28"/>
  <c r="G18" i="28"/>
  <c r="M18" i="28" s="1"/>
  <c r="I18" i="28"/>
  <c r="K18" i="28"/>
  <c r="O18" i="28"/>
  <c r="Q18" i="28"/>
  <c r="V18" i="28"/>
  <c r="G19" i="28"/>
  <c r="M19" i="28" s="1"/>
  <c r="I19" i="28"/>
  <c r="K19" i="28"/>
  <c r="O19" i="28"/>
  <c r="Q19" i="28"/>
  <c r="V19" i="28"/>
  <c r="G20" i="28"/>
  <c r="I20" i="28"/>
  <c r="K20" i="28"/>
  <c r="M20" i="28"/>
  <c r="O20" i="28"/>
  <c r="Q20" i="28"/>
  <c r="V20" i="28"/>
  <c r="G21" i="28"/>
  <c r="I21" i="28"/>
  <c r="K21" i="28"/>
  <c r="M21" i="28"/>
  <c r="O21" i="28"/>
  <c r="Q21" i="28"/>
  <c r="V21" i="28"/>
  <c r="G22" i="28"/>
  <c r="I22" i="28"/>
  <c r="K22" i="28"/>
  <c r="M22" i="28"/>
  <c r="O22" i="28"/>
  <c r="Q22" i="28"/>
  <c r="V22" i="28"/>
  <c r="G25" i="28"/>
  <c r="I25" i="28"/>
  <c r="K25" i="28"/>
  <c r="M25" i="28"/>
  <c r="O25" i="28"/>
  <c r="Q25" i="28"/>
  <c r="V25" i="28"/>
  <c r="G27" i="28"/>
  <c r="I27" i="28"/>
  <c r="K27" i="28"/>
  <c r="M27" i="28"/>
  <c r="O27" i="28"/>
  <c r="Q27" i="28"/>
  <c r="V27" i="28"/>
  <c r="G28" i="28"/>
  <c r="M28" i="28" s="1"/>
  <c r="I28" i="28"/>
  <c r="K28" i="28"/>
  <c r="O28" i="28"/>
  <c r="Q28" i="28"/>
  <c r="V28" i="28"/>
  <c r="Q30" i="28"/>
  <c r="G31" i="28"/>
  <c r="G30" i="28" s="1"/>
  <c r="I31" i="28"/>
  <c r="I30" i="28" s="1"/>
  <c r="K31" i="28"/>
  <c r="K30" i="28" s="1"/>
  <c r="O31" i="28"/>
  <c r="Q31" i="28"/>
  <c r="V31" i="28"/>
  <c r="V30" i="28" s="1"/>
  <c r="G32" i="28"/>
  <c r="I32" i="28"/>
  <c r="K32" i="28"/>
  <c r="M32" i="28"/>
  <c r="O32" i="28"/>
  <c r="O30" i="28" s="1"/>
  <c r="Q32" i="28"/>
  <c r="V32" i="28"/>
  <c r="AE35" i="28"/>
  <c r="G101" i="27"/>
  <c r="BA93" i="27"/>
  <c r="BA92" i="27"/>
  <c r="BA79" i="27"/>
  <c r="BA77" i="27"/>
  <c r="BA75" i="27"/>
  <c r="BA74" i="27"/>
  <c r="BA72" i="27"/>
  <c r="BA70" i="27"/>
  <c r="BA48" i="27"/>
  <c r="BA40" i="27"/>
  <c r="BA37" i="27"/>
  <c r="BA13" i="27"/>
  <c r="BA10" i="27"/>
  <c r="G9" i="27"/>
  <c r="I9" i="27"/>
  <c r="I8" i="27" s="1"/>
  <c r="K9" i="27"/>
  <c r="M9" i="27"/>
  <c r="O9" i="27"/>
  <c r="O8" i="27" s="1"/>
  <c r="Q9" i="27"/>
  <c r="Q8" i="27" s="1"/>
  <c r="V9" i="27"/>
  <c r="V8" i="27" s="1"/>
  <c r="G12" i="27"/>
  <c r="I12" i="27"/>
  <c r="K12" i="27"/>
  <c r="K8" i="27" s="1"/>
  <c r="M12" i="27"/>
  <c r="O12" i="27"/>
  <c r="Q12" i="27"/>
  <c r="V12" i="27"/>
  <c r="G15" i="27"/>
  <c r="I15" i="27"/>
  <c r="K15" i="27"/>
  <c r="M15" i="27"/>
  <c r="O15" i="27"/>
  <c r="Q15" i="27"/>
  <c r="V15" i="27"/>
  <c r="G18" i="27"/>
  <c r="I18" i="27"/>
  <c r="K18" i="27"/>
  <c r="M18" i="27"/>
  <c r="O18" i="27"/>
  <c r="Q18" i="27"/>
  <c r="V18" i="27"/>
  <c r="G20" i="27"/>
  <c r="M20" i="27" s="1"/>
  <c r="I20" i="27"/>
  <c r="K20" i="27"/>
  <c r="O20" i="27"/>
  <c r="Q20" i="27"/>
  <c r="V20" i="27"/>
  <c r="G22" i="27"/>
  <c r="M22" i="27" s="1"/>
  <c r="I22" i="27"/>
  <c r="K22" i="27"/>
  <c r="O22" i="27"/>
  <c r="Q22" i="27"/>
  <c r="V22" i="27"/>
  <c r="G26" i="27"/>
  <c r="M26" i="27" s="1"/>
  <c r="I26" i="27"/>
  <c r="K26" i="27"/>
  <c r="O26" i="27"/>
  <c r="Q26" i="27"/>
  <c r="V26" i="27"/>
  <c r="G28" i="27"/>
  <c r="G29" i="27"/>
  <c r="I29" i="27"/>
  <c r="I28" i="27" s="1"/>
  <c r="K29" i="27"/>
  <c r="M29" i="27"/>
  <c r="M28" i="27" s="1"/>
  <c r="O29" i="27"/>
  <c r="O28" i="27" s="1"/>
  <c r="Q29" i="27"/>
  <c r="V29" i="27"/>
  <c r="V28" i="27" s="1"/>
  <c r="G33" i="27"/>
  <c r="I33" i="27"/>
  <c r="K33" i="27"/>
  <c r="K28" i="27" s="1"/>
  <c r="M33" i="27"/>
  <c r="O33" i="27"/>
  <c r="Q33" i="27"/>
  <c r="V33" i="27"/>
  <c r="G36" i="27"/>
  <c r="I36" i="27"/>
  <c r="K36" i="27"/>
  <c r="M36" i="27"/>
  <c r="O36" i="27"/>
  <c r="Q36" i="27"/>
  <c r="Q28" i="27" s="1"/>
  <c r="V36" i="27"/>
  <c r="G39" i="27"/>
  <c r="I39" i="27"/>
  <c r="K39" i="27"/>
  <c r="M39" i="27"/>
  <c r="O39" i="27"/>
  <c r="Q39" i="27"/>
  <c r="V39" i="27"/>
  <c r="G43" i="27"/>
  <c r="M43" i="27" s="1"/>
  <c r="I43" i="27"/>
  <c r="K43" i="27"/>
  <c r="O43" i="27"/>
  <c r="Q43" i="27"/>
  <c r="V43" i="27"/>
  <c r="G46" i="27"/>
  <c r="Q46" i="27"/>
  <c r="V46" i="27"/>
  <c r="G47" i="27"/>
  <c r="M47" i="27" s="1"/>
  <c r="M46" i="27" s="1"/>
  <c r="I47" i="27"/>
  <c r="I46" i="27" s="1"/>
  <c r="K47" i="27"/>
  <c r="K46" i="27" s="1"/>
  <c r="O47" i="27"/>
  <c r="O46" i="27" s="1"/>
  <c r="Q47" i="27"/>
  <c r="V47" i="27"/>
  <c r="G49" i="27"/>
  <c r="K49" i="27"/>
  <c r="Q49" i="27"/>
  <c r="G50" i="27"/>
  <c r="I50" i="27"/>
  <c r="I49" i="27" s="1"/>
  <c r="K50" i="27"/>
  <c r="M50" i="27"/>
  <c r="M49" i="27" s="1"/>
  <c r="O50" i="27"/>
  <c r="O49" i="27" s="1"/>
  <c r="Q50" i="27"/>
  <c r="V50" i="27"/>
  <c r="V49" i="27" s="1"/>
  <c r="G53" i="27"/>
  <c r="K53" i="27"/>
  <c r="O53" i="27"/>
  <c r="G54" i="27"/>
  <c r="I54" i="27"/>
  <c r="I53" i="27" s="1"/>
  <c r="K54" i="27"/>
  <c r="M54" i="27"/>
  <c r="M53" i="27" s="1"/>
  <c r="O54" i="27"/>
  <c r="Q54" i="27"/>
  <c r="Q53" i="27" s="1"/>
  <c r="V54" i="27"/>
  <c r="V53" i="27" s="1"/>
  <c r="G57" i="27"/>
  <c r="I57" i="27"/>
  <c r="I56" i="27" s="1"/>
  <c r="K57" i="27"/>
  <c r="M57" i="27"/>
  <c r="O57" i="27"/>
  <c r="Q57" i="27"/>
  <c r="Q56" i="27" s="1"/>
  <c r="V57" i="27"/>
  <c r="G58" i="27"/>
  <c r="G56" i="27" s="1"/>
  <c r="I58" i="27"/>
  <c r="K58" i="27"/>
  <c r="K56" i="27" s="1"/>
  <c r="O58" i="27"/>
  <c r="Q58" i="27"/>
  <c r="V58" i="27"/>
  <c r="V56" i="27" s="1"/>
  <c r="G59" i="27"/>
  <c r="M59" i="27" s="1"/>
  <c r="I59" i="27"/>
  <c r="K59" i="27"/>
  <c r="O59" i="27"/>
  <c r="Q59" i="27"/>
  <c r="V59" i="27"/>
  <c r="G60" i="27"/>
  <c r="M60" i="27" s="1"/>
  <c r="I60" i="27"/>
  <c r="K60" i="27"/>
  <c r="O60" i="27"/>
  <c r="Q60" i="27"/>
  <c r="V60" i="27"/>
  <c r="G65" i="27"/>
  <c r="I65" i="27"/>
  <c r="K65" i="27"/>
  <c r="M65" i="27"/>
  <c r="O65" i="27"/>
  <c r="Q65" i="27"/>
  <c r="V65" i="27"/>
  <c r="G66" i="27"/>
  <c r="I66" i="27"/>
  <c r="K66" i="27"/>
  <c r="M66" i="27"/>
  <c r="O66" i="27"/>
  <c r="O56" i="27" s="1"/>
  <c r="Q66" i="27"/>
  <c r="V66" i="27"/>
  <c r="G67" i="27"/>
  <c r="I67" i="27"/>
  <c r="K67" i="27"/>
  <c r="M67" i="27"/>
  <c r="O67" i="27"/>
  <c r="Q67" i="27"/>
  <c r="V67" i="27"/>
  <c r="G68" i="27"/>
  <c r="I68" i="27"/>
  <c r="K68" i="27"/>
  <c r="M68" i="27"/>
  <c r="O68" i="27"/>
  <c r="Q68" i="27"/>
  <c r="V68" i="27"/>
  <c r="G69" i="27"/>
  <c r="I69" i="27"/>
  <c r="K69" i="27"/>
  <c r="M69" i="27"/>
  <c r="O69" i="27"/>
  <c r="Q69" i="27"/>
  <c r="V69" i="27"/>
  <c r="G71" i="27"/>
  <c r="M71" i="27" s="1"/>
  <c r="I71" i="27"/>
  <c r="K71" i="27"/>
  <c r="O71" i="27"/>
  <c r="Q71" i="27"/>
  <c r="V71" i="27"/>
  <c r="G73" i="27"/>
  <c r="M73" i="27" s="1"/>
  <c r="I73" i="27"/>
  <c r="K73" i="27"/>
  <c r="O73" i="27"/>
  <c r="Q73" i="27"/>
  <c r="V73" i="27"/>
  <c r="G76" i="27"/>
  <c r="M76" i="27" s="1"/>
  <c r="I76" i="27"/>
  <c r="K76" i="27"/>
  <c r="O76" i="27"/>
  <c r="Q76" i="27"/>
  <c r="V76" i="27"/>
  <c r="G78" i="27"/>
  <c r="I78" i="27"/>
  <c r="K78" i="27"/>
  <c r="M78" i="27"/>
  <c r="O78" i="27"/>
  <c r="Q78" i="27"/>
  <c r="V78" i="27"/>
  <c r="G80" i="27"/>
  <c r="I80" i="27"/>
  <c r="K80" i="27"/>
  <c r="M80" i="27"/>
  <c r="O80" i="27"/>
  <c r="Q80" i="27"/>
  <c r="V80" i="27"/>
  <c r="G96" i="27"/>
  <c r="I96" i="27"/>
  <c r="I95" i="27" s="1"/>
  <c r="K96" i="27"/>
  <c r="K95" i="27" s="1"/>
  <c r="M96" i="27"/>
  <c r="O96" i="27"/>
  <c r="O95" i="27" s="1"/>
  <c r="Q96" i="27"/>
  <c r="V96" i="27"/>
  <c r="V95" i="27" s="1"/>
  <c r="G98" i="27"/>
  <c r="I98" i="27"/>
  <c r="K98" i="27"/>
  <c r="M98" i="27"/>
  <c r="O98" i="27"/>
  <c r="Q98" i="27"/>
  <c r="Q95" i="27" s="1"/>
  <c r="V98" i="27"/>
  <c r="G99" i="27"/>
  <c r="G95" i="27" s="1"/>
  <c r="I99" i="27"/>
  <c r="K99" i="27"/>
  <c r="O99" i="27"/>
  <c r="Q99" i="27"/>
  <c r="V99" i="27"/>
  <c r="AE101" i="27"/>
  <c r="AF101" i="27"/>
  <c r="G42" i="26"/>
  <c r="G8" i="26"/>
  <c r="V8" i="26"/>
  <c r="G9" i="26"/>
  <c r="M9" i="26" s="1"/>
  <c r="M8" i="26" s="1"/>
  <c r="I9" i="26"/>
  <c r="I8" i="26" s="1"/>
  <c r="K9" i="26"/>
  <c r="K8" i="26" s="1"/>
  <c r="O9" i="26"/>
  <c r="O8" i="26" s="1"/>
  <c r="Q9" i="26"/>
  <c r="Q8" i="26" s="1"/>
  <c r="V9" i="26"/>
  <c r="G11" i="26"/>
  <c r="M11" i="26" s="1"/>
  <c r="I11" i="26"/>
  <c r="K11" i="26"/>
  <c r="O11" i="26"/>
  <c r="Q11" i="26"/>
  <c r="V11" i="26"/>
  <c r="G13" i="26"/>
  <c r="I13" i="26"/>
  <c r="K13" i="26"/>
  <c r="M13" i="26"/>
  <c r="O13" i="26"/>
  <c r="Q13" i="26"/>
  <c r="V13" i="26"/>
  <c r="G15" i="26"/>
  <c r="I15" i="26"/>
  <c r="K15" i="26"/>
  <c r="M15" i="26"/>
  <c r="O15" i="26"/>
  <c r="Q15" i="26"/>
  <c r="V15" i="26"/>
  <c r="G17" i="26"/>
  <c r="M17" i="26"/>
  <c r="Q17" i="26"/>
  <c r="G18" i="26"/>
  <c r="I18" i="26"/>
  <c r="I17" i="26" s="1"/>
  <c r="K18" i="26"/>
  <c r="K17" i="26" s="1"/>
  <c r="M18" i="26"/>
  <c r="O18" i="26"/>
  <c r="O17" i="26" s="1"/>
  <c r="Q18" i="26"/>
  <c r="V18" i="26"/>
  <c r="V17" i="26" s="1"/>
  <c r="G21" i="26"/>
  <c r="G20" i="26" s="1"/>
  <c r="I21" i="26"/>
  <c r="I20" i="26" s="1"/>
  <c r="K21" i="26"/>
  <c r="O21" i="26"/>
  <c r="O20" i="26" s="1"/>
  <c r="Q21" i="26"/>
  <c r="V21" i="26"/>
  <c r="V20" i="26" s="1"/>
  <c r="G22" i="26"/>
  <c r="M22" i="26" s="1"/>
  <c r="I22" i="26"/>
  <c r="K22" i="26"/>
  <c r="O22" i="26"/>
  <c r="Q22" i="26"/>
  <c r="V22" i="26"/>
  <c r="G25" i="26"/>
  <c r="M25" i="26" s="1"/>
  <c r="I25" i="26"/>
  <c r="K25" i="26"/>
  <c r="K20" i="26" s="1"/>
  <c r="O25" i="26"/>
  <c r="Q25" i="26"/>
  <c r="Q20" i="26" s="1"/>
  <c r="V25" i="26"/>
  <c r="G26" i="26"/>
  <c r="I26" i="26"/>
  <c r="K26" i="26"/>
  <c r="M26" i="26"/>
  <c r="O26" i="26"/>
  <c r="Q26" i="26"/>
  <c r="V26" i="26"/>
  <c r="K27" i="26"/>
  <c r="O27" i="26"/>
  <c r="G28" i="26"/>
  <c r="G27" i="26" s="1"/>
  <c r="I28" i="26"/>
  <c r="I27" i="26" s="1"/>
  <c r="K28" i="26"/>
  <c r="O28" i="26"/>
  <c r="Q28" i="26"/>
  <c r="Q27" i="26" s="1"/>
  <c r="V28" i="26"/>
  <c r="V27" i="26" s="1"/>
  <c r="G30" i="26"/>
  <c r="G29" i="26" s="1"/>
  <c r="I30" i="26"/>
  <c r="K30" i="26"/>
  <c r="K29" i="26" s="1"/>
  <c r="M30" i="26"/>
  <c r="O30" i="26"/>
  <c r="Q30" i="26"/>
  <c r="Q29" i="26" s="1"/>
  <c r="V30" i="26"/>
  <c r="G31" i="26"/>
  <c r="M31" i="26" s="1"/>
  <c r="I31" i="26"/>
  <c r="K31" i="26"/>
  <c r="O31" i="26"/>
  <c r="O29" i="26" s="1"/>
  <c r="Q31" i="26"/>
  <c r="V31" i="26"/>
  <c r="G32" i="26"/>
  <c r="M32" i="26" s="1"/>
  <c r="I32" i="26"/>
  <c r="I29" i="26" s="1"/>
  <c r="K32" i="26"/>
  <c r="O32" i="26"/>
  <c r="Q32" i="26"/>
  <c r="V32" i="26"/>
  <c r="G33" i="26"/>
  <c r="M33" i="26" s="1"/>
  <c r="I33" i="26"/>
  <c r="K33" i="26"/>
  <c r="O33" i="26"/>
  <c r="Q33" i="26"/>
  <c r="V33" i="26"/>
  <c r="G34" i="26"/>
  <c r="I34" i="26"/>
  <c r="K34" i="26"/>
  <c r="M34" i="26"/>
  <c r="O34" i="26"/>
  <c r="Q34" i="26"/>
  <c r="V34" i="26"/>
  <c r="G35" i="26"/>
  <c r="M35" i="26" s="1"/>
  <c r="I35" i="26"/>
  <c r="K35" i="26"/>
  <c r="O35" i="26"/>
  <c r="Q35" i="26"/>
  <c r="V35" i="26"/>
  <c r="G36" i="26"/>
  <c r="M36" i="26" s="1"/>
  <c r="I36" i="26"/>
  <c r="K36" i="26"/>
  <c r="O36" i="26"/>
  <c r="Q36" i="26"/>
  <c r="V36" i="26"/>
  <c r="G40" i="26"/>
  <c r="M40" i="26" s="1"/>
  <c r="I40" i="26"/>
  <c r="K40" i="26"/>
  <c r="O40" i="26"/>
  <c r="Q40" i="26"/>
  <c r="V40" i="26"/>
  <c r="V29" i="26" s="1"/>
  <c r="AE42" i="26"/>
  <c r="AF42" i="26"/>
  <c r="G140" i="25"/>
  <c r="BA132" i="25"/>
  <c r="G9" i="25"/>
  <c r="M9" i="25" s="1"/>
  <c r="I9" i="25"/>
  <c r="I8" i="25" s="1"/>
  <c r="K9" i="25"/>
  <c r="K8" i="25" s="1"/>
  <c r="O9" i="25"/>
  <c r="O8" i="25" s="1"/>
  <c r="Q9" i="25"/>
  <c r="V9" i="25"/>
  <c r="V8" i="25" s="1"/>
  <c r="G16" i="25"/>
  <c r="M16" i="25" s="1"/>
  <c r="I16" i="25"/>
  <c r="K16" i="25"/>
  <c r="O16" i="25"/>
  <c r="Q16" i="25"/>
  <c r="V16" i="25"/>
  <c r="G23" i="25"/>
  <c r="I23" i="25"/>
  <c r="K23" i="25"/>
  <c r="M23" i="25"/>
  <c r="O23" i="25"/>
  <c r="Q23" i="25"/>
  <c r="V23" i="25"/>
  <c r="G26" i="25"/>
  <c r="M26" i="25" s="1"/>
  <c r="I26" i="25"/>
  <c r="K26" i="25"/>
  <c r="O26" i="25"/>
  <c r="Q26" i="25"/>
  <c r="V26" i="25"/>
  <c r="G30" i="25"/>
  <c r="I30" i="25"/>
  <c r="K30" i="25"/>
  <c r="M30" i="25"/>
  <c r="O30" i="25"/>
  <c r="Q30" i="25"/>
  <c r="Q8" i="25" s="1"/>
  <c r="V30" i="25"/>
  <c r="G32" i="25"/>
  <c r="I32" i="25"/>
  <c r="K32" i="25"/>
  <c r="M32" i="25"/>
  <c r="O32" i="25"/>
  <c r="Q32" i="25"/>
  <c r="V32" i="25"/>
  <c r="G34" i="25"/>
  <c r="I34" i="25"/>
  <c r="K34" i="25"/>
  <c r="M34" i="25"/>
  <c r="O34" i="25"/>
  <c r="Q34" i="25"/>
  <c r="V34" i="25"/>
  <c r="G42" i="25"/>
  <c r="G8" i="25" s="1"/>
  <c r="I42" i="25"/>
  <c r="K42" i="25"/>
  <c r="O42" i="25"/>
  <c r="Q42" i="25"/>
  <c r="V42" i="25"/>
  <c r="G46" i="25"/>
  <c r="M46" i="25" s="1"/>
  <c r="I46" i="25"/>
  <c r="K46" i="25"/>
  <c r="O46" i="25"/>
  <c r="Q46" i="25"/>
  <c r="V46" i="25"/>
  <c r="G48" i="25"/>
  <c r="M48" i="25" s="1"/>
  <c r="I48" i="25"/>
  <c r="K48" i="25"/>
  <c r="O48" i="25"/>
  <c r="Q48" i="25"/>
  <c r="V48" i="25"/>
  <c r="G51" i="25"/>
  <c r="M51" i="25" s="1"/>
  <c r="I51" i="25"/>
  <c r="I50" i="25" s="1"/>
  <c r="K51" i="25"/>
  <c r="K50" i="25" s="1"/>
  <c r="O51" i="25"/>
  <c r="O50" i="25" s="1"/>
  <c r="Q51" i="25"/>
  <c r="Q50" i="25" s="1"/>
  <c r="V51" i="25"/>
  <c r="G53" i="25"/>
  <c r="I53" i="25"/>
  <c r="K53" i="25"/>
  <c r="M53" i="25"/>
  <c r="O53" i="25"/>
  <c r="Q53" i="25"/>
  <c r="V53" i="25"/>
  <c r="G55" i="25"/>
  <c r="I55" i="25"/>
  <c r="K55" i="25"/>
  <c r="M55" i="25"/>
  <c r="O55" i="25"/>
  <c r="Q55" i="25"/>
  <c r="V55" i="25"/>
  <c r="V50" i="25" s="1"/>
  <c r="G58" i="25"/>
  <c r="I58" i="25"/>
  <c r="K58" i="25"/>
  <c r="M58" i="25"/>
  <c r="O58" i="25"/>
  <c r="Q58" i="25"/>
  <c r="V58" i="25"/>
  <c r="G64" i="25"/>
  <c r="M64" i="25" s="1"/>
  <c r="I64" i="25"/>
  <c r="K64" i="25"/>
  <c r="O64" i="25"/>
  <c r="Q64" i="25"/>
  <c r="V64" i="25"/>
  <c r="G69" i="25"/>
  <c r="M69" i="25" s="1"/>
  <c r="I69" i="25"/>
  <c r="K69" i="25"/>
  <c r="O69" i="25"/>
  <c r="Q69" i="25"/>
  <c r="V69" i="25"/>
  <c r="G72" i="25"/>
  <c r="M72" i="25" s="1"/>
  <c r="I72" i="25"/>
  <c r="K72" i="25"/>
  <c r="O72" i="25"/>
  <c r="Q72" i="25"/>
  <c r="V72" i="25"/>
  <c r="G75" i="25"/>
  <c r="I75" i="25"/>
  <c r="K75" i="25"/>
  <c r="M75" i="25"/>
  <c r="O75" i="25"/>
  <c r="Q75" i="25"/>
  <c r="V75" i="25"/>
  <c r="G77" i="25"/>
  <c r="I77" i="25"/>
  <c r="O77" i="25"/>
  <c r="G78" i="25"/>
  <c r="I78" i="25"/>
  <c r="K78" i="25"/>
  <c r="K77" i="25" s="1"/>
  <c r="M78" i="25"/>
  <c r="M77" i="25" s="1"/>
  <c r="O78" i="25"/>
  <c r="Q78" i="25"/>
  <c r="Q77" i="25" s="1"/>
  <c r="V78" i="25"/>
  <c r="V77" i="25" s="1"/>
  <c r="V79" i="25"/>
  <c r="G80" i="25"/>
  <c r="I80" i="25"/>
  <c r="I79" i="25" s="1"/>
  <c r="K80" i="25"/>
  <c r="M80" i="25"/>
  <c r="O80" i="25"/>
  <c r="O79" i="25" s="1"/>
  <c r="Q80" i="25"/>
  <c r="Q79" i="25" s="1"/>
  <c r="V80" i="25"/>
  <c r="G85" i="25"/>
  <c r="G79" i="25" s="1"/>
  <c r="I85" i="25"/>
  <c r="K85" i="25"/>
  <c r="K79" i="25" s="1"/>
  <c r="O85" i="25"/>
  <c r="Q85" i="25"/>
  <c r="V85" i="25"/>
  <c r="G86" i="25"/>
  <c r="I86" i="25"/>
  <c r="K86" i="25"/>
  <c r="M86" i="25"/>
  <c r="O86" i="25"/>
  <c r="Q86" i="25"/>
  <c r="V86" i="25"/>
  <c r="K87" i="25"/>
  <c r="G88" i="25"/>
  <c r="G87" i="25" s="1"/>
  <c r="I88" i="25"/>
  <c r="I87" i="25" s="1"/>
  <c r="K88" i="25"/>
  <c r="M88" i="25"/>
  <c r="O88" i="25"/>
  <c r="Q88" i="25"/>
  <c r="Q87" i="25" s="1"/>
  <c r="V88" i="25"/>
  <c r="G89" i="25"/>
  <c r="M89" i="25" s="1"/>
  <c r="I89" i="25"/>
  <c r="K89" i="25"/>
  <c r="O89" i="25"/>
  <c r="O87" i="25" s="1"/>
  <c r="Q89" i="25"/>
  <c r="V89" i="25"/>
  <c r="V87" i="25" s="1"/>
  <c r="G90" i="25"/>
  <c r="I90" i="25"/>
  <c r="K90" i="25"/>
  <c r="M90" i="25"/>
  <c r="O90" i="25"/>
  <c r="Q90" i="25"/>
  <c r="V90" i="25"/>
  <c r="G92" i="25"/>
  <c r="I92" i="25"/>
  <c r="K92" i="25"/>
  <c r="M92" i="25"/>
  <c r="O92" i="25"/>
  <c r="Q92" i="25"/>
  <c r="V92" i="25"/>
  <c r="G94" i="25"/>
  <c r="I94" i="25"/>
  <c r="K94" i="25"/>
  <c r="M94" i="25"/>
  <c r="O94" i="25"/>
  <c r="Q94" i="25"/>
  <c r="V94" i="25"/>
  <c r="G95" i="25"/>
  <c r="M95" i="25" s="1"/>
  <c r="I95" i="25"/>
  <c r="K95" i="25"/>
  <c r="O95" i="25"/>
  <c r="Q95" i="25"/>
  <c r="V95" i="25"/>
  <c r="G97" i="25"/>
  <c r="G96" i="25" s="1"/>
  <c r="I97" i="25"/>
  <c r="K97" i="25"/>
  <c r="K96" i="25" s="1"/>
  <c r="O97" i="25"/>
  <c r="O96" i="25" s="1"/>
  <c r="Q97" i="25"/>
  <c r="V97" i="25"/>
  <c r="G99" i="25"/>
  <c r="I99" i="25"/>
  <c r="K99" i="25"/>
  <c r="M99" i="25"/>
  <c r="O99" i="25"/>
  <c r="Q99" i="25"/>
  <c r="Q96" i="25" s="1"/>
  <c r="V99" i="25"/>
  <c r="G101" i="25"/>
  <c r="M101" i="25" s="1"/>
  <c r="I101" i="25"/>
  <c r="K101" i="25"/>
  <c r="O101" i="25"/>
  <c r="Q101" i="25"/>
  <c r="V101" i="25"/>
  <c r="G102" i="25"/>
  <c r="I102" i="25"/>
  <c r="K102" i="25"/>
  <c r="M102" i="25"/>
  <c r="O102" i="25"/>
  <c r="Q102" i="25"/>
  <c r="V102" i="25"/>
  <c r="G103" i="25"/>
  <c r="I103" i="25"/>
  <c r="K103" i="25"/>
  <c r="M103" i="25"/>
  <c r="O103" i="25"/>
  <c r="Q103" i="25"/>
  <c r="V103" i="25"/>
  <c r="V96" i="25" s="1"/>
  <c r="G107" i="25"/>
  <c r="I107" i="25"/>
  <c r="K107" i="25"/>
  <c r="M107" i="25"/>
  <c r="O107" i="25"/>
  <c r="Q107" i="25"/>
  <c r="V107" i="25"/>
  <c r="G108" i="25"/>
  <c r="M108" i="25" s="1"/>
  <c r="I108" i="25"/>
  <c r="K108" i="25"/>
  <c r="O108" i="25"/>
  <c r="Q108" i="25"/>
  <c r="V108" i="25"/>
  <c r="G109" i="25"/>
  <c r="I109" i="25"/>
  <c r="I96" i="25" s="1"/>
  <c r="K109" i="25"/>
  <c r="M109" i="25"/>
  <c r="O109" i="25"/>
  <c r="Q109" i="25"/>
  <c r="V109" i="25"/>
  <c r="G110" i="25"/>
  <c r="M110" i="25" s="1"/>
  <c r="I110" i="25"/>
  <c r="K110" i="25"/>
  <c r="O110" i="25"/>
  <c r="Q110" i="25"/>
  <c r="V110" i="25"/>
  <c r="G111" i="25"/>
  <c r="I111" i="25"/>
  <c r="K111" i="25"/>
  <c r="M111" i="25"/>
  <c r="O111" i="25"/>
  <c r="Q111" i="25"/>
  <c r="V111" i="25"/>
  <c r="G112" i="25"/>
  <c r="M112" i="25" s="1"/>
  <c r="I112" i="25"/>
  <c r="K112" i="25"/>
  <c r="O112" i="25"/>
  <c r="Q112" i="25"/>
  <c r="V112" i="25"/>
  <c r="G113" i="25"/>
  <c r="I113" i="25"/>
  <c r="K113" i="25"/>
  <c r="M113" i="25"/>
  <c r="O113" i="25"/>
  <c r="Q113" i="25"/>
  <c r="V113" i="25"/>
  <c r="G114" i="25"/>
  <c r="I114" i="25"/>
  <c r="K114" i="25"/>
  <c r="M114" i="25"/>
  <c r="O114" i="25"/>
  <c r="Q114" i="25"/>
  <c r="V114" i="25"/>
  <c r="G115" i="25"/>
  <c r="I115" i="25"/>
  <c r="K115" i="25"/>
  <c r="M115" i="25"/>
  <c r="O115" i="25"/>
  <c r="Q115" i="25"/>
  <c r="V115" i="25"/>
  <c r="G116" i="25"/>
  <c r="M116" i="25" s="1"/>
  <c r="I116" i="25"/>
  <c r="K116" i="25"/>
  <c r="O116" i="25"/>
  <c r="Q116" i="25"/>
  <c r="V116" i="25"/>
  <c r="G117" i="25"/>
  <c r="I117" i="25"/>
  <c r="K117" i="25"/>
  <c r="M117" i="25"/>
  <c r="O117" i="25"/>
  <c r="Q117" i="25"/>
  <c r="V117" i="25"/>
  <c r="G118" i="25"/>
  <c r="M118" i="25" s="1"/>
  <c r="I118" i="25"/>
  <c r="K118" i="25"/>
  <c r="O118" i="25"/>
  <c r="Q118" i="25"/>
  <c r="V118" i="25"/>
  <c r="G119" i="25"/>
  <c r="I119" i="25"/>
  <c r="K119" i="25"/>
  <c r="M119" i="25"/>
  <c r="O119" i="25"/>
  <c r="Q119" i="25"/>
  <c r="V119" i="25"/>
  <c r="G120" i="25"/>
  <c r="M120" i="25" s="1"/>
  <c r="I120" i="25"/>
  <c r="K120" i="25"/>
  <c r="O120" i="25"/>
  <c r="Q120" i="25"/>
  <c r="V120" i="25"/>
  <c r="G121" i="25"/>
  <c r="I121" i="25"/>
  <c r="K121" i="25"/>
  <c r="M121" i="25"/>
  <c r="O121" i="25"/>
  <c r="Q121" i="25"/>
  <c r="V121" i="25"/>
  <c r="G122" i="25"/>
  <c r="I122" i="25"/>
  <c r="K122" i="25"/>
  <c r="M122" i="25"/>
  <c r="O122" i="25"/>
  <c r="Q122" i="25"/>
  <c r="V122" i="25"/>
  <c r="G123" i="25"/>
  <c r="I123" i="25"/>
  <c r="K123" i="25"/>
  <c r="M123" i="25"/>
  <c r="O123" i="25"/>
  <c r="Q123" i="25"/>
  <c r="V123" i="25"/>
  <c r="G124" i="25"/>
  <c r="M124" i="25" s="1"/>
  <c r="I124" i="25"/>
  <c r="K124" i="25"/>
  <c r="O124" i="25"/>
  <c r="Q124" i="25"/>
  <c r="V124" i="25"/>
  <c r="I125" i="25"/>
  <c r="Q125" i="25"/>
  <c r="V125" i="25"/>
  <c r="G126" i="25"/>
  <c r="G125" i="25" s="1"/>
  <c r="I126" i="25"/>
  <c r="K126" i="25"/>
  <c r="K125" i="25" s="1"/>
  <c r="O126" i="25"/>
  <c r="O125" i="25" s="1"/>
  <c r="Q126" i="25"/>
  <c r="V126" i="25"/>
  <c r="G128" i="25"/>
  <c r="G129" i="25"/>
  <c r="M129" i="25" s="1"/>
  <c r="M128" i="25" s="1"/>
  <c r="I129" i="25"/>
  <c r="I128" i="25" s="1"/>
  <c r="K129" i="25"/>
  <c r="K128" i="25" s="1"/>
  <c r="O129" i="25"/>
  <c r="O128" i="25" s="1"/>
  <c r="Q129" i="25"/>
  <c r="V129" i="25"/>
  <c r="V128" i="25" s="1"/>
  <c r="G131" i="25"/>
  <c r="I131" i="25"/>
  <c r="K131" i="25"/>
  <c r="M131" i="25"/>
  <c r="O131" i="25"/>
  <c r="Q131" i="25"/>
  <c r="Q128" i="25" s="1"/>
  <c r="V131" i="25"/>
  <c r="G134" i="25"/>
  <c r="I134" i="25"/>
  <c r="K134" i="25"/>
  <c r="M134" i="25"/>
  <c r="O134" i="25"/>
  <c r="Q134" i="25"/>
  <c r="V134" i="25"/>
  <c r="O135" i="25"/>
  <c r="G136" i="25"/>
  <c r="G135" i="25" s="1"/>
  <c r="I136" i="25"/>
  <c r="K136" i="25"/>
  <c r="K135" i="25" s="1"/>
  <c r="O136" i="25"/>
  <c r="Q136" i="25"/>
  <c r="Q135" i="25" s="1"/>
  <c r="V136" i="25"/>
  <c r="V135" i="25" s="1"/>
  <c r="G137" i="25"/>
  <c r="I137" i="25"/>
  <c r="I135" i="25" s="1"/>
  <c r="K137" i="25"/>
  <c r="M137" i="25"/>
  <c r="O137" i="25"/>
  <c r="Q137" i="25"/>
  <c r="V137" i="25"/>
  <c r="G138" i="25"/>
  <c r="M138" i="25" s="1"/>
  <c r="I138" i="25"/>
  <c r="K138" i="25"/>
  <c r="O138" i="25"/>
  <c r="Q138" i="25"/>
  <c r="V138" i="25"/>
  <c r="AE140" i="25"/>
  <c r="AF140" i="25"/>
  <c r="G49" i="24"/>
  <c r="G8" i="24"/>
  <c r="G9" i="24"/>
  <c r="M9" i="24" s="1"/>
  <c r="I9" i="24"/>
  <c r="I8" i="24" s="1"/>
  <c r="K9" i="24"/>
  <c r="K8" i="24" s="1"/>
  <c r="O9" i="24"/>
  <c r="O8" i="24" s="1"/>
  <c r="Q9" i="24"/>
  <c r="Q8" i="24" s="1"/>
  <c r="V9" i="24"/>
  <c r="V8" i="24" s="1"/>
  <c r="G11" i="24"/>
  <c r="M11" i="24" s="1"/>
  <c r="I11" i="24"/>
  <c r="K11" i="24"/>
  <c r="O11" i="24"/>
  <c r="Q11" i="24"/>
  <c r="V11" i="24"/>
  <c r="G13" i="24"/>
  <c r="I13" i="24"/>
  <c r="K13" i="24"/>
  <c r="M13" i="24"/>
  <c r="O13" i="24"/>
  <c r="Q13" i="24"/>
  <c r="V13" i="24"/>
  <c r="G16" i="24"/>
  <c r="I16" i="24"/>
  <c r="K16" i="24"/>
  <c r="M16" i="24"/>
  <c r="O16" i="24"/>
  <c r="Q16" i="24"/>
  <c r="V16" i="24"/>
  <c r="G19" i="24"/>
  <c r="I19" i="24"/>
  <c r="K19" i="24"/>
  <c r="M19" i="24"/>
  <c r="O19" i="24"/>
  <c r="Q19" i="24"/>
  <c r="V19" i="24"/>
  <c r="G23" i="24"/>
  <c r="I23" i="24"/>
  <c r="K23" i="24"/>
  <c r="M23" i="24"/>
  <c r="O23" i="24"/>
  <c r="Q23" i="24"/>
  <c r="V23" i="24"/>
  <c r="G25" i="24"/>
  <c r="I25" i="24"/>
  <c r="K25" i="24"/>
  <c r="M25" i="24"/>
  <c r="O25" i="24"/>
  <c r="Q25" i="24"/>
  <c r="V25" i="24"/>
  <c r="G27" i="24"/>
  <c r="K27" i="24"/>
  <c r="O27" i="24"/>
  <c r="V27" i="24"/>
  <c r="G28" i="24"/>
  <c r="M28" i="24" s="1"/>
  <c r="M27" i="24" s="1"/>
  <c r="I28" i="24"/>
  <c r="I27" i="24" s="1"/>
  <c r="K28" i="24"/>
  <c r="O28" i="24"/>
  <c r="Q28" i="24"/>
  <c r="Q27" i="24" s="1"/>
  <c r="V28" i="24"/>
  <c r="G31" i="24"/>
  <c r="K31" i="24"/>
  <c r="G32" i="24"/>
  <c r="I32" i="24"/>
  <c r="I31" i="24" s="1"/>
  <c r="K32" i="24"/>
  <c r="M32" i="24"/>
  <c r="M31" i="24" s="1"/>
  <c r="O32" i="24"/>
  <c r="O31" i="24" s="1"/>
  <c r="Q32" i="24"/>
  <c r="Q31" i="24" s="1"/>
  <c r="V32" i="24"/>
  <c r="G34" i="24"/>
  <c r="I34" i="24"/>
  <c r="K34" i="24"/>
  <c r="M34" i="24"/>
  <c r="O34" i="24"/>
  <c r="Q34" i="24"/>
  <c r="V34" i="24"/>
  <c r="V31" i="24" s="1"/>
  <c r="G37" i="24"/>
  <c r="I37" i="24"/>
  <c r="K37" i="24"/>
  <c r="M37" i="24"/>
  <c r="O37" i="24"/>
  <c r="Q37" i="24"/>
  <c r="V37" i="24"/>
  <c r="O38" i="24"/>
  <c r="V38" i="24"/>
  <c r="G39" i="24"/>
  <c r="I39" i="24"/>
  <c r="I38" i="24" s="1"/>
  <c r="K39" i="24"/>
  <c r="M39" i="24"/>
  <c r="O39" i="24"/>
  <c r="Q39" i="24"/>
  <c r="Q38" i="24" s="1"/>
  <c r="V39" i="24"/>
  <c r="G40" i="24"/>
  <c r="AF49" i="24" s="1"/>
  <c r="I40" i="24"/>
  <c r="K40" i="24"/>
  <c r="K38" i="24" s="1"/>
  <c r="O40" i="24"/>
  <c r="Q40" i="24"/>
  <c r="V40" i="24"/>
  <c r="G41" i="24"/>
  <c r="I41" i="24"/>
  <c r="K41" i="24"/>
  <c r="M41" i="24"/>
  <c r="O41" i="24"/>
  <c r="Q41" i="24"/>
  <c r="V41" i="24"/>
  <c r="G42" i="24"/>
  <c r="K42" i="24"/>
  <c r="O42" i="24"/>
  <c r="V42" i="24"/>
  <c r="G43" i="24"/>
  <c r="I43" i="24"/>
  <c r="I42" i="24" s="1"/>
  <c r="K43" i="24"/>
  <c r="M43" i="24"/>
  <c r="M42" i="24" s="1"/>
  <c r="O43" i="24"/>
  <c r="Q43" i="24"/>
  <c r="Q42" i="24" s="1"/>
  <c r="V43" i="24"/>
  <c r="G44" i="24"/>
  <c r="K44" i="24"/>
  <c r="O44" i="24"/>
  <c r="V44" i="24"/>
  <c r="G45" i="24"/>
  <c r="I45" i="24"/>
  <c r="I44" i="24" s="1"/>
  <c r="K45" i="24"/>
  <c r="M45" i="24"/>
  <c r="M44" i="24" s="1"/>
  <c r="O45" i="24"/>
  <c r="Q45" i="24"/>
  <c r="Q44" i="24" s="1"/>
  <c r="V45" i="24"/>
  <c r="G46" i="24"/>
  <c r="K46" i="24"/>
  <c r="O46" i="24"/>
  <c r="V46" i="24"/>
  <c r="G47" i="24"/>
  <c r="I47" i="24"/>
  <c r="I46" i="24" s="1"/>
  <c r="K47" i="24"/>
  <c r="M47" i="24"/>
  <c r="M46" i="24" s="1"/>
  <c r="O47" i="24"/>
  <c r="Q47" i="24"/>
  <c r="Q46" i="24" s="1"/>
  <c r="V47" i="24"/>
  <c r="AE49" i="24"/>
  <c r="G101" i="23"/>
  <c r="G9" i="23"/>
  <c r="M9" i="23" s="1"/>
  <c r="I9" i="23"/>
  <c r="I8" i="23" s="1"/>
  <c r="K9" i="23"/>
  <c r="K8" i="23" s="1"/>
  <c r="O9" i="23"/>
  <c r="O8" i="23" s="1"/>
  <c r="Q9" i="23"/>
  <c r="V9" i="23"/>
  <c r="V8" i="23" s="1"/>
  <c r="G11" i="23"/>
  <c r="M11" i="23" s="1"/>
  <c r="I11" i="23"/>
  <c r="K11" i="23"/>
  <c r="O11" i="23"/>
  <c r="Q11" i="23"/>
  <c r="Q8" i="23" s="1"/>
  <c r="V11" i="23"/>
  <c r="G13" i="23"/>
  <c r="I13" i="23"/>
  <c r="K13" i="23"/>
  <c r="M13" i="23"/>
  <c r="O13" i="23"/>
  <c r="Q13" i="23"/>
  <c r="V13" i="23"/>
  <c r="G22" i="23"/>
  <c r="I22" i="23"/>
  <c r="K22" i="23"/>
  <c r="M22" i="23"/>
  <c r="O22" i="23"/>
  <c r="Q22" i="23"/>
  <c r="V22" i="23"/>
  <c r="G24" i="23"/>
  <c r="I24" i="23"/>
  <c r="K24" i="23"/>
  <c r="M24" i="23"/>
  <c r="O24" i="23"/>
  <c r="Q24" i="23"/>
  <c r="V24" i="23"/>
  <c r="G28" i="23"/>
  <c r="I28" i="23"/>
  <c r="K28" i="23"/>
  <c r="M28" i="23"/>
  <c r="O28" i="23"/>
  <c r="Q28" i="23"/>
  <c r="V28" i="23"/>
  <c r="G30" i="23"/>
  <c r="I30" i="23"/>
  <c r="K30" i="23"/>
  <c r="M30" i="23"/>
  <c r="O30" i="23"/>
  <c r="Q30" i="23"/>
  <c r="V30" i="23"/>
  <c r="G32" i="23"/>
  <c r="G8" i="23" s="1"/>
  <c r="I32" i="23"/>
  <c r="K32" i="23"/>
  <c r="O32" i="23"/>
  <c r="Q32" i="23"/>
  <c r="V32" i="23"/>
  <c r="G35" i="23"/>
  <c r="M35" i="23" s="1"/>
  <c r="I35" i="23"/>
  <c r="K35" i="23"/>
  <c r="O35" i="23"/>
  <c r="Q35" i="23"/>
  <c r="V35" i="23"/>
  <c r="G37" i="23"/>
  <c r="M37" i="23" s="1"/>
  <c r="I37" i="23"/>
  <c r="K37" i="23"/>
  <c r="O37" i="23"/>
  <c r="Q37" i="23"/>
  <c r="V37" i="23"/>
  <c r="G39" i="23"/>
  <c r="M39" i="23"/>
  <c r="G40" i="23"/>
  <c r="I40" i="23"/>
  <c r="I39" i="23" s="1"/>
  <c r="K40" i="23"/>
  <c r="M40" i="23"/>
  <c r="O40" i="23"/>
  <c r="O39" i="23" s="1"/>
  <c r="Q40" i="23"/>
  <c r="Q39" i="23" s="1"/>
  <c r="V40" i="23"/>
  <c r="G43" i="23"/>
  <c r="I43" i="23"/>
  <c r="K43" i="23"/>
  <c r="K39" i="23" s="1"/>
  <c r="M43" i="23"/>
  <c r="O43" i="23"/>
  <c r="Q43" i="23"/>
  <c r="V43" i="23"/>
  <c r="G44" i="23"/>
  <c r="I44" i="23"/>
  <c r="K44" i="23"/>
  <c r="M44" i="23"/>
  <c r="O44" i="23"/>
  <c r="Q44" i="23"/>
  <c r="V44" i="23"/>
  <c r="V39" i="23" s="1"/>
  <c r="O46" i="23"/>
  <c r="G47" i="23"/>
  <c r="G46" i="23" s="1"/>
  <c r="I47" i="23"/>
  <c r="I46" i="23" s="1"/>
  <c r="K47" i="23"/>
  <c r="O47" i="23"/>
  <c r="Q47" i="23"/>
  <c r="Q46" i="23" s="1"/>
  <c r="V47" i="23"/>
  <c r="G56" i="23"/>
  <c r="M56" i="23" s="1"/>
  <c r="I56" i="23"/>
  <c r="K56" i="23"/>
  <c r="K46" i="23" s="1"/>
  <c r="O56" i="23"/>
  <c r="Q56" i="23"/>
  <c r="V56" i="23"/>
  <c r="V46" i="23" s="1"/>
  <c r="G59" i="23"/>
  <c r="I59" i="23"/>
  <c r="K59" i="23"/>
  <c r="M59" i="23"/>
  <c r="O59" i="23"/>
  <c r="Q59" i="23"/>
  <c r="V59" i="23"/>
  <c r="G67" i="23"/>
  <c r="I67" i="23"/>
  <c r="I66" i="23" s="1"/>
  <c r="K67" i="23"/>
  <c r="M67" i="23"/>
  <c r="O67" i="23"/>
  <c r="O66" i="23" s="1"/>
  <c r="Q67" i="23"/>
  <c r="Q66" i="23" s="1"/>
  <c r="V67" i="23"/>
  <c r="G68" i="23"/>
  <c r="I68" i="23"/>
  <c r="K68" i="23"/>
  <c r="K66" i="23" s="1"/>
  <c r="M68" i="23"/>
  <c r="O68" i="23"/>
  <c r="Q68" i="23"/>
  <c r="V68" i="23"/>
  <c r="V66" i="23" s="1"/>
  <c r="G69" i="23"/>
  <c r="I69" i="23"/>
  <c r="K69" i="23"/>
  <c r="M69" i="23"/>
  <c r="O69" i="23"/>
  <c r="Q69" i="23"/>
  <c r="V69" i="23"/>
  <c r="G70" i="23"/>
  <c r="M70" i="23" s="1"/>
  <c r="I70" i="23"/>
  <c r="K70" i="23"/>
  <c r="O70" i="23"/>
  <c r="Q70" i="23"/>
  <c r="V70" i="23"/>
  <c r="G71" i="23"/>
  <c r="M71" i="23" s="1"/>
  <c r="I71" i="23"/>
  <c r="K71" i="23"/>
  <c r="O71" i="23"/>
  <c r="Q71" i="23"/>
  <c r="V71" i="23"/>
  <c r="G73" i="23"/>
  <c r="M73" i="23" s="1"/>
  <c r="I73" i="23"/>
  <c r="K73" i="23"/>
  <c r="O73" i="23"/>
  <c r="Q73" i="23"/>
  <c r="V73" i="23"/>
  <c r="K75" i="23"/>
  <c r="G76" i="23"/>
  <c r="G75" i="23" s="1"/>
  <c r="I76" i="23"/>
  <c r="I75" i="23" s="1"/>
  <c r="K76" i="23"/>
  <c r="M76" i="23"/>
  <c r="M75" i="23" s="1"/>
  <c r="O76" i="23"/>
  <c r="O75" i="23" s="1"/>
  <c r="Q76" i="23"/>
  <c r="V76" i="23"/>
  <c r="V75" i="23" s="1"/>
  <c r="G83" i="23"/>
  <c r="I83" i="23"/>
  <c r="K83" i="23"/>
  <c r="M83" i="23"/>
  <c r="O83" i="23"/>
  <c r="Q83" i="23"/>
  <c r="Q75" i="23" s="1"/>
  <c r="V83" i="23"/>
  <c r="G89" i="23"/>
  <c r="K89" i="23"/>
  <c r="Q89" i="23"/>
  <c r="G90" i="23"/>
  <c r="I90" i="23"/>
  <c r="I89" i="23" s="1"/>
  <c r="K90" i="23"/>
  <c r="M90" i="23"/>
  <c r="O90" i="23"/>
  <c r="O89" i="23" s="1"/>
  <c r="Q90" i="23"/>
  <c r="V90" i="23"/>
  <c r="V89" i="23" s="1"/>
  <c r="G92" i="23"/>
  <c r="M92" i="23" s="1"/>
  <c r="I92" i="23"/>
  <c r="K92" i="23"/>
  <c r="O92" i="23"/>
  <c r="Q92" i="23"/>
  <c r="V92" i="23"/>
  <c r="G93" i="23"/>
  <c r="Q93" i="23"/>
  <c r="G94" i="23"/>
  <c r="M94" i="23" s="1"/>
  <c r="M93" i="23" s="1"/>
  <c r="I94" i="23"/>
  <c r="I93" i="23" s="1"/>
  <c r="K94" i="23"/>
  <c r="K93" i="23" s="1"/>
  <c r="O94" i="23"/>
  <c r="O93" i="23" s="1"/>
  <c r="Q94" i="23"/>
  <c r="V94" i="23"/>
  <c r="V93" i="23" s="1"/>
  <c r="G95" i="23"/>
  <c r="M95" i="23" s="1"/>
  <c r="I95" i="23"/>
  <c r="K95" i="23"/>
  <c r="O95" i="23"/>
  <c r="Q95" i="23"/>
  <c r="V95" i="23"/>
  <c r="G97" i="23"/>
  <c r="AF101" i="23" s="1"/>
  <c r="I97" i="23"/>
  <c r="K97" i="23"/>
  <c r="M97" i="23"/>
  <c r="O97" i="23"/>
  <c r="Q97" i="23"/>
  <c r="V97" i="23"/>
  <c r="I98" i="23"/>
  <c r="O98" i="23"/>
  <c r="G99" i="23"/>
  <c r="G98" i="23" s="1"/>
  <c r="I99" i="23"/>
  <c r="K99" i="23"/>
  <c r="K98" i="23" s="1"/>
  <c r="O99" i="23"/>
  <c r="Q99" i="23"/>
  <c r="Q98" i="23" s="1"/>
  <c r="V99" i="23"/>
  <c r="V98" i="23" s="1"/>
  <c r="AE101" i="23"/>
  <c r="G55" i="22"/>
  <c r="BA35" i="22"/>
  <c r="BA24" i="22"/>
  <c r="G9" i="22"/>
  <c r="M9" i="22" s="1"/>
  <c r="I9" i="22"/>
  <c r="I8" i="22" s="1"/>
  <c r="K9" i="22"/>
  <c r="K8" i="22" s="1"/>
  <c r="O9" i="22"/>
  <c r="Q9" i="22"/>
  <c r="Q8" i="22" s="1"/>
  <c r="V9" i="22"/>
  <c r="V8" i="22" s="1"/>
  <c r="G11" i="22"/>
  <c r="I11" i="22"/>
  <c r="K11" i="22"/>
  <c r="M11" i="22"/>
  <c r="O11" i="22"/>
  <c r="Q11" i="22"/>
  <c r="V11" i="22"/>
  <c r="G13" i="22"/>
  <c r="I13" i="22"/>
  <c r="K13" i="22"/>
  <c r="M13" i="22"/>
  <c r="O13" i="22"/>
  <c r="Q13" i="22"/>
  <c r="V13" i="22"/>
  <c r="G16" i="22"/>
  <c r="M16" i="22" s="1"/>
  <c r="I16" i="22"/>
  <c r="K16" i="22"/>
  <c r="O16" i="22"/>
  <c r="O8" i="22" s="1"/>
  <c r="Q16" i="22"/>
  <c r="V16" i="22"/>
  <c r="G19" i="22"/>
  <c r="M19" i="22" s="1"/>
  <c r="I19" i="22"/>
  <c r="K19" i="22"/>
  <c r="O19" i="22"/>
  <c r="Q19" i="22"/>
  <c r="V19" i="22"/>
  <c r="G21" i="22"/>
  <c r="I21" i="22"/>
  <c r="K21" i="22"/>
  <c r="M21" i="22"/>
  <c r="O21" i="22"/>
  <c r="Q21" i="22"/>
  <c r="V21" i="22"/>
  <c r="G23" i="22"/>
  <c r="I23" i="22"/>
  <c r="K23" i="22"/>
  <c r="M23" i="22"/>
  <c r="O23" i="22"/>
  <c r="Q23" i="22"/>
  <c r="V23" i="22"/>
  <c r="G27" i="22"/>
  <c r="G8" i="22" s="1"/>
  <c r="I27" i="22"/>
  <c r="K27" i="22"/>
  <c r="O27" i="22"/>
  <c r="Q27" i="22"/>
  <c r="V27" i="22"/>
  <c r="G29" i="22"/>
  <c r="I29" i="22"/>
  <c r="Q29" i="22"/>
  <c r="G30" i="22"/>
  <c r="I30" i="22"/>
  <c r="K30" i="22"/>
  <c r="K29" i="22" s="1"/>
  <c r="M30" i="22"/>
  <c r="M29" i="22" s="1"/>
  <c r="O30" i="22"/>
  <c r="O29" i="22" s="1"/>
  <c r="Q30" i="22"/>
  <c r="V30" i="22"/>
  <c r="V29" i="22" s="1"/>
  <c r="G31" i="22"/>
  <c r="I31" i="22"/>
  <c r="K31" i="22"/>
  <c r="M31" i="22"/>
  <c r="O31" i="22"/>
  <c r="Q31" i="22"/>
  <c r="V31" i="22"/>
  <c r="G34" i="22"/>
  <c r="M34" i="22" s="1"/>
  <c r="I34" i="22"/>
  <c r="I33" i="22" s="1"/>
  <c r="K34" i="22"/>
  <c r="K33" i="22" s="1"/>
  <c r="O34" i="22"/>
  <c r="Q34" i="22"/>
  <c r="Q33" i="22" s="1"/>
  <c r="V34" i="22"/>
  <c r="V33" i="22" s="1"/>
  <c r="G36" i="22"/>
  <c r="I36" i="22"/>
  <c r="K36" i="22"/>
  <c r="M36" i="22"/>
  <c r="O36" i="22"/>
  <c r="Q36" i="22"/>
  <c r="V36" i="22"/>
  <c r="G37" i="22"/>
  <c r="I37" i="22"/>
  <c r="K37" i="22"/>
  <c r="M37" i="22"/>
  <c r="O37" i="22"/>
  <c r="Q37" i="22"/>
  <c r="V37" i="22"/>
  <c r="G38" i="22"/>
  <c r="AF55" i="22" s="1"/>
  <c r="I38" i="22"/>
  <c r="K38" i="22"/>
  <c r="O38" i="22"/>
  <c r="Q38" i="22"/>
  <c r="V38" i="22"/>
  <c r="G40" i="22"/>
  <c r="M40" i="22" s="1"/>
  <c r="I40" i="22"/>
  <c r="K40" i="22"/>
  <c r="O40" i="22"/>
  <c r="Q40" i="22"/>
  <c r="V40" i="22"/>
  <c r="G41" i="22"/>
  <c r="I41" i="22"/>
  <c r="K41" i="22"/>
  <c r="M41" i="22"/>
  <c r="O41" i="22"/>
  <c r="Q41" i="22"/>
  <c r="V41" i="22"/>
  <c r="G44" i="22"/>
  <c r="I44" i="22"/>
  <c r="K44" i="22"/>
  <c r="M44" i="22"/>
  <c r="O44" i="22"/>
  <c r="Q44" i="22"/>
  <c r="V44" i="22"/>
  <c r="G45" i="22"/>
  <c r="M45" i="22" s="1"/>
  <c r="I45" i="22"/>
  <c r="K45" i="22"/>
  <c r="O45" i="22"/>
  <c r="O33" i="22" s="1"/>
  <c r="Q45" i="22"/>
  <c r="V45" i="22"/>
  <c r="G46" i="22"/>
  <c r="M46" i="22" s="1"/>
  <c r="I46" i="22"/>
  <c r="K46" i="22"/>
  <c r="O46" i="22"/>
  <c r="Q46" i="22"/>
  <c r="V46" i="22"/>
  <c r="G48" i="22"/>
  <c r="K48" i="22"/>
  <c r="Q48" i="22"/>
  <c r="V48" i="22"/>
  <c r="G49" i="22"/>
  <c r="I49" i="22"/>
  <c r="I48" i="22" s="1"/>
  <c r="K49" i="22"/>
  <c r="M49" i="22"/>
  <c r="M48" i="22" s="1"/>
  <c r="O49" i="22"/>
  <c r="O48" i="22" s="1"/>
  <c r="Q49" i="22"/>
  <c r="V49" i="22"/>
  <c r="G51" i="22"/>
  <c r="K51" i="22"/>
  <c r="O51" i="22"/>
  <c r="G52" i="22"/>
  <c r="I52" i="22"/>
  <c r="I51" i="22" s="1"/>
  <c r="K52" i="22"/>
  <c r="M52" i="22"/>
  <c r="M51" i="22" s="1"/>
  <c r="O52" i="22"/>
  <c r="Q52" i="22"/>
  <c r="Q51" i="22" s="1"/>
  <c r="V52" i="22"/>
  <c r="V51" i="22" s="1"/>
  <c r="AE55" i="22"/>
  <c r="G119" i="21"/>
  <c r="G9" i="21"/>
  <c r="M9" i="21" s="1"/>
  <c r="I9" i="21"/>
  <c r="I8" i="21" s="1"/>
  <c r="K9" i="21"/>
  <c r="K8" i="21" s="1"/>
  <c r="O9" i="21"/>
  <c r="Q9" i="21"/>
  <c r="Q8" i="21" s="1"/>
  <c r="V9" i="21"/>
  <c r="V8" i="21" s="1"/>
  <c r="G13" i="21"/>
  <c r="M13" i="21" s="1"/>
  <c r="I13" i="21"/>
  <c r="K13" i="21"/>
  <c r="O13" i="21"/>
  <c r="Q13" i="21"/>
  <c r="V13" i="21"/>
  <c r="G14" i="21"/>
  <c r="I14" i="21"/>
  <c r="K14" i="21"/>
  <c r="M14" i="21"/>
  <c r="O14" i="21"/>
  <c r="O8" i="21" s="1"/>
  <c r="Q14" i="21"/>
  <c r="V14" i="21"/>
  <c r="G16" i="21"/>
  <c r="I16" i="21"/>
  <c r="K16" i="21"/>
  <c r="M16" i="21"/>
  <c r="O16" i="21"/>
  <c r="Q16" i="21"/>
  <c r="V16" i="21"/>
  <c r="G19" i="21"/>
  <c r="I19" i="21"/>
  <c r="K19" i="21"/>
  <c r="M19" i="21"/>
  <c r="O19" i="21"/>
  <c r="Q19" i="21"/>
  <c r="V19" i="21"/>
  <c r="G24" i="21"/>
  <c r="I24" i="21"/>
  <c r="K24" i="21"/>
  <c r="M24" i="21"/>
  <c r="O24" i="21"/>
  <c r="Q24" i="21"/>
  <c r="V24" i="21"/>
  <c r="G30" i="21"/>
  <c r="I30" i="21"/>
  <c r="K30" i="21"/>
  <c r="M30" i="21"/>
  <c r="O30" i="21"/>
  <c r="Q30" i="21"/>
  <c r="V30" i="21"/>
  <c r="G34" i="21"/>
  <c r="G8" i="21" s="1"/>
  <c r="I34" i="21"/>
  <c r="K34" i="21"/>
  <c r="O34" i="21"/>
  <c r="Q34" i="21"/>
  <c r="V34" i="21"/>
  <c r="G38" i="21"/>
  <c r="M38" i="21" s="1"/>
  <c r="I38" i="21"/>
  <c r="K38" i="21"/>
  <c r="O38" i="21"/>
  <c r="Q38" i="21"/>
  <c r="V38" i="21"/>
  <c r="G40" i="21"/>
  <c r="M40" i="21" s="1"/>
  <c r="I40" i="21"/>
  <c r="K40" i="21"/>
  <c r="O40" i="21"/>
  <c r="Q40" i="21"/>
  <c r="V40" i="21"/>
  <c r="G43" i="21"/>
  <c r="I43" i="21"/>
  <c r="K43" i="21"/>
  <c r="M43" i="21"/>
  <c r="O43" i="21"/>
  <c r="Q43" i="21"/>
  <c r="V43" i="21"/>
  <c r="G46" i="21"/>
  <c r="I46" i="21"/>
  <c r="K46" i="21"/>
  <c r="M46" i="21"/>
  <c r="O46" i="21"/>
  <c r="Q46" i="21"/>
  <c r="V46" i="21"/>
  <c r="Q49" i="21"/>
  <c r="G50" i="21"/>
  <c r="I50" i="21"/>
  <c r="I49" i="21" s="1"/>
  <c r="K50" i="21"/>
  <c r="M50" i="21"/>
  <c r="O50" i="21"/>
  <c r="Q50" i="21"/>
  <c r="V50" i="21"/>
  <c r="V49" i="21" s="1"/>
  <c r="G52" i="21"/>
  <c r="I52" i="21"/>
  <c r="K52" i="21"/>
  <c r="K49" i="21" s="1"/>
  <c r="M52" i="21"/>
  <c r="O52" i="21"/>
  <c r="O49" i="21" s="1"/>
  <c r="Q52" i="21"/>
  <c r="V52" i="21"/>
  <c r="G53" i="21"/>
  <c r="G49" i="21" s="1"/>
  <c r="I53" i="21"/>
  <c r="K53" i="21"/>
  <c r="O53" i="21"/>
  <c r="Q53" i="21"/>
  <c r="V53" i="21"/>
  <c r="G56" i="21"/>
  <c r="M56" i="21" s="1"/>
  <c r="I56" i="21"/>
  <c r="I55" i="21" s="1"/>
  <c r="K56" i="21"/>
  <c r="K55" i="21" s="1"/>
  <c r="O56" i="21"/>
  <c r="Q56" i="21"/>
  <c r="Q55" i="21" s="1"/>
  <c r="V56" i="21"/>
  <c r="G59" i="21"/>
  <c r="I59" i="21"/>
  <c r="K59" i="21"/>
  <c r="M59" i="21"/>
  <c r="O59" i="21"/>
  <c r="Q59" i="21"/>
  <c r="V59" i="21"/>
  <c r="V55" i="21" s="1"/>
  <c r="G61" i="21"/>
  <c r="I61" i="21"/>
  <c r="K61" i="21"/>
  <c r="M61" i="21"/>
  <c r="O61" i="21"/>
  <c r="O55" i="21" s="1"/>
  <c r="Q61" i="21"/>
  <c r="V61" i="21"/>
  <c r="G63" i="21"/>
  <c r="M63" i="21" s="1"/>
  <c r="I63" i="21"/>
  <c r="K63" i="21"/>
  <c r="O63" i="21"/>
  <c r="Q63" i="21"/>
  <c r="V63" i="21"/>
  <c r="G66" i="21"/>
  <c r="I66" i="21"/>
  <c r="K66" i="21"/>
  <c r="M66" i="21"/>
  <c r="O66" i="21"/>
  <c r="Q66" i="21"/>
  <c r="V66" i="21"/>
  <c r="G69" i="21"/>
  <c r="I69" i="21"/>
  <c r="K69" i="21"/>
  <c r="M69" i="21"/>
  <c r="O69" i="21"/>
  <c r="Q69" i="21"/>
  <c r="V69" i="21"/>
  <c r="G71" i="21"/>
  <c r="M71" i="21" s="1"/>
  <c r="I71" i="21"/>
  <c r="K71" i="21"/>
  <c r="O71" i="21"/>
  <c r="Q71" i="21"/>
  <c r="V71" i="21"/>
  <c r="G73" i="21"/>
  <c r="M73" i="21" s="1"/>
  <c r="I73" i="21"/>
  <c r="K73" i="21"/>
  <c r="O73" i="21"/>
  <c r="Q73" i="21"/>
  <c r="V73" i="21"/>
  <c r="G75" i="21"/>
  <c r="M75" i="21" s="1"/>
  <c r="I75" i="21"/>
  <c r="K75" i="21"/>
  <c r="O75" i="21"/>
  <c r="Q75" i="21"/>
  <c r="V75" i="21"/>
  <c r="G77" i="21"/>
  <c r="I77" i="21"/>
  <c r="K77" i="21"/>
  <c r="M77" i="21"/>
  <c r="O77" i="21"/>
  <c r="Q77" i="21"/>
  <c r="V77" i="21"/>
  <c r="G79" i="21"/>
  <c r="I79" i="21"/>
  <c r="K79" i="21"/>
  <c r="M79" i="21"/>
  <c r="O79" i="21"/>
  <c r="Q79" i="21"/>
  <c r="V79" i="21"/>
  <c r="G81" i="21"/>
  <c r="M81" i="21" s="1"/>
  <c r="I81" i="21"/>
  <c r="K81" i="21"/>
  <c r="O81" i="21"/>
  <c r="Q81" i="21"/>
  <c r="V81" i="21"/>
  <c r="G83" i="21"/>
  <c r="I83" i="21"/>
  <c r="K83" i="21"/>
  <c r="M83" i="21"/>
  <c r="O83" i="21"/>
  <c r="Q83" i="21"/>
  <c r="V83" i="21"/>
  <c r="K85" i="21"/>
  <c r="O85" i="21"/>
  <c r="V85" i="21"/>
  <c r="G86" i="21"/>
  <c r="G85" i="21" s="1"/>
  <c r="I86" i="21"/>
  <c r="I85" i="21" s="1"/>
  <c r="K86" i="21"/>
  <c r="O86" i="21"/>
  <c r="Q86" i="21"/>
  <c r="Q85" i="21" s="1"/>
  <c r="V86" i="21"/>
  <c r="G88" i="21"/>
  <c r="I88" i="21"/>
  <c r="I87" i="21" s="1"/>
  <c r="K88" i="21"/>
  <c r="K87" i="21" s="1"/>
  <c r="M88" i="21"/>
  <c r="O88" i="21"/>
  <c r="Q88" i="21"/>
  <c r="Q87" i="21" s="1"/>
  <c r="V88" i="21"/>
  <c r="G89" i="21"/>
  <c r="I89" i="21"/>
  <c r="K89" i="21"/>
  <c r="M89" i="21"/>
  <c r="O89" i="21"/>
  <c r="O87" i="21" s="1"/>
  <c r="Q89" i="21"/>
  <c r="V89" i="21"/>
  <c r="V87" i="21" s="1"/>
  <c r="G91" i="21"/>
  <c r="I91" i="21"/>
  <c r="K91" i="21"/>
  <c r="M91" i="21"/>
  <c r="O91" i="21"/>
  <c r="Q91" i="21"/>
  <c r="V91" i="21"/>
  <c r="G96" i="21"/>
  <c r="M96" i="21" s="1"/>
  <c r="I96" i="21"/>
  <c r="K96" i="21"/>
  <c r="O96" i="21"/>
  <c r="Q96" i="21"/>
  <c r="V96" i="21"/>
  <c r="G97" i="21"/>
  <c r="I97" i="21"/>
  <c r="K97" i="21"/>
  <c r="M97" i="21"/>
  <c r="O97" i="21"/>
  <c r="Q97" i="21"/>
  <c r="V97" i="21"/>
  <c r="G98" i="21"/>
  <c r="M98" i="21" s="1"/>
  <c r="I98" i="21"/>
  <c r="K98" i="21"/>
  <c r="O98" i="21"/>
  <c r="Q98" i="21"/>
  <c r="V98" i="21"/>
  <c r="G99" i="21"/>
  <c r="M99" i="21" s="1"/>
  <c r="I99" i="21"/>
  <c r="K99" i="21"/>
  <c r="O99" i="21"/>
  <c r="Q99" i="21"/>
  <c r="V99" i="21"/>
  <c r="G100" i="21"/>
  <c r="M100" i="21" s="1"/>
  <c r="I100" i="21"/>
  <c r="K100" i="21"/>
  <c r="O100" i="21"/>
  <c r="Q100" i="21"/>
  <c r="V100" i="21"/>
  <c r="G101" i="21"/>
  <c r="I101" i="21"/>
  <c r="K101" i="21"/>
  <c r="M101" i="21"/>
  <c r="O101" i="21"/>
  <c r="Q101" i="21"/>
  <c r="V101" i="21"/>
  <c r="G102" i="21"/>
  <c r="I102" i="21"/>
  <c r="K102" i="21"/>
  <c r="M102" i="21"/>
  <c r="O102" i="21"/>
  <c r="Q102" i="21"/>
  <c r="V102" i="21"/>
  <c r="G103" i="21"/>
  <c r="I103" i="21"/>
  <c r="K103" i="21"/>
  <c r="M103" i="21"/>
  <c r="O103" i="21"/>
  <c r="Q103" i="21"/>
  <c r="V103" i="21"/>
  <c r="G104" i="21"/>
  <c r="K104" i="21"/>
  <c r="O104" i="21"/>
  <c r="G105" i="21"/>
  <c r="I105" i="21"/>
  <c r="I104" i="21" s="1"/>
  <c r="K105" i="21"/>
  <c r="M105" i="21"/>
  <c r="M104" i="21" s="1"/>
  <c r="O105" i="21"/>
  <c r="Q105" i="21"/>
  <c r="Q104" i="21" s="1"/>
  <c r="V105" i="21"/>
  <c r="V104" i="21" s="1"/>
  <c r="V106" i="21"/>
  <c r="G107" i="21"/>
  <c r="G106" i="21" s="1"/>
  <c r="I107" i="21"/>
  <c r="I106" i="21" s="1"/>
  <c r="K107" i="21"/>
  <c r="O107" i="21"/>
  <c r="Q107" i="21"/>
  <c r="Q106" i="21" s="1"/>
  <c r="V107" i="21"/>
  <c r="G111" i="21"/>
  <c r="M111" i="21" s="1"/>
  <c r="I111" i="21"/>
  <c r="K111" i="21"/>
  <c r="K106" i="21" s="1"/>
  <c r="O111" i="21"/>
  <c r="O106" i="21" s="1"/>
  <c r="Q111" i="21"/>
  <c r="V111" i="21"/>
  <c r="G113" i="21"/>
  <c r="I113" i="21"/>
  <c r="K113" i="21"/>
  <c r="M113" i="21"/>
  <c r="O113" i="21"/>
  <c r="Q113" i="21"/>
  <c r="V113" i="21"/>
  <c r="G114" i="21"/>
  <c r="I114" i="21"/>
  <c r="K114" i="21"/>
  <c r="M114" i="21"/>
  <c r="O114" i="21"/>
  <c r="Q114" i="21"/>
  <c r="V114" i="21"/>
  <c r="G116" i="21"/>
  <c r="G115" i="21" s="1"/>
  <c r="I116" i="21"/>
  <c r="I115" i="21" s="1"/>
  <c r="K116" i="21"/>
  <c r="K115" i="21" s="1"/>
  <c r="O116" i="21"/>
  <c r="O115" i="21" s="1"/>
  <c r="Q116" i="21"/>
  <c r="Q115" i="21" s="1"/>
  <c r="V116" i="21"/>
  <c r="V115" i="21" s="1"/>
  <c r="AE119" i="21"/>
  <c r="G73" i="20"/>
  <c r="G9" i="20"/>
  <c r="M9" i="20" s="1"/>
  <c r="I9" i="20"/>
  <c r="I8" i="20" s="1"/>
  <c r="K9" i="20"/>
  <c r="K8" i="20" s="1"/>
  <c r="O9" i="20"/>
  <c r="O8" i="20" s="1"/>
  <c r="Q9" i="20"/>
  <c r="Q8" i="20" s="1"/>
  <c r="V9" i="20"/>
  <c r="G11" i="20"/>
  <c r="M11" i="20" s="1"/>
  <c r="I11" i="20"/>
  <c r="K11" i="20"/>
  <c r="O11" i="20"/>
  <c r="Q11" i="20"/>
  <c r="V11" i="20"/>
  <c r="G13" i="20"/>
  <c r="I13" i="20"/>
  <c r="K13" i="20"/>
  <c r="M13" i="20"/>
  <c r="O13" i="20"/>
  <c r="Q13" i="20"/>
  <c r="V13" i="20"/>
  <c r="G15" i="20"/>
  <c r="I15" i="20"/>
  <c r="K15" i="20"/>
  <c r="M15" i="20"/>
  <c r="O15" i="20"/>
  <c r="Q15" i="20"/>
  <c r="V15" i="20"/>
  <c r="G17" i="20"/>
  <c r="I17" i="20"/>
  <c r="K17" i="20"/>
  <c r="M17" i="20"/>
  <c r="O17" i="20"/>
  <c r="Q17" i="20"/>
  <c r="V17" i="20"/>
  <c r="V8" i="20" s="1"/>
  <c r="G19" i="20"/>
  <c r="I19" i="20"/>
  <c r="K19" i="20"/>
  <c r="M19" i="20"/>
  <c r="O19" i="20"/>
  <c r="Q19" i="20"/>
  <c r="V19" i="20"/>
  <c r="G21" i="20"/>
  <c r="I21" i="20"/>
  <c r="K21" i="20"/>
  <c r="M21" i="20"/>
  <c r="O21" i="20"/>
  <c r="Q21" i="20"/>
  <c r="V21" i="20"/>
  <c r="G25" i="20"/>
  <c r="G8" i="20" s="1"/>
  <c r="I25" i="20"/>
  <c r="K25" i="20"/>
  <c r="O25" i="20"/>
  <c r="Q25" i="20"/>
  <c r="V25" i="20"/>
  <c r="G27" i="20"/>
  <c r="I27" i="20"/>
  <c r="G28" i="20"/>
  <c r="M28" i="20" s="1"/>
  <c r="M27" i="20" s="1"/>
  <c r="I28" i="20"/>
  <c r="K28" i="20"/>
  <c r="K27" i="20" s="1"/>
  <c r="O28" i="20"/>
  <c r="O27" i="20" s="1"/>
  <c r="Q28" i="20"/>
  <c r="V28" i="20"/>
  <c r="V27" i="20" s="1"/>
  <c r="G31" i="20"/>
  <c r="I31" i="20"/>
  <c r="K31" i="20"/>
  <c r="M31" i="20"/>
  <c r="O31" i="20"/>
  <c r="Q31" i="20"/>
  <c r="Q27" i="20" s="1"/>
  <c r="V31" i="20"/>
  <c r="G32" i="20"/>
  <c r="I32" i="20"/>
  <c r="K32" i="20"/>
  <c r="M32" i="20"/>
  <c r="O32" i="20"/>
  <c r="Q32" i="20"/>
  <c r="V32" i="20"/>
  <c r="O34" i="20"/>
  <c r="Q34" i="20"/>
  <c r="G35" i="20"/>
  <c r="I35" i="20"/>
  <c r="I34" i="20" s="1"/>
  <c r="K35" i="20"/>
  <c r="K34" i="20" s="1"/>
  <c r="M35" i="20"/>
  <c r="O35" i="20"/>
  <c r="Q35" i="20"/>
  <c r="V35" i="20"/>
  <c r="V34" i="20" s="1"/>
  <c r="G37" i="20"/>
  <c r="I37" i="20"/>
  <c r="K37" i="20"/>
  <c r="M37" i="20"/>
  <c r="O37" i="20"/>
  <c r="Q37" i="20"/>
  <c r="V37" i="20"/>
  <c r="G40" i="20"/>
  <c r="G34" i="20" s="1"/>
  <c r="I40" i="20"/>
  <c r="K40" i="20"/>
  <c r="O40" i="20"/>
  <c r="Q40" i="20"/>
  <c r="V40" i="20"/>
  <c r="G42" i="20"/>
  <c r="M42" i="20" s="1"/>
  <c r="I42" i="20"/>
  <c r="I41" i="20" s="1"/>
  <c r="K42" i="20"/>
  <c r="K41" i="20" s="1"/>
  <c r="O42" i="20"/>
  <c r="Q42" i="20"/>
  <c r="Q41" i="20" s="1"/>
  <c r="V42" i="20"/>
  <c r="V41" i="20" s="1"/>
  <c r="G44" i="20"/>
  <c r="I44" i="20"/>
  <c r="K44" i="20"/>
  <c r="M44" i="20"/>
  <c r="O44" i="20"/>
  <c r="Q44" i="20"/>
  <c r="V44" i="20"/>
  <c r="G45" i="20"/>
  <c r="I45" i="20"/>
  <c r="K45" i="20"/>
  <c r="M45" i="20"/>
  <c r="O45" i="20"/>
  <c r="O41" i="20" s="1"/>
  <c r="Q45" i="20"/>
  <c r="V45" i="20"/>
  <c r="G46" i="20"/>
  <c r="M46" i="20" s="1"/>
  <c r="I46" i="20"/>
  <c r="K46" i="20"/>
  <c r="O46" i="20"/>
  <c r="Q46" i="20"/>
  <c r="V46" i="20"/>
  <c r="G47" i="20"/>
  <c r="I47" i="20"/>
  <c r="K47" i="20"/>
  <c r="M47" i="20"/>
  <c r="O47" i="20"/>
  <c r="Q47" i="20"/>
  <c r="V47" i="20"/>
  <c r="G48" i="20"/>
  <c r="I48" i="20"/>
  <c r="K48" i="20"/>
  <c r="M48" i="20"/>
  <c r="O48" i="20"/>
  <c r="Q48" i="20"/>
  <c r="V48" i="20"/>
  <c r="G49" i="20"/>
  <c r="M49" i="20" s="1"/>
  <c r="I49" i="20"/>
  <c r="K49" i="20"/>
  <c r="O49" i="20"/>
  <c r="Q49" i="20"/>
  <c r="V49" i="20"/>
  <c r="G50" i="20"/>
  <c r="M50" i="20" s="1"/>
  <c r="I50" i="20"/>
  <c r="K50" i="20"/>
  <c r="O50" i="20"/>
  <c r="Q50" i="20"/>
  <c r="V50" i="20"/>
  <c r="G52" i="20"/>
  <c r="M52" i="20" s="1"/>
  <c r="I52" i="20"/>
  <c r="K52" i="20"/>
  <c r="O52" i="20"/>
  <c r="Q52" i="20"/>
  <c r="V52" i="20"/>
  <c r="G53" i="20"/>
  <c r="I53" i="20"/>
  <c r="K53" i="20"/>
  <c r="M53" i="20"/>
  <c r="O53" i="20"/>
  <c r="Q53" i="20"/>
  <c r="V53" i="20"/>
  <c r="G54" i="20"/>
  <c r="I54" i="20"/>
  <c r="K54" i="20"/>
  <c r="M54" i="20"/>
  <c r="O54" i="20"/>
  <c r="Q54" i="20"/>
  <c r="V54" i="20"/>
  <c r="G55" i="20"/>
  <c r="M55" i="20" s="1"/>
  <c r="I55" i="20"/>
  <c r="K55" i="20"/>
  <c r="O55" i="20"/>
  <c r="Q55" i="20"/>
  <c r="V55" i="20"/>
  <c r="G57" i="20"/>
  <c r="I57" i="20"/>
  <c r="K57" i="20"/>
  <c r="M57" i="20"/>
  <c r="O57" i="20"/>
  <c r="Q57" i="20"/>
  <c r="V57" i="20"/>
  <c r="K59" i="20"/>
  <c r="Q59" i="20"/>
  <c r="V59" i="20"/>
  <c r="G60" i="20"/>
  <c r="G59" i="20" s="1"/>
  <c r="I60" i="20"/>
  <c r="I59" i="20" s="1"/>
  <c r="K60" i="20"/>
  <c r="O60" i="20"/>
  <c r="O59" i="20" s="1"/>
  <c r="Q60" i="20"/>
  <c r="V60" i="20"/>
  <c r="G67" i="20"/>
  <c r="M67" i="20" s="1"/>
  <c r="I67" i="20"/>
  <c r="K67" i="20"/>
  <c r="O67" i="20"/>
  <c r="Q67" i="20"/>
  <c r="V67" i="20"/>
  <c r="G68" i="20"/>
  <c r="I68" i="20"/>
  <c r="Q68" i="20"/>
  <c r="G69" i="20"/>
  <c r="I69" i="20"/>
  <c r="K69" i="20"/>
  <c r="K68" i="20" s="1"/>
  <c r="M69" i="20"/>
  <c r="M68" i="20" s="1"/>
  <c r="O69" i="20"/>
  <c r="O68" i="20" s="1"/>
  <c r="Q69" i="20"/>
  <c r="V69" i="20"/>
  <c r="V68" i="20" s="1"/>
  <c r="G71" i="20"/>
  <c r="I71" i="20"/>
  <c r="K71" i="20"/>
  <c r="M71" i="20"/>
  <c r="O71" i="20"/>
  <c r="Q71" i="20"/>
  <c r="V71" i="20"/>
  <c r="AE73" i="20"/>
  <c r="G105" i="19"/>
  <c r="G8" i="19"/>
  <c r="G9" i="19"/>
  <c r="M9" i="19" s="1"/>
  <c r="I9" i="19"/>
  <c r="I8" i="19" s="1"/>
  <c r="K9" i="19"/>
  <c r="K8" i="19" s="1"/>
  <c r="O9" i="19"/>
  <c r="O8" i="19" s="1"/>
  <c r="Q9" i="19"/>
  <c r="Q8" i="19" s="1"/>
  <c r="V9" i="19"/>
  <c r="V8" i="19" s="1"/>
  <c r="G10" i="19"/>
  <c r="M10" i="19" s="1"/>
  <c r="I10" i="19"/>
  <c r="K10" i="19"/>
  <c r="O10" i="19"/>
  <c r="Q10" i="19"/>
  <c r="V10" i="19"/>
  <c r="G12" i="19"/>
  <c r="I12" i="19"/>
  <c r="K12" i="19"/>
  <c r="M12" i="19"/>
  <c r="O12" i="19"/>
  <c r="Q12" i="19"/>
  <c r="V12" i="19"/>
  <c r="G13" i="19"/>
  <c r="I13" i="19"/>
  <c r="K13" i="19"/>
  <c r="M13" i="19"/>
  <c r="O13" i="19"/>
  <c r="Q13" i="19"/>
  <c r="V13" i="19"/>
  <c r="G15" i="19"/>
  <c r="I15" i="19"/>
  <c r="K15" i="19"/>
  <c r="M15" i="19"/>
  <c r="O15" i="19"/>
  <c r="Q15" i="19"/>
  <c r="V15" i="19"/>
  <c r="O17" i="19"/>
  <c r="V17" i="19"/>
  <c r="G18" i="19"/>
  <c r="M18" i="19" s="1"/>
  <c r="I18" i="19"/>
  <c r="I17" i="19" s="1"/>
  <c r="K18" i="19"/>
  <c r="K17" i="19" s="1"/>
  <c r="O18" i="19"/>
  <c r="Q18" i="19"/>
  <c r="Q17" i="19" s="1"/>
  <c r="V18" i="19"/>
  <c r="G20" i="19"/>
  <c r="G17" i="19" s="1"/>
  <c r="I20" i="19"/>
  <c r="K20" i="19"/>
  <c r="O20" i="19"/>
  <c r="Q20" i="19"/>
  <c r="V20" i="19"/>
  <c r="G23" i="19"/>
  <c r="G24" i="19"/>
  <c r="M24" i="19" s="1"/>
  <c r="M23" i="19" s="1"/>
  <c r="I24" i="19"/>
  <c r="I23" i="19" s="1"/>
  <c r="K24" i="19"/>
  <c r="K23" i="19" s="1"/>
  <c r="O24" i="19"/>
  <c r="O23" i="19" s="1"/>
  <c r="Q24" i="19"/>
  <c r="Q23" i="19" s="1"/>
  <c r="V24" i="19"/>
  <c r="V23" i="19" s="1"/>
  <c r="G26" i="19"/>
  <c r="K26" i="19"/>
  <c r="Q26" i="19"/>
  <c r="G27" i="19"/>
  <c r="I27" i="19"/>
  <c r="I26" i="19" s="1"/>
  <c r="K27" i="19"/>
  <c r="M27" i="19"/>
  <c r="M26" i="19" s="1"/>
  <c r="O27" i="19"/>
  <c r="O26" i="19" s="1"/>
  <c r="Q27" i="19"/>
  <c r="V27" i="19"/>
  <c r="V26" i="19" s="1"/>
  <c r="K30" i="19"/>
  <c r="O30" i="19"/>
  <c r="G31" i="19"/>
  <c r="G30" i="19" s="1"/>
  <c r="I31" i="19"/>
  <c r="I30" i="19" s="1"/>
  <c r="K31" i="19"/>
  <c r="O31" i="19"/>
  <c r="Q31" i="19"/>
  <c r="Q30" i="19" s="1"/>
  <c r="V31" i="19"/>
  <c r="V30" i="19" s="1"/>
  <c r="V32" i="19"/>
  <c r="G33" i="19"/>
  <c r="G32" i="19" s="1"/>
  <c r="I33" i="19"/>
  <c r="K33" i="19"/>
  <c r="K32" i="19" s="1"/>
  <c r="O33" i="19"/>
  <c r="Q33" i="19"/>
  <c r="Q32" i="19" s="1"/>
  <c r="V33" i="19"/>
  <c r="G35" i="19"/>
  <c r="M35" i="19" s="1"/>
  <c r="I35" i="19"/>
  <c r="I32" i="19" s="1"/>
  <c r="K35" i="19"/>
  <c r="O35" i="19"/>
  <c r="Q35" i="19"/>
  <c r="V35" i="19"/>
  <c r="G37" i="19"/>
  <c r="I37" i="19"/>
  <c r="K37" i="19"/>
  <c r="M37" i="19"/>
  <c r="O37" i="19"/>
  <c r="O32" i="19" s="1"/>
  <c r="Q37" i="19"/>
  <c r="V37" i="19"/>
  <c r="G38" i="19"/>
  <c r="I38" i="19"/>
  <c r="K38" i="19"/>
  <c r="M38" i="19"/>
  <c r="O38" i="19"/>
  <c r="Q38" i="19"/>
  <c r="V38" i="19"/>
  <c r="G41" i="19"/>
  <c r="M41" i="19" s="1"/>
  <c r="M40" i="19" s="1"/>
  <c r="I41" i="19"/>
  <c r="K41" i="19"/>
  <c r="K40" i="19" s="1"/>
  <c r="O41" i="19"/>
  <c r="O40" i="19" s="1"/>
  <c r="Q41" i="19"/>
  <c r="Q40" i="19" s="1"/>
  <c r="V41" i="19"/>
  <c r="G44" i="19"/>
  <c r="G40" i="19" s="1"/>
  <c r="I44" i="19"/>
  <c r="K44" i="19"/>
  <c r="M44" i="19"/>
  <c r="O44" i="19"/>
  <c r="Q44" i="19"/>
  <c r="V44" i="19"/>
  <c r="V40" i="19" s="1"/>
  <c r="G46" i="19"/>
  <c r="I46" i="19"/>
  <c r="I40" i="19" s="1"/>
  <c r="K46" i="19"/>
  <c r="M46" i="19"/>
  <c r="O46" i="19"/>
  <c r="Q46" i="19"/>
  <c r="V46" i="19"/>
  <c r="G51" i="19"/>
  <c r="Q51" i="19"/>
  <c r="G52" i="19"/>
  <c r="M52" i="19" s="1"/>
  <c r="M51" i="19" s="1"/>
  <c r="I52" i="19"/>
  <c r="I51" i="19" s="1"/>
  <c r="K52" i="19"/>
  <c r="O52" i="19"/>
  <c r="Q52" i="19"/>
  <c r="V52" i="19"/>
  <c r="V51" i="19" s="1"/>
  <c r="G53" i="19"/>
  <c r="I53" i="19"/>
  <c r="K53" i="19"/>
  <c r="K51" i="19" s="1"/>
  <c r="M53" i="19"/>
  <c r="O53" i="19"/>
  <c r="O51" i="19" s="1"/>
  <c r="Q53" i="19"/>
  <c r="V53" i="19"/>
  <c r="G54" i="19"/>
  <c r="G55" i="19"/>
  <c r="I55" i="19"/>
  <c r="I54" i="19" s="1"/>
  <c r="K55" i="19"/>
  <c r="M55" i="19"/>
  <c r="O55" i="19"/>
  <c r="O54" i="19" s="1"/>
  <c r="Q55" i="19"/>
  <c r="V55" i="19"/>
  <c r="V54" i="19" s="1"/>
  <c r="G73" i="19"/>
  <c r="M73" i="19" s="1"/>
  <c r="M54" i="19" s="1"/>
  <c r="I73" i="19"/>
  <c r="K73" i="19"/>
  <c r="K54" i="19" s="1"/>
  <c r="O73" i="19"/>
  <c r="Q73" i="19"/>
  <c r="Q54" i="19" s="1"/>
  <c r="V73" i="19"/>
  <c r="G88" i="19"/>
  <c r="I88" i="19"/>
  <c r="K88" i="19"/>
  <c r="M88" i="19"/>
  <c r="O88" i="19"/>
  <c r="Q88" i="19"/>
  <c r="V88" i="19"/>
  <c r="AE105" i="19"/>
  <c r="AF105" i="19"/>
  <c r="G26" i="18"/>
  <c r="G9" i="18"/>
  <c r="G8" i="18" s="1"/>
  <c r="I9" i="18"/>
  <c r="I8" i="18" s="1"/>
  <c r="K9" i="18"/>
  <c r="K8" i="18" s="1"/>
  <c r="O9" i="18"/>
  <c r="O8" i="18" s="1"/>
  <c r="Q9" i="18"/>
  <c r="Q8" i="18" s="1"/>
  <c r="V9" i="18"/>
  <c r="V8" i="18" s="1"/>
  <c r="G10" i="18"/>
  <c r="M10" i="18" s="1"/>
  <c r="I10" i="18"/>
  <c r="K10" i="18"/>
  <c r="O10" i="18"/>
  <c r="Q10" i="18"/>
  <c r="V10" i="18"/>
  <c r="G11" i="18"/>
  <c r="I11" i="18"/>
  <c r="K11" i="18"/>
  <c r="M11" i="18"/>
  <c r="O11" i="18"/>
  <c r="Q11" i="18"/>
  <c r="V11" i="18"/>
  <c r="G12" i="18"/>
  <c r="I12" i="18"/>
  <c r="K12" i="18"/>
  <c r="M12" i="18"/>
  <c r="O12" i="18"/>
  <c r="Q12" i="18"/>
  <c r="V12" i="18"/>
  <c r="G13" i="18"/>
  <c r="M13" i="18" s="1"/>
  <c r="I13" i="18"/>
  <c r="K13" i="18"/>
  <c r="O13" i="18"/>
  <c r="Q13" i="18"/>
  <c r="V13" i="18"/>
  <c r="G14" i="18"/>
  <c r="I14" i="18"/>
  <c r="K14" i="18"/>
  <c r="M14" i="18"/>
  <c r="O14" i="18"/>
  <c r="Q14" i="18"/>
  <c r="V14" i="18"/>
  <c r="G15" i="18"/>
  <c r="I15" i="18"/>
  <c r="K15" i="18"/>
  <c r="M15" i="18"/>
  <c r="O15" i="18"/>
  <c r="Q15" i="18"/>
  <c r="V15" i="18"/>
  <c r="G16" i="18"/>
  <c r="M16" i="18" s="1"/>
  <c r="I16" i="18"/>
  <c r="K16" i="18"/>
  <c r="O16" i="18"/>
  <c r="Q16" i="18"/>
  <c r="V16" i="18"/>
  <c r="G17" i="18"/>
  <c r="M17" i="18" s="1"/>
  <c r="I17" i="18"/>
  <c r="K17" i="18"/>
  <c r="O17" i="18"/>
  <c r="Q17" i="18"/>
  <c r="V17" i="18"/>
  <c r="G18" i="18"/>
  <c r="M18" i="18" s="1"/>
  <c r="I18" i="18"/>
  <c r="K18" i="18"/>
  <c r="O18" i="18"/>
  <c r="Q18" i="18"/>
  <c r="V18" i="18"/>
  <c r="G19" i="18"/>
  <c r="I19" i="18"/>
  <c r="K19" i="18"/>
  <c r="M19" i="18"/>
  <c r="O19" i="18"/>
  <c r="Q19" i="18"/>
  <c r="V19" i="18"/>
  <c r="G20" i="18"/>
  <c r="I20" i="18"/>
  <c r="K20" i="18"/>
  <c r="M20" i="18"/>
  <c r="O20" i="18"/>
  <c r="Q20" i="18"/>
  <c r="V20" i="18"/>
  <c r="G21" i="18"/>
  <c r="M21" i="18" s="1"/>
  <c r="I21" i="18"/>
  <c r="K21" i="18"/>
  <c r="O21" i="18"/>
  <c r="Q21" i="18"/>
  <c r="V21" i="18"/>
  <c r="G22" i="18"/>
  <c r="I22" i="18"/>
  <c r="K22" i="18"/>
  <c r="M22" i="18"/>
  <c r="O22" i="18"/>
  <c r="Q22" i="18"/>
  <c r="V22" i="18"/>
  <c r="G23" i="18"/>
  <c r="I23" i="18"/>
  <c r="K23" i="18"/>
  <c r="M23" i="18"/>
  <c r="O23" i="18"/>
  <c r="Q23" i="18"/>
  <c r="V23" i="18"/>
  <c r="G24" i="18"/>
  <c r="M24" i="18" s="1"/>
  <c r="I24" i="18"/>
  <c r="K24" i="18"/>
  <c r="O24" i="18"/>
  <c r="Q24" i="18"/>
  <c r="V24" i="18"/>
  <c r="AE26" i="18"/>
  <c r="AF26" i="18"/>
  <c r="G60" i="17"/>
  <c r="BA19" i="17"/>
  <c r="G9" i="17"/>
  <c r="M9" i="17" s="1"/>
  <c r="I9" i="17"/>
  <c r="I8" i="17" s="1"/>
  <c r="K9" i="17"/>
  <c r="K8" i="17" s="1"/>
  <c r="O9" i="17"/>
  <c r="O8" i="17" s="1"/>
  <c r="Q9" i="17"/>
  <c r="Q8" i="17" s="1"/>
  <c r="V9" i="17"/>
  <c r="V8" i="17" s="1"/>
  <c r="G10" i="17"/>
  <c r="M10" i="17" s="1"/>
  <c r="I10" i="17"/>
  <c r="K10" i="17"/>
  <c r="O10" i="17"/>
  <c r="Q10" i="17"/>
  <c r="V10" i="17"/>
  <c r="G11" i="17"/>
  <c r="I11" i="17"/>
  <c r="K11" i="17"/>
  <c r="M11" i="17"/>
  <c r="O11" i="17"/>
  <c r="Q11" i="17"/>
  <c r="V11" i="17"/>
  <c r="G12" i="17"/>
  <c r="M12" i="17" s="1"/>
  <c r="I12" i="17"/>
  <c r="K12" i="17"/>
  <c r="O12" i="17"/>
  <c r="Q12" i="17"/>
  <c r="V12" i="17"/>
  <c r="G13" i="17"/>
  <c r="I13" i="17"/>
  <c r="K13" i="17"/>
  <c r="M13" i="17"/>
  <c r="O13" i="17"/>
  <c r="Q13" i="17"/>
  <c r="V13" i="17"/>
  <c r="G14" i="17"/>
  <c r="I14" i="17"/>
  <c r="K14" i="17"/>
  <c r="M14" i="17"/>
  <c r="O14" i="17"/>
  <c r="Q14" i="17"/>
  <c r="V14" i="17"/>
  <c r="G16" i="17"/>
  <c r="I16" i="17"/>
  <c r="K16" i="17"/>
  <c r="M16" i="17"/>
  <c r="O16" i="17"/>
  <c r="Q16" i="17"/>
  <c r="V16" i="17"/>
  <c r="G18" i="17"/>
  <c r="G8" i="17" s="1"/>
  <c r="I18" i="17"/>
  <c r="K18" i="17"/>
  <c r="O18" i="17"/>
  <c r="Q18" i="17"/>
  <c r="V18" i="17"/>
  <c r="G20" i="17"/>
  <c r="M20" i="17" s="1"/>
  <c r="I20" i="17"/>
  <c r="K20" i="17"/>
  <c r="O20" i="17"/>
  <c r="Q20" i="17"/>
  <c r="V20" i="17"/>
  <c r="G21" i="17"/>
  <c r="M21" i="17" s="1"/>
  <c r="I21" i="17"/>
  <c r="K21" i="17"/>
  <c r="O21" i="17"/>
  <c r="Q21" i="17"/>
  <c r="V21" i="17"/>
  <c r="G22" i="17"/>
  <c r="I22" i="17"/>
  <c r="K22" i="17"/>
  <c r="M22" i="17"/>
  <c r="O22" i="17"/>
  <c r="Q22" i="17"/>
  <c r="V22" i="17"/>
  <c r="G23" i="17"/>
  <c r="M23" i="17" s="1"/>
  <c r="I23" i="17"/>
  <c r="K23" i="17"/>
  <c r="O23" i="17"/>
  <c r="Q23" i="17"/>
  <c r="V23" i="17"/>
  <c r="G24" i="17"/>
  <c r="I24" i="17"/>
  <c r="K24" i="17"/>
  <c r="M24" i="17"/>
  <c r="O24" i="17"/>
  <c r="Q24" i="17"/>
  <c r="V24" i="17"/>
  <c r="G25" i="17"/>
  <c r="I25" i="17"/>
  <c r="K25" i="17"/>
  <c r="M25" i="17"/>
  <c r="O25" i="17"/>
  <c r="Q25" i="17"/>
  <c r="V25" i="17"/>
  <c r="G26" i="17"/>
  <c r="I26" i="17"/>
  <c r="K26" i="17"/>
  <c r="M26" i="17"/>
  <c r="O26" i="17"/>
  <c r="Q26" i="17"/>
  <c r="V26" i="17"/>
  <c r="G27" i="17"/>
  <c r="M27" i="17" s="1"/>
  <c r="I27" i="17"/>
  <c r="K27" i="17"/>
  <c r="O27" i="17"/>
  <c r="Q27" i="17"/>
  <c r="V27" i="17"/>
  <c r="G28" i="17"/>
  <c r="M28" i="17" s="1"/>
  <c r="I28" i="17"/>
  <c r="K28" i="17"/>
  <c r="O28" i="17"/>
  <c r="Q28" i="17"/>
  <c r="V28" i="17"/>
  <c r="G29" i="17"/>
  <c r="M29" i="17" s="1"/>
  <c r="I29" i="17"/>
  <c r="K29" i="17"/>
  <c r="O29" i="17"/>
  <c r="Q29" i="17"/>
  <c r="V29" i="17"/>
  <c r="G30" i="17"/>
  <c r="G31" i="17"/>
  <c r="M31" i="17" s="1"/>
  <c r="M30" i="17" s="1"/>
  <c r="I31" i="17"/>
  <c r="I30" i="17" s="1"/>
  <c r="K31" i="17"/>
  <c r="K30" i="17" s="1"/>
  <c r="O31" i="17"/>
  <c r="O30" i="17" s="1"/>
  <c r="Q31" i="17"/>
  <c r="Q30" i="17" s="1"/>
  <c r="V31" i="17"/>
  <c r="V30" i="17" s="1"/>
  <c r="G32" i="17"/>
  <c r="K32" i="17"/>
  <c r="Q32" i="17"/>
  <c r="G33" i="17"/>
  <c r="I33" i="17"/>
  <c r="I32" i="17" s="1"/>
  <c r="K33" i="17"/>
  <c r="M33" i="17"/>
  <c r="M32" i="17" s="1"/>
  <c r="O33" i="17"/>
  <c r="O32" i="17" s="1"/>
  <c r="Q33" i="17"/>
  <c r="V33" i="17"/>
  <c r="V32" i="17" s="1"/>
  <c r="G34" i="17"/>
  <c r="I34" i="17"/>
  <c r="K34" i="17"/>
  <c r="M34" i="17"/>
  <c r="O34" i="17"/>
  <c r="Q34" i="17"/>
  <c r="V34" i="17"/>
  <c r="G35" i="17"/>
  <c r="G36" i="17"/>
  <c r="I36" i="17"/>
  <c r="I35" i="17" s="1"/>
  <c r="K36" i="17"/>
  <c r="M36" i="17"/>
  <c r="O36" i="17"/>
  <c r="O35" i="17" s="1"/>
  <c r="Q36" i="17"/>
  <c r="V36" i="17"/>
  <c r="V35" i="17" s="1"/>
  <c r="G37" i="17"/>
  <c r="M37" i="17" s="1"/>
  <c r="M35" i="17" s="1"/>
  <c r="I37" i="17"/>
  <c r="K37" i="17"/>
  <c r="K35" i="17" s="1"/>
  <c r="O37" i="17"/>
  <c r="Q37" i="17"/>
  <c r="V37" i="17"/>
  <c r="G39" i="17"/>
  <c r="I39" i="17"/>
  <c r="K39" i="17"/>
  <c r="M39" i="17"/>
  <c r="O39" i="17"/>
  <c r="Q39" i="17"/>
  <c r="V39" i="17"/>
  <c r="G40" i="17"/>
  <c r="M40" i="17" s="1"/>
  <c r="I40" i="17"/>
  <c r="K40" i="17"/>
  <c r="O40" i="17"/>
  <c r="Q40" i="17"/>
  <c r="V40" i="17"/>
  <c r="G41" i="17"/>
  <c r="M41" i="17" s="1"/>
  <c r="I41" i="17"/>
  <c r="K41" i="17"/>
  <c r="O41" i="17"/>
  <c r="Q41" i="17"/>
  <c r="Q35" i="17" s="1"/>
  <c r="V41" i="17"/>
  <c r="G42" i="17"/>
  <c r="I42" i="17"/>
  <c r="K42" i="17"/>
  <c r="M42" i="17"/>
  <c r="O42" i="17"/>
  <c r="Q42" i="17"/>
  <c r="V42" i="17"/>
  <c r="G44" i="17"/>
  <c r="G43" i="17" s="1"/>
  <c r="I44" i="17"/>
  <c r="I43" i="17" s="1"/>
  <c r="K44" i="17"/>
  <c r="O44" i="17"/>
  <c r="Q44" i="17"/>
  <c r="Q43" i="17" s="1"/>
  <c r="V44" i="17"/>
  <c r="V43" i="17" s="1"/>
  <c r="G45" i="17"/>
  <c r="I45" i="17"/>
  <c r="K45" i="17"/>
  <c r="M45" i="17"/>
  <c r="O45" i="17"/>
  <c r="Q45" i="17"/>
  <c r="V45" i="17"/>
  <c r="G46" i="17"/>
  <c r="I46" i="17"/>
  <c r="K46" i="17"/>
  <c r="K43" i="17" s="1"/>
  <c r="M46" i="17"/>
  <c r="O46" i="17"/>
  <c r="Q46" i="17"/>
  <c r="V46" i="17"/>
  <c r="G47" i="17"/>
  <c r="I47" i="17"/>
  <c r="K47" i="17"/>
  <c r="M47" i="17"/>
  <c r="O47" i="17"/>
  <c r="Q47" i="17"/>
  <c r="V47" i="17"/>
  <c r="G48" i="17"/>
  <c r="I48" i="17"/>
  <c r="K48" i="17"/>
  <c r="M48" i="17"/>
  <c r="O48" i="17"/>
  <c r="O43" i="17" s="1"/>
  <c r="Q48" i="17"/>
  <c r="V48" i="17"/>
  <c r="G49" i="17"/>
  <c r="M49" i="17" s="1"/>
  <c r="I49" i="17"/>
  <c r="K49" i="17"/>
  <c r="O49" i="17"/>
  <c r="Q49" i="17"/>
  <c r="V49" i="17"/>
  <c r="G50" i="17"/>
  <c r="I50" i="17"/>
  <c r="K50" i="17"/>
  <c r="M50" i="17"/>
  <c r="O50" i="17"/>
  <c r="Q50" i="17"/>
  <c r="V50" i="17"/>
  <c r="G51" i="17"/>
  <c r="M51" i="17" s="1"/>
  <c r="I51" i="17"/>
  <c r="K51" i="17"/>
  <c r="O51" i="17"/>
  <c r="Q51" i="17"/>
  <c r="V51" i="17"/>
  <c r="G52" i="17"/>
  <c r="AF60" i="17" s="1"/>
  <c r="I52" i="17"/>
  <c r="K52" i="17"/>
  <c r="O52" i="17"/>
  <c r="Q52" i="17"/>
  <c r="V52" i="17"/>
  <c r="G53" i="17"/>
  <c r="M53" i="17" s="1"/>
  <c r="I53" i="17"/>
  <c r="K53" i="17"/>
  <c r="O53" i="17"/>
  <c r="Q53" i="17"/>
  <c r="V53" i="17"/>
  <c r="G54" i="17"/>
  <c r="I54" i="17"/>
  <c r="K54" i="17"/>
  <c r="M54" i="17"/>
  <c r="O54" i="17"/>
  <c r="Q54" i="17"/>
  <c r="V54" i="17"/>
  <c r="G55" i="17"/>
  <c r="I55" i="17"/>
  <c r="K55" i="17"/>
  <c r="M55" i="17"/>
  <c r="O55" i="17"/>
  <c r="Q55" i="17"/>
  <c r="V55" i="17"/>
  <c r="G56" i="17"/>
  <c r="I56" i="17"/>
  <c r="K56" i="17"/>
  <c r="M56" i="17"/>
  <c r="O56" i="17"/>
  <c r="Q56" i="17"/>
  <c r="V56" i="17"/>
  <c r="G57" i="17"/>
  <c r="M57" i="17" s="1"/>
  <c r="I57" i="17"/>
  <c r="K57" i="17"/>
  <c r="O57" i="17"/>
  <c r="Q57" i="17"/>
  <c r="V57" i="17"/>
  <c r="G58" i="17"/>
  <c r="I58" i="17"/>
  <c r="K58" i="17"/>
  <c r="M58" i="17"/>
  <c r="O58" i="17"/>
  <c r="Q58" i="17"/>
  <c r="V58" i="17"/>
  <c r="AE60" i="17"/>
  <c r="G35" i="16"/>
  <c r="G8" i="16"/>
  <c r="G9" i="16"/>
  <c r="M9" i="16" s="1"/>
  <c r="I9" i="16"/>
  <c r="I8" i="16" s="1"/>
  <c r="K9" i="16"/>
  <c r="K8" i="16" s="1"/>
  <c r="O9" i="16"/>
  <c r="O8" i="16" s="1"/>
  <c r="Q9" i="16"/>
  <c r="Q8" i="16" s="1"/>
  <c r="V9" i="16"/>
  <c r="G11" i="16"/>
  <c r="M11" i="16" s="1"/>
  <c r="I11" i="16"/>
  <c r="K11" i="16"/>
  <c r="O11" i="16"/>
  <c r="Q11" i="16"/>
  <c r="V11" i="16"/>
  <c r="V8" i="16" s="1"/>
  <c r="G12" i="16"/>
  <c r="I12" i="16"/>
  <c r="K12" i="16"/>
  <c r="M12" i="16"/>
  <c r="O12" i="16"/>
  <c r="Q12" i="16"/>
  <c r="V12" i="16"/>
  <c r="G13" i="16"/>
  <c r="I13" i="16"/>
  <c r="K13" i="16"/>
  <c r="M13" i="16"/>
  <c r="O13" i="16"/>
  <c r="Q13" i="16"/>
  <c r="V13" i="16"/>
  <c r="G14" i="16"/>
  <c r="I14" i="16"/>
  <c r="K14" i="16"/>
  <c r="M14" i="16"/>
  <c r="O14" i="16"/>
  <c r="Q14" i="16"/>
  <c r="V14" i="16"/>
  <c r="G15" i="16"/>
  <c r="M15" i="16" s="1"/>
  <c r="I15" i="16"/>
  <c r="K15" i="16"/>
  <c r="O15" i="16"/>
  <c r="Q15" i="16"/>
  <c r="V15" i="16"/>
  <c r="G16" i="16"/>
  <c r="I16" i="16"/>
  <c r="K16" i="16"/>
  <c r="M16" i="16"/>
  <c r="O16" i="16"/>
  <c r="Q16" i="16"/>
  <c r="V16" i="16"/>
  <c r="G17" i="16"/>
  <c r="O17" i="16"/>
  <c r="V17" i="16"/>
  <c r="G18" i="16"/>
  <c r="M18" i="16" s="1"/>
  <c r="M17" i="16" s="1"/>
  <c r="I18" i="16"/>
  <c r="I17" i="16" s="1"/>
  <c r="K18" i="16"/>
  <c r="K17" i="16" s="1"/>
  <c r="O18" i="16"/>
  <c r="Q18" i="16"/>
  <c r="Q17" i="16" s="1"/>
  <c r="V18" i="16"/>
  <c r="G19" i="16"/>
  <c r="M19" i="16" s="1"/>
  <c r="I19" i="16"/>
  <c r="K19" i="16"/>
  <c r="O19" i="16"/>
  <c r="Q19" i="16"/>
  <c r="V19" i="16"/>
  <c r="G21" i="16"/>
  <c r="I21" i="16"/>
  <c r="I20" i="16" s="1"/>
  <c r="K21" i="16"/>
  <c r="M21" i="16"/>
  <c r="O21" i="16"/>
  <c r="O20" i="16" s="1"/>
  <c r="Q21" i="16"/>
  <c r="Q20" i="16" s="1"/>
  <c r="V21" i="16"/>
  <c r="V20" i="16" s="1"/>
  <c r="G22" i="16"/>
  <c r="I22" i="16"/>
  <c r="K22" i="16"/>
  <c r="K20" i="16" s="1"/>
  <c r="M22" i="16"/>
  <c r="O22" i="16"/>
  <c r="Q22" i="16"/>
  <c r="V22" i="16"/>
  <c r="G23" i="16"/>
  <c r="I23" i="16"/>
  <c r="K23" i="16"/>
  <c r="M23" i="16"/>
  <c r="O23" i="16"/>
  <c r="Q23" i="16"/>
  <c r="V23" i="16"/>
  <c r="G24" i="16"/>
  <c r="I24" i="16"/>
  <c r="K24" i="16"/>
  <c r="M24" i="16"/>
  <c r="O24" i="16"/>
  <c r="Q24" i="16"/>
  <c r="V24" i="16"/>
  <c r="G25" i="16"/>
  <c r="AF35" i="16" s="1"/>
  <c r="I25" i="16"/>
  <c r="K25" i="16"/>
  <c r="O25" i="16"/>
  <c r="Q25" i="16"/>
  <c r="V25" i="16"/>
  <c r="G26" i="16"/>
  <c r="I26" i="16"/>
  <c r="G27" i="16"/>
  <c r="M27" i="16" s="1"/>
  <c r="M26" i="16" s="1"/>
  <c r="I27" i="16"/>
  <c r="K27" i="16"/>
  <c r="K26" i="16" s="1"/>
  <c r="O27" i="16"/>
  <c r="O26" i="16" s="1"/>
  <c r="Q27" i="16"/>
  <c r="V27" i="16"/>
  <c r="G29" i="16"/>
  <c r="I29" i="16"/>
  <c r="K29" i="16"/>
  <c r="M29" i="16"/>
  <c r="O29" i="16"/>
  <c r="Q29" i="16"/>
  <c r="V29" i="16"/>
  <c r="G30" i="16"/>
  <c r="I30" i="16"/>
  <c r="K30" i="16"/>
  <c r="M30" i="16"/>
  <c r="O30" i="16"/>
  <c r="Q30" i="16"/>
  <c r="Q26" i="16" s="1"/>
  <c r="V30" i="16"/>
  <c r="G31" i="16"/>
  <c r="I31" i="16"/>
  <c r="K31" i="16"/>
  <c r="M31" i="16"/>
  <c r="O31" i="16"/>
  <c r="Q31" i="16"/>
  <c r="V31" i="16"/>
  <c r="G32" i="16"/>
  <c r="I32" i="16"/>
  <c r="K32" i="16"/>
  <c r="M32" i="16"/>
  <c r="O32" i="16"/>
  <c r="Q32" i="16"/>
  <c r="V32" i="16"/>
  <c r="V26" i="16" s="1"/>
  <c r="AE35" i="16"/>
  <c r="G46" i="15"/>
  <c r="G9" i="15"/>
  <c r="M9" i="15" s="1"/>
  <c r="I9" i="15"/>
  <c r="I8" i="15" s="1"/>
  <c r="K9" i="15"/>
  <c r="K8" i="15" s="1"/>
  <c r="O9" i="15"/>
  <c r="O8" i="15" s="1"/>
  <c r="Q9" i="15"/>
  <c r="Q8" i="15" s="1"/>
  <c r="V9" i="15"/>
  <c r="V8" i="15" s="1"/>
  <c r="G11" i="15"/>
  <c r="M11" i="15" s="1"/>
  <c r="I11" i="15"/>
  <c r="K11" i="15"/>
  <c r="O11" i="15"/>
  <c r="Q11" i="15"/>
  <c r="V11" i="15"/>
  <c r="G13" i="15"/>
  <c r="I13" i="15"/>
  <c r="K13" i="15"/>
  <c r="M13" i="15"/>
  <c r="O13" i="15"/>
  <c r="Q13" i="15"/>
  <c r="V13" i="15"/>
  <c r="G15" i="15"/>
  <c r="I15" i="15"/>
  <c r="K15" i="15"/>
  <c r="M15" i="15"/>
  <c r="O15" i="15"/>
  <c r="Q15" i="15"/>
  <c r="V15" i="15"/>
  <c r="G19" i="15"/>
  <c r="I19" i="15"/>
  <c r="K19" i="15"/>
  <c r="M19" i="15"/>
  <c r="O19" i="15"/>
  <c r="Q19" i="15"/>
  <c r="V19" i="15"/>
  <c r="G21" i="15"/>
  <c r="I21" i="15"/>
  <c r="K21" i="15"/>
  <c r="M21" i="15"/>
  <c r="O21" i="15"/>
  <c r="Q21" i="15"/>
  <c r="V21" i="15"/>
  <c r="G25" i="15"/>
  <c r="I25" i="15"/>
  <c r="K25" i="15"/>
  <c r="M25" i="15"/>
  <c r="O25" i="15"/>
  <c r="Q25" i="15"/>
  <c r="V25" i="15"/>
  <c r="G27" i="15"/>
  <c r="G8" i="15" s="1"/>
  <c r="I27" i="15"/>
  <c r="K27" i="15"/>
  <c r="O27" i="15"/>
  <c r="Q27" i="15"/>
  <c r="V27" i="15"/>
  <c r="G29" i="15"/>
  <c r="Q29" i="15"/>
  <c r="G30" i="15"/>
  <c r="M30" i="15" s="1"/>
  <c r="M29" i="15" s="1"/>
  <c r="I30" i="15"/>
  <c r="I29" i="15" s="1"/>
  <c r="K30" i="15"/>
  <c r="K29" i="15" s="1"/>
  <c r="O30" i="15"/>
  <c r="O29" i="15" s="1"/>
  <c r="Q30" i="15"/>
  <c r="V30" i="15"/>
  <c r="V29" i="15" s="1"/>
  <c r="G32" i="15"/>
  <c r="I32" i="15"/>
  <c r="K32" i="15"/>
  <c r="M32" i="15"/>
  <c r="O32" i="15"/>
  <c r="Q32" i="15"/>
  <c r="V32" i="15"/>
  <c r="G34" i="15"/>
  <c r="I34" i="15"/>
  <c r="K34" i="15"/>
  <c r="M34" i="15"/>
  <c r="O34" i="15"/>
  <c r="Q34" i="15"/>
  <c r="V34" i="15"/>
  <c r="O36" i="15"/>
  <c r="Q36" i="15"/>
  <c r="G37" i="15"/>
  <c r="I37" i="15"/>
  <c r="I36" i="15" s="1"/>
  <c r="K37" i="15"/>
  <c r="K36" i="15" s="1"/>
  <c r="M37" i="15"/>
  <c r="O37" i="15"/>
  <c r="Q37" i="15"/>
  <c r="V37" i="15"/>
  <c r="V36" i="15" s="1"/>
  <c r="G38" i="15"/>
  <c r="I38" i="15"/>
  <c r="K38" i="15"/>
  <c r="M38" i="15"/>
  <c r="O38" i="15"/>
  <c r="Q38" i="15"/>
  <c r="V38" i="15"/>
  <c r="G40" i="15"/>
  <c r="G36" i="15" s="1"/>
  <c r="I40" i="15"/>
  <c r="K40" i="15"/>
  <c r="O40" i="15"/>
  <c r="Q40" i="15"/>
  <c r="V40" i="15"/>
  <c r="G41" i="15"/>
  <c r="I41" i="15"/>
  <c r="O41" i="15"/>
  <c r="G42" i="15"/>
  <c r="M42" i="15" s="1"/>
  <c r="M41" i="15" s="1"/>
  <c r="I42" i="15"/>
  <c r="K42" i="15"/>
  <c r="K41" i="15" s="1"/>
  <c r="O42" i="15"/>
  <c r="Q42" i="15"/>
  <c r="Q41" i="15" s="1"/>
  <c r="V42" i="15"/>
  <c r="V41" i="15" s="1"/>
  <c r="G43" i="15"/>
  <c r="I43" i="15"/>
  <c r="K43" i="15"/>
  <c r="M43" i="15"/>
  <c r="O43" i="15"/>
  <c r="Q43" i="15"/>
  <c r="V43" i="15"/>
  <c r="AE46" i="15"/>
  <c r="G53" i="14"/>
  <c r="G9" i="14"/>
  <c r="M9" i="14" s="1"/>
  <c r="I9" i="14"/>
  <c r="I8" i="14" s="1"/>
  <c r="K9" i="14"/>
  <c r="K8" i="14" s="1"/>
  <c r="O9" i="14"/>
  <c r="O8" i="14" s="1"/>
  <c r="Q9" i="14"/>
  <c r="V9" i="14"/>
  <c r="V8" i="14" s="1"/>
  <c r="G11" i="14"/>
  <c r="M11" i="14" s="1"/>
  <c r="I11" i="14"/>
  <c r="K11" i="14"/>
  <c r="O11" i="14"/>
  <c r="Q11" i="14"/>
  <c r="V11" i="14"/>
  <c r="G13" i="14"/>
  <c r="I13" i="14"/>
  <c r="K13" i="14"/>
  <c r="M13" i="14"/>
  <c r="O13" i="14"/>
  <c r="Q13" i="14"/>
  <c r="Q8" i="14" s="1"/>
  <c r="V13" i="14"/>
  <c r="G15" i="14"/>
  <c r="I15" i="14"/>
  <c r="K15" i="14"/>
  <c r="M15" i="14"/>
  <c r="O15" i="14"/>
  <c r="Q15" i="14"/>
  <c r="V15" i="14"/>
  <c r="G16" i="14"/>
  <c r="I16" i="14"/>
  <c r="K16" i="14"/>
  <c r="M16" i="14"/>
  <c r="O16" i="14"/>
  <c r="Q16" i="14"/>
  <c r="V16" i="14"/>
  <c r="G18" i="14"/>
  <c r="I18" i="14"/>
  <c r="K18" i="14"/>
  <c r="M18" i="14"/>
  <c r="O18" i="14"/>
  <c r="Q18" i="14"/>
  <c r="V18" i="14"/>
  <c r="G21" i="14"/>
  <c r="I21" i="14"/>
  <c r="K21" i="14"/>
  <c r="M21" i="14"/>
  <c r="O21" i="14"/>
  <c r="Q21" i="14"/>
  <c r="V21" i="14"/>
  <c r="G23" i="14"/>
  <c r="G8" i="14" s="1"/>
  <c r="I23" i="14"/>
  <c r="K23" i="14"/>
  <c r="O23" i="14"/>
  <c r="Q23" i="14"/>
  <c r="V23" i="14"/>
  <c r="G26" i="14"/>
  <c r="M26" i="14" s="1"/>
  <c r="I26" i="14"/>
  <c r="I25" i="14" s="1"/>
  <c r="K26" i="14"/>
  <c r="K25" i="14" s="1"/>
  <c r="O26" i="14"/>
  <c r="O25" i="14" s="1"/>
  <c r="Q26" i="14"/>
  <c r="V26" i="14"/>
  <c r="V25" i="14" s="1"/>
  <c r="G27" i="14"/>
  <c r="I27" i="14"/>
  <c r="K27" i="14"/>
  <c r="M27" i="14"/>
  <c r="O27" i="14"/>
  <c r="Q27" i="14"/>
  <c r="V27" i="14"/>
  <c r="G28" i="14"/>
  <c r="I28" i="14"/>
  <c r="K28" i="14"/>
  <c r="M28" i="14"/>
  <c r="O28" i="14"/>
  <c r="Q28" i="14"/>
  <c r="V28" i="14"/>
  <c r="G29" i="14"/>
  <c r="I29" i="14"/>
  <c r="K29" i="14"/>
  <c r="M29" i="14"/>
  <c r="O29" i="14"/>
  <c r="Q29" i="14"/>
  <c r="Q25" i="14" s="1"/>
  <c r="V29" i="14"/>
  <c r="G31" i="14"/>
  <c r="I31" i="14"/>
  <c r="K31" i="14"/>
  <c r="M31" i="14"/>
  <c r="O31" i="14"/>
  <c r="Q31" i="14"/>
  <c r="V31" i="14"/>
  <c r="G32" i="14"/>
  <c r="I32" i="14"/>
  <c r="K32" i="14"/>
  <c r="M32" i="14"/>
  <c r="O32" i="14"/>
  <c r="Q32" i="14"/>
  <c r="V32" i="14"/>
  <c r="G33" i="14"/>
  <c r="M33" i="14" s="1"/>
  <c r="I33" i="14"/>
  <c r="K33" i="14"/>
  <c r="O33" i="14"/>
  <c r="Q33" i="14"/>
  <c r="V33" i="14"/>
  <c r="G34" i="14"/>
  <c r="M34" i="14" s="1"/>
  <c r="I34" i="14"/>
  <c r="K34" i="14"/>
  <c r="O34" i="14"/>
  <c r="Q34" i="14"/>
  <c r="V34" i="14"/>
  <c r="G36" i="14"/>
  <c r="I36" i="14"/>
  <c r="V36" i="14"/>
  <c r="G37" i="14"/>
  <c r="I37" i="14"/>
  <c r="K37" i="14"/>
  <c r="K36" i="14" s="1"/>
  <c r="M37" i="14"/>
  <c r="M36" i="14" s="1"/>
  <c r="O37" i="14"/>
  <c r="O36" i="14" s="1"/>
  <c r="Q37" i="14"/>
  <c r="Q36" i="14" s="1"/>
  <c r="V37" i="14"/>
  <c r="G40" i="14"/>
  <c r="I40" i="14"/>
  <c r="I39" i="14" s="1"/>
  <c r="K40" i="14"/>
  <c r="M40" i="14"/>
  <c r="O40" i="14"/>
  <c r="O39" i="14" s="1"/>
  <c r="Q40" i="14"/>
  <c r="Q39" i="14" s="1"/>
  <c r="V40" i="14"/>
  <c r="V39" i="14" s="1"/>
  <c r="G41" i="14"/>
  <c r="I41" i="14"/>
  <c r="K41" i="14"/>
  <c r="K39" i="14" s="1"/>
  <c r="M41" i="14"/>
  <c r="O41" i="14"/>
  <c r="Q41" i="14"/>
  <c r="V41" i="14"/>
  <c r="G43" i="14"/>
  <c r="I43" i="14"/>
  <c r="K43" i="14"/>
  <c r="M43" i="14"/>
  <c r="O43" i="14"/>
  <c r="Q43" i="14"/>
  <c r="V43" i="14"/>
  <c r="G44" i="14"/>
  <c r="M44" i="14" s="1"/>
  <c r="M39" i="14" s="1"/>
  <c r="I44" i="14"/>
  <c r="K44" i="14"/>
  <c r="O44" i="14"/>
  <c r="Q44" i="14"/>
  <c r="V44" i="14"/>
  <c r="G45" i="14"/>
  <c r="Q45" i="14"/>
  <c r="G46" i="14"/>
  <c r="M46" i="14" s="1"/>
  <c r="M45" i="14" s="1"/>
  <c r="I46" i="14"/>
  <c r="I45" i="14" s="1"/>
  <c r="K46" i="14"/>
  <c r="K45" i="14" s="1"/>
  <c r="O46" i="14"/>
  <c r="O45" i="14" s="1"/>
  <c r="Q46" i="14"/>
  <c r="V46" i="14"/>
  <c r="V45" i="14" s="1"/>
  <c r="G48" i="14"/>
  <c r="I48" i="14"/>
  <c r="K48" i="14"/>
  <c r="M48" i="14"/>
  <c r="O48" i="14"/>
  <c r="Q48" i="14"/>
  <c r="V48" i="14"/>
  <c r="G50" i="14"/>
  <c r="K50" i="14"/>
  <c r="M50" i="14"/>
  <c r="G51" i="14"/>
  <c r="I51" i="14"/>
  <c r="I50" i="14" s="1"/>
  <c r="K51" i="14"/>
  <c r="M51" i="14"/>
  <c r="O51" i="14"/>
  <c r="O50" i="14" s="1"/>
  <c r="Q51" i="14"/>
  <c r="Q50" i="14" s="1"/>
  <c r="V51" i="14"/>
  <c r="V50" i="14" s="1"/>
  <c r="AE53" i="14"/>
  <c r="G51" i="13"/>
  <c r="BA25" i="13"/>
  <c r="BA22" i="13"/>
  <c r="BA10" i="13"/>
  <c r="G8" i="13"/>
  <c r="O8" i="13"/>
  <c r="G9" i="13"/>
  <c r="M9" i="13" s="1"/>
  <c r="M8" i="13" s="1"/>
  <c r="I9" i="13"/>
  <c r="I8" i="13" s="1"/>
  <c r="K9" i="13"/>
  <c r="O9" i="13"/>
  <c r="Q9" i="13"/>
  <c r="Q8" i="13" s="1"/>
  <c r="V9" i="13"/>
  <c r="V8" i="13" s="1"/>
  <c r="G12" i="13"/>
  <c r="I12" i="13"/>
  <c r="K12" i="13"/>
  <c r="K8" i="13" s="1"/>
  <c r="M12" i="13"/>
  <c r="O12" i="13"/>
  <c r="Q12" i="13"/>
  <c r="V12" i="13"/>
  <c r="G15" i="13"/>
  <c r="I15" i="13"/>
  <c r="K15" i="13"/>
  <c r="M15" i="13"/>
  <c r="O15" i="13"/>
  <c r="Q15" i="13"/>
  <c r="V15" i="13"/>
  <c r="G18" i="13"/>
  <c r="O18" i="13"/>
  <c r="G19" i="13"/>
  <c r="M19" i="13" s="1"/>
  <c r="M18" i="13" s="1"/>
  <c r="I19" i="13"/>
  <c r="I18" i="13" s="1"/>
  <c r="K19" i="13"/>
  <c r="K18" i="13" s="1"/>
  <c r="O19" i="13"/>
  <c r="Q19" i="13"/>
  <c r="Q18" i="13" s="1"/>
  <c r="V19" i="13"/>
  <c r="V18" i="13" s="1"/>
  <c r="G21" i="13"/>
  <c r="M21" i="13" s="1"/>
  <c r="I21" i="13"/>
  <c r="K21" i="13"/>
  <c r="O21" i="13"/>
  <c r="Q21" i="13"/>
  <c r="V21" i="13"/>
  <c r="G24" i="13"/>
  <c r="I24" i="13"/>
  <c r="K24" i="13"/>
  <c r="M24" i="13"/>
  <c r="O24" i="13"/>
  <c r="Q24" i="13"/>
  <c r="V24" i="13"/>
  <c r="G28" i="13"/>
  <c r="O28" i="13"/>
  <c r="G29" i="13"/>
  <c r="M29" i="13" s="1"/>
  <c r="I29" i="13"/>
  <c r="I28" i="13" s="1"/>
  <c r="K29" i="13"/>
  <c r="K28" i="13" s="1"/>
  <c r="O29" i="13"/>
  <c r="Q29" i="13"/>
  <c r="Q28" i="13" s="1"/>
  <c r="V29" i="13"/>
  <c r="G30" i="13"/>
  <c r="M30" i="13" s="1"/>
  <c r="I30" i="13"/>
  <c r="K30" i="13"/>
  <c r="O30" i="13"/>
  <c r="Q30" i="13"/>
  <c r="V30" i="13"/>
  <c r="V28" i="13" s="1"/>
  <c r="G42" i="13"/>
  <c r="G41" i="13" s="1"/>
  <c r="I42" i="13"/>
  <c r="I41" i="13" s="1"/>
  <c r="K42" i="13"/>
  <c r="O42" i="13"/>
  <c r="O41" i="13" s="1"/>
  <c r="Q42" i="13"/>
  <c r="Q41" i="13" s="1"/>
  <c r="V42" i="13"/>
  <c r="V41" i="13" s="1"/>
  <c r="G43" i="13"/>
  <c r="M43" i="13" s="1"/>
  <c r="I43" i="13"/>
  <c r="K43" i="13"/>
  <c r="K41" i="13" s="1"/>
  <c r="O43" i="13"/>
  <c r="Q43" i="13"/>
  <c r="V43" i="13"/>
  <c r="G45" i="13"/>
  <c r="I45" i="13"/>
  <c r="I44" i="13" s="1"/>
  <c r="K45" i="13"/>
  <c r="M45" i="13"/>
  <c r="O45" i="13"/>
  <c r="O44" i="13" s="1"/>
  <c r="Q45" i="13"/>
  <c r="V45" i="13"/>
  <c r="G47" i="13"/>
  <c r="G44" i="13" s="1"/>
  <c r="I47" i="13"/>
  <c r="K47" i="13"/>
  <c r="O47" i="13"/>
  <c r="Q47" i="13"/>
  <c r="Q44" i="13" s="1"/>
  <c r="V47" i="13"/>
  <c r="G48" i="13"/>
  <c r="I48" i="13"/>
  <c r="K48" i="13"/>
  <c r="M48" i="13"/>
  <c r="O48" i="13"/>
  <c r="Q48" i="13"/>
  <c r="V48" i="13"/>
  <c r="G49" i="13"/>
  <c r="M49" i="13" s="1"/>
  <c r="I49" i="13"/>
  <c r="K49" i="13"/>
  <c r="K44" i="13" s="1"/>
  <c r="O49" i="13"/>
  <c r="Q49" i="13"/>
  <c r="V49" i="13"/>
  <c r="V44" i="13" s="1"/>
  <c r="AE51" i="13"/>
  <c r="G20" i="12"/>
  <c r="G9" i="12"/>
  <c r="M9" i="12" s="1"/>
  <c r="I9" i="12"/>
  <c r="I8" i="12" s="1"/>
  <c r="K9" i="12"/>
  <c r="K8" i="12" s="1"/>
  <c r="O9" i="12"/>
  <c r="O8" i="12" s="1"/>
  <c r="Q9" i="12"/>
  <c r="Q8" i="12" s="1"/>
  <c r="V9" i="12"/>
  <c r="V8" i="12" s="1"/>
  <c r="G10" i="12"/>
  <c r="M10" i="12" s="1"/>
  <c r="I10" i="12"/>
  <c r="K10" i="12"/>
  <c r="O10" i="12"/>
  <c r="Q10" i="12"/>
  <c r="V10" i="12"/>
  <c r="G11" i="12"/>
  <c r="I11" i="12"/>
  <c r="K11" i="12"/>
  <c r="M11" i="12"/>
  <c r="O11" i="12"/>
  <c r="Q11" i="12"/>
  <c r="V11" i="12"/>
  <c r="G12" i="12"/>
  <c r="I12" i="12"/>
  <c r="K12" i="12"/>
  <c r="M12" i="12"/>
  <c r="O12" i="12"/>
  <c r="Q12" i="12"/>
  <c r="V12" i="12"/>
  <c r="G13" i="12"/>
  <c r="I13" i="12"/>
  <c r="K13" i="12"/>
  <c r="M13" i="12"/>
  <c r="O13" i="12"/>
  <c r="Q13" i="12"/>
  <c r="V13" i="12"/>
  <c r="G14" i="12"/>
  <c r="I14" i="12"/>
  <c r="K14" i="12"/>
  <c r="M14" i="12"/>
  <c r="O14" i="12"/>
  <c r="Q14" i="12"/>
  <c r="V14" i="12"/>
  <c r="G15" i="12"/>
  <c r="I15" i="12"/>
  <c r="K15" i="12"/>
  <c r="M15" i="12"/>
  <c r="O15" i="12"/>
  <c r="Q15" i="12"/>
  <c r="V15" i="12"/>
  <c r="G16" i="12"/>
  <c r="G8" i="12" s="1"/>
  <c r="I16" i="12"/>
  <c r="K16" i="12"/>
  <c r="O16" i="12"/>
  <c r="Q16" i="12"/>
  <c r="V16" i="12"/>
  <c r="G17" i="12"/>
  <c r="M17" i="12" s="1"/>
  <c r="I17" i="12"/>
  <c r="K17" i="12"/>
  <c r="O17" i="12"/>
  <c r="Q17" i="12"/>
  <c r="V17" i="12"/>
  <c r="G18" i="12"/>
  <c r="M18" i="12" s="1"/>
  <c r="I18" i="12"/>
  <c r="K18" i="12"/>
  <c r="O18" i="12"/>
  <c r="Q18" i="12"/>
  <c r="V18" i="12"/>
  <c r="AE20" i="12"/>
  <c r="I20" i="1"/>
  <c r="I19" i="1"/>
  <c r="I18" i="1"/>
  <c r="I17" i="1"/>
  <c r="I16" i="1"/>
  <c r="I149" i="1"/>
  <c r="J148" i="1" s="1"/>
  <c r="AZ117" i="1"/>
  <c r="AZ114" i="1"/>
  <c r="AZ111" i="1"/>
  <c r="AZ108" i="1"/>
  <c r="AZ105" i="1"/>
  <c r="AZ103" i="1"/>
  <c r="AZ100" i="1"/>
  <c r="AZ98" i="1"/>
  <c r="AZ96" i="1"/>
  <c r="AZ94" i="1"/>
  <c r="AZ91" i="1"/>
  <c r="AZ87" i="1"/>
  <c r="AZ84" i="1"/>
  <c r="AZ81" i="1"/>
  <c r="F71" i="1"/>
  <c r="G23" i="1" s="1"/>
  <c r="G71" i="1"/>
  <c r="G25" i="1" s="1"/>
  <c r="H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39" i="1"/>
  <c r="I71" i="1" s="1"/>
  <c r="J28" i="1"/>
  <c r="J26" i="1"/>
  <c r="G38" i="1"/>
  <c r="F38" i="1"/>
  <c r="J23" i="1"/>
  <c r="J24" i="1"/>
  <c r="J25" i="1"/>
  <c r="J27" i="1"/>
  <c r="E24" i="1"/>
  <c r="G24" i="1"/>
  <c r="E26" i="1"/>
  <c r="G26" i="1"/>
  <c r="J126" i="1" l="1"/>
  <c r="J130" i="1"/>
  <c r="J137" i="1"/>
  <c r="J138" i="1"/>
  <c r="J145" i="1"/>
  <c r="J125" i="1"/>
  <c r="J133" i="1"/>
  <c r="J134" i="1"/>
  <c r="J129" i="1"/>
  <c r="J141" i="1"/>
  <c r="J146" i="1"/>
  <c r="J123" i="1"/>
  <c r="J127" i="1"/>
  <c r="J131" i="1"/>
  <c r="J135" i="1"/>
  <c r="J139" i="1"/>
  <c r="J143" i="1"/>
  <c r="J147" i="1"/>
  <c r="J142" i="1"/>
  <c r="J124" i="1"/>
  <c r="J128" i="1"/>
  <c r="J132" i="1"/>
  <c r="J136" i="1"/>
  <c r="J140" i="1"/>
  <c r="J144" i="1"/>
  <c r="A27" i="1"/>
  <c r="G26" i="29"/>
  <c r="M24" i="29"/>
  <c r="M20" i="29" s="1"/>
  <c r="M9" i="29"/>
  <c r="M8" i="29" s="1"/>
  <c r="AF35" i="28"/>
  <c r="M31" i="28"/>
  <c r="M30" i="28" s="1"/>
  <c r="M9" i="28"/>
  <c r="M8" i="28" s="1"/>
  <c r="M8" i="27"/>
  <c r="G8" i="27"/>
  <c r="M99" i="27"/>
  <c r="M95" i="27" s="1"/>
  <c r="M58" i="27"/>
  <c r="M56" i="27" s="1"/>
  <c r="M29" i="26"/>
  <c r="M28" i="26"/>
  <c r="M27" i="26" s="1"/>
  <c r="M21" i="26"/>
  <c r="M20" i="26" s="1"/>
  <c r="M50" i="25"/>
  <c r="M87" i="25"/>
  <c r="G50" i="25"/>
  <c r="M136" i="25"/>
  <c r="M135" i="25" s="1"/>
  <c r="M85" i="25"/>
  <c r="M79" i="25" s="1"/>
  <c r="M42" i="25"/>
  <c r="M8" i="25" s="1"/>
  <c r="M126" i="25"/>
  <c r="M125" i="25" s="1"/>
  <c r="M97" i="25"/>
  <c r="M96" i="25" s="1"/>
  <c r="M8" i="24"/>
  <c r="M40" i="24"/>
  <c r="M38" i="24" s="1"/>
  <c r="G38" i="24"/>
  <c r="M66" i="23"/>
  <c r="M89" i="23"/>
  <c r="M99" i="23"/>
  <c r="M98" i="23" s="1"/>
  <c r="G66" i="23"/>
  <c r="M47" i="23"/>
  <c r="M46" i="23" s="1"/>
  <c r="M32" i="23"/>
  <c r="M8" i="23" s="1"/>
  <c r="G33" i="22"/>
  <c r="M38" i="22"/>
  <c r="M33" i="22" s="1"/>
  <c r="M27" i="22"/>
  <c r="M8" i="22" s="1"/>
  <c r="M87" i="21"/>
  <c r="M55" i="21"/>
  <c r="M8" i="21"/>
  <c r="G87" i="21"/>
  <c r="G55" i="21"/>
  <c r="M116" i="21"/>
  <c r="M115" i="21" s="1"/>
  <c r="AF119" i="21"/>
  <c r="M107" i="21"/>
  <c r="M106" i="21" s="1"/>
  <c r="M86" i="21"/>
  <c r="M85" i="21" s="1"/>
  <c r="M53" i="21"/>
  <c r="M49" i="21" s="1"/>
  <c r="M34" i="21"/>
  <c r="M41" i="20"/>
  <c r="G41" i="20"/>
  <c r="AF73" i="20"/>
  <c r="M60" i="20"/>
  <c r="M59" i="20" s="1"/>
  <c r="M40" i="20"/>
  <c r="M34" i="20" s="1"/>
  <c r="M25" i="20"/>
  <c r="M8" i="20" s="1"/>
  <c r="M8" i="19"/>
  <c r="M31" i="19"/>
  <c r="M30" i="19" s="1"/>
  <c r="M33" i="19"/>
  <c r="M32" i="19" s="1"/>
  <c r="M20" i="19"/>
  <c r="M17" i="19" s="1"/>
  <c r="M9" i="18"/>
  <c r="M8" i="18" s="1"/>
  <c r="M52" i="17"/>
  <c r="M44" i="17"/>
  <c r="M43" i="17" s="1"/>
  <c r="M18" i="17"/>
  <c r="M8" i="17" s="1"/>
  <c r="M8" i="16"/>
  <c r="G20" i="16"/>
  <c r="M25" i="16"/>
  <c r="M20" i="16" s="1"/>
  <c r="AF46" i="15"/>
  <c r="M40" i="15"/>
  <c r="M36" i="15" s="1"/>
  <c r="M27" i="15"/>
  <c r="M8" i="15" s="1"/>
  <c r="M25" i="14"/>
  <c r="G25" i="14"/>
  <c r="G39" i="14"/>
  <c r="AF53" i="14"/>
  <c r="M23" i="14"/>
  <c r="M8" i="14" s="1"/>
  <c r="M28" i="13"/>
  <c r="M47" i="13"/>
  <c r="M44" i="13" s="1"/>
  <c r="M42" i="13"/>
  <c r="M41" i="13" s="1"/>
  <c r="AF51" i="13"/>
  <c r="AF20" i="12"/>
  <c r="M16" i="12"/>
  <c r="M8" i="12" s="1"/>
  <c r="I21" i="1"/>
  <c r="J68" i="1"/>
  <c r="J39" i="1"/>
  <c r="J71" i="1" s="1"/>
  <c r="J51" i="1"/>
  <c r="J43" i="1"/>
  <c r="J67" i="1"/>
  <c r="J47" i="1"/>
  <c r="J50" i="1"/>
  <c r="J56" i="1"/>
  <c r="J44" i="1"/>
  <c r="J55" i="1"/>
  <c r="J70" i="1"/>
  <c r="J66" i="1"/>
  <c r="J62" i="1"/>
  <c r="J58" i="1"/>
  <c r="J54" i="1"/>
  <c r="J46" i="1"/>
  <c r="J42" i="1"/>
  <c r="J60" i="1"/>
  <c r="J52" i="1"/>
  <c r="J63" i="1"/>
  <c r="J69" i="1"/>
  <c r="J61" i="1"/>
  <c r="J57" i="1"/>
  <c r="J53" i="1"/>
  <c r="J49" i="1"/>
  <c r="J45" i="1"/>
  <c r="J41" i="1"/>
  <c r="J64" i="1"/>
  <c r="J48" i="1"/>
  <c r="J59" i="1"/>
  <c r="J65" i="1"/>
  <c r="J149" i="1" l="1"/>
  <c r="G28" i="1"/>
  <c r="G27" i="1" s="1"/>
  <c r="G29" i="1" s="1"/>
  <c r="A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06984F88-5D54-49DD-97E9-4F3A54509AC6}">
      <text>
        <r>
          <rPr>
            <sz val="9"/>
            <color indexed="81"/>
            <rFont val="Tahoma"/>
            <family val="2"/>
            <charset val="238"/>
          </rPr>
          <t>Jedná se o informaci, zda se jedná o položku, která je do rozpočtu zadána z cenové soustavy RTS, nebo vlastní.</t>
        </r>
      </text>
    </comment>
    <comment ref="T6" authorId="0" shapeId="0" xr:uid="{99B02C11-C547-409A-B39D-BD5BC90A6E67}">
      <text>
        <r>
          <rPr>
            <sz val="9"/>
            <color indexed="81"/>
            <rFont val="Tahoma"/>
            <family val="2"/>
            <charset val="238"/>
          </rPr>
          <t>Jedná se o název CÚ, která je zadána u položky rozpočtu</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F77E0658-2878-4658-942A-D32B393D9103}">
      <text>
        <r>
          <rPr>
            <sz val="9"/>
            <color indexed="81"/>
            <rFont val="Tahoma"/>
            <family val="2"/>
            <charset val="238"/>
          </rPr>
          <t>Jedná se o informaci, zda se jedná o položku, která je do rozpočtu zadána z cenové soustavy RTS, nebo vlastní.</t>
        </r>
      </text>
    </comment>
    <comment ref="T6" authorId="0" shapeId="0" xr:uid="{71065B63-7482-4AAA-BE62-7337E3AC8249}">
      <text>
        <r>
          <rPr>
            <sz val="9"/>
            <color indexed="81"/>
            <rFont val="Tahoma"/>
            <family val="2"/>
            <charset val="238"/>
          </rPr>
          <t>Jedná se o název CÚ, která je zadána u položky rozpočtu</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2EAA468C-CB23-417D-AF6D-8AE90CD696C8}">
      <text>
        <r>
          <rPr>
            <sz val="9"/>
            <color indexed="81"/>
            <rFont val="Tahoma"/>
            <family val="2"/>
            <charset val="238"/>
          </rPr>
          <t>Jedná se o informaci, zda se jedná o položku, která je do rozpočtu zadána z cenové soustavy RTS, nebo vlastní.</t>
        </r>
      </text>
    </comment>
    <comment ref="T6" authorId="0" shapeId="0" xr:uid="{B59887A6-8D3D-4D1B-98F1-D05A3E389E60}">
      <text>
        <r>
          <rPr>
            <sz val="9"/>
            <color indexed="81"/>
            <rFont val="Tahoma"/>
            <family val="2"/>
            <charset val="238"/>
          </rPr>
          <t>Jedná se o název CÚ, která je zadána u položky rozpočtu</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35807ABA-AD16-4206-AA34-ECFF055D4FDE}">
      <text>
        <r>
          <rPr>
            <sz val="9"/>
            <color indexed="81"/>
            <rFont val="Tahoma"/>
            <family val="2"/>
            <charset val="238"/>
          </rPr>
          <t>Jedná se o informaci, zda se jedná o položku, která je do rozpočtu zadána z cenové soustavy RTS, nebo vlastní.</t>
        </r>
      </text>
    </comment>
    <comment ref="T6" authorId="0" shapeId="0" xr:uid="{F069D521-71EE-441F-B12C-1E5EDC7B0DAA}">
      <text>
        <r>
          <rPr>
            <sz val="9"/>
            <color indexed="81"/>
            <rFont val="Tahoma"/>
            <family val="2"/>
            <charset val="238"/>
          </rPr>
          <t>Jedná se o název CÚ, která je zadána u položky rozpočtu</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C11317C7-5102-42C0-908E-E9A974DFBA5C}">
      <text>
        <r>
          <rPr>
            <sz val="9"/>
            <color indexed="81"/>
            <rFont val="Tahoma"/>
            <family val="2"/>
            <charset val="238"/>
          </rPr>
          <t>Jedná se o informaci, zda se jedná o položku, která je do rozpočtu zadána z cenové soustavy RTS, nebo vlastní.</t>
        </r>
      </text>
    </comment>
    <comment ref="T6" authorId="0" shapeId="0" xr:uid="{E113CDD3-7C7B-416D-A319-99D123FA3C60}">
      <text>
        <r>
          <rPr>
            <sz val="9"/>
            <color indexed="81"/>
            <rFont val="Tahoma"/>
            <family val="2"/>
            <charset val="238"/>
          </rPr>
          <t>Jedná se o název CÚ, která je zadána u položky rozpočtu</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005E1361-B460-480C-BD90-9BBED2464E12}">
      <text>
        <r>
          <rPr>
            <sz val="9"/>
            <color indexed="81"/>
            <rFont val="Tahoma"/>
            <family val="2"/>
            <charset val="238"/>
          </rPr>
          <t>Jedná se o informaci, zda se jedná o položku, která je do rozpočtu zadána z cenové soustavy RTS, nebo vlastní.</t>
        </r>
      </text>
    </comment>
    <comment ref="T6" authorId="0" shapeId="0" xr:uid="{6C8DE76B-7ED8-4883-8213-19538E6AB507}">
      <text>
        <r>
          <rPr>
            <sz val="9"/>
            <color indexed="81"/>
            <rFont val="Tahoma"/>
            <family val="2"/>
            <charset val="238"/>
          </rPr>
          <t>Jedná se o název CÚ, která je zadána u položky rozpočtu</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AECEF11C-DE0D-4B4A-8FAB-856ED124372A}">
      <text>
        <r>
          <rPr>
            <sz val="9"/>
            <color indexed="81"/>
            <rFont val="Tahoma"/>
            <family val="2"/>
            <charset val="238"/>
          </rPr>
          <t>Jedná se o informaci, zda se jedná o položku, která je do rozpočtu zadána z cenové soustavy RTS, nebo vlastní.</t>
        </r>
      </text>
    </comment>
    <comment ref="T6" authorId="0" shapeId="0" xr:uid="{B97E67F0-9854-48E5-B64C-961727744B29}">
      <text>
        <r>
          <rPr>
            <sz val="9"/>
            <color indexed="81"/>
            <rFont val="Tahoma"/>
            <family val="2"/>
            <charset val="238"/>
          </rPr>
          <t>Jedná se o název CÚ, která je zadána u položky rozpočtu</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A4F45581-05CC-4CBB-83C9-5AFD902AC37B}">
      <text>
        <r>
          <rPr>
            <sz val="9"/>
            <color indexed="81"/>
            <rFont val="Tahoma"/>
            <family val="2"/>
            <charset val="238"/>
          </rPr>
          <t>Jedná se o informaci, zda se jedná o položku, která je do rozpočtu zadána z cenové soustavy RTS, nebo vlastní.</t>
        </r>
      </text>
    </comment>
    <comment ref="T6" authorId="0" shapeId="0" xr:uid="{87684AA7-0EDE-4AB8-9FE9-F83F67B4AB5C}">
      <text>
        <r>
          <rPr>
            <sz val="9"/>
            <color indexed="81"/>
            <rFont val="Tahoma"/>
            <family val="2"/>
            <charset val="238"/>
          </rPr>
          <t>Jedná se o název CÚ, která je zadána u položky rozpočtu</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AF35C4A8-7163-4265-A484-96AFA30AA422}">
      <text>
        <r>
          <rPr>
            <sz val="9"/>
            <color indexed="81"/>
            <rFont val="Tahoma"/>
            <family val="2"/>
            <charset val="238"/>
          </rPr>
          <t>Jedná se o informaci, zda se jedná o položku, která je do rozpočtu zadána z cenové soustavy RTS, nebo vlastní.</t>
        </r>
      </text>
    </comment>
    <comment ref="T6" authorId="0" shapeId="0" xr:uid="{E8548FE7-B856-412D-A1F9-1AA5AF120F34}">
      <text>
        <r>
          <rPr>
            <sz val="9"/>
            <color indexed="81"/>
            <rFont val="Tahoma"/>
            <family val="2"/>
            <charset val="238"/>
          </rPr>
          <t>Jedná se o název CÚ, která je zadána u položky rozpočtu</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5D73EBAD-6CB0-4E70-9FDE-52278C8294AC}">
      <text>
        <r>
          <rPr>
            <sz val="9"/>
            <color indexed="81"/>
            <rFont val="Tahoma"/>
            <family val="2"/>
            <charset val="238"/>
          </rPr>
          <t>Jedná se o informaci, zda se jedná o položku, která je do rozpočtu zadána z cenové soustavy RTS, nebo vlastní.</t>
        </r>
      </text>
    </comment>
    <comment ref="T6" authorId="0" shapeId="0" xr:uid="{3C480A95-54D0-4170-80B6-01EA4FE1B2DF}">
      <text>
        <r>
          <rPr>
            <sz val="9"/>
            <color indexed="81"/>
            <rFont val="Tahoma"/>
            <family val="2"/>
            <charset val="238"/>
          </rPr>
          <t>Jedná se o název CÚ, která je zadána u položky rozpočtu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CC4B163F-BDE5-4081-AE46-BF3B53DBBD98}">
      <text>
        <r>
          <rPr>
            <sz val="9"/>
            <color indexed="81"/>
            <rFont val="Tahoma"/>
            <family val="2"/>
            <charset val="238"/>
          </rPr>
          <t>Jedná se o informaci, zda se jedná o položku, která je do rozpočtu zadána z cenové soustavy RTS, nebo vlastní.</t>
        </r>
      </text>
    </comment>
    <comment ref="T6" authorId="0" shapeId="0" xr:uid="{F4538396-E684-4DCF-B7BC-E158C6359229}">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8509B751-0BD8-4FB8-9D66-7E8D60C4DDD7}">
      <text>
        <r>
          <rPr>
            <sz val="9"/>
            <color indexed="81"/>
            <rFont val="Tahoma"/>
            <family val="2"/>
            <charset val="238"/>
          </rPr>
          <t>Jedná se o informaci, zda se jedná o položku, která je do rozpočtu zadána z cenové soustavy RTS, nebo vlastní.</t>
        </r>
      </text>
    </comment>
    <comment ref="T6" authorId="0" shapeId="0" xr:uid="{C3CF7E20-63AE-4E34-A5C7-CCDDB0F03152}">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AA5C8391-31AB-435E-8616-1439D9429D1A}">
      <text>
        <r>
          <rPr>
            <sz val="9"/>
            <color indexed="81"/>
            <rFont val="Tahoma"/>
            <family val="2"/>
            <charset val="238"/>
          </rPr>
          <t>Jedná se o informaci, zda se jedná o položku, která je do rozpočtu zadána z cenové soustavy RTS, nebo vlastní.</t>
        </r>
      </text>
    </comment>
    <comment ref="T6" authorId="0" shapeId="0" xr:uid="{676D132F-DDF9-4D27-8396-1D380708F7BD}">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5EB67B04-E572-4285-A8E6-2342A565ABCA}">
      <text>
        <r>
          <rPr>
            <sz val="9"/>
            <color indexed="81"/>
            <rFont val="Tahoma"/>
            <family val="2"/>
            <charset val="238"/>
          </rPr>
          <t>Jedná se o informaci, zda se jedná o položku, která je do rozpočtu zadána z cenové soustavy RTS, nebo vlastní.</t>
        </r>
      </text>
    </comment>
    <comment ref="T6" authorId="0" shapeId="0" xr:uid="{B6AFF1B5-1A0A-4732-B9B3-5B864259C179}">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FD594BB9-2921-41E1-8164-D7E6C1546F3E}">
      <text>
        <r>
          <rPr>
            <sz val="9"/>
            <color indexed="81"/>
            <rFont val="Tahoma"/>
            <family val="2"/>
            <charset val="238"/>
          </rPr>
          <t>Jedná se o informaci, zda se jedná o položku, která je do rozpočtu zadána z cenové soustavy RTS, nebo vlastní.</t>
        </r>
      </text>
    </comment>
    <comment ref="T6" authorId="0" shapeId="0" xr:uid="{0437C3CF-5C1C-48DE-A22C-9EECA1386A2E}">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270896FF-6D16-44AB-AAAF-0EF3AFE1A415}">
      <text>
        <r>
          <rPr>
            <sz val="9"/>
            <color indexed="81"/>
            <rFont val="Tahoma"/>
            <family val="2"/>
            <charset val="238"/>
          </rPr>
          <t>Jedná se o informaci, zda se jedná o položku, která je do rozpočtu zadána z cenové soustavy RTS, nebo vlastní.</t>
        </r>
      </text>
    </comment>
    <comment ref="T6" authorId="0" shapeId="0" xr:uid="{987E215F-8F41-4A0F-BACB-943F7048674F}">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01E9A6B0-B92A-4B57-B80E-D71BF31F7903}">
      <text>
        <r>
          <rPr>
            <sz val="9"/>
            <color indexed="81"/>
            <rFont val="Tahoma"/>
            <family val="2"/>
            <charset val="238"/>
          </rPr>
          <t>Jedná se o informaci, zda se jedná o položku, která je do rozpočtu zadána z cenové soustavy RTS, nebo vlastní.</t>
        </r>
      </text>
    </comment>
    <comment ref="T6" authorId="0" shapeId="0" xr:uid="{3DFCBEB4-1D84-4224-BB6A-5861BD556AC2}">
      <text>
        <r>
          <rPr>
            <sz val="9"/>
            <color indexed="81"/>
            <rFont val="Tahoma"/>
            <family val="2"/>
            <charset val="238"/>
          </rPr>
          <t>Jedná se o název CÚ, která je zadána u položky rozpočtu</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S6" authorId="0" shapeId="0" xr:uid="{2CFCB84B-CAA2-413F-9951-1F8CB1DA31D7}">
      <text>
        <r>
          <rPr>
            <sz val="9"/>
            <color indexed="81"/>
            <rFont val="Tahoma"/>
            <family val="2"/>
            <charset val="238"/>
          </rPr>
          <t>Jedná se o informaci, zda se jedná o položku, která je do rozpočtu zadána z cenové soustavy RTS, nebo vlastní.</t>
        </r>
      </text>
    </comment>
    <comment ref="T6" authorId="0" shapeId="0" xr:uid="{9221066B-20DA-46B1-AD04-8375EB9E07A5}">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<sst xmlns="http://schemas.openxmlformats.org/spreadsheetml/2006/main" count="5968" uniqueCount="1255">
  <si>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</si>
  <si>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</si>
  <si>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</si>
  <si>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</si>
  <si>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</si>
  <si>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</si>
  <si>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</si>
  <si>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</si>
  <si>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</si>
  <si>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</si>
  <si>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</si>
  <si>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</si>
  <si>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</si>
  <si>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</si>
  <si>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</si>
  <si>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</si>
  <si>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</si>
  <si>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</si>
  <si>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</si>
  <si>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</si>
  <si>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</si>
  <si>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</si>
  <si>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</si>
  <si>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</si>
  <si>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</si>
  <si>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</si>
  <si>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</si>
  <si>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</si>
  <si>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</si>
  <si>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</si>
  <si>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</si>
  <si>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</si>
  <si>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</si>
  <si>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</si>
  <si>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</si>
  <si>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</si>
  <si>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</si>
  <si>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</si>
  <si>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</si>
  <si>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</si>
  <si>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</si>
  <si>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</si>
  <si>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</si>
  <si>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202311-DI1</t>
  </si>
  <si>
    <t>Sběrný dvůr odpadů Kyjov</t>
  </si>
  <si>
    <t>Stavba</t>
  </si>
  <si>
    <t>Stavební objekt</t>
  </si>
  <si>
    <t>00</t>
  </si>
  <si>
    <t>SO.00 vedlejší rozpočtové náklady</t>
  </si>
  <si>
    <t>0001</t>
  </si>
  <si>
    <t>položkový rozpočet</t>
  </si>
  <si>
    <t>01</t>
  </si>
  <si>
    <t>SO.01 provozní a sociální objekt</t>
  </si>
  <si>
    <t>0101</t>
  </si>
  <si>
    <t>02</t>
  </si>
  <si>
    <t>SO.02 přípojka vody a kanalizace</t>
  </si>
  <si>
    <t>0201</t>
  </si>
  <si>
    <t>položkový rozpočet přípojky vody</t>
  </si>
  <si>
    <t>0202</t>
  </si>
  <si>
    <t>položkový rozpočet přípojky kanalizace</t>
  </si>
  <si>
    <t>03</t>
  </si>
  <si>
    <t>SO.03 přípojka NN</t>
  </si>
  <si>
    <t>0301</t>
  </si>
  <si>
    <t>Položkový rozpočet</t>
  </si>
  <si>
    <t>04</t>
  </si>
  <si>
    <t>SO.04 venkovní osvětlení, elektroinstalace</t>
  </si>
  <si>
    <t>0401</t>
  </si>
  <si>
    <t>0402</t>
  </si>
  <si>
    <t>položkový rozpočet -  kamerový systém</t>
  </si>
  <si>
    <t>05</t>
  </si>
  <si>
    <t>SO.05 přístřešky, sklady, kontejnery</t>
  </si>
  <si>
    <t>0501</t>
  </si>
  <si>
    <t>06</t>
  </si>
  <si>
    <t>SO.06 komunikace a zpevněné plochy</t>
  </si>
  <si>
    <t>0601</t>
  </si>
  <si>
    <t>SO.06.1 zpevněná plocha</t>
  </si>
  <si>
    <t>0602</t>
  </si>
  <si>
    <t>SO.06.2 příjezdová komunikace a parkoviště</t>
  </si>
  <si>
    <t>0603</t>
  </si>
  <si>
    <t>SO 06.3 manipulační plocha</t>
  </si>
  <si>
    <t>0604</t>
  </si>
  <si>
    <t>SO.06.4 rampa</t>
  </si>
  <si>
    <t>07</t>
  </si>
  <si>
    <t>SO.07 Odvod srážkových vod</t>
  </si>
  <si>
    <t>0701</t>
  </si>
  <si>
    <t>SO.07.1 odvod srážkových vod vnějších</t>
  </si>
  <si>
    <t>0702</t>
  </si>
  <si>
    <t>SO.07.2 odvod strážkových vod vnitřních</t>
  </si>
  <si>
    <t>08</t>
  </si>
  <si>
    <t>SO.08 oplocení</t>
  </si>
  <si>
    <t>0801</t>
  </si>
  <si>
    <t>09</t>
  </si>
  <si>
    <t>SO.09 váha</t>
  </si>
  <si>
    <t>0901</t>
  </si>
  <si>
    <t>10</t>
  </si>
  <si>
    <t>SO.10 vegetační úpravy</t>
  </si>
  <si>
    <t>1001</t>
  </si>
  <si>
    <t>11</t>
  </si>
  <si>
    <t>SO.11 protihluková stěna</t>
  </si>
  <si>
    <t>1101</t>
  </si>
  <si>
    <t>Celkem za stavbu</t>
  </si>
  <si>
    <t>CZK</t>
  </si>
  <si>
    <t>#POPS</t>
  </si>
  <si>
    <t>Popis stavby: 202311-DI1 - Sběrný dvůr odpadů Kyjov</t>
  </si>
  <si>
    <t>#POPO</t>
  </si>
  <si>
    <t>Popis objektu: 00 - SO.00 vedlejší rozpočtové náklady</t>
  </si>
  <si>
    <t>#POPR</t>
  </si>
  <si>
    <t>Popis rozpočtu: 0001 - položkový rozpočet</t>
  </si>
  <si>
    <t>Popis objektu: 01 - SO.01 provozní a sociální objekt</t>
  </si>
  <si>
    <t>Popis rozpočtu: 0101 - položkový rozpočet</t>
  </si>
  <si>
    <t>Popis objektu: 02 - SO.02 přípojka vody a kanalizace</t>
  </si>
  <si>
    <t>Popis rozpočtu: 0201 - položkový rozpočet přípojky vody</t>
  </si>
  <si>
    <t>Popis rozpočtu: 0202 - položkový rozpočet přípojky kanalizace</t>
  </si>
  <si>
    <t>Popis objektu: 03 - SO.03 přípojka NN</t>
  </si>
  <si>
    <t>Popis rozpočtu: 0301 - Položkový rozpočet</t>
  </si>
  <si>
    <t>Popis objektu: 04 - SO.04 venkovní osvětlení, elektroinstalace</t>
  </si>
  <si>
    <t>Popis rozpočtu: 0401 - položkový rozpočet</t>
  </si>
  <si>
    <t>Popis rozpočtu: 0402 - položkový rozpočet -  kamerový systém</t>
  </si>
  <si>
    <t>Popis objektu: 05 - SO.05 přístřešky, sklady, kontejnery</t>
  </si>
  <si>
    <t>Popis rozpočtu: 0501 - Položkový rozpočet</t>
  </si>
  <si>
    <t>Popis objektu: 06 - SO.06 komunikace a zpevněné plochy</t>
  </si>
  <si>
    <t>Popis rozpočtu: 0601 - SO.06.1 zpevněná plocha</t>
  </si>
  <si>
    <t>Popis rozpočtu: 0602 - SO.06.2 příjezdová komunikace a parkoviště</t>
  </si>
  <si>
    <t>Popis rozpočtu: 0603 - SO 06.3 manipulační plocha</t>
  </si>
  <si>
    <t>Popis rozpočtu: 0604 - SO.06.4 rampa</t>
  </si>
  <si>
    <t>Popis objektu: 07 - SO.07 Odvod srážkových vod</t>
  </si>
  <si>
    <t>Popis rozpočtu: 0701 - SO.07.1 odvod srážkových vod vnějších</t>
  </si>
  <si>
    <t>Popis rozpočtu: 0702 - SO.07.2 odvod strážkových vod vnitřních</t>
  </si>
  <si>
    <t>Popis objektu: 08 - SO.08 oplocení</t>
  </si>
  <si>
    <t>Popis rozpočtu: 0801 - položkový rozpočet</t>
  </si>
  <si>
    <t>Popis objektu: 09 - SO.09 váha</t>
  </si>
  <si>
    <t>Popis rozpočtu: 0901 - položkový rozpočet</t>
  </si>
  <si>
    <t>Popis objektu: 10 - SO.10 vegetační úpravy</t>
  </si>
  <si>
    <t>Popis rozpočtu: 1001 - položkový rozpočet</t>
  </si>
  <si>
    <t>Popis objektu: 11 - SO.11 protihluková stěna</t>
  </si>
  <si>
    <t>Popis rozpočtu: 1101 - položkový rozpočet</t>
  </si>
  <si>
    <t>Rekapitulace dílů</t>
  </si>
  <si>
    <t>Typ dílu</t>
  </si>
  <si>
    <t>1</t>
  </si>
  <si>
    <t>Zemní práce</t>
  </si>
  <si>
    <t>2</t>
  </si>
  <si>
    <t>Základy a zvláštní zakládání</t>
  </si>
  <si>
    <t>3</t>
  </si>
  <si>
    <t>Svislé a kompletní konstrukce</t>
  </si>
  <si>
    <t>4</t>
  </si>
  <si>
    <t>Vodorovné konstrukce</t>
  </si>
  <si>
    <t>5</t>
  </si>
  <si>
    <t>Komunikace</t>
  </si>
  <si>
    <t>61</t>
  </si>
  <si>
    <t>Úpravy povrchů vnitřní</t>
  </si>
  <si>
    <t>799K</t>
  </si>
  <si>
    <t>Kontejnery</t>
  </si>
  <si>
    <t>8</t>
  </si>
  <si>
    <t>Trubní vedení</t>
  </si>
  <si>
    <t>91</t>
  </si>
  <si>
    <t>Doplňující práce na komunikaci</t>
  </si>
  <si>
    <t>93</t>
  </si>
  <si>
    <t>Dokončovací práce inženýrských staveb</t>
  </si>
  <si>
    <t>99</t>
  </si>
  <si>
    <t>Staveništní přesun hmot</t>
  </si>
  <si>
    <t>KAM01</t>
  </si>
  <si>
    <t>Kamerový systém</t>
  </si>
  <si>
    <t>711</t>
  </si>
  <si>
    <t>Izolace proti vodě</t>
  </si>
  <si>
    <t>713</t>
  </si>
  <si>
    <t>Izolace tepelné</t>
  </si>
  <si>
    <t>721</t>
  </si>
  <si>
    <t>Vnitřní kanalizace</t>
  </si>
  <si>
    <t>722</t>
  </si>
  <si>
    <t>Vnitřní vodovod</t>
  </si>
  <si>
    <t>767</t>
  </si>
  <si>
    <t>Konstrukce zámečnické</t>
  </si>
  <si>
    <t>783</t>
  </si>
  <si>
    <t>Nátěry</t>
  </si>
  <si>
    <t>799</t>
  </si>
  <si>
    <t>Ostatní</t>
  </si>
  <si>
    <t>M21</t>
  </si>
  <si>
    <t>Elektromontáže</t>
  </si>
  <si>
    <t>M22</t>
  </si>
  <si>
    <t>Montáž sdělovací a zabezp. techniky</t>
  </si>
  <si>
    <t>M23</t>
  </si>
  <si>
    <t>Montáže potrubí</t>
  </si>
  <si>
    <t>M33</t>
  </si>
  <si>
    <t>Montáže dopravních zařízení a vah-výtahy</t>
  </si>
  <si>
    <t>M46</t>
  </si>
  <si>
    <t>Zemní práce při montážích</t>
  </si>
  <si>
    <t>M65</t>
  </si>
  <si>
    <t>Elektroinstalace a veřejné osvětlení</t>
  </si>
  <si>
    <t>VN</t>
  </si>
  <si>
    <t>ON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</si>
  <si>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</si>
  <si>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</si>
  <si>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</si>
  <si>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</si>
  <si>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</si>
  <si>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</si>
  <si>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</si>
  <si>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</si>
  <si>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</si>
  <si>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</si>
  <si>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</si>
  <si>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</si>
  <si>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</si>
  <si>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</si>
  <si>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</si>
  <si>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</si>
  <si>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</si>
  <si>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</si>
  <si>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</si>
  <si>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</si>
  <si>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</si>
  <si>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</si>
  <si>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</si>
  <si>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</si>
  <si>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</si>
  <si>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</si>
  <si>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Stav položky</t>
  </si>
  <si>
    <t>Díl:</t>
  </si>
  <si>
    <t>DIL</t>
  </si>
  <si>
    <t>VN001</t>
  </si>
  <si>
    <t>Geodetické práce před výstavbou</t>
  </si>
  <si>
    <t>soubor</t>
  </si>
  <si>
    <t>Vlastní</t>
  </si>
  <si>
    <t>Indiv</t>
  </si>
  <si>
    <t>Práce</t>
  </si>
  <si>
    <t>Běžná</t>
  </si>
  <si>
    <t>POL1_</t>
  </si>
  <si>
    <t>VN002</t>
  </si>
  <si>
    <t>Geodetické práce při provádění stavby</t>
  </si>
  <si>
    <t>VN003</t>
  </si>
  <si>
    <t>Geodetické práce po výstavbě</t>
  </si>
  <si>
    <t>VN004</t>
  </si>
  <si>
    <t>Vypracování dokumentace skutečného provedení stavby</t>
  </si>
  <si>
    <t>005121 R</t>
  </si>
  <si>
    <t>Zařízení staveniště</t>
  </si>
  <si>
    <t>Soubor</t>
  </si>
  <si>
    <t>RTS 24/ I</t>
  </si>
  <si>
    <t>VRN</t>
  </si>
  <si>
    <t>POL99_</t>
  </si>
  <si>
    <t>VN006</t>
  </si>
  <si>
    <t>Náklady na provoz, údržbu a vybavení staveniště</t>
  </si>
  <si>
    <t>VN007</t>
  </si>
  <si>
    <t>Zrušení zařízení staveniště</t>
  </si>
  <si>
    <t>VN008</t>
  </si>
  <si>
    <t>Kompletační a koordinační činnost (stanovení TDZ a PDZ)</t>
  </si>
  <si>
    <t>VN009</t>
  </si>
  <si>
    <t>Přechodné dopravní značení</t>
  </si>
  <si>
    <t>VN010</t>
  </si>
  <si>
    <t>Statické zatěžovací zkoušky zemní pláně, pro váhu, pro zpevněné plochy a komunikace</t>
  </si>
  <si>
    <t>SUM</t>
  </si>
  <si>
    <t>END</t>
  </si>
  <si>
    <t>122202509R00</t>
  </si>
  <si>
    <t>Odkopávky a prokopávky pro železnice v hornině 3 příplatek k cenám za lepivost horniny</t>
  </si>
  <si>
    <t>m3</t>
  </si>
  <si>
    <t>800-1</t>
  </si>
  <si>
    <t>nezapažené pro spodní stavbu železnic, s přemístěním výkopku v příčných profilech do 15 m nebo s naložením na dopravní prostředek,</t>
  </si>
  <si>
    <t>SPI</t>
  </si>
  <si>
    <t>Odkaz na mn. položky pořadí 2 : 1,20000</t>
  </si>
  <si>
    <t>VV</t>
  </si>
  <si>
    <t>139601102R00</t>
  </si>
  <si>
    <t>Ruční výkop jam, rýh a šachet v hornině 3</t>
  </si>
  <si>
    <t>s přehozením na vzdálenost do 5 m nebo s naložením na ruční dopravní prostředek</t>
  </si>
  <si>
    <t>Výkop patek pro osazení kontejneru : (0,5*0,5*0,8)*6</t>
  </si>
  <si>
    <t>162201102R00</t>
  </si>
  <si>
    <t>Vodorovné přemístění výkopku z horniny 1 až 4, na vzdálenost přes 20  do 50 m</t>
  </si>
  <si>
    <t>po suchu, bez naložení výkopku, avšak se složením bez rozhrnutí, zpáteční cesta vozidla.</t>
  </si>
  <si>
    <t>275313711R00</t>
  </si>
  <si>
    <t>Beton základových patek prostý třídy C 25/30</t>
  </si>
  <si>
    <t>801-1</t>
  </si>
  <si>
    <t>(0,5*0,5*0,8)*6</t>
  </si>
  <si>
    <t>275351215R00</t>
  </si>
  <si>
    <t>Bednění stěn základových patek zřízení</t>
  </si>
  <si>
    <t>m2</t>
  </si>
  <si>
    <t>bednění svislé nebo šikmé (odkloněné), půdorysně přímé nebo zalomené, stěn základových patek ve volných nebo zapažených jámách, rýhách, šachtách, včetně případných vzpěr,</t>
  </si>
  <si>
    <t>((0,5*4)*0,8)*6</t>
  </si>
  <si>
    <t>275351216R00</t>
  </si>
  <si>
    <t>Bednění stěn základových patek odstranění</t>
  </si>
  <si>
    <t>Včetně očištění, vytřídění a uložení bednícího materiálu.</t>
  </si>
  <si>
    <t>POP</t>
  </si>
  <si>
    <t>Odkaz na mn. položky pořadí 5 : 9,60000</t>
  </si>
  <si>
    <t>79901</t>
  </si>
  <si>
    <t>Osazení kontejneru na patky vč. napojení na inženýrské sítě</t>
  </si>
  <si>
    <t>79901SB4-SAN1</t>
  </si>
  <si>
    <t>Sociálně provozní kontejner 6 x 2,45 x 2,5 m</t>
  </si>
  <si>
    <t>ks</t>
  </si>
  <si>
    <t>Specifikace</t>
  </si>
  <si>
    <t>POL3_</t>
  </si>
  <si>
    <t>Specifikace kontejneru:</t>
  </si>
  <si>
    <t>místnost s WC+ malé umyvadlo</t>
  </si>
  <si>
    <t>kancelář s pracovní deskou</t>
  </si>
  <si>
    <t>vstupní dveře 900/2000 - 1ks</t>
  </si>
  <si>
    <t>dveře na toaletu 650/2000 -1ks</t>
  </si>
  <si>
    <t>okno 600/600 - 1ks</t>
  </si>
  <si>
    <t>okno 800/800 - 2ks</t>
  </si>
  <si>
    <t>Posuvné dvoukřídlé okno 1500/1000 - 1ks</t>
  </si>
  <si>
    <t>osvětlení , přímotop, zásuvky</t>
  </si>
  <si>
    <t>bližší specifikace viz PD.</t>
  </si>
  <si>
    <t>230191007R00</t>
  </si>
  <si>
    <t>Uložení chráničky ve výkopu PE 63x3,0mm</t>
  </si>
  <si>
    <t>m</t>
  </si>
  <si>
    <t>3457114702R</t>
  </si>
  <si>
    <t>trubka kabelová ohebná dvouplášťová korugovaná chránička; vnější plášť z HDPE, vnitřní z LDPE; vnější pr.= 63,0 mm; vnitřní pr.= 52,0 mm; mezní hodnota zatížení 450 N/5 cm; teplot.rozsah -45 až 60 °C; stupeň hořlavosti A1; mat. bezhalogenový; IP 40, při použití těsnicího kroužku IP 67</t>
  </si>
  <si>
    <t>SPCM</t>
  </si>
  <si>
    <t>460200163R00</t>
  </si>
  <si>
    <t>Výkop kabelové rýhy 35/80 cm  hor.3</t>
  </si>
  <si>
    <t>Rýha pro uložení chráničky pro ovládání vjezdové brány a mostové váhy</t>
  </si>
  <si>
    <t>460420018R00</t>
  </si>
  <si>
    <t>Zřízení kabelového lože v rýze š.do 35 cm z písku</t>
  </si>
  <si>
    <t>460490012RT1</t>
  </si>
  <si>
    <t>Fólie výstražná z PVC, šířka 33 cm, fólie PVC šířka 33 cm</t>
  </si>
  <si>
    <t>460560163R00</t>
  </si>
  <si>
    <t>Zához rýhy 35/80 cm, hornina třídy 3</t>
  </si>
  <si>
    <t>120001101R00</t>
  </si>
  <si>
    <t>Příplatek za ztížení vykopávky v blízkosti vedení</t>
  </si>
  <si>
    <t>POL1_1</t>
  </si>
  <si>
    <t>2*0,6*1,1</t>
  </si>
  <si>
    <t>Příplatek za lepivost pro hor. 3</t>
  </si>
  <si>
    <t>Odkaz na mn. položky pořadí 3 : 59,40000</t>
  </si>
  <si>
    <t>132201111R00</t>
  </si>
  <si>
    <t>Hloubení rýh š.do 60 cm v hor.3 do 100 m3, STROJNĚ</t>
  </si>
  <si>
    <t>90*0,6*1,1</t>
  </si>
  <si>
    <t>162701105R00</t>
  </si>
  <si>
    <t>Vodorovné přemístění výkopku z hor.1-4 do 10000 m</t>
  </si>
  <si>
    <t>162701109R00</t>
  </si>
  <si>
    <t>Příplatek k vod. přemístění hor.1-4 za další 1 km</t>
  </si>
  <si>
    <t>16,2*5</t>
  </si>
  <si>
    <t>174101101R00</t>
  </si>
  <si>
    <t>Zásyp jam, rýh, šachet se zhutněním</t>
  </si>
  <si>
    <t>včetně strojního přemístění materiálu pro zásyp ze vzdálenosti do 10 m od okraje zásypu</t>
  </si>
  <si>
    <t>59,4-16,2</t>
  </si>
  <si>
    <t>175101101RT2</t>
  </si>
  <si>
    <t>Obsyp potrubí bez prohození sypaniny s dodáním štěrkopísku frakce 0 - 22 mm</t>
  </si>
  <si>
    <t>90*0,6*0,3</t>
  </si>
  <si>
    <t>199000005R00</t>
  </si>
  <si>
    <t>Poplatek za skládku zeminy 1- 4, č. dle katal. odpadů 17 05 04</t>
  </si>
  <si>
    <t>t</t>
  </si>
  <si>
    <t>16,2*1,8</t>
  </si>
  <si>
    <t>871161121R00</t>
  </si>
  <si>
    <t>Montáž trubek polyetylenových ve výkopu d 32 mm</t>
  </si>
  <si>
    <t>877152121R00</t>
  </si>
  <si>
    <t>Přirážka za 1 spoj elektrotvarovky d 25 mm</t>
  </si>
  <si>
    <t>kus</t>
  </si>
  <si>
    <t>892241111R00</t>
  </si>
  <si>
    <t>Tlaková zkouška vodovodního potrubí DN 80</t>
  </si>
  <si>
    <t>894432112R00</t>
  </si>
  <si>
    <t>Osazení plastové šachty revizní prům.425 mm, Wavin</t>
  </si>
  <si>
    <t>Osazení ukončovací šachty vodovodní přípojky pod provozním a sociálním kontejnerem</t>
  </si>
  <si>
    <t>899731111R00</t>
  </si>
  <si>
    <t>Vodič signalizační CYY 1,5 mm2</t>
  </si>
  <si>
    <t>286136743R</t>
  </si>
  <si>
    <t>Trubka Wavin TS voda SDR11, 32 x 3,0 mm, L = 100 m</t>
  </si>
  <si>
    <t>28655344R</t>
  </si>
  <si>
    <t>Přechod PE - kov vnitřní závit 32 x 1"</t>
  </si>
  <si>
    <t>286971402R</t>
  </si>
  <si>
    <t>Roura šachtová korugovaná bez hrdla 425/1500 mm</t>
  </si>
  <si>
    <t>Ukončovací šachta vodovodní přípojky pod provozním a sociálním kontejnerem</t>
  </si>
  <si>
    <t>998276101R00</t>
  </si>
  <si>
    <t>Přesun hmot, trubní vedení plastová, otevř. výkop</t>
  </si>
  <si>
    <t>na vzdálenost 15 m od hrany výkopu nebo od okraje šachty</t>
  </si>
  <si>
    <t>722239103R00</t>
  </si>
  <si>
    <t>Montáž vodovodních armatur 2závity, G 1"</t>
  </si>
  <si>
    <t>722290234R00</t>
  </si>
  <si>
    <t>Proplach a dezinfekce vodovodního potrubí DN 80 mm</t>
  </si>
  <si>
    <t>Včetně dodání desinfekčního prostředku.</t>
  </si>
  <si>
    <t>55113532.AR</t>
  </si>
  <si>
    <t>Kohout kulový s vypouštěním R250DS 1" páčka Giacomini</t>
  </si>
  <si>
    <t>998722101R00</t>
  </si>
  <si>
    <t>Přesun hmot pro vnitřní vodovod, výšky do 6 m</t>
  </si>
  <si>
    <t>POL1_7</t>
  </si>
  <si>
    <t>11,5+2</t>
  </si>
  <si>
    <t>Trubka kabelová chránička KOPOFLEX KF 09063</t>
  </si>
  <si>
    <t>Fólie výstražná z PVC, šířka 33 cm fólie PVC šířka 33 cm</t>
  </si>
  <si>
    <t>6,5+1,2</t>
  </si>
  <si>
    <t>131201110R00</t>
  </si>
  <si>
    <t>Hloubení nezapaž. jam hor.3 do 50 m3, STROJNĚ</t>
  </si>
  <si>
    <t>Výkop pro jímku 5m3 s 30% překopem : 5*1,3</t>
  </si>
  <si>
    <t>2*0,6*1</t>
  </si>
  <si>
    <t>Odkaz na mn. položky pořadí 3 : 1,20000</t>
  </si>
  <si>
    <t>Odkaz na mn. položky pořadí 2 : 6,50000</t>
  </si>
  <si>
    <t>Odkaz na mn. položky pořadí 6 : 2,34000*-1</t>
  </si>
  <si>
    <t>5,36*5</t>
  </si>
  <si>
    <t>1,2-0,36</t>
  </si>
  <si>
    <t>(5*1,3)-5</t>
  </si>
  <si>
    <t>2*0,6*0,3</t>
  </si>
  <si>
    <t>Odkaz na mn. položky pořadí 4 : 5,36000*1,8</t>
  </si>
  <si>
    <t>271531113R00</t>
  </si>
  <si>
    <t>Polštář základu z kameniva hr. drceného 16-32 mm</t>
  </si>
  <si>
    <t>podsyp desky pod odpadní jímku : 1,45*3,5*0,1</t>
  </si>
  <si>
    <t>273321321R00</t>
  </si>
  <si>
    <t>Železobeton základových desek C 20/25</t>
  </si>
  <si>
    <t>deska pod odpadní jímku : 1,4*3,5*0,1</t>
  </si>
  <si>
    <t>273361921RT5</t>
  </si>
  <si>
    <t>Výztuž základových desek ze svařovaných sítí KH 20, drát d 6,0 mm, oko 150 x 150 mm</t>
  </si>
  <si>
    <t>(1,45*3,5*3,03*1,2)/1000</t>
  </si>
  <si>
    <t>871313121R00</t>
  </si>
  <si>
    <t>Montáž trub kanaliz. z plastu, hrdlových, DN 150</t>
  </si>
  <si>
    <t>899000001RA0</t>
  </si>
  <si>
    <t>Jímka odpadní  (dodávka, montáž)</t>
  </si>
  <si>
    <t>m3 OP</t>
  </si>
  <si>
    <t>Agregovaná položka</t>
  </si>
  <si>
    <t>POL2_</t>
  </si>
  <si>
    <t>Vybírací samonosná jímka 5m3</t>
  </si>
  <si>
    <t>28611142.AR</t>
  </si>
  <si>
    <t>Trubka kanalizační KGEM SN 4 PVC 110 x 3,2 x 2000 mm</t>
  </si>
  <si>
    <t>998011001R00</t>
  </si>
  <si>
    <t>Přesun hmot pro budovy zděné výšky do 6 m</t>
  </si>
  <si>
    <t>210020303R00</t>
  </si>
  <si>
    <t>Žlab kabelový s příslušenstvím, 62/50 mm s víkem</t>
  </si>
  <si>
    <t>Včetně kolen, T-kusů, prodlužovacích dílů, spojek apod.</t>
  </si>
  <si>
    <t>210100003R00</t>
  </si>
  <si>
    <t>Ukončení vodičů v rozvaděči + zapojení do 16 mm2</t>
  </si>
  <si>
    <t>210950101RT1</t>
  </si>
  <si>
    <t>Štítek označovací na kabel včetně dodávky štítku 6035-2k</t>
  </si>
  <si>
    <t>747211</t>
  </si>
  <si>
    <t>CELKOVÁ PROHLÍDKA, ZKOUŠENÍ, MĚŘENÍ A VYHOTOVENÍ VÝCHOZÍ REVIZNÍ ZPRÁVY, PRO OBJEM IN DO 100 TIS. KČ</t>
  </si>
  <si>
    <t>KUS</t>
  </si>
  <si>
    <t>OTSKP 23</t>
  </si>
  <si>
    <t>5531300061R</t>
  </si>
  <si>
    <t>Podpěra na stěnu pro kabelový žlab DZDS 100/B S</t>
  </si>
  <si>
    <t>553473900R</t>
  </si>
  <si>
    <t>MARS žlab kabelový NKZI 50 x 62 x 0,7 mm EO, s integrovanou spojkou</t>
  </si>
  <si>
    <t>55347510R</t>
  </si>
  <si>
    <t>MARS víko žlabu V 62, l=2 m 0,6 mm S</t>
  </si>
  <si>
    <t>460010023R00</t>
  </si>
  <si>
    <t>Vytýčení kabelové trasy ve volném terénu</t>
  </si>
  <si>
    <t>km</t>
  </si>
  <si>
    <t>650061642R00</t>
  </si>
  <si>
    <t>Montáž jističe modulárního třípólového do 80 A</t>
  </si>
  <si>
    <t>dozbrojení RHE</t>
  </si>
  <si>
    <t>650125719R00</t>
  </si>
  <si>
    <t>Uložení kabelu Cu 4 x 10 mm2 volně</t>
  </si>
  <si>
    <t>650142419R00</t>
  </si>
  <si>
    <t>Ukončení kabelu smršť. koncovkou 4 x 25 mm2</t>
  </si>
  <si>
    <t>34111076R</t>
  </si>
  <si>
    <t>Kabel silový s Cu jádrem 750 V CYKY 4 x10 mm2</t>
  </si>
  <si>
    <t>35822002317R</t>
  </si>
  <si>
    <t>Jistič do 80 A 3 pól. charakterist. B, LTN-40B-3</t>
  </si>
  <si>
    <t>Dozbrojení RHE</t>
  </si>
  <si>
    <t>210010555RT2</t>
  </si>
  <si>
    <t>Osazení a připojení ekvipotenciální svorkovnice  včetně dodávky svorkovnice EPS 2</t>
  </si>
  <si>
    <t>210100001R00</t>
  </si>
  <si>
    <t>Ukončení vodičů v rozvaděči + zapojení do 2,5 mm2</t>
  </si>
  <si>
    <t>210100002R00</t>
  </si>
  <si>
    <t>Ukončení vodičů v rozvaděči + zapojení do 6 mm2</t>
  </si>
  <si>
    <t>210202111R00</t>
  </si>
  <si>
    <t>Svítidlo veřejného osvětlení na výložník</t>
  </si>
  <si>
    <t>210204011R00</t>
  </si>
  <si>
    <t>Stožár osvětlovací ocelový délky do 12 m</t>
  </si>
  <si>
    <t>Montáž stožárů, jejich rozvoz po trase, postavení, vyrovnání a definitivní zajištění v základu.</t>
  </si>
  <si>
    <t>210204103RS2</t>
  </si>
  <si>
    <t>Výložník ocelový 1ramenný do 35 kg včetně nákladů na montážní plošinu</t>
  </si>
  <si>
    <t>Montáž výložníku, jejich rozvoz po trase, postavení, vyrovnání a definitivní zajištění v poloze.</t>
  </si>
  <si>
    <t>210204201R00</t>
  </si>
  <si>
    <t>Elektrovýzbroj stožáru pro 1 okruh</t>
  </si>
  <si>
    <t>Montáž stožárové rozvodnice, montáže kabelu mezi rozvodnicí a vlastním svítidlem včetně jeho ukončení a zapojení v rozvodnici. U stožárů typu Ž je v položce zakalkulováno i zapojení dotykové spojky.</t>
  </si>
  <si>
    <t>210220301RT2</t>
  </si>
  <si>
    <t>Svorka hromosvodová do 2 šroubů /SS, SZ, SO/ včetně dodávky svorky SS</t>
  </si>
  <si>
    <t>210220302RT6</t>
  </si>
  <si>
    <t>Svorka hromosvodová nad 2 šrouby /ST, SJ, SR, atd/ včetně dodávky svorky SP kovových částí d 3-12 mm</t>
  </si>
  <si>
    <t>210220458R00</t>
  </si>
  <si>
    <t>Nátěr nového svodového vodiče, 1x zákl.,2x krycí</t>
  </si>
  <si>
    <t>210800627RT1</t>
  </si>
  <si>
    <t>Vodič H07V-K (CYA) 10 mm2 uložený volně včetně dodávky vodiče CYA 10</t>
  </si>
  <si>
    <t>747213</t>
  </si>
  <si>
    <t>CELKOVÁ PROHLÍDKA, ZKOUŠENÍ, MĚŘENÍ A VYHOTOVENÍ VÝCHOZÍ REVIZNÍ ZPRÁVY, PRO OBJEM IN PŘES 500 DO 10</t>
  </si>
  <si>
    <t>316735707R</t>
  </si>
  <si>
    <t>Stožár osvětlovací uliční K 9-133/89/60</t>
  </si>
  <si>
    <t>31677101R</t>
  </si>
  <si>
    <t>Výložník PDA 1-1000/76 pro stožár horní průměr 76 mm</t>
  </si>
  <si>
    <t>31678615.AR</t>
  </si>
  <si>
    <t>Svorkovnice stožárová PSR 16-1</t>
  </si>
  <si>
    <t>348360210R</t>
  </si>
  <si>
    <t>Svítidlo LED pro veřejné osvětlení 120 W</t>
  </si>
  <si>
    <t>220111728R00</t>
  </si>
  <si>
    <t>Vodič svodový z FeZn drátu, D 10 mm</t>
  </si>
  <si>
    <t>460100022RT1</t>
  </si>
  <si>
    <t>Pouzdrový základ 250x1500 mm v ose trasy kab. kompletní zhot.pouzdrového základu</t>
  </si>
  <si>
    <t>Základy pro stožáry osvětlení</t>
  </si>
  <si>
    <t>650031623R00</t>
  </si>
  <si>
    <t>Montáž rozváděče do váhy 50 kg</t>
  </si>
  <si>
    <t>650061113R00</t>
  </si>
  <si>
    <t xml:space="preserve">Montáž pojistky závitové E 33 do 63 A </t>
  </si>
  <si>
    <t>650125611RT2</t>
  </si>
  <si>
    <t>Uložení kabelu Cu 2 x 1,5 mm2 volně včetně dodávky kabelu CYKY 2 x 1,5 mm2</t>
  </si>
  <si>
    <t>650125641RT2</t>
  </si>
  <si>
    <t>Uložení kabelu Cu 3 x 1,5 mm2 volně včetně dodávky kabelu CYKY 3 x 1,5 mm2</t>
  </si>
  <si>
    <t>650125643RT2</t>
  </si>
  <si>
    <t>Uložení kabelu Cu 3 x 2,5 mm2 volně včetně dodávky kabelu CYKY 3 x 2,5 mm2</t>
  </si>
  <si>
    <t>650125645RT2</t>
  </si>
  <si>
    <t>Uložení kabelu Cu 3 x 4 mm2 volně včetně dodávky kabelu CYKY 3 x 4 mm2</t>
  </si>
  <si>
    <t>650125719RT2</t>
  </si>
  <si>
    <t>Uložení kabelu Cu 4 x 10 mm2 volně včetně dodávky kabelu CYKY 4 x 10 mm2</t>
  </si>
  <si>
    <t>650125763RT2</t>
  </si>
  <si>
    <t>Uložení kabelu Cu 5 x 2,5 mm2 volně včetně dodávky kabelu CYKY 5 x 2,5 mm2</t>
  </si>
  <si>
    <t>650125767RT2</t>
  </si>
  <si>
    <t>Uložení kabelu Cu 5 x 6 mm2 volně včetně dodávky kabelu CYKY 5 x 6 mm2</t>
  </si>
  <si>
    <t>650142711R00</t>
  </si>
  <si>
    <t>Ukončení vodiče/kabelu ucpávkou do 4 žil pr.10 mm2</t>
  </si>
  <si>
    <t>M6503R</t>
  </si>
  <si>
    <t>Zásuvková skřn MX1 (dodávka i montáž)</t>
  </si>
  <si>
    <t>34524402R</t>
  </si>
  <si>
    <t>Vložka pojistková E33 2420 35 A normální</t>
  </si>
  <si>
    <t>M6501R</t>
  </si>
  <si>
    <t>pilířový podstavec pro jednu skříň  s kabelovým prostorem 1330x400x240 mm, krytí IP44</t>
  </si>
  <si>
    <t>M6502R</t>
  </si>
  <si>
    <t>Rozvaděč R1</t>
  </si>
  <si>
    <t>Chránička zemní prům. 63mm</t>
  </si>
  <si>
    <t>Datový kabel FTP</t>
  </si>
  <si>
    <t>Kamera 4 Mpx 103° IR přísvit detekce pohybu</t>
  </si>
  <si>
    <t>Switch 4x PoE + 2</t>
  </si>
  <si>
    <t>Vodotěsná krabice IP67</t>
  </si>
  <si>
    <t>Držák kamery na sloup</t>
  </si>
  <si>
    <t>Kabel CYKY 3x1,5</t>
  </si>
  <si>
    <t>Kabelová průchodka</t>
  </si>
  <si>
    <t>Záložní zdroj, UPS, 2000VA, 1600W, čistý sinus, 12V</t>
  </si>
  <si>
    <t>Akumulátor 150Ah 12V</t>
  </si>
  <si>
    <t>Datový rozvaděč 19" 6U</t>
  </si>
  <si>
    <t>12</t>
  </si>
  <si>
    <t>Switch, cloud router, stolní, 8x Gbit LAN, 4x SFP, 128MB</t>
  </si>
  <si>
    <t>13</t>
  </si>
  <si>
    <t>Optický modul, SFP, 3km, WDM, TX1550nm/RX1310nm,</t>
  </si>
  <si>
    <t>14</t>
  </si>
  <si>
    <t>Patch kabel, optický, SC-SC, APC, 9/125, simplex, 1m</t>
  </si>
  <si>
    <t>15</t>
  </si>
  <si>
    <t>Pigtail, SC, APC, 9/125, 0,9mm, 1m, G.652d</t>
  </si>
  <si>
    <t>16</t>
  </si>
  <si>
    <t>LCD monitor, velikost obrazovky27", Rozlišení obrazovky 2560 x 1440 px</t>
  </si>
  <si>
    <t>8*0,6*1</t>
  </si>
  <si>
    <t>Odkaz na mn. položky pořadí 3 : 4,80000*5</t>
  </si>
  <si>
    <t>Odkaz na mn. položky pořadí 2 : 4,80000*1,8</t>
  </si>
  <si>
    <t>8*0,6*0,1*1,1</t>
  </si>
  <si>
    <t>274313611R00</t>
  </si>
  <si>
    <t>Beton základových pasů prostý C 16/20</t>
  </si>
  <si>
    <t>Včetně dodávky a uložení betonu a kamene.</t>
  </si>
  <si>
    <t>08*0,6*0,9*1,1</t>
  </si>
  <si>
    <t>311238115R00</t>
  </si>
  <si>
    <t>Zdivo POROTHERM 30 P+D P10 na maltu vápenocementovou 5 MPa, tl. 300 mm</t>
  </si>
  <si>
    <t>8*3</t>
  </si>
  <si>
    <t>612421637R00</t>
  </si>
  <si>
    <t>Omítka vnitřní zdiva, MVC, štuková</t>
  </si>
  <si>
    <t>24*2</t>
  </si>
  <si>
    <t>3*0,3*2</t>
  </si>
  <si>
    <t>767995108R00</t>
  </si>
  <si>
    <t>Výroba a montáž kov. atypických konstr. nad 500 kg</t>
  </si>
  <si>
    <t>kg</t>
  </si>
  <si>
    <t>Zpětná montáž velkých ocelových skladů 5x8 m a 4x10 m</t>
  </si>
  <si>
    <t>767996805R00</t>
  </si>
  <si>
    <t>Demontáž atypických ocelových konstr. nad 500 kg</t>
  </si>
  <si>
    <t>Demontáž velkých ocelových skladů 5x8 m a 4x10 m</t>
  </si>
  <si>
    <t>998767102R00</t>
  </si>
  <si>
    <t>Přesun hmot pro zámečnické konstr., výšky do 12 m</t>
  </si>
  <si>
    <t>171156650000R</t>
  </si>
  <si>
    <t xml:space="preserve">Jeřáb mobil. na autopodvozku 50 t GROVE </t>
  </si>
  <si>
    <t>Sh</t>
  </si>
  <si>
    <t>STROJ</t>
  </si>
  <si>
    <t>Stroj</t>
  </si>
  <si>
    <t>POL6_</t>
  </si>
  <si>
    <t>Jeřábnické práce potřebné k přesunu malých skladů 2x5 m</t>
  </si>
  <si>
    <t>783225600R00</t>
  </si>
  <si>
    <t>Nátěr syntetický kovových konstrukcí 2x email</t>
  </si>
  <si>
    <t>včetně pomocného lešení.</t>
  </si>
  <si>
    <t>Odkaz na mn. položky pořadí 16 : 484,00000</t>
  </si>
  <si>
    <t>783226100R00</t>
  </si>
  <si>
    <t>Nátěr syntetický kovových konstrukcí základní</t>
  </si>
  <si>
    <t>Odkaz na mn. položky pořadí 17 : 484,00000</t>
  </si>
  <si>
    <t>783904811R00</t>
  </si>
  <si>
    <t>Odrezivění kovových konstrukcí</t>
  </si>
  <si>
    <t>(5+8+5+8)*3*2</t>
  </si>
  <si>
    <t>(4+10+4+10)*3*2</t>
  </si>
  <si>
    <t>5*8*2</t>
  </si>
  <si>
    <t>4*10*2</t>
  </si>
  <si>
    <t>Demontáž elektroinstalací a kamerového systému před demontáží skladů</t>
  </si>
  <si>
    <t>79902</t>
  </si>
  <si>
    <t>Zpětné namontování elektroinstalací a kamerového systému po přemístění  skladů</t>
  </si>
  <si>
    <t>799K15</t>
  </si>
  <si>
    <t>Kontejner 15 m3</t>
  </si>
  <si>
    <t>Kalkul</t>
  </si>
  <si>
    <t>Provedení dle normy DIN 30 722</t>
  </si>
  <si>
    <t>Výška závěsného oka			1000 mm</t>
  </si>
  <si>
    <t>Celková délka				min.3800 mm</t>
  </si>
  <si>
    <t>Výška					min. 2100 mm</t>
  </si>
  <si>
    <t>Šířka					min. 2100 mm</t>
  </si>
  <si>
    <t>Tloušťka plechu dna			min. 5 mm</t>
  </si>
  <si>
    <t>Tloušťka plechu boků			min. 3 mm</t>
  </si>
  <si>
    <t>Výztuhy dna a bočnic z uzavřených profilů pro vyšší nosnost</t>
  </si>
  <si>
    <t>Provedení vrat				dvoukřídlé, dvojité bezpečnostní jištění</t>
  </si>
  <si>
    <t>Vnější rozteč ližin			1060 mm</t>
  </si>
  <si>
    <t>Podélně sklopné bočnice		max. výška pantu 1,05m</t>
  </si>
  <si>
    <t xml:space="preserve">					[pro usnadnění vkládání odpadu]</t>
  </si>
  <si>
    <t>Dvě pojezdové rolny s maznicemi a bronzovými pouzdry šířky 300 mm</t>
  </si>
  <si>
    <t>Po obvodu navařeny háčky na síť nebo plachtu</t>
  </si>
  <si>
    <t>Nosnost				min. 8t</t>
  </si>
  <si>
    <t>Objem					min. 15m3</t>
  </si>
  <si>
    <t>Lakováno základní barvou + vrchní barvou dle RAL (zelená 6024 nebo modrá 5015)</t>
  </si>
  <si>
    <t>799K30</t>
  </si>
  <si>
    <t>Kontejner 30 m3</t>
  </si>
  <si>
    <t>Výška závěsného oka			1570 mm</t>
  </si>
  <si>
    <t>Celková délka				min. 6000 mm</t>
  </si>
  <si>
    <t>Šířka					min. 2250 mm</t>
  </si>
  <si>
    <t>Provedení vrat				dvoukřídlé, vačkový uzávěr, dvojité bezpečnostní jištění</t>
  </si>
  <si>
    <t>Objem					min. 30m3</t>
  </si>
  <si>
    <t>799K30SV</t>
  </si>
  <si>
    <t>Kontejner 30 m3, s víkem</t>
  </si>
  <si>
    <t>s víkem (víko na kontejner typu ABROLL), které je ovládáno zabudovaným heverem</t>
  </si>
  <si>
    <t>121101101R00</t>
  </si>
  <si>
    <t>Sejmutí ornice s přemístěním do 50 m</t>
  </si>
  <si>
    <t>(1780+996)*0,3</t>
  </si>
  <si>
    <t>122201103R00</t>
  </si>
  <si>
    <t>Odkopávky nezapažené v hor. 3 do 10000 m3</t>
  </si>
  <si>
    <t>(1780+996)*1,625</t>
  </si>
  <si>
    <t>132201112R00</t>
  </si>
  <si>
    <t>Hloubení rýh š.do 60 cm v hor.3 nad 100 m3,STROJNĚ</t>
  </si>
  <si>
    <t>Výkop základů pro opěrnou zídku u sjezdu rampy : 35*0,8*0,6</t>
  </si>
  <si>
    <t>161101101R00</t>
  </si>
  <si>
    <t>Svislé přemístění výkopku z hor.1-4 do 2,5 m</t>
  </si>
  <si>
    <t>Odkaz na mn. položky pořadí 3 : 16,80000</t>
  </si>
  <si>
    <t>Odkaz na mn. položky pořadí 6 : 5360,60000</t>
  </si>
  <si>
    <t>167101102R00</t>
  </si>
  <si>
    <t>Nakládání výkopku z hor. 1 ÷ 4 v množství nad 100 m3</t>
  </si>
  <si>
    <t>Odkaz na mn. položky pořadí 7 : 5360,60000</t>
  </si>
  <si>
    <t>171201201R00</t>
  </si>
  <si>
    <t>Uložení sypaniny na skl.-sypanina na výšku přes 2m</t>
  </si>
  <si>
    <t>Odkaz na mn. položky pořadí 1 : 832,80000</t>
  </si>
  <si>
    <t>Odkaz na mn. položky pořadí 2 : 4511,00000</t>
  </si>
  <si>
    <t>181101102R00</t>
  </si>
  <si>
    <t>Úprava pláně v zářezech v hor. 1-4, se zhutněním</t>
  </si>
  <si>
    <t>1780+996</t>
  </si>
  <si>
    <t>Odkaz na mn. položky pořadí 3 : 16,80000*1,1</t>
  </si>
  <si>
    <t>289971231R00</t>
  </si>
  <si>
    <t>Zřízení vrstvy z geotext. sklon do 1:1 š.do 3 m</t>
  </si>
  <si>
    <t>67352005R</t>
  </si>
  <si>
    <t>Geotextilie netkaná PK-Nontex PET 400 g/m2</t>
  </si>
  <si>
    <t>Odkaz na mn. položky pořadí 10 : 2776*1,1</t>
  </si>
  <si>
    <t>311112120RT3</t>
  </si>
  <si>
    <t>Stěna z tvárnic ztraceného bednění, tl. 200 mm zalití tvárnic betonem C 20/25</t>
  </si>
  <si>
    <t>35*0,75</t>
  </si>
  <si>
    <t>311361821R00</t>
  </si>
  <si>
    <t>Výztuž nadzákladových zdí z betonářské oceli B500B (10 505)</t>
  </si>
  <si>
    <t>při spotřebě výztuže 6kg/m2</t>
  </si>
  <si>
    <t>(26,25*6)/1000</t>
  </si>
  <si>
    <t>348924131R00</t>
  </si>
  <si>
    <t>Stříška plot.zeď tl.200mm z tvar.hlad.přír,KB-BLOK</t>
  </si>
  <si>
    <t>561471120R00</t>
  </si>
  <si>
    <t>Podklad ze zeminy stab.vápnem, Road Mix, tl. 30 cm</t>
  </si>
  <si>
    <t>564861111RT2</t>
  </si>
  <si>
    <t>Podklad ze štěrkodrti po zhutnění tloušťky 20 cm štěrkodrť frakce 0-32 mm</t>
  </si>
  <si>
    <t>564861111RT4</t>
  </si>
  <si>
    <t>Podklad ze štěrkodrti po zhutnění tloušťky 20 cm štěrkodrť frakce 0-63 mm</t>
  </si>
  <si>
    <t>564871111RT4</t>
  </si>
  <si>
    <t>Podklad ze štěrkodrti po zhutnění tloušťky 25 cm štěrkodrť frakce 0-63 mm</t>
  </si>
  <si>
    <t>565141111R00</t>
  </si>
  <si>
    <t>Podklad z obal kam.ACP 16+,ACP 22+,do 3 m,tl. 5 cm</t>
  </si>
  <si>
    <t>567133113R00</t>
  </si>
  <si>
    <t>Podklad z kameniva zpev.cementem SC C5/6 tl.18 cm</t>
  </si>
  <si>
    <t>573111124R00</t>
  </si>
  <si>
    <t>Postřik infiltrační, množství zbytkového asfaltového pojiva 1,00 kg/m2</t>
  </si>
  <si>
    <t>573231143R00</t>
  </si>
  <si>
    <t>Postřik spojovací z KAE modifikované, množství zbytkového asfaltu 0,3 kg/m2</t>
  </si>
  <si>
    <t>1780*2</t>
  </si>
  <si>
    <t>577131111R00</t>
  </si>
  <si>
    <t>Beton asfalt. ACO 11+ obrusný, š. do 3 m, tl. 4 cm</t>
  </si>
  <si>
    <t>577151123R00</t>
  </si>
  <si>
    <t>Beton asfalt. ACL 16+ ložný, š. do 3 m, tl. 6 cm</t>
  </si>
  <si>
    <t>581132111R00</t>
  </si>
  <si>
    <t>Kryt cementobeton. komunikací skup.1 a 2 tl. 20 cm</t>
  </si>
  <si>
    <t>631319291R00</t>
  </si>
  <si>
    <t>Úprava (zdrsnění) čerstvého betonového povrchu ocelovým kartáčem (podélná striáž CB krytu)</t>
  </si>
  <si>
    <t>996</t>
  </si>
  <si>
    <t>5853475RR</t>
  </si>
  <si>
    <t>Vápno hydraulické pro stabilizaci zeminy</t>
  </si>
  <si>
    <t>(1780+996)*17,7</t>
  </si>
  <si>
    <t>Odkaz na hmot. položky pořadí 9 : 46,66200</t>
  </si>
  <si>
    <t>Odkaz na hmot. položky pořadí 10 : 0,09756</t>
  </si>
  <si>
    <t>Odkaz na hmot. položky pořadí 11 : 1,43088</t>
  </si>
  <si>
    <t>Odkaz na hmot. položky pořadí 12 : 13,14206</t>
  </si>
  <si>
    <t>Odkaz na hmot. položky pořadí 13 : 0,16070</t>
  </si>
  <si>
    <t>Odkaz na hmot. položky pořadí 14 : 1,24530</t>
  </si>
  <si>
    <t>998225111R00</t>
  </si>
  <si>
    <t>jakékoliv délky objektu</t>
  </si>
  <si>
    <t>RTS 23/ II</t>
  </si>
  <si>
    <t>Přesun hmot</t>
  </si>
  <si>
    <t>POL7_1</t>
  </si>
  <si>
    <t>711132311R00</t>
  </si>
  <si>
    <t>Provedení izolace nopovou fólií na ploše svislé, včetně uchycení a těsnění</t>
  </si>
  <si>
    <t>Odkaz na mn. položky pořadí 12 : 26,25000</t>
  </si>
  <si>
    <t>998711101R00</t>
  </si>
  <si>
    <t>Přesun hmot pro izolace proti vodě, výšky do 6 m</t>
  </si>
  <si>
    <t>113107410R00</t>
  </si>
  <si>
    <t>Odstranění podkladu nad 50 m2,kam.těžené tl.10 cm</t>
  </si>
  <si>
    <t>podkladová vrstva pod panely a sjezdem</t>
  </si>
  <si>
    <t>63*4,2</t>
  </si>
  <si>
    <t>60</t>
  </si>
  <si>
    <t>113108310R00</t>
  </si>
  <si>
    <t>Odstranění asfaltové vrstvy pl. do 50 m2, tl.10 cm</t>
  </si>
  <si>
    <t>113151111R00</t>
  </si>
  <si>
    <t>Rozebrání ploch ze silničních panelů</t>
  </si>
  <si>
    <t>63*2,3*0,3</t>
  </si>
  <si>
    <t>52,6*5*0,3</t>
  </si>
  <si>
    <t>122201102R00</t>
  </si>
  <si>
    <t>Odkopávky nezapažené v hor. 3 do 1000 m3</t>
  </si>
  <si>
    <t>63*4,2*0,35</t>
  </si>
  <si>
    <t>63*2,3*0,25</t>
  </si>
  <si>
    <t>52,6*5*0,25</t>
  </si>
  <si>
    <t>60*0,35</t>
  </si>
  <si>
    <t>Ruční výkop jam, rýh a šachet v hornině tř. 3</t>
  </si>
  <si>
    <t>Plynovod : 6*0,6*0,8</t>
  </si>
  <si>
    <t>Sdělovací kabely : 6*0,6*0,6</t>
  </si>
  <si>
    <t>Metalický kabel : 6*0,6*0,6</t>
  </si>
  <si>
    <t>Kanalizace : 6*0,8*1,4</t>
  </si>
  <si>
    <t>Vedení ED.G : 6*0,6*0,7</t>
  </si>
  <si>
    <t>Odkaz na mn. položky pořadí 4 : 122,37000</t>
  </si>
  <si>
    <t>Odkaz na mn. položky pořadí 5 : 215,58500</t>
  </si>
  <si>
    <t>Odkaz na mn. položky pořadí 11 : 12,13200*-1</t>
  </si>
  <si>
    <t>Odkaz na mn. položky pořadí 8 : 325,82300</t>
  </si>
  <si>
    <t>Odkaz na mn. položky pořadí 6 : 16,44000</t>
  </si>
  <si>
    <t>175101201R00</t>
  </si>
  <si>
    <t>Obsyp objektu bez prohození sypaniny</t>
  </si>
  <si>
    <t>obsyp obrubníků</t>
  </si>
  <si>
    <t>(150,6+51,6)*0,3*0,2</t>
  </si>
  <si>
    <t>63*6,5</t>
  </si>
  <si>
    <t>52,6*5</t>
  </si>
  <si>
    <t>275313511R00</t>
  </si>
  <si>
    <t>Beton základových patek prostý C 12/15</t>
  </si>
  <si>
    <t>beton patek pro dopravní značky : (0,5*0,5*0,9)*3</t>
  </si>
  <si>
    <t>Odkaz na mn. položky pořadí 14 : 667,50000*1,1</t>
  </si>
  <si>
    <t>51,6*5</t>
  </si>
  <si>
    <t>564731111R00</t>
  </si>
  <si>
    <t>Podklad z kameniva drceného vel.32-63 mm,tl. 10 cm</t>
  </si>
  <si>
    <t>Sjezd na ulici Havlíčkova - podklad pod silniční panely</t>
  </si>
  <si>
    <t>Odkaz na mn. položky pořadí 19 : 672,50000</t>
  </si>
  <si>
    <t>63*6</t>
  </si>
  <si>
    <t>51,6*4,5</t>
  </si>
  <si>
    <t>Odkaz na mn. položky pořadí 18 : 672,50000</t>
  </si>
  <si>
    <t>378*2</t>
  </si>
  <si>
    <t>Odkaz na mn. položky pořadí 24 : 378,00000</t>
  </si>
  <si>
    <t>584121111R00</t>
  </si>
  <si>
    <t>Osazení silničních panelů,lože z kameniva tl. 4 cm</t>
  </si>
  <si>
    <t>Sjezd na ulici Havlíčkova</t>
  </si>
  <si>
    <t>596215040R00</t>
  </si>
  <si>
    <t>Kladení zámkové dlažby tl. 8 cm do drtě tl. 4 cm</t>
  </si>
  <si>
    <t>Odkaz na mn. položky pořadí 16 : 667,50000*17,7</t>
  </si>
  <si>
    <t>592451170R</t>
  </si>
  <si>
    <t>Dlažba HOLLAND I 200 x 100 x 80 mm přírodní</t>
  </si>
  <si>
    <t>Odkaz na mn. položky pořadí 26 : 232,20000*1,1</t>
  </si>
  <si>
    <t>899331111R00</t>
  </si>
  <si>
    <t>Výšková úprava vstupu do 20 cm, zvýšení poklopu</t>
  </si>
  <si>
    <t>914001125R00</t>
  </si>
  <si>
    <t>Osazení svislé dopr.značky na sloupek nebo konzolu</t>
  </si>
  <si>
    <t>915721121R00</t>
  </si>
  <si>
    <t>Vodorovné značení stopčar,zeber atd.plastem,nehluč</t>
  </si>
  <si>
    <t>označení ZTP : 4,5*3</t>
  </si>
  <si>
    <t>917862111RT5</t>
  </si>
  <si>
    <t>Osazení stojatého obrubníku betonového, s boční opěrou, do lože z betonu C 12/15 včetně obrubníku ABO 100/10/25</t>
  </si>
  <si>
    <t>51,6</t>
  </si>
  <si>
    <t>2*4,5</t>
  </si>
  <si>
    <t>63</t>
  </si>
  <si>
    <t>27</t>
  </si>
  <si>
    <t>917862111RV4</t>
  </si>
  <si>
    <t>Osazení stojatého obrubníku betonového, s boční opěrou, do lože z betonu C 12/15 vč.obrub.nájezd.náběh.CSB H 15/25 1000/150/150-250</t>
  </si>
  <si>
    <t>919721211R00</t>
  </si>
  <si>
    <t>Dilatační spáry vkládané vyplněné asfalt. zálivkou</t>
  </si>
  <si>
    <t>919735122R00</t>
  </si>
  <si>
    <t>Řezání stávajícího betonového krytu tl. 5 - 10 cm</t>
  </si>
  <si>
    <t>31175270R</t>
  </si>
  <si>
    <t>Patka sloupku A70</t>
  </si>
  <si>
    <t>40445050.AR</t>
  </si>
  <si>
    <t>Značka dopravní informativní provozní IP 11 - IP 13, rozměr 500 x 700 mm, fólie 1</t>
  </si>
  <si>
    <t>40445215R</t>
  </si>
  <si>
    <t>Značka dopravní upravující přednost P 4, rozměr 900 mm</t>
  </si>
  <si>
    <t>404459509R</t>
  </si>
  <si>
    <t>Sloupek Fe pr. 70 pozinkovaný, l = 3500 mm</t>
  </si>
  <si>
    <t>Přesun hmot, pozemní komunikace, kryt živičný</t>
  </si>
  <si>
    <t>230191014R00</t>
  </si>
  <si>
    <t>Uložení chráničky ve výkopu PE 90x5,1mm</t>
  </si>
  <si>
    <t>Sdělovací kabely : 6</t>
  </si>
  <si>
    <t>Metalický kabel : 6</t>
  </si>
  <si>
    <t>Vedení ED.G : 6</t>
  </si>
  <si>
    <t>230191034R00</t>
  </si>
  <si>
    <t>Uložení chráničky ve výkopu PE 200x7,7 mm</t>
  </si>
  <si>
    <t>Plynovod : 6</t>
  </si>
  <si>
    <t>28614056R</t>
  </si>
  <si>
    <t>Chránička plynová PEHD d 90 x 3,5 x 6000 mm</t>
  </si>
  <si>
    <t>28614071R</t>
  </si>
  <si>
    <t>Chránička plynová PEHD d 200 x 7,7 x 6000 mm</t>
  </si>
  <si>
    <t>460080001RT1</t>
  </si>
  <si>
    <t>Betonový základ do zeminy bez bednění uložení betonu do výkopu</t>
  </si>
  <si>
    <t>Obbetonování kanalizace pod sjezdem : 6*0,8*0,3</t>
  </si>
  <si>
    <t>Odstranění podkladů nebo krytů z kameniva těženého, v ploše jednotlivě nad 50 m2, tloušťka vrstvy 100 mm</t>
  </si>
  <si>
    <t>822-1</t>
  </si>
  <si>
    <t>Rozebrání zpevněných ploch rozebrání ploch ze silničních panelů</t>
  </si>
  <si>
    <t>800-2</t>
  </si>
  <si>
    <t>s přemístěním na skládku na vzdálenost do 20 m nebo s naložením na dopravní prostředek,</t>
  </si>
  <si>
    <t>Odkopávky a  prokopávky nezapažené v hornině 3  přes 100 do 1 000 m3</t>
  </si>
  <si>
    <t>s přehozením výkopku na vzdálenost do 3 m nebo s naložením na dopravní prostředek,</t>
  </si>
  <si>
    <t>990*0,35</t>
  </si>
  <si>
    <t>Vodorovné přemístění výkopku z horniny 1 až 4, na vzdálenost přes 9 000  do 10 000 m</t>
  </si>
  <si>
    <t>Odkaz na mn. položky pořadí 3 : 346,50000</t>
  </si>
  <si>
    <t>Nakládání, skládání, překládání neulehlého výkopku nakládání výkopku  přes 100 m3, z horniny 1 až 4</t>
  </si>
  <si>
    <t>Uložení sypaniny na dočasnou skládku tak, že na 1 m2 plochy připadá přes 2 m3 výkopku nebo ornice</t>
  </si>
  <si>
    <t>Obsyp objektů bez prohození sypaniny</t>
  </si>
  <si>
    <t>sypaninou z vhodných hornin tř. 1 - 4 nebo materiálem, uloženým ve vzdálenosti do 30 m od vnějšího kraje objektu, pro jakoukoliv míru zhutnění,</t>
  </si>
  <si>
    <t>52*0,2*0,3</t>
  </si>
  <si>
    <t>Úprava pláně v zářezech v hornině 1 až 4, se zhutněním</t>
  </si>
  <si>
    <t>vyrovnáním výškových rozdílů, ploch vodorovných a ploch do sklonu 1 : 5.</t>
  </si>
  <si>
    <t>Zřízení vrstvy z geotextilie na upraveném povrchu sklon přes 1:2,5 do 1:1, šířka od 0 do 3 m</t>
  </si>
  <si>
    <t>Geosyntetika typ: geotextilie; netkaná; materiál: PET; plošná hmotnost = 400 g/m2; Pevnost v tahu podélně = 16,0 kN/m; Pevnost v tahu příčně = 22,0 kN/m</t>
  </si>
  <si>
    <t>Odkaz na mn. položky pořadí 9 : 990,00000*1,1</t>
  </si>
  <si>
    <t>Zřízení podkladu ze zeminy stabil. vápnem Road Mix tloušťka po zhutnění 300 mm</t>
  </si>
  <si>
    <t>bez přidání vylepšovacího materiálu, s rozprostřením, promísením, vlhčením, zhutněním, ošetřením vodou, popř. s rozrytím</t>
  </si>
  <si>
    <t>Podklad ze štěrkodrti s rozprostřením a zhutněním frakce 0-32 mm, tloušťka po zhutnění 200 mm</t>
  </si>
  <si>
    <t>Podklad ze štěrkodrti s rozprostřením a zhutněním frakce 0-63 mm, tloušťka po zhutnění 200 mm</t>
  </si>
  <si>
    <t>Podklad z kameniva obaleného asfaltem ACP 16+ až ACP 22+, v pruhu šířky do 3 m, třídy 1, tloušťka po zhutnění 60 mm</t>
  </si>
  <si>
    <t>s rozprostřením a zhutněním</t>
  </si>
  <si>
    <t>Postřik infiltrační asfaltovým pojivem množství zbytkového asfaltu 1,00 kg/m2</t>
  </si>
  <si>
    <t>Postřik spojovací kationaktivní emulzí KAE modifikovanou, množství zbytkového asfaltu 0,30 kg/m2</t>
  </si>
  <si>
    <t>bez posypu kamenivem</t>
  </si>
  <si>
    <t>945*2</t>
  </si>
  <si>
    <t>Beton asfaltový s rozprostřením a zhutněním v pruhu šířky do 3 m, ACO 11+, tloušťky 40 mm, plochy přes 1000 m2</t>
  </si>
  <si>
    <t>Beton asfaltový s rozprostřením a zhutněním v pruhu šířky do 3 m, ACL 16+, tloušťky 60 mm, plochy přes 1000 m2</t>
  </si>
  <si>
    <t>Odkaz na mn. položky pořadí 11 : 990,00000*17,7</t>
  </si>
  <si>
    <t>Osazení silničního nebo chodníkového obrubníku včetně dodávky betonovéího obrubníku  1000/100/250 mm, stojatého, s boční opěrou z betonu prostého, do lože z betonu prostého C 12/15</t>
  </si>
  <si>
    <t>S dodáním hmot pro lože tl. 80-100 mm.</t>
  </si>
  <si>
    <t>Přesun hmot komunikací a letišť, kryt živičný jakékoliv délky objektu</t>
  </si>
  <si>
    <t>vodorovně do 200 m</t>
  </si>
  <si>
    <t>704*0,3</t>
  </si>
  <si>
    <t>704*1,625</t>
  </si>
  <si>
    <t>6,95*0,6*0,8</t>
  </si>
  <si>
    <t>12*0,6*0,8</t>
  </si>
  <si>
    <t>(3*13)*0,6*0,8</t>
  </si>
  <si>
    <t>2,45*0,6*0,8</t>
  </si>
  <si>
    <t>14*2*0,6*0,8</t>
  </si>
  <si>
    <t>6*2*0,6*0,8</t>
  </si>
  <si>
    <t>5,2*12*0,6*0,8</t>
  </si>
  <si>
    <t>73,1*0,6*0,8</t>
  </si>
  <si>
    <t>Odkaz na mn. položky pořadí 1 : 211,2</t>
  </si>
  <si>
    <t>Odkaz na mn. položky pořadí 3 : 113,23200</t>
  </si>
  <si>
    <t>Odkaz na mn. položky pořadí 1 : 211,20000</t>
  </si>
  <si>
    <t>Odkaz na mn. položky pořadí 2 : 1144,00000</t>
  </si>
  <si>
    <t>Odkaz na mn. položky pořadí 5 : 1468,43200</t>
  </si>
  <si>
    <t>Odkaz na mn. položky pořadí 6 : 1468,43200</t>
  </si>
  <si>
    <t>(1,25-0,63)*704</t>
  </si>
  <si>
    <t>704</t>
  </si>
  <si>
    <t>5832111R</t>
  </si>
  <si>
    <t>Zemina recyklovaná Stavozem 0/32, hutnitelná do zásypů</t>
  </si>
  <si>
    <t>436,48*1,8</t>
  </si>
  <si>
    <t>113,232*1,1</t>
  </si>
  <si>
    <t>704*1,1</t>
  </si>
  <si>
    <t>311112130RT4</t>
  </si>
  <si>
    <t>Stěna z tvárnic ztraceného bednění, tl. 300 mm zalití tvárnic betonem C 25/30</t>
  </si>
  <si>
    <t>6,95*1,25</t>
  </si>
  <si>
    <t>((12*1,25)/2)*2</t>
  </si>
  <si>
    <t>(3*13)*1,25</t>
  </si>
  <si>
    <t>2,45*1,25</t>
  </si>
  <si>
    <t>((14*1,25)/2)*2</t>
  </si>
  <si>
    <t>6*1,25</t>
  </si>
  <si>
    <t>(5,2*12)*1,25</t>
  </si>
  <si>
    <t>73,1*1,25</t>
  </si>
  <si>
    <t>při spotřebě výztuže 13 kg/m2</t>
  </si>
  <si>
    <t>(269,875*13)/1000</t>
  </si>
  <si>
    <t>348924231R00</t>
  </si>
  <si>
    <t>Stříška plot.zeď tl.300mm z tvar.hlad.přír,KB-BLOK</t>
  </si>
  <si>
    <t>12*2</t>
  </si>
  <si>
    <t>3*13</t>
  </si>
  <si>
    <t>2,45</t>
  </si>
  <si>
    <t>14*2</t>
  </si>
  <si>
    <t>5,2*12</t>
  </si>
  <si>
    <t>73,1</t>
  </si>
  <si>
    <t>704,00000*17,7</t>
  </si>
  <si>
    <t>Odkaz na hmot. položky pořadí 8 : 314,50188</t>
  </si>
  <si>
    <t>Odkaz na hmot. položky pořadí 9 : 0,01380</t>
  </si>
  <si>
    <t>Odkaz na hmot. položky pořadí 10 : 0,20240</t>
  </si>
  <si>
    <t>Odkaz na hmot. položky pořadí 11 : 208,13570</t>
  </si>
  <si>
    <t>Odkaz na hmot. položky pořadí 12 : 3,57956</t>
  </si>
  <si>
    <t>Odkaz na hmot. položky pořadí 13 : 10,40349</t>
  </si>
  <si>
    <t>Odkaz na hmot. položky pořadí 14 : 8,14200</t>
  </si>
  <si>
    <t>Odkaz na hmot. položky pořadí 15 : 253,57500</t>
  </si>
  <si>
    <t>Odkaz na hmot. položky pořadí 16 : 208,23280</t>
  </si>
  <si>
    <t>Odkaz na hmot. položky pořadí 17 : 238,34900</t>
  </si>
  <si>
    <t>Odkaz na hmot. položky pořadí 19 : 8,14200</t>
  </si>
  <si>
    <t>Odkaz na mn. položky pořadí 14 : 269,87500</t>
  </si>
  <si>
    <t>713121118RT1</t>
  </si>
  <si>
    <t>Montáž dilatačního pásku podél stěn materiál ve specifikaci</t>
  </si>
  <si>
    <t>283140812R</t>
  </si>
  <si>
    <t>Pás dilatační MP B s fólií a samolepem tl. 10 x 200 mm</t>
  </si>
  <si>
    <t>Odkaz na mn. položky pořadí 24 : 242,00000*1,1</t>
  </si>
  <si>
    <t>998713101R00</t>
  </si>
  <si>
    <t>Přesun hmot pro izolace tepelné, výšky do 6 m</t>
  </si>
  <si>
    <t>Zábradlí ocelové třímadlové osazené na patní plechy, uchycení na chem. kotvy, včetně PKO</t>
  </si>
  <si>
    <t>141*0,3*0,3</t>
  </si>
  <si>
    <t>Výkop pro dešťové vpusti : 0,6*0,6*1*6</t>
  </si>
  <si>
    <t>Výkop základu pro opěrnou zídku</t>
  </si>
  <si>
    <t>50*0,6*0,8</t>
  </si>
  <si>
    <t>Odkaz na mn. položky pořadí 3 : 24,00000</t>
  </si>
  <si>
    <t>Odkaz na mn. položky pořadí 2 : 2,16000</t>
  </si>
  <si>
    <t>Odkaz na mn. položky pořadí 1 : 12,69000</t>
  </si>
  <si>
    <t>Odkaz na mn. položky pořadí 5 : 38,85000</t>
  </si>
  <si>
    <t>Odkaz na mn. položky pořadí 6 : 38,85000</t>
  </si>
  <si>
    <t>Odkaz na mn. položky pořadí 3 : 24,00000*1,1</t>
  </si>
  <si>
    <t>50*0,5</t>
  </si>
  <si>
    <t>(25*6)/1000</t>
  </si>
  <si>
    <t>871311111R00</t>
  </si>
  <si>
    <t>Montáž trubek z tvrdého PVC ve výkopu d 160 mm</t>
  </si>
  <si>
    <t>895941311RT2</t>
  </si>
  <si>
    <t>Zřízení vpusti uliční z dílců typ UVB - 50 včetně dodávky dílců pro uliční vpusti TBV</t>
  </si>
  <si>
    <t>286144820R</t>
  </si>
  <si>
    <t>Trubka kanalizační ULTRA-SOLID PP SN 10 160x3000mm hladká PP, oranžová</t>
  </si>
  <si>
    <t>935212</t>
  </si>
  <si>
    <t>PŘÍKOPOVÉ ŽLABY Z BETON TVÁRNIC ŠÍŘ DO 600MM DO BETONU TL 100MM</t>
  </si>
  <si>
    <t>M</t>
  </si>
  <si>
    <t>131201112R00</t>
  </si>
  <si>
    <t>Hloubení nezapaž. jam hor.3 do 1000 m3, STROJNĚ</t>
  </si>
  <si>
    <t>akumulační prostor : 18*36*1,3</t>
  </si>
  <si>
    <t>betonové šachty : 1*1*1,76</t>
  </si>
  <si>
    <t>1*1*1,3</t>
  </si>
  <si>
    <t>1*1*2,32</t>
  </si>
  <si>
    <t>1*1*1,52</t>
  </si>
  <si>
    <t>odlučovač ropných látek : 4,2*2,2*2,65</t>
  </si>
  <si>
    <t>132201211R00</t>
  </si>
  <si>
    <t>Hloubení rýh š.do 200 cm hor.3 do 100 m3,STROJNĚ</t>
  </si>
  <si>
    <t>Monolitický žlab : 36*0,9*0,75</t>
  </si>
  <si>
    <t>Betonová clona : 18*0,5*2</t>
  </si>
  <si>
    <t>Výkop pro dešťové potrubí : 18*0,6*1,56</t>
  </si>
  <si>
    <t>6*0,6*1,76</t>
  </si>
  <si>
    <t>16*0,6*1,93</t>
  </si>
  <si>
    <t>12*0,6*1,52</t>
  </si>
  <si>
    <t>Odkaz na mn. položky pořadí 1 : 873,78600</t>
  </si>
  <si>
    <t>Odkaz na mn. položky pořadí 2 : 94,95600</t>
  </si>
  <si>
    <t>Odkaz na mn. položky pořadí 7 : 30,81600*-1</t>
  </si>
  <si>
    <t>Odkaz na mn. položky pořadí 4 : 937,92600</t>
  </si>
  <si>
    <t>Odkaz na mn. položky pořadí 5 : 937,92600</t>
  </si>
  <si>
    <t>Odkaz na mn. položky pořadí 20 : 3,12000*-1</t>
  </si>
  <si>
    <t>Odkaz na mn. položky pořadí 9 : 18,72000*-1</t>
  </si>
  <si>
    <t>174201101R00</t>
  </si>
  <si>
    <t>Zásyp jam, rýh, šachet bez zhutnění</t>
  </si>
  <si>
    <t>včetně strojního přemístění materiálu ze vzdálenosti do 10 m od okraje zásypu</t>
  </si>
  <si>
    <t>zásyp monolitického žlabu kamenivem : 36*0,4*0,65</t>
  </si>
  <si>
    <t>Zásyp akumulačního prostoru kamenivem : 18*36*1,3</t>
  </si>
  <si>
    <t>52*0,6*0,6</t>
  </si>
  <si>
    <t>583427602R</t>
  </si>
  <si>
    <t>Kamenivo drcené 32/63 Želešice, JHM</t>
  </si>
  <si>
    <t>Odkaz na mn. položky pořadí 8 : 851,76000*2</t>
  </si>
  <si>
    <t>271571111R00</t>
  </si>
  <si>
    <t>Polštář základu ze štěrkopísku tříděného</t>
  </si>
  <si>
    <t>podklad pod ORL : 4,2*2,2*0,15</t>
  </si>
  <si>
    <t>273321311R00</t>
  </si>
  <si>
    <t>Železobeton základových desek C 16/20</t>
  </si>
  <si>
    <t>deska pod ORL : 4,2*2,2*0,1</t>
  </si>
  <si>
    <t>273361921RT8</t>
  </si>
  <si>
    <t xml:space="preserve">Výztuž základových desek ze svařovaných sítí KY 81, drát d 8,0 mm, oko 100 x 100 mm </t>
  </si>
  <si>
    <t>Výztuž desky pod ORL : (4,2*2,2*7,99*1,2)/1000</t>
  </si>
  <si>
    <t>Stěny ORL : ((4,2+2,2+4,2+2,2)*2,65*7,99*1,2)/1000</t>
  </si>
  <si>
    <t>monolitický žlab : 0,75*0,25*36</t>
  </si>
  <si>
    <t>0,75*0,25*36</t>
  </si>
  <si>
    <t>betonová clona : 18*2*0,5</t>
  </si>
  <si>
    <t>Stěny ORL : (4,2+2,2+4,2+2,2)*2,65*0,3</t>
  </si>
  <si>
    <t>274351215R00</t>
  </si>
  <si>
    <t>Bednění stěn základových pasů - zřízení</t>
  </si>
  <si>
    <t>monolitický žlab : 0,75*36*4</t>
  </si>
  <si>
    <t>0,75*0,25*4</t>
  </si>
  <si>
    <t>betonová clona : 18*2*2</t>
  </si>
  <si>
    <t>2*0,5*2</t>
  </si>
  <si>
    <t>274351216R00</t>
  </si>
  <si>
    <t>Bednění stěn základových pasů - odstranění</t>
  </si>
  <si>
    <t>Včetně očištění, vytřídění a uložení bednicího materiálu.</t>
  </si>
  <si>
    <t>Odkaz na mn. položky pořadí 15 : 182,75000</t>
  </si>
  <si>
    <t>289971233R00</t>
  </si>
  <si>
    <t>Zřízení vrstvy z geotext. sklon do 1:1 š.do 8,5 m</t>
  </si>
  <si>
    <t>geotextílie akumulačního prostoru : 18*38*2</t>
  </si>
  <si>
    <t>(18+36+18+36)*1,3</t>
  </si>
  <si>
    <t>Odkaz na mn. položky pořadí 17 : 1508,40000*1,1</t>
  </si>
  <si>
    <t>317121102RT3</t>
  </si>
  <si>
    <t>Osazení překladu světlost otvoru do 180 cm včetně dodávky RZP 179x14x14</t>
  </si>
  <si>
    <t>451572111R00</t>
  </si>
  <si>
    <t>Lože pod potrubí z kameniva těženého 0 - 4 mm</t>
  </si>
  <si>
    <t>Výkop pro dešťové potrubí : 18*0,6*0,1</t>
  </si>
  <si>
    <t>6*0,6*0,1</t>
  </si>
  <si>
    <t>16*0,6*0,1</t>
  </si>
  <si>
    <t>12*0,6*0,1</t>
  </si>
  <si>
    <t>452112111R00</t>
  </si>
  <si>
    <t>Osazení beton, prstenců pod mříže, výšky do 100 mm</t>
  </si>
  <si>
    <t>452112121R00</t>
  </si>
  <si>
    <t>Osazení beton. prstenců pod mříže, výšky do 200 mm</t>
  </si>
  <si>
    <t>591241111R00</t>
  </si>
  <si>
    <t>Kladení dlažby drobné kostky, lože z MC tl. 5 cm</t>
  </si>
  <si>
    <t>597101113RT1</t>
  </si>
  <si>
    <t>Montáž odvodňovacího žlabu - polymerbeton D 400 včetně beton. lože C16/20,zatížení C 250, D 400 kN</t>
  </si>
  <si>
    <t>5534298500R</t>
  </si>
  <si>
    <t>Rošt ACO Drainlock, D400/E600 můstkový litinový 440 x 500 mm</t>
  </si>
  <si>
    <t>76,5*2</t>
  </si>
  <si>
    <t>55347119R</t>
  </si>
  <si>
    <t>Rošt podlahový 30/3 lisovaný "P" 500 x 1000 mm</t>
  </si>
  <si>
    <t>Rošt do monolitického žlabu</t>
  </si>
  <si>
    <t>58380120.AR</t>
  </si>
  <si>
    <t>Kostka dlažební žulová štípaná, drobná 80 až 100 mm, třída I</t>
  </si>
  <si>
    <t>5922722603R</t>
  </si>
  <si>
    <t>Žlab Multiline V400 G 0.2 100/45 h 55</t>
  </si>
  <si>
    <t>POL3_0</t>
  </si>
  <si>
    <t>871371111R00</t>
  </si>
  <si>
    <t>Montáž trubek z tvrdého PVC ve výkopu d 315 mm</t>
  </si>
  <si>
    <t>Výkop pro dešťové potrubí : 18+6+16+12</t>
  </si>
  <si>
    <t>881327211R00</t>
  </si>
  <si>
    <t>Potrubí z drenážních trubek, přeložení DN 160</t>
  </si>
  <si>
    <t>Včetně dodání drenážních trubek.</t>
  </si>
  <si>
    <t>892585111R00</t>
  </si>
  <si>
    <t>Zabezpečení konců a zkouška vzduch. kan. DN do 300</t>
  </si>
  <si>
    <t>úsek</t>
  </si>
  <si>
    <t>892855113R00</t>
  </si>
  <si>
    <t>Kontrola kanalizace TV kamerou do 100 m</t>
  </si>
  <si>
    <t>894211111R00</t>
  </si>
  <si>
    <t>Šachty z betonu kruhové,dno C 25/30,</t>
  </si>
  <si>
    <t>Včetně montáže a dodávky stupadel.</t>
  </si>
  <si>
    <t>Šachta č.3 VLEZ ORL1 : 1</t>
  </si>
  <si>
    <t>Šachta č.4 VLEZ ORL2 : 1</t>
  </si>
  <si>
    <t>894421111R00</t>
  </si>
  <si>
    <t>Osazení betonových dílců šachet do 0,5 t</t>
  </si>
  <si>
    <t>894421112R00</t>
  </si>
  <si>
    <t>Osazení betonových dílců šachet do 1,4 t</t>
  </si>
  <si>
    <t>894422111RT1</t>
  </si>
  <si>
    <t>Osazení betonových dílců šachet skruže přechodové, na kroužek</t>
  </si>
  <si>
    <t>894423112R00</t>
  </si>
  <si>
    <t>Osazení betonových dílců šachet do 3,0 t</t>
  </si>
  <si>
    <t>899311113R00</t>
  </si>
  <si>
    <t>Osazení poklopů litinových s rámem do 150 kg</t>
  </si>
  <si>
    <t>286144826R</t>
  </si>
  <si>
    <t>Trubka kanalizační ULTRA-SOLID PP SN 10 315x3000mm hladká PP, oranžová</t>
  </si>
  <si>
    <t>55243347R</t>
  </si>
  <si>
    <t>Poklop litinový KD 03 d 610 mm "D3" D400</t>
  </si>
  <si>
    <t>56241525R</t>
  </si>
  <si>
    <t>Odlučovač rop látek GSOL-10/50 plast. 2 pokl 3,5 t</t>
  </si>
  <si>
    <t>59224329.AR</t>
  </si>
  <si>
    <t>Konus šachtový TBR-Q.1 100-63/58/10 KPS</t>
  </si>
  <si>
    <t>592243391R</t>
  </si>
  <si>
    <t>Skruž šachtová TBS-Q.1 100/25/10 PS</t>
  </si>
  <si>
    <t>592243393R</t>
  </si>
  <si>
    <t>Skruž šachtová TBS-Q.1 100/50/10 PS</t>
  </si>
  <si>
    <t>592243395R</t>
  </si>
  <si>
    <t>Skruž šachtová TBS-Q.1 100/100/10 PS</t>
  </si>
  <si>
    <t>59224347.AR</t>
  </si>
  <si>
    <t>Prstenec vyrovnávací šachtový TBW-Q.1 63/6</t>
  </si>
  <si>
    <t>59224348.AR</t>
  </si>
  <si>
    <t>Prstenec vyrovnávací šachtový TBW-Q.1 63/8</t>
  </si>
  <si>
    <t>59224349.AR</t>
  </si>
  <si>
    <t>Prstenec vyrovnávací šachtový TBW-Q.1 63/10</t>
  </si>
  <si>
    <t>59224349R</t>
  </si>
  <si>
    <t>Prstenec vyrovnávací šachtový TBW-Q.1 63/12</t>
  </si>
  <si>
    <t>59224366.AR</t>
  </si>
  <si>
    <t>Dno šachtové přímé/průtočné TBZ-Q.1 100/60 V max. 40</t>
  </si>
  <si>
    <t>59224367.AR</t>
  </si>
  <si>
    <t>Dno šachtové přímé/průtočné TBZ-Q.1 100/80 V max. 50</t>
  </si>
  <si>
    <t>711111001RZ1</t>
  </si>
  <si>
    <t xml:space="preserve">Provedení izolace proti vlhkosti na ploše vodorovné, 1x asfaltovým penetračním nátěrem včetně dodávky asfaltového penetračního laku </t>
  </si>
  <si>
    <t>strop ORL : 4,2*2,2</t>
  </si>
  <si>
    <t>711141559RY2</t>
  </si>
  <si>
    <t>Provedení izolace proti vlhkosti na ploše vodorovné, asfaltovými pásy přitavením 1 vrstva - včetně dod. Glastek 40 special mineral</t>
  </si>
  <si>
    <t>Provedení očištění povrchu a natavení jedné vrstvy modifikovaného asfaltového pásu včetně dodávky materiálů.</t>
  </si>
  <si>
    <t>Odkaz na mn. položky pořadí 53 : 9,24000*1,1</t>
  </si>
  <si>
    <t>Napojení nové dešťové kanalizace na stávající kanalizaci</t>
  </si>
  <si>
    <t>Vírový regulátor odtoku 6L/s dodávka vč.montáže</t>
  </si>
  <si>
    <t>79903</t>
  </si>
  <si>
    <t>Vřetenové Hradítko s prodloužením, poklopem a zámkem D+M</t>
  </si>
  <si>
    <t>výkop pro sloupky brány : 0,6*0,6*0,9*2</t>
  </si>
  <si>
    <t>Odkaz na mn. položky pořadí 1 : 0,64800</t>
  </si>
  <si>
    <t>275313621R00</t>
  </si>
  <si>
    <t>Beton základových patek prostý C 20/25</t>
  </si>
  <si>
    <t>0,6*0,6*0,9*2*1,1</t>
  </si>
  <si>
    <t>318110011RT8</t>
  </si>
  <si>
    <t>Osazení beton. podhrabové desky do ZN držáků deska 245x20x5cm, držák na sloupek 48/60 mm v.20cm</t>
  </si>
  <si>
    <t>338171122R00</t>
  </si>
  <si>
    <t>Osazení sloupků plot.ocel. do 2,6 m, zabet.C 25/30</t>
  </si>
  <si>
    <t>sloupek : 132</t>
  </si>
  <si>
    <t>vzpěra : 71</t>
  </si>
  <si>
    <t>553462125R</t>
  </si>
  <si>
    <t>Sloupek plotový STANDARD PLUS d 48 mm, h 2600 mm</t>
  </si>
  <si>
    <t>553462186R</t>
  </si>
  <si>
    <t>Vzpěra STANDARD PLUS d 48 mm h 2000 mm bez hlavy</t>
  </si>
  <si>
    <t>767911120R00</t>
  </si>
  <si>
    <t>Montáž oplocení z pletiva v.do 1,6 m,napínací drát</t>
  </si>
  <si>
    <t>767912110RT1</t>
  </si>
  <si>
    <t>Montáž oplocení - ostnatého drátu H do 2,0 m vč. dodávky ostnatého drátu PVC</t>
  </si>
  <si>
    <t>767920260R00</t>
  </si>
  <si>
    <t>Montáž vrat na ocelové sloupky, plochy do 15 m2</t>
  </si>
  <si>
    <t>31327512R</t>
  </si>
  <si>
    <t>Pletivo 4hr.PRIMA Standard 55/2,5 Zn+PVC, v. 1500 mm, bez napínacího drátu</t>
  </si>
  <si>
    <t>31478154R</t>
  </si>
  <si>
    <t>Drát napínací PVC pr. drátu 2,9 mm</t>
  </si>
  <si>
    <t>553462199R</t>
  </si>
  <si>
    <t>Hlava vzpěry d 48 mm - slitina + PVC</t>
  </si>
  <si>
    <t>767001</t>
  </si>
  <si>
    <t>Pojezdová brána do areálu SDO 6 x 2 m</t>
  </si>
  <si>
    <t>PKO - ŽÁROVÉ ZINKOVÁNÍ</t>
  </si>
  <si>
    <t>Výplň z tahokovu - žárově pozinkováno</t>
  </si>
  <si>
    <t>Viz. projektová dokumentace</t>
  </si>
  <si>
    <t>998767101R00</t>
  </si>
  <si>
    <t>Přesun hmot pro zámečnické konstr., výšky do 6 m</t>
  </si>
  <si>
    <t>Hloubení nezapažených jam a zářezů do 50 m3, v hornině 3, hloubení strojně</t>
  </si>
  <si>
    <t>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t>
  </si>
  <si>
    <t>9,5*4,5*0,91</t>
  </si>
  <si>
    <t>Svislé přemístění výkopku z horniny 1 až 4, při hloubce výkopu přes 1 do 2,5 m</t>
  </si>
  <si>
    <t>bez naložení do dopravní nádoby, ale s vyprázdněním dopravní nádoby na hromadu nebo na dopravní prostředek,</t>
  </si>
  <si>
    <t>Odkaz na mn. položky pořadí 1 : 38,90250</t>
  </si>
  <si>
    <t>Odkaz na mn. položky pořadí 2 : 38,90250</t>
  </si>
  <si>
    <t>Zásyp sypaninou bez zhutnění jam, šachet, rýh nebo kolem objektů v těchto vykopávkách</t>
  </si>
  <si>
    <t>z jakékoliv horniny s uložením výkopku po vrstvách,</t>
  </si>
  <si>
    <t>Podsyp pod roznášecí deskou : 9,5*4,5*0,25</t>
  </si>
  <si>
    <t>583320881R</t>
  </si>
  <si>
    <t>Kamenivo nestanovené těžené; frakce 0,0 až 8,0 mm; typ: tříděný</t>
  </si>
  <si>
    <t>Odkaz na mn. položky pořadí 6 : 10,68750*2</t>
  </si>
  <si>
    <t>273313311R00</t>
  </si>
  <si>
    <t>Beton základových desek prostý třídy C 8/10</t>
  </si>
  <si>
    <t>dodávka a uložení betonu do připravené konstrukce,</t>
  </si>
  <si>
    <t>Beton po obvodu váhy : 0,585*0,46*9,5*2</t>
  </si>
  <si>
    <t>0,56*0,46*4,5*2</t>
  </si>
  <si>
    <t>Beton základových desek železový třídy C 20/25</t>
  </si>
  <si>
    <t>bez dodávky a uložení výztuže</t>
  </si>
  <si>
    <t>9,5*4,5*0,25</t>
  </si>
  <si>
    <t>273351215R00</t>
  </si>
  <si>
    <t>Bednění stěn základových desek zřízení</t>
  </si>
  <si>
    <t>svislé nebo šikmé (odkloněné) , půdorysně přímé nebo zalomené, stěn základových desek ve volných nebo zapažených jámách, rýhách, šachtách, včetně případných vzpěr,</t>
  </si>
  <si>
    <t>(1,8+3,6)*2*0,4*2</t>
  </si>
  <si>
    <t>273351216R00</t>
  </si>
  <si>
    <t>Bednění stěn základových desek odstranění</t>
  </si>
  <si>
    <t>Odkaz na mn. položky pořadí 10 : 8,64000</t>
  </si>
  <si>
    <t>273361921RU2</t>
  </si>
  <si>
    <t>Uložení výztuže základových desek ze svařovaných sítí průměr drátu 10 mm, velikost oka 150/150 mm</t>
  </si>
  <si>
    <t>včetně distančních prvků</t>
  </si>
  <si>
    <t>kari síť 10x150x150 (8,43 kg/m2) : ((9,5*4,5)*8,43*1,2)/1000</t>
  </si>
  <si>
    <t>Přesun hmot pro budovy s nosnou konstrukcí zděnou výšky do 6 m</t>
  </si>
  <si>
    <t>POL7_</t>
  </si>
  <si>
    <t>přesun hmot pro budovy občanské výstavby (JKSO 801), budovy pro bydlení (JKSO 803) budovy pro výrobu a služby (JKSO 812) s nosnou svislou konstrukcí zděnou z cihel nebo tvárnic nebo kovovou</t>
  </si>
  <si>
    <t>721176224R00</t>
  </si>
  <si>
    <t>Potrubí KG svodné (ležaté) v zemi vnější průměr D 160 mm, tloušťka stěny 4,0 mm, DN 150</t>
  </si>
  <si>
    <t>800-721</t>
  </si>
  <si>
    <t>včetně tvarovek, objímek. Bez zednických výpomocí.</t>
  </si>
  <si>
    <t>Potrubí včetně tvarovek. Bez zednických výpomocí.</t>
  </si>
  <si>
    <t>210220021RT1</t>
  </si>
  <si>
    <t>Montáž uzemňovacího vedení v zemi, včetně svorek, propojení a izolace spojů, z profilů ocelových pozinkovaných  (FeZn),  , včetně dodávky pásku 30 x 4 mm, bez nátěru</t>
  </si>
  <si>
    <t>včetně montáže svorek spojovacích, odbočných, upevňovacích a spojovacího materiálu.</t>
  </si>
  <si>
    <t>M3301</t>
  </si>
  <si>
    <t>Řízení vah počítačem - řídicí PC vč. OS Windows, LCD monitor, tiskárna, softwarový modul pro, komunikaci mezi indikátorem vah a PC, Alibi paměť</t>
  </si>
  <si>
    <t xml:space="preserve">ks    </t>
  </si>
  <si>
    <t>M3302</t>
  </si>
  <si>
    <t>Uživatelský program „Expediční váha“</t>
  </si>
  <si>
    <t>M3303</t>
  </si>
  <si>
    <t>Sada světelné signalizace (pro oba směry jízdy) + řídící elektronika, semafory jsou ovládány z PC</t>
  </si>
  <si>
    <t>M3304</t>
  </si>
  <si>
    <t>Sada pro bezobslužný provoz</t>
  </si>
  <si>
    <t>10 kusů čipů</t>
  </si>
  <si>
    <t>M3305</t>
  </si>
  <si>
    <t>Kamerový systém pro snímkování vozidel (2x kamera) čelo vozidla z obou stran, + (1x kamera) horní kamera nákladového prostoru vozidla</t>
  </si>
  <si>
    <t>M3306</t>
  </si>
  <si>
    <t>Venkovní displej vah</t>
  </si>
  <si>
    <t>M3307</t>
  </si>
  <si>
    <t>Automatická závora</t>
  </si>
  <si>
    <t>M3308</t>
  </si>
  <si>
    <t>API propojení DB plátců, napojení na webovou službu na straně zadavatele</t>
  </si>
  <si>
    <t>M3309</t>
  </si>
  <si>
    <t>Ovládací zařízení (terminál)</t>
  </si>
  <si>
    <t>Ovládací zařízení je propojeno se čtečkou OP, z níž jsou vyčítany minimálně tyto údaje: jméno, příjmení, datum narození a bydliště. Délka čtení a vyhodnocení nepřesáhne 10 s. Ovládací zařízení disponuje displejem o minimální velikosti 10" a rozlišením full HD. Zařízení je připojeno do internetu, ale dokáže minimálně 15 min. fungovat i v režimu offline a bez elektřiny.</t>
  </si>
  <si>
    <t>M3310</t>
  </si>
  <si>
    <t>Ovládací software</t>
  </si>
  <si>
    <t>Ovládací software příjmá údaje ze čtečky OP a ukládá je do cloudové databáze. Dále příjmá údaje z mostové váhy i z přidružených kamer, které přenáší registrační značky vozidel. Systém bude disponovat grafickým administračním rozhraním pro nastavení všech parametrů, bez nutnosti kontaktovat dodavatele aplikace. Systém bude umožňovat generování různých statistik (časové rozložení vjezdů, statistiky podle komodity apod.). Bude možné vyhodnocovat množství svezeného odpadu podle plátce. Součástí bude pětiletý bezplatný provoz a dodavatel zajistí vzdálený dohled nad chodem aplikace.</t>
  </si>
  <si>
    <t>M3311</t>
  </si>
  <si>
    <t>API propojení DB plátců</t>
  </si>
  <si>
    <t>Tuto funkcionalitu bude moct zadavatel v případě potřeby centrálně vypnout. V případě vypnuté funkcionality ověření dojde pouze ke kontrole, zda je občan občanem města Kyjov. Systém musí umožňovat i povolení vstupu na SD bez zaplacení poplatku.  Rozhraní bude zabezpečeno pomocí serverového certifikátu a uživatelským certifikátem.</t>
  </si>
  <si>
    <t>M3312</t>
  </si>
  <si>
    <t>Implemetace platebního terminálu</t>
  </si>
  <si>
    <t>Bude zajištěno napojení na webovou službu na straně zadavatele. Platební terminál bude funkčně propojen s ovládacím zařízením. Zadavatelem definované odpady, tak bude možné uhradit bezkontatkně přímo na SD. Po zaplacení bude vytištěn jednoduchý doklad o zaplacení.</t>
  </si>
  <si>
    <t>M3313</t>
  </si>
  <si>
    <t>Instalace, montážní práce a oživení systému</t>
  </si>
  <si>
    <t>Součástí zakázky je také instalace ovládacího zařízení, nastavení komunikace s mostovou váhou, kamerami a platebním terminálem. Dodavatel aplikace poskytne školení obsluze sběrných dvorů i správcům aplikace v rozsahu min. 2 hodiny. Uchazeč bude po dobu zkušebního provozu v délce 3 měsíce poskytovat zvýšenou technickou podporu. Tato rozpočtová položka zahrnuje také drobný instalační materiál.</t>
  </si>
  <si>
    <t>M33-TENZO-NAB23-450</t>
  </si>
  <si>
    <t>Mostová váha  8 x 3 m - Dodávka  a montáž</t>
  </si>
  <si>
    <t>Železobetonové nosiče břemene celkových rozměrů 8 x 3 m, váživost 40t</t>
  </si>
  <si>
    <t>Váživost mostové váhy s přesností na 10 kg</t>
  </si>
  <si>
    <t>Stěnové prefabrikované dílce</t>
  </si>
  <si>
    <t>4 ks tenzometrických nerezových snímačů splňujícími normu OIML R 60</t>
  </si>
  <si>
    <t>slučovací skříňka,</t>
  </si>
  <si>
    <t>Vyhodnocovací indikátor typu Rinstrum R420,</t>
  </si>
  <si>
    <t>Typová dokumentace pro přípravu stanoviště,</t>
  </si>
  <si>
    <t>T- profil pro zamezení spádu nečistot pod váhu</t>
  </si>
  <si>
    <t xml:space="preserve"> Doprava vah na místo určení</t>
  </si>
  <si>
    <t>Instalace, montáž a uvedení do provozu, zaškolení obsluhy vah, doprava veškerého zařízení a techniků na místo</t>
  </si>
  <si>
    <t>Prvotní úřední ověření váhy u výrobce a vydání „Potvrzení o ověření měřidla“ v jazyce EN/DE s platností 2 roky</t>
  </si>
  <si>
    <t>Kontrola stavební přípravy - technický dozor dodavatele váhy</t>
  </si>
  <si>
    <t>výkop rýhy pro připojovací kabely váhy, kamer sys., závor k provoznímu objektu</t>
  </si>
  <si>
    <t>460420010RT1</t>
  </si>
  <si>
    <t>Zřízení kabelového lože v rýze š.do 15 cm z písku, tloušťka vrstvy 15 cm</t>
  </si>
  <si>
    <t>Řidič identifikuje vozidlo přiložením čipu, vloží kód materiálu</t>
  </si>
  <si>
    <t>z klávesnice a po potvrzení údajů je zahájeno vážení.</t>
  </si>
  <si>
    <t>Sada obsahuje: Klávesnicový terminál se čtečkou čipů, krycí stříška terminálu, propojovací boxy,</t>
  </si>
  <si>
    <t>Napojení na webovou službu na straně zadavatele, která ověří zaplacení poplatku za odpad. Ověření bude provedeno online.</t>
  </si>
  <si>
    <t>Kabeláž do vzdálenosti 25m od váhy do váhovny</t>
  </si>
  <si>
    <t>Jeřáb 40t pro manipulaci a instalaci mostových vah</t>
  </si>
  <si>
    <t>1778*0,2</t>
  </si>
  <si>
    <t>Odkaz na mn. položky pořadí 1 : 355,60000</t>
  </si>
  <si>
    <t>180402112R00</t>
  </si>
  <si>
    <t>Založení trávníku parkového výsevem svah do 1:2</t>
  </si>
  <si>
    <t>182301133R00</t>
  </si>
  <si>
    <t>Rozprostření ornice, svah, tl. 15-20 cm, nad 500m2</t>
  </si>
  <si>
    <t>183102135R00</t>
  </si>
  <si>
    <t>Hloub. jamek bez výměny půdy do 0,4 m3, svah 1:2</t>
  </si>
  <si>
    <t>183403115R00</t>
  </si>
  <si>
    <t>Obdělání půdy kultivátorováním na svahu 1:2</t>
  </si>
  <si>
    <t>183403253R00</t>
  </si>
  <si>
    <t>Obdělání půdy hrabáním, na svahu 1:2</t>
  </si>
  <si>
    <t>183403261R00</t>
  </si>
  <si>
    <t>Obdělání půdy válením, na svahu 1:2</t>
  </si>
  <si>
    <t>184102121R00</t>
  </si>
  <si>
    <t>Výsadba dřevin s balem D do 20 cm, na svahu 1:2</t>
  </si>
  <si>
    <t>184801122R00</t>
  </si>
  <si>
    <t>Ošetřování vysazených dřevin soliterních, svah 1:2</t>
  </si>
  <si>
    <t>184921094R00</t>
  </si>
  <si>
    <t>Mulčování rostlin tl. do 0,1 m, svah do 1:2</t>
  </si>
  <si>
    <t>185804312R00</t>
  </si>
  <si>
    <t>Zalití rostlin vodou plochy nad 20 m2</t>
  </si>
  <si>
    <t>počítáno 0,2 l / m2</t>
  </si>
  <si>
    <t>00572400R</t>
  </si>
  <si>
    <t>Směs travní parková I. běžná zátěž PROFI á 25 kg</t>
  </si>
  <si>
    <t>1778*0,1</t>
  </si>
  <si>
    <t>02662131R</t>
  </si>
  <si>
    <t>Tis červený - Taxus baccata v. 60-80 cm</t>
  </si>
  <si>
    <t>10391100R</t>
  </si>
  <si>
    <t>Kůra mulčovací VL</t>
  </si>
  <si>
    <t>568211111R00</t>
  </si>
  <si>
    <t>Položení geomříže skl.do 1:5, š. do 3 m</t>
  </si>
  <si>
    <t>6931029210R</t>
  </si>
  <si>
    <t>Geomříž tkaná měkká Miragrid GX, PET+PVC, 20/20 kN/m</t>
  </si>
  <si>
    <t>Odkaz na mn. položky pořadí 16 : 1778,00000*1,1</t>
  </si>
  <si>
    <t>264211002R00</t>
  </si>
  <si>
    <t>Vrty pilot VÚIS kónických s hlavicí do 10 m, hor.2</t>
  </si>
  <si>
    <t>105*0,63</t>
  </si>
  <si>
    <t>224324</t>
  </si>
  <si>
    <t>PILOTY ZE ŽELEZOBETONU C25/30</t>
  </si>
  <si>
    <t>M3</t>
  </si>
  <si>
    <t>6*0,63*0,63*17</t>
  </si>
  <si>
    <t>22436</t>
  </si>
  <si>
    <t>VÝZTUŽ PILOT Z OCELI</t>
  </si>
  <si>
    <t>T</t>
  </si>
  <si>
    <t>1) pr. 25 mm : (5,83*3,85*8*17)/1000</t>
  </si>
  <si>
    <t>2) pr. 14 mm : (1,17*1,21*7*17)/1000</t>
  </si>
  <si>
    <t>3a) pr. 8 mm : (44,235*0,4*17)/1000</t>
  </si>
  <si>
    <t>3b) pr. 8 mm : (9,09*0,4*17)/1000</t>
  </si>
  <si>
    <t>4) pr. 20 mm : (1,215*2,47*2*17)/1000</t>
  </si>
  <si>
    <t>264239</t>
  </si>
  <si>
    <t>VRTY PRO PILOTY TŘ II D DO 700MM</t>
  </si>
  <si>
    <t>347125</t>
  </si>
  <si>
    <t>STĚNY PROTIHLUKOVÉ Z DÍLCŮ ŽELEZOBETON DO C30/37</t>
  </si>
  <si>
    <t>M2</t>
  </si>
  <si>
    <t>(13,8+7,3+50)*0,5</t>
  </si>
  <si>
    <t>347151VLS</t>
  </si>
  <si>
    <t>Sloupky protihlukových stěn</t>
  </si>
  <si>
    <t>34715OVLS</t>
  </si>
  <si>
    <t>Stěny protihlukové z dílců z recyklované pryže, výplňové panely z nosných sendvičů s jádrem s PUR pěny jednostranně pohltivý</t>
  </si>
  <si>
    <t>(13,8+7,3+50)*3,5</t>
  </si>
  <si>
    <t>Geodetické práce nutné při výstavbě protihlokové stěny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</si>
</sst>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22"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rgb="FFD6E1EE"/>
      <name val="Arial CE"/>
      <family val="2"/>
      <charset val="238"/>
    </font>
    <font>
      <sz val="10"/>
      <color indexed="9"/>
      <name val="Arial CE"/>
      <family val="2"/>
      <charset val="238"/>
    </font>
    <font>
      <b/>
      <sz val="9"/>
      <name val="Arial CE"/>
      <family val="2"/>
      <charset val="238"/>
    </font>
    <font>
      <sz val="8"/>
      <name val="Arial CE"/>
      <family val="2"/>
      <charset val="238"/>
    </font>
    <font>
      <sz val="8"/>
      <color indexed="12"/>
      <name val="Arial CE"/>
      <family val="2"/>
      <charset val="238"/>
    </font>
    <font>
      <sz val="8"/>
      <color indexed="17"/>
      <name val="Arial CE"/>
      <family val="2"/>
      <charset val="238"/>
    </font>
    <font>
      <sz val="8"/>
      <color indexed="9"/>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4">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0" fontId="8" fillId="0" borderId="0" xfId="0" applyFont="1" applyAlignment="1">
      <alignment horizontal="left" vertical="center" wrapText="1"/>
    </xf>
    <xf numFmtId="1" fontId="0" fillId="0" borderId="6" xfId="0" applyNumberFormat="1" applyBorder="1" applyAlignment="1">
      <alignment horizontal="right" indent="1"/>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8" fillId="0" borderId="18" xfId="0" applyFont="1" applyBorder="1" applyAlignment="1">
      <alignment horizontal="left" vertical="center" wrapText="1"/>
    </xf>
    <xf numFmtId="0" fontId="0" fillId="0" borderId="18" xfId="0" applyBorder="1" applyAlignment="1">
      <alignment vertical="center" wrapText="1"/>
    </xf>
    <xf numFmtId="0" fontId="0" fillId="0" borderId="0" xfId="0" applyAlignment="1">
      <alignment vertical="center" wrapText="1"/>
    </xf>
    <xf numFmtId="0" fontId="8" fillId="0" borderId="6" xfId="0" applyFont="1" applyBorder="1"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18" xfId="0" applyFont="1" applyFill="1" applyBorder="1" applyAlignment="1" applyProtection="1">
      <alignment horizontal="left" vertical="center"/>
      <protection locked="0"/>
    </xf>
    <xf numFmtId="0" fontId="8" fillId="4" borderId="0" xfId="0" applyFont="1" applyFill="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28"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0" fillId="0" borderId="32" xfId="0" applyNumberFormat="1" applyBorder="1" applyAlignment="1">
      <alignment vertical="center" wrapText="1"/>
    </xf>
    <xf numFmtId="4" fontId="3" fillId="0" borderId="32" xfId="0" applyNumberFormat="1" applyFont="1" applyBorder="1" applyAlignment="1">
      <alignment horizontal="right" vertical="center" wrapText="1" shrinkToFit="1"/>
    </xf>
    <xf numFmtId="4" fontId="3" fillId="0" borderId="32" xfId="0" applyNumberFormat="1" applyFont="1" applyBorder="1" applyAlignment="1">
      <alignment horizontal="right" vertical="center" shrinkToFit="1"/>
    </xf>
    <xf numFmtId="4" fontId="0" fillId="0" borderId="32" xfId="0" applyNumberFormat="1" applyBorder="1" applyAlignment="1">
      <alignmen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5" fillId="0" borderId="31" xfId="0" applyNumberFormat="1" applyFont="1" applyBorder="1" applyAlignment="1">
      <alignment vertical="center"/>
    </xf>
    <xf numFmtId="4" fontId="5" fillId="0" borderId="32" xfId="0" applyNumberFormat="1" applyFont="1" applyBorder="1" applyAlignment="1">
      <alignment vertical="center" wrapText="1"/>
    </xf>
    <xf numFmtId="4" fontId="5" fillId="0" borderId="32" xfId="0" applyNumberFormat="1" applyFont="1" applyBorder="1" applyAlignment="1">
      <alignment vertical="center" wrapText="1" shrinkToFit="1"/>
    </xf>
    <xf numFmtId="4" fontId="5" fillId="0" borderId="32" xfId="0" applyNumberFormat="1" applyFont="1" applyBorder="1" applyAlignment="1">
      <alignment vertical="center" shrinkToFit="1"/>
    </xf>
    <xf numFmtId="4" fontId="5" fillId="0" borderId="33" xfId="0" applyNumberFormat="1" applyFont="1" applyBorder="1" applyAlignment="1">
      <alignment vertical="center" shrinkToFit="1"/>
    </xf>
    <xf numFmtId="3" fontId="5"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2" xfId="0" applyNumberFormat="1" applyBorder="1" applyAlignment="1">
      <alignment vertical="center" wrapText="1" shrinkToFi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15" fillId="3" borderId="35" xfId="0" applyNumberFormat="1" applyFont="1" applyFill="1" applyBorder="1" applyAlignment="1">
      <alignment vertical="center" wrapText="1" shrinkToFit="1"/>
    </xf>
    <xf numFmtId="4" fontId="15" fillId="3" borderId="35" xfId="0" applyNumberFormat="1" applyFont="1" applyFill="1" applyBorder="1" applyAlignment="1">
      <alignment vertical="center" shrinkToFit="1"/>
    </xf>
    <xf numFmtId="4" fontId="0" fillId="3" borderId="36" xfId="0" applyNumberFormat="1" applyFill="1" applyBorder="1" applyAlignment="1">
      <alignment vertical="center" shrinkToFit="1"/>
    </xf>
    <xf numFmtId="3" fontId="0" fillId="3" borderId="36"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16" fillId="0" borderId="0" xfId="0" applyNumberFormat="1" applyFont="1" applyAlignment="1">
      <alignment wrapText="1"/>
    </xf>
    <xf numFmtId="0" fontId="0" fillId="0" borderId="0" xfId="0" applyNumberFormat="1" applyAlignment="1">
      <alignment wrapText="1"/>
    </xf>
    <xf numFmtId="0" fontId="4" fillId="0" borderId="0" xfId="0" applyFont="1"/>
    <xf numFmtId="49" fontId="0" fillId="0" borderId="0" xfId="0" applyNumberFormat="1"/>
    <xf numFmtId="0" fontId="17"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7" fillId="5" borderId="28" xfId="0" applyFont="1" applyFill="1" applyBorder="1" applyAlignment="1">
      <alignment horizontal="center" vertical="center" wrapText="1"/>
    </xf>
    <xf numFmtId="0" fontId="17" fillId="5" borderId="29" xfId="0" applyFont="1" applyFill="1" applyBorder="1" applyAlignment="1">
      <alignment horizontal="center" vertical="center" wrapText="1"/>
    </xf>
    <xf numFmtId="0" fontId="17" fillId="5" borderId="30" xfId="0" applyFont="1" applyFill="1" applyBorder="1" applyAlignment="1">
      <alignment horizontal="center" vertical="center" wrapText="1"/>
    </xf>
    <xf numFmtId="49" fontId="3" fillId="0" borderId="31" xfId="0" applyNumberFormat="1" applyFont="1" applyBorder="1" applyAlignment="1">
      <alignment vertical="center"/>
    </xf>
    <xf numFmtId="49" fontId="3" fillId="0" borderId="31" xfId="0" applyNumberFormat="1" applyFont="1" applyBorder="1" applyAlignment="1">
      <alignment vertical="center" wrapText="1"/>
    </xf>
    <xf numFmtId="49" fontId="3" fillId="0" borderId="32" xfId="0" applyNumberFormat="1" applyFont="1" applyBorder="1" applyAlignment="1">
      <alignment vertical="center" wrapText="1"/>
    </xf>
    <xf numFmtId="0" fontId="3" fillId="3" borderId="34" xfId="0" applyFont="1" applyFill="1" applyBorder="1" applyAlignment="1">
      <alignment vertical="center"/>
    </xf>
    <xf numFmtId="0" fontId="3" fillId="3" borderId="34" xfId="0" applyFont="1" applyFill="1" applyBorder="1" applyAlignment="1">
      <alignment vertical="center" wrapText="1"/>
    </xf>
    <xf numFmtId="0" fontId="3" fillId="3" borderId="35" xfId="0" applyFont="1" applyFill="1" applyBorder="1" applyAlignment="1">
      <alignment vertical="center" wrapText="1"/>
    </xf>
    <xf numFmtId="164" fontId="3" fillId="0" borderId="33" xfId="0" applyNumberFormat="1" applyFont="1" applyBorder="1" applyAlignment="1">
      <alignment vertical="center"/>
    </xf>
    <xf numFmtId="164" fontId="3" fillId="3" borderId="36" xfId="0" applyNumberFormat="1" applyFont="1" applyFill="1" applyBorder="1" applyAlignment="1">
      <alignment vertical="center"/>
    </xf>
    <xf numFmtId="164" fontId="0" fillId="0" borderId="0" xfId="0" applyNumberFormat="1"/>
    <xf numFmtId="4" fontId="3" fillId="0" borderId="33" xfId="0" applyNumberFormat="1" applyFont="1" applyBorder="1" applyAlignment="1">
      <alignment horizontal="center" vertical="center"/>
    </xf>
    <xf numFmtId="4" fontId="3" fillId="0" borderId="33" xfId="0" applyNumberFormat="1" applyFont="1" applyBorder="1" applyAlignment="1">
      <alignment vertical="center"/>
    </xf>
    <xf numFmtId="4" fontId="3" fillId="3" borderId="36" xfId="0" applyNumberFormat="1" applyFont="1" applyFill="1" applyBorder="1" applyAlignment="1">
      <alignment horizontal="center" vertical="center"/>
    </xf>
    <xf numFmtId="4" fontId="3" fillId="3" borderId="36" xfId="0" applyNumberFormat="1" applyFont="1" applyFill="1" applyBorder="1" applyAlignment="1">
      <alignment vertical="center"/>
    </xf>
    <xf numFmtId="49" fontId="0" fillId="0" borderId="1" xfId="0" applyNumberFormat="1" applyBorder="1"/>
    <xf numFmtId="0" fontId="4" fillId="0" borderId="0" xfId="0" applyFont="1" applyAlignment="1">
      <alignment horizontal="center"/>
    </xf>
    <xf numFmtId="0" fontId="1"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8" fillId="0" borderId="0" xfId="0" applyFont="1"/>
    <xf numFmtId="165"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8" fillId="0" borderId="0" xfId="0" applyFont="1" applyBorder="1" applyAlignment="1">
      <alignment vertical="top"/>
    </xf>
    <xf numFmtId="49" fontId="18" fillId="0" borderId="0" xfId="0" applyNumberFormat="1" applyFont="1" applyBorder="1" applyAlignment="1">
      <alignment vertical="top"/>
    </xf>
    <xf numFmtId="165" fontId="18" fillId="0" borderId="0" xfId="0" applyNumberFormat="1" applyFont="1" applyBorder="1" applyAlignment="1">
      <alignment vertical="top" shrinkToFit="1"/>
    </xf>
    <xf numFmtId="4" fontId="18" fillId="0" borderId="0" xfId="0" applyNumberFormat="1" applyFont="1" applyBorder="1" applyAlignment="1">
      <alignment vertical="top" shrinkToFit="1"/>
    </xf>
    <xf numFmtId="4" fontId="5" fillId="3" borderId="0" xfId="0" applyNumberFormat="1" applyFont="1" applyFill="1" applyBorder="1" applyAlignment="1">
      <alignment vertical="top" shrinkToFit="1"/>
    </xf>
    <xf numFmtId="0" fontId="5" fillId="3" borderId="27"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5"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37" xfId="0" applyNumberFormat="1" applyFont="1" applyFill="1" applyBorder="1" applyAlignment="1">
      <alignment vertical="top" shrinkToFit="1"/>
    </xf>
    <xf numFmtId="4" fontId="5" fillId="3" borderId="22" xfId="0" applyNumberFormat="1" applyFont="1" applyFill="1" applyBorder="1" applyAlignment="1">
      <alignment vertical="top" shrinkToFit="1"/>
    </xf>
    <xf numFmtId="0" fontId="18" fillId="0" borderId="38" xfId="0" applyFont="1" applyBorder="1" applyAlignment="1">
      <alignment vertical="top"/>
    </xf>
    <xf numFmtId="49" fontId="18" fillId="0" borderId="39" xfId="0" applyNumberFormat="1" applyFont="1" applyBorder="1" applyAlignment="1">
      <alignment vertical="top"/>
    </xf>
    <xf numFmtId="0" fontId="18" fillId="0" borderId="39" xfId="0" applyFont="1" applyBorder="1" applyAlignment="1">
      <alignment horizontal="center" vertical="top" shrinkToFit="1"/>
    </xf>
    <xf numFmtId="165" fontId="18" fillId="0" borderId="39" xfId="0" applyNumberFormat="1" applyFont="1" applyBorder="1" applyAlignment="1">
      <alignment vertical="top" shrinkToFit="1"/>
    </xf>
    <xf numFmtId="4" fontId="18" fillId="4" borderId="39" xfId="0" applyNumberFormat="1" applyFont="1" applyFill="1" applyBorder="1" applyAlignment="1" applyProtection="1">
      <alignment vertical="top" shrinkToFit="1"/>
      <protection locked="0"/>
    </xf>
    <xf numFmtId="4" fontId="18" fillId="0" borderId="39" xfId="0" applyNumberFormat="1" applyFont="1" applyBorder="1" applyAlignment="1">
      <alignment vertical="top" shrinkToFit="1"/>
    </xf>
    <xf numFmtId="4" fontId="18" fillId="0" borderId="40" xfId="0" applyNumberFormat="1" applyFont="1" applyBorder="1" applyAlignment="1">
      <alignment vertical="top" shrinkToFit="1"/>
    </xf>
    <xf numFmtId="0" fontId="18" fillId="0" borderId="41" xfId="0" applyFont="1" applyBorder="1" applyAlignment="1">
      <alignment vertical="top"/>
    </xf>
    <xf numFmtId="49" fontId="18" fillId="0" borderId="42" xfId="0" applyNumberFormat="1" applyFont="1" applyBorder="1" applyAlignment="1">
      <alignment vertical="top"/>
    </xf>
    <xf numFmtId="0" fontId="18" fillId="0" borderId="42" xfId="0" applyFont="1" applyBorder="1" applyAlignment="1">
      <alignment horizontal="center" vertical="top" shrinkToFit="1"/>
    </xf>
    <xf numFmtId="165" fontId="18" fillId="0" borderId="42" xfId="0" applyNumberFormat="1" applyFont="1" applyBorder="1" applyAlignment="1">
      <alignment vertical="top" shrinkToFit="1"/>
    </xf>
    <xf numFmtId="4" fontId="18" fillId="4" borderId="42" xfId="0" applyNumberFormat="1" applyFont="1" applyFill="1" applyBorder="1" applyAlignment="1" applyProtection="1">
      <alignment vertical="top" shrinkToFit="1"/>
      <protection locked="0"/>
    </xf>
    <xf numFmtId="4" fontId="18" fillId="0" borderId="42" xfId="0" applyNumberFormat="1" applyFont="1" applyBorder="1" applyAlignment="1">
      <alignment vertical="top" shrinkToFit="1"/>
    </xf>
    <xf numFmtId="4" fontId="18" fillId="0" borderId="43" xfId="0" applyNumberFormat="1" applyFont="1" applyBorder="1" applyAlignment="1">
      <alignment vertical="top" shrinkToFit="1"/>
    </xf>
    <xf numFmtId="49" fontId="5" fillId="3" borderId="18" xfId="0" applyNumberFormat="1" applyFont="1" applyFill="1" applyBorder="1" applyAlignment="1">
      <alignment horizontal="left" vertical="top" wrapText="1"/>
    </xf>
    <xf numFmtId="49" fontId="18" fillId="0" borderId="42" xfId="0" applyNumberFormat="1" applyFont="1" applyBorder="1" applyAlignment="1">
      <alignment horizontal="left" vertical="top" wrapText="1"/>
    </xf>
    <xf numFmtId="49" fontId="18" fillId="0" borderId="39"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165" fontId="19" fillId="0" borderId="0" xfId="0" applyNumberFormat="1" applyFont="1" applyBorder="1" applyAlignment="1">
      <alignment horizontal="center" vertical="top" wrapText="1" shrinkToFit="1"/>
    </xf>
    <xf numFmtId="165" fontId="19" fillId="0" borderId="0" xfId="0" applyNumberFormat="1" applyFont="1" applyBorder="1" applyAlignment="1">
      <alignment vertical="top" wrapText="1" shrinkToFit="1"/>
    </xf>
    <xf numFmtId="0" fontId="21" fillId="0" borderId="0" xfId="0" applyNumberFormat="1" applyFont="1" applyAlignment="1">
      <alignment wrapText="1"/>
    </xf>
    <xf numFmtId="0" fontId="18" fillId="0" borderId="18" xfId="0" applyNumberFormat="1" applyFont="1" applyBorder="1" applyAlignment="1">
      <alignment vertical="top" wrapText="1"/>
    </xf>
    <xf numFmtId="0" fontId="20" fillId="0" borderId="0" xfId="0" applyNumberFormat="1" applyFont="1" applyBorder="1" applyAlignment="1">
      <alignment vertical="top" wrapText="1"/>
    </xf>
    <xf numFmtId="0" fontId="20" fillId="0" borderId="18" xfId="0" applyNumberFormat="1" applyFont="1" applyBorder="1" applyAlignment="1">
      <alignment vertical="top" wrapText="1"/>
    </xf>
    <xf numFmtId="0" fontId="18" fillId="0" borderId="18" xfId="0" applyNumberFormat="1" applyFont="1" applyBorder="1" applyAlignment="1">
      <alignment horizontal="left" vertical="top" wrapText="1"/>
    </xf>
    <xf numFmtId="165" fontId="19" fillId="0" borderId="0" xfId="0" quotePrefix="1" applyNumberFormat="1" applyFont="1" applyBorder="1" applyAlignment="1">
      <alignment horizontal="left" vertical="top" wrapText="1"/>
    </xf>
    <xf numFmtId="0" fontId="20" fillId="0" borderId="0" xfId="0" applyNumberFormat="1" applyFont="1" applyBorder="1" applyAlignment="1">
      <alignment horizontal="left" vertical="top" wrapText="1"/>
    </xf>
    <xf numFmtId="0" fontId="20" fillId="0" borderId="18" xfId="0" applyNumberFormat="1" applyFont="1" applyBorder="1" applyAlignment="1">
      <alignment horizontal="left" vertical="top"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2" sqref="A2:G2"/>
    </sheetView>
  </sheetViews>
  <sheetFormatPr defaultRowHeight="12.75" x14ac:dyDescent="0.2"/>
  <sheetData>
    <row r="1" spans="1:7" x14ac:dyDescent="0.2">
      <c r="A1" s="21" t="s">
        <v>38</v>
      </c>
    </row>
    <row r="2" spans="1:7" ht="57.75" customHeight="1" x14ac:dyDescent="0.2">
      <c r="A2" s="76" t="s">
        <v>39</v>
      </c>
      <c r="B2" s="76"/>
      <c r="C2" s="76"/>
      <c r="D2" s="76"/>
      <c r="E2" s="76"/>
      <c r="F2" s="76"/>
      <c r="G2" s="76"/>
    </row>
  </sheetData>
  <sheetProtection algorithmName="SHA-512" hashValue="035dELaEmusA6jfsrKTMyCY7DGyCdOVEvsXN6+juYeU8J7+4YUG0WNTx8mijLlAwm90QA/9G2sKw3+WUrFOFuw==" saltValue="OMUL1zKpM7u0pxFSLOd0nA==" spinCount="100000" sheet="1" formatRows="0"/>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5BC92-F6F9-4FAE-9253-E95C86D4510A}">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64</v>
      </c>
      <c r="C3" s="204" t="s">
        <v>65</v>
      </c>
      <c r="D3" s="202"/>
      <c r="E3" s="202"/>
      <c r="F3" s="202"/>
      <c r="G3" s="203"/>
      <c r="AC3" s="179" t="s">
        <v>192</v>
      </c>
      <c r="AG3" t="s">
        <v>193</v>
      </c>
    </row>
    <row r="4" spans="1:60" ht="24.95" customHeight="1" x14ac:dyDescent="0.2">
      <c r="A4" s="205" t="s">
        <v>9</v>
      </c>
      <c r="B4" s="206" t="s">
        <v>67</v>
      </c>
      <c r="C4" s="207" t="s">
        <v>68</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160</v>
      </c>
      <c r="C8" s="248" t="s">
        <v>161</v>
      </c>
      <c r="D8" s="229"/>
      <c r="E8" s="230"/>
      <c r="F8" s="231"/>
      <c r="G8" s="231">
        <f>SUMIF(AG9:AG24,"&lt;&gt;NOR",G9:G24)</f>
        <v>0</v>
      </c>
      <c r="H8" s="231"/>
      <c r="I8" s="231">
        <f>SUM(I9:I24)</f>
        <v>0</v>
      </c>
      <c r="J8" s="231"/>
      <c r="K8" s="231">
        <f>SUM(K9:K24)</f>
        <v>0</v>
      </c>
      <c r="L8" s="231"/>
      <c r="M8" s="231">
        <f>SUM(M9:M24)</f>
        <v>0</v>
      </c>
      <c r="N8" s="230"/>
      <c r="O8" s="230">
        <f>SUM(O9:O24)</f>
        <v>0</v>
      </c>
      <c r="P8" s="230"/>
      <c r="Q8" s="230">
        <f>SUM(Q9:Q24)</f>
        <v>0</v>
      </c>
      <c r="R8" s="231"/>
      <c r="S8" s="231"/>
      <c r="T8" s="232"/>
      <c r="U8" s="226"/>
      <c r="V8" s="226">
        <f>SUM(V9:V24)</f>
        <v>0</v>
      </c>
      <c r="W8" s="226"/>
      <c r="X8" s="226"/>
      <c r="Y8" s="226"/>
      <c r="AG8" t="s">
        <v>218</v>
      </c>
    </row>
    <row r="9" spans="1:60" outlineLevel="1" x14ac:dyDescent="0.2">
      <c r="A9" s="241">
        <v>1</v>
      </c>
      <c r="B9" s="242" t="s">
        <v>51</v>
      </c>
      <c r="C9" s="249" t="s">
        <v>506</v>
      </c>
      <c r="D9" s="243" t="s">
        <v>299</v>
      </c>
      <c r="E9" s="244">
        <v>335</v>
      </c>
      <c r="F9" s="245"/>
      <c r="G9" s="246">
        <f>ROUND(E9*F9,2)</f>
        <v>0</v>
      </c>
      <c r="H9" s="245"/>
      <c r="I9" s="246">
        <f>ROUND(E9*H9,2)</f>
        <v>0</v>
      </c>
      <c r="J9" s="245"/>
      <c r="K9" s="246">
        <f>ROUND(E9*J9,2)</f>
        <v>0</v>
      </c>
      <c r="L9" s="246">
        <v>21</v>
      </c>
      <c r="M9" s="246">
        <f>G9*(1+L9/100)</f>
        <v>0</v>
      </c>
      <c r="N9" s="244">
        <v>0</v>
      </c>
      <c r="O9" s="244">
        <f>ROUND(E9*N9,2)</f>
        <v>0</v>
      </c>
      <c r="P9" s="244">
        <v>0</v>
      </c>
      <c r="Q9" s="244">
        <f>ROUND(E9*P9,2)</f>
        <v>0</v>
      </c>
      <c r="R9" s="246"/>
      <c r="S9" s="246" t="s">
        <v>222</v>
      </c>
      <c r="T9" s="247" t="s">
        <v>223</v>
      </c>
      <c r="U9" s="225">
        <v>0</v>
      </c>
      <c r="V9" s="225">
        <f>ROUND(E9*U9,2)</f>
        <v>0</v>
      </c>
      <c r="W9" s="225"/>
      <c r="X9" s="225" t="s">
        <v>224</v>
      </c>
      <c r="Y9" s="225" t="s">
        <v>225</v>
      </c>
      <c r="Z9" s="215"/>
      <c r="AA9" s="215"/>
      <c r="AB9" s="215"/>
      <c r="AC9" s="215"/>
      <c r="AD9" s="215"/>
      <c r="AE9" s="215"/>
      <c r="AF9" s="215"/>
      <c r="AG9" s="215" t="s">
        <v>226</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outlineLevel="1" x14ac:dyDescent="0.2">
      <c r="A10" s="241">
        <v>2</v>
      </c>
      <c r="B10" s="242" t="s">
        <v>54</v>
      </c>
      <c r="C10" s="249" t="s">
        <v>507</v>
      </c>
      <c r="D10" s="243" t="s">
        <v>299</v>
      </c>
      <c r="E10" s="244">
        <v>335</v>
      </c>
      <c r="F10" s="245"/>
      <c r="G10" s="246">
        <f>ROUND(E10*F10,2)</f>
        <v>0</v>
      </c>
      <c r="H10" s="245"/>
      <c r="I10" s="246">
        <f>ROUND(E10*H10,2)</f>
        <v>0</v>
      </c>
      <c r="J10" s="245"/>
      <c r="K10" s="246">
        <f>ROUND(E10*J10,2)</f>
        <v>0</v>
      </c>
      <c r="L10" s="246">
        <v>21</v>
      </c>
      <c r="M10" s="246">
        <f>G10*(1+L10/100)</f>
        <v>0</v>
      </c>
      <c r="N10" s="244">
        <v>0</v>
      </c>
      <c r="O10" s="244">
        <f>ROUND(E10*N10,2)</f>
        <v>0</v>
      </c>
      <c r="P10" s="244">
        <v>0</v>
      </c>
      <c r="Q10" s="244">
        <f>ROUND(E10*P10,2)</f>
        <v>0</v>
      </c>
      <c r="R10" s="246"/>
      <c r="S10" s="246" t="s">
        <v>222</v>
      </c>
      <c r="T10" s="247" t="s">
        <v>223</v>
      </c>
      <c r="U10" s="225">
        <v>0</v>
      </c>
      <c r="V10" s="225">
        <f>ROUND(E10*U10,2)</f>
        <v>0</v>
      </c>
      <c r="W10" s="225"/>
      <c r="X10" s="225" t="s">
        <v>224</v>
      </c>
      <c r="Y10" s="225" t="s">
        <v>225</v>
      </c>
      <c r="Z10" s="215"/>
      <c r="AA10" s="215"/>
      <c r="AB10" s="215"/>
      <c r="AC10" s="215"/>
      <c r="AD10" s="215"/>
      <c r="AE10" s="215"/>
      <c r="AF10" s="215"/>
      <c r="AG10" s="215" t="s">
        <v>226</v>
      </c>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row>
    <row r="11" spans="1:60" outlineLevel="1" x14ac:dyDescent="0.2">
      <c r="A11" s="241">
        <v>3</v>
      </c>
      <c r="B11" s="242" t="s">
        <v>60</v>
      </c>
      <c r="C11" s="249" t="s">
        <v>508</v>
      </c>
      <c r="D11" s="243" t="s">
        <v>284</v>
      </c>
      <c r="E11" s="244">
        <v>7</v>
      </c>
      <c r="F11" s="245"/>
      <c r="G11" s="246">
        <f>ROUND(E11*F11,2)</f>
        <v>0</v>
      </c>
      <c r="H11" s="245"/>
      <c r="I11" s="246">
        <f>ROUND(E11*H11,2)</f>
        <v>0</v>
      </c>
      <c r="J11" s="245"/>
      <c r="K11" s="246">
        <f>ROUND(E11*J11,2)</f>
        <v>0</v>
      </c>
      <c r="L11" s="246">
        <v>21</v>
      </c>
      <c r="M11" s="246">
        <f>G11*(1+L11/100)</f>
        <v>0</v>
      </c>
      <c r="N11" s="244">
        <v>0</v>
      </c>
      <c r="O11" s="244">
        <f>ROUND(E11*N11,2)</f>
        <v>0</v>
      </c>
      <c r="P11" s="244">
        <v>0</v>
      </c>
      <c r="Q11" s="244">
        <f>ROUND(E11*P11,2)</f>
        <v>0</v>
      </c>
      <c r="R11" s="246"/>
      <c r="S11" s="246" t="s">
        <v>222</v>
      </c>
      <c r="T11" s="247" t="s">
        <v>223</v>
      </c>
      <c r="U11" s="225">
        <v>0</v>
      </c>
      <c r="V11" s="225">
        <f>ROUND(E11*U11,2)</f>
        <v>0</v>
      </c>
      <c r="W11" s="225"/>
      <c r="X11" s="225" t="s">
        <v>224</v>
      </c>
      <c r="Y11" s="225" t="s">
        <v>225</v>
      </c>
      <c r="Z11" s="215"/>
      <c r="AA11" s="215"/>
      <c r="AB11" s="215"/>
      <c r="AC11" s="215"/>
      <c r="AD11" s="215"/>
      <c r="AE11" s="215"/>
      <c r="AF11" s="215"/>
      <c r="AG11" s="215" t="s">
        <v>226</v>
      </c>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1" x14ac:dyDescent="0.2">
      <c r="A12" s="241">
        <v>4</v>
      </c>
      <c r="B12" s="242" t="s">
        <v>64</v>
      </c>
      <c r="C12" s="249" t="s">
        <v>509</v>
      </c>
      <c r="D12" s="243" t="s">
        <v>284</v>
      </c>
      <c r="E12" s="244">
        <v>7</v>
      </c>
      <c r="F12" s="245"/>
      <c r="G12" s="246">
        <f>ROUND(E12*F12,2)</f>
        <v>0</v>
      </c>
      <c r="H12" s="245"/>
      <c r="I12" s="246">
        <f>ROUND(E12*H12,2)</f>
        <v>0</v>
      </c>
      <c r="J12" s="245"/>
      <c r="K12" s="246">
        <f>ROUND(E12*J12,2)</f>
        <v>0</v>
      </c>
      <c r="L12" s="246">
        <v>21</v>
      </c>
      <c r="M12" s="246">
        <f>G12*(1+L12/100)</f>
        <v>0</v>
      </c>
      <c r="N12" s="244">
        <v>0</v>
      </c>
      <c r="O12" s="244">
        <f>ROUND(E12*N12,2)</f>
        <v>0</v>
      </c>
      <c r="P12" s="244">
        <v>0</v>
      </c>
      <c r="Q12" s="244">
        <f>ROUND(E12*P12,2)</f>
        <v>0</v>
      </c>
      <c r="R12" s="246"/>
      <c r="S12" s="246" t="s">
        <v>222</v>
      </c>
      <c r="T12" s="247" t="s">
        <v>223</v>
      </c>
      <c r="U12" s="225">
        <v>0</v>
      </c>
      <c r="V12" s="225">
        <f>ROUND(E12*U12,2)</f>
        <v>0</v>
      </c>
      <c r="W12" s="225"/>
      <c r="X12" s="225" t="s">
        <v>224</v>
      </c>
      <c r="Y12" s="225" t="s">
        <v>225</v>
      </c>
      <c r="Z12" s="215"/>
      <c r="AA12" s="215"/>
      <c r="AB12" s="215"/>
      <c r="AC12" s="215"/>
      <c r="AD12" s="215"/>
      <c r="AE12" s="215"/>
      <c r="AF12" s="215"/>
      <c r="AG12" s="215" t="s">
        <v>226</v>
      </c>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outlineLevel="1" x14ac:dyDescent="0.2">
      <c r="A13" s="241">
        <v>5</v>
      </c>
      <c r="B13" s="242" t="s">
        <v>69</v>
      </c>
      <c r="C13" s="249" t="s">
        <v>510</v>
      </c>
      <c r="D13" s="243" t="s">
        <v>284</v>
      </c>
      <c r="E13" s="244">
        <v>7</v>
      </c>
      <c r="F13" s="245"/>
      <c r="G13" s="246">
        <f>ROUND(E13*F13,2)</f>
        <v>0</v>
      </c>
      <c r="H13" s="245"/>
      <c r="I13" s="246">
        <f>ROUND(E13*H13,2)</f>
        <v>0</v>
      </c>
      <c r="J13" s="245"/>
      <c r="K13" s="246">
        <f>ROUND(E13*J13,2)</f>
        <v>0</v>
      </c>
      <c r="L13" s="246">
        <v>21</v>
      </c>
      <c r="M13" s="246">
        <f>G13*(1+L13/100)</f>
        <v>0</v>
      </c>
      <c r="N13" s="244">
        <v>0</v>
      </c>
      <c r="O13" s="244">
        <f>ROUND(E13*N13,2)</f>
        <v>0</v>
      </c>
      <c r="P13" s="244">
        <v>0</v>
      </c>
      <c r="Q13" s="244">
        <f>ROUND(E13*P13,2)</f>
        <v>0</v>
      </c>
      <c r="R13" s="246"/>
      <c r="S13" s="246" t="s">
        <v>222</v>
      </c>
      <c r="T13" s="247" t="s">
        <v>223</v>
      </c>
      <c r="U13" s="225">
        <v>0</v>
      </c>
      <c r="V13" s="225">
        <f>ROUND(E13*U13,2)</f>
        <v>0</v>
      </c>
      <c r="W13" s="225"/>
      <c r="X13" s="225" t="s">
        <v>224</v>
      </c>
      <c r="Y13" s="225" t="s">
        <v>225</v>
      </c>
      <c r="Z13" s="215"/>
      <c r="AA13" s="215"/>
      <c r="AB13" s="215"/>
      <c r="AC13" s="215"/>
      <c r="AD13" s="215"/>
      <c r="AE13" s="215"/>
      <c r="AF13" s="215"/>
      <c r="AG13" s="215" t="s">
        <v>226</v>
      </c>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row>
    <row r="14" spans="1:60" outlineLevel="1" x14ac:dyDescent="0.2">
      <c r="A14" s="241">
        <v>6</v>
      </c>
      <c r="B14" s="242" t="s">
        <v>72</v>
      </c>
      <c r="C14" s="249" t="s">
        <v>511</v>
      </c>
      <c r="D14" s="243" t="s">
        <v>284</v>
      </c>
      <c r="E14" s="244">
        <v>7</v>
      </c>
      <c r="F14" s="245"/>
      <c r="G14" s="246">
        <f>ROUND(E14*F14,2)</f>
        <v>0</v>
      </c>
      <c r="H14" s="245"/>
      <c r="I14" s="246">
        <f>ROUND(E14*H14,2)</f>
        <v>0</v>
      </c>
      <c r="J14" s="245"/>
      <c r="K14" s="246">
        <f>ROUND(E14*J14,2)</f>
        <v>0</v>
      </c>
      <c r="L14" s="246">
        <v>21</v>
      </c>
      <c r="M14" s="246">
        <f>G14*(1+L14/100)</f>
        <v>0</v>
      </c>
      <c r="N14" s="244">
        <v>0</v>
      </c>
      <c r="O14" s="244">
        <f>ROUND(E14*N14,2)</f>
        <v>0</v>
      </c>
      <c r="P14" s="244">
        <v>0</v>
      </c>
      <c r="Q14" s="244">
        <f>ROUND(E14*P14,2)</f>
        <v>0</v>
      </c>
      <c r="R14" s="246"/>
      <c r="S14" s="246" t="s">
        <v>222</v>
      </c>
      <c r="T14" s="247" t="s">
        <v>223</v>
      </c>
      <c r="U14" s="225">
        <v>0</v>
      </c>
      <c r="V14" s="225">
        <f>ROUND(E14*U14,2)</f>
        <v>0</v>
      </c>
      <c r="W14" s="225"/>
      <c r="X14" s="225" t="s">
        <v>224</v>
      </c>
      <c r="Y14" s="225" t="s">
        <v>225</v>
      </c>
      <c r="Z14" s="215"/>
      <c r="AA14" s="215"/>
      <c r="AB14" s="215"/>
      <c r="AC14" s="215"/>
      <c r="AD14" s="215"/>
      <c r="AE14" s="215"/>
      <c r="AF14" s="215"/>
      <c r="AG14" s="215" t="s">
        <v>226</v>
      </c>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outlineLevel="1" x14ac:dyDescent="0.2">
      <c r="A15" s="241">
        <v>7</v>
      </c>
      <c r="B15" s="242" t="s">
        <v>82</v>
      </c>
      <c r="C15" s="249" t="s">
        <v>512</v>
      </c>
      <c r="D15" s="243" t="s">
        <v>299</v>
      </c>
      <c r="E15" s="244">
        <v>42</v>
      </c>
      <c r="F15" s="245"/>
      <c r="G15" s="246">
        <f>ROUND(E15*F15,2)</f>
        <v>0</v>
      </c>
      <c r="H15" s="245"/>
      <c r="I15" s="246">
        <f>ROUND(E15*H15,2)</f>
        <v>0</v>
      </c>
      <c r="J15" s="245"/>
      <c r="K15" s="246">
        <f>ROUND(E15*J15,2)</f>
        <v>0</v>
      </c>
      <c r="L15" s="246">
        <v>21</v>
      </c>
      <c r="M15" s="246">
        <f>G15*(1+L15/100)</f>
        <v>0</v>
      </c>
      <c r="N15" s="244">
        <v>0</v>
      </c>
      <c r="O15" s="244">
        <f>ROUND(E15*N15,2)</f>
        <v>0</v>
      </c>
      <c r="P15" s="244">
        <v>0</v>
      </c>
      <c r="Q15" s="244">
        <f>ROUND(E15*P15,2)</f>
        <v>0</v>
      </c>
      <c r="R15" s="246"/>
      <c r="S15" s="246" t="s">
        <v>222</v>
      </c>
      <c r="T15" s="247" t="s">
        <v>223</v>
      </c>
      <c r="U15" s="225">
        <v>0</v>
      </c>
      <c r="V15" s="225">
        <f>ROUND(E15*U15,2)</f>
        <v>0</v>
      </c>
      <c r="W15" s="225"/>
      <c r="X15" s="225" t="s">
        <v>224</v>
      </c>
      <c r="Y15" s="225" t="s">
        <v>225</v>
      </c>
      <c r="Z15" s="215"/>
      <c r="AA15" s="215"/>
      <c r="AB15" s="215"/>
      <c r="AC15" s="215"/>
      <c r="AD15" s="215"/>
      <c r="AE15" s="215"/>
      <c r="AF15" s="215"/>
      <c r="AG15" s="215" t="s">
        <v>226</v>
      </c>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outlineLevel="1" x14ac:dyDescent="0.2">
      <c r="A16" s="241">
        <v>8</v>
      </c>
      <c r="B16" s="242" t="s">
        <v>88</v>
      </c>
      <c r="C16" s="249" t="s">
        <v>513</v>
      </c>
      <c r="D16" s="243" t="s">
        <v>284</v>
      </c>
      <c r="E16" s="244">
        <v>7</v>
      </c>
      <c r="F16" s="245"/>
      <c r="G16" s="246">
        <f>ROUND(E16*F16,2)</f>
        <v>0</v>
      </c>
      <c r="H16" s="245"/>
      <c r="I16" s="246">
        <f>ROUND(E16*H16,2)</f>
        <v>0</v>
      </c>
      <c r="J16" s="245"/>
      <c r="K16" s="246">
        <f>ROUND(E16*J16,2)</f>
        <v>0</v>
      </c>
      <c r="L16" s="246">
        <v>21</v>
      </c>
      <c r="M16" s="246">
        <f>G16*(1+L16/100)</f>
        <v>0</v>
      </c>
      <c r="N16" s="244">
        <v>0</v>
      </c>
      <c r="O16" s="244">
        <f>ROUND(E16*N16,2)</f>
        <v>0</v>
      </c>
      <c r="P16" s="244">
        <v>0</v>
      </c>
      <c r="Q16" s="244">
        <f>ROUND(E16*P16,2)</f>
        <v>0</v>
      </c>
      <c r="R16" s="246"/>
      <c r="S16" s="246" t="s">
        <v>222</v>
      </c>
      <c r="T16" s="247" t="s">
        <v>223</v>
      </c>
      <c r="U16" s="225">
        <v>0</v>
      </c>
      <c r="V16" s="225">
        <f>ROUND(E16*U16,2)</f>
        <v>0</v>
      </c>
      <c r="W16" s="225"/>
      <c r="X16" s="225" t="s">
        <v>224</v>
      </c>
      <c r="Y16" s="225" t="s">
        <v>225</v>
      </c>
      <c r="Z16" s="215"/>
      <c r="AA16" s="215"/>
      <c r="AB16" s="215"/>
      <c r="AC16" s="215"/>
      <c r="AD16" s="215"/>
      <c r="AE16" s="215"/>
      <c r="AF16" s="215"/>
      <c r="AG16" s="215" t="s">
        <v>226</v>
      </c>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outlineLevel="1" x14ac:dyDescent="0.2">
      <c r="A17" s="241">
        <v>9</v>
      </c>
      <c r="B17" s="242" t="s">
        <v>91</v>
      </c>
      <c r="C17" s="249" t="s">
        <v>514</v>
      </c>
      <c r="D17" s="243" t="s">
        <v>284</v>
      </c>
      <c r="E17" s="244">
        <v>1</v>
      </c>
      <c r="F17" s="245"/>
      <c r="G17" s="246">
        <f>ROUND(E17*F17,2)</f>
        <v>0</v>
      </c>
      <c r="H17" s="245"/>
      <c r="I17" s="246">
        <f>ROUND(E17*H17,2)</f>
        <v>0</v>
      </c>
      <c r="J17" s="245"/>
      <c r="K17" s="246">
        <f>ROUND(E17*J17,2)</f>
        <v>0</v>
      </c>
      <c r="L17" s="246">
        <v>21</v>
      </c>
      <c r="M17" s="246">
        <f>G17*(1+L17/100)</f>
        <v>0</v>
      </c>
      <c r="N17" s="244">
        <v>0</v>
      </c>
      <c r="O17" s="244">
        <f>ROUND(E17*N17,2)</f>
        <v>0</v>
      </c>
      <c r="P17" s="244">
        <v>0</v>
      </c>
      <c r="Q17" s="244">
        <f>ROUND(E17*P17,2)</f>
        <v>0</v>
      </c>
      <c r="R17" s="246"/>
      <c r="S17" s="246" t="s">
        <v>222</v>
      </c>
      <c r="T17" s="247" t="s">
        <v>223</v>
      </c>
      <c r="U17" s="225">
        <v>0</v>
      </c>
      <c r="V17" s="225">
        <f>ROUND(E17*U17,2)</f>
        <v>0</v>
      </c>
      <c r="W17" s="225"/>
      <c r="X17" s="225" t="s">
        <v>224</v>
      </c>
      <c r="Y17" s="225" t="s">
        <v>225</v>
      </c>
      <c r="Z17" s="215"/>
      <c r="AA17" s="215"/>
      <c r="AB17" s="215"/>
      <c r="AC17" s="215"/>
      <c r="AD17" s="215"/>
      <c r="AE17" s="215"/>
      <c r="AF17" s="215"/>
      <c r="AG17" s="215" t="s">
        <v>226</v>
      </c>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row>
    <row r="18" spans="1:60" outlineLevel="1" x14ac:dyDescent="0.2">
      <c r="A18" s="241">
        <v>10</v>
      </c>
      <c r="B18" s="242" t="s">
        <v>94</v>
      </c>
      <c r="C18" s="249" t="s">
        <v>515</v>
      </c>
      <c r="D18" s="243" t="s">
        <v>284</v>
      </c>
      <c r="E18" s="244">
        <v>1</v>
      </c>
      <c r="F18" s="245"/>
      <c r="G18" s="246">
        <f>ROUND(E18*F18,2)</f>
        <v>0</v>
      </c>
      <c r="H18" s="245"/>
      <c r="I18" s="246">
        <f>ROUND(E18*H18,2)</f>
        <v>0</v>
      </c>
      <c r="J18" s="245"/>
      <c r="K18" s="246">
        <f>ROUND(E18*J18,2)</f>
        <v>0</v>
      </c>
      <c r="L18" s="246">
        <v>21</v>
      </c>
      <c r="M18" s="246">
        <f>G18*(1+L18/100)</f>
        <v>0</v>
      </c>
      <c r="N18" s="244">
        <v>0</v>
      </c>
      <c r="O18" s="244">
        <f>ROUND(E18*N18,2)</f>
        <v>0</v>
      </c>
      <c r="P18" s="244">
        <v>0</v>
      </c>
      <c r="Q18" s="244">
        <f>ROUND(E18*P18,2)</f>
        <v>0</v>
      </c>
      <c r="R18" s="246"/>
      <c r="S18" s="246" t="s">
        <v>222</v>
      </c>
      <c r="T18" s="247" t="s">
        <v>223</v>
      </c>
      <c r="U18" s="225">
        <v>0</v>
      </c>
      <c r="V18" s="225">
        <f>ROUND(E18*U18,2)</f>
        <v>0</v>
      </c>
      <c r="W18" s="225"/>
      <c r="X18" s="225" t="s">
        <v>224</v>
      </c>
      <c r="Y18" s="225" t="s">
        <v>225</v>
      </c>
      <c r="Z18" s="215"/>
      <c r="AA18" s="215"/>
      <c r="AB18" s="215"/>
      <c r="AC18" s="215"/>
      <c r="AD18" s="215"/>
      <c r="AE18" s="215"/>
      <c r="AF18" s="215"/>
      <c r="AG18" s="215" t="s">
        <v>226</v>
      </c>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1:60" outlineLevel="1" x14ac:dyDescent="0.2">
      <c r="A19" s="241">
        <v>11</v>
      </c>
      <c r="B19" s="242" t="s">
        <v>97</v>
      </c>
      <c r="C19" s="249" t="s">
        <v>516</v>
      </c>
      <c r="D19" s="243" t="s">
        <v>284</v>
      </c>
      <c r="E19" s="244">
        <v>1</v>
      </c>
      <c r="F19" s="245"/>
      <c r="G19" s="246">
        <f>ROUND(E19*F19,2)</f>
        <v>0</v>
      </c>
      <c r="H19" s="245"/>
      <c r="I19" s="246">
        <f>ROUND(E19*H19,2)</f>
        <v>0</v>
      </c>
      <c r="J19" s="245"/>
      <c r="K19" s="246">
        <f>ROUND(E19*J19,2)</f>
        <v>0</v>
      </c>
      <c r="L19" s="246">
        <v>21</v>
      </c>
      <c r="M19" s="246">
        <f>G19*(1+L19/100)</f>
        <v>0</v>
      </c>
      <c r="N19" s="244">
        <v>0</v>
      </c>
      <c r="O19" s="244">
        <f>ROUND(E19*N19,2)</f>
        <v>0</v>
      </c>
      <c r="P19" s="244">
        <v>0</v>
      </c>
      <c r="Q19" s="244">
        <f>ROUND(E19*P19,2)</f>
        <v>0</v>
      </c>
      <c r="R19" s="246"/>
      <c r="S19" s="246" t="s">
        <v>222</v>
      </c>
      <c r="T19" s="247" t="s">
        <v>223</v>
      </c>
      <c r="U19" s="225">
        <v>0</v>
      </c>
      <c r="V19" s="225">
        <f>ROUND(E19*U19,2)</f>
        <v>0</v>
      </c>
      <c r="W19" s="225"/>
      <c r="X19" s="225" t="s">
        <v>224</v>
      </c>
      <c r="Y19" s="225" t="s">
        <v>225</v>
      </c>
      <c r="Z19" s="215"/>
      <c r="AA19" s="215"/>
      <c r="AB19" s="215"/>
      <c r="AC19" s="215"/>
      <c r="AD19" s="215"/>
      <c r="AE19" s="215"/>
      <c r="AF19" s="215"/>
      <c r="AG19" s="215" t="s">
        <v>226</v>
      </c>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row>
    <row r="20" spans="1:60" outlineLevel="1" x14ac:dyDescent="0.2">
      <c r="A20" s="241">
        <v>12</v>
      </c>
      <c r="B20" s="242" t="s">
        <v>517</v>
      </c>
      <c r="C20" s="249" t="s">
        <v>518</v>
      </c>
      <c r="D20" s="243" t="s">
        <v>284</v>
      </c>
      <c r="E20" s="244">
        <v>1</v>
      </c>
      <c r="F20" s="245"/>
      <c r="G20" s="246">
        <f>ROUND(E20*F20,2)</f>
        <v>0</v>
      </c>
      <c r="H20" s="245"/>
      <c r="I20" s="246">
        <f>ROUND(E20*H20,2)</f>
        <v>0</v>
      </c>
      <c r="J20" s="245"/>
      <c r="K20" s="246">
        <f>ROUND(E20*J20,2)</f>
        <v>0</v>
      </c>
      <c r="L20" s="246">
        <v>21</v>
      </c>
      <c r="M20" s="246">
        <f>G20*(1+L20/100)</f>
        <v>0</v>
      </c>
      <c r="N20" s="244">
        <v>0</v>
      </c>
      <c r="O20" s="244">
        <f>ROUND(E20*N20,2)</f>
        <v>0</v>
      </c>
      <c r="P20" s="244">
        <v>0</v>
      </c>
      <c r="Q20" s="244">
        <f>ROUND(E20*P20,2)</f>
        <v>0</v>
      </c>
      <c r="R20" s="246"/>
      <c r="S20" s="246" t="s">
        <v>222</v>
      </c>
      <c r="T20" s="247" t="s">
        <v>223</v>
      </c>
      <c r="U20" s="225">
        <v>0</v>
      </c>
      <c r="V20" s="225">
        <f>ROUND(E20*U20,2)</f>
        <v>0</v>
      </c>
      <c r="W20" s="225"/>
      <c r="X20" s="225" t="s">
        <v>224</v>
      </c>
      <c r="Y20" s="225" t="s">
        <v>225</v>
      </c>
      <c r="Z20" s="215"/>
      <c r="AA20" s="215"/>
      <c r="AB20" s="215"/>
      <c r="AC20" s="215"/>
      <c r="AD20" s="215"/>
      <c r="AE20" s="215"/>
      <c r="AF20" s="215"/>
      <c r="AG20" s="215" t="s">
        <v>226</v>
      </c>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row>
    <row r="21" spans="1:60" outlineLevel="1" x14ac:dyDescent="0.2">
      <c r="A21" s="241">
        <v>13</v>
      </c>
      <c r="B21" s="242" t="s">
        <v>519</v>
      </c>
      <c r="C21" s="249" t="s">
        <v>520</v>
      </c>
      <c r="D21" s="243" t="s">
        <v>284</v>
      </c>
      <c r="E21" s="244">
        <v>1</v>
      </c>
      <c r="F21" s="245"/>
      <c r="G21" s="246">
        <f>ROUND(E21*F21,2)</f>
        <v>0</v>
      </c>
      <c r="H21" s="245"/>
      <c r="I21" s="246">
        <f>ROUND(E21*H21,2)</f>
        <v>0</v>
      </c>
      <c r="J21" s="245"/>
      <c r="K21" s="246">
        <f>ROUND(E21*J21,2)</f>
        <v>0</v>
      </c>
      <c r="L21" s="246">
        <v>21</v>
      </c>
      <c r="M21" s="246">
        <f>G21*(1+L21/100)</f>
        <v>0</v>
      </c>
      <c r="N21" s="244">
        <v>0</v>
      </c>
      <c r="O21" s="244">
        <f>ROUND(E21*N21,2)</f>
        <v>0</v>
      </c>
      <c r="P21" s="244">
        <v>0</v>
      </c>
      <c r="Q21" s="244">
        <f>ROUND(E21*P21,2)</f>
        <v>0</v>
      </c>
      <c r="R21" s="246"/>
      <c r="S21" s="246" t="s">
        <v>222</v>
      </c>
      <c r="T21" s="247" t="s">
        <v>223</v>
      </c>
      <c r="U21" s="225">
        <v>0</v>
      </c>
      <c r="V21" s="225">
        <f>ROUND(E21*U21,2)</f>
        <v>0</v>
      </c>
      <c r="W21" s="225"/>
      <c r="X21" s="225" t="s">
        <v>224</v>
      </c>
      <c r="Y21" s="225" t="s">
        <v>225</v>
      </c>
      <c r="Z21" s="215"/>
      <c r="AA21" s="215"/>
      <c r="AB21" s="215"/>
      <c r="AC21" s="215"/>
      <c r="AD21" s="215"/>
      <c r="AE21" s="215"/>
      <c r="AF21" s="215"/>
      <c r="AG21" s="215" t="s">
        <v>226</v>
      </c>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row>
    <row r="22" spans="1:60" outlineLevel="1" x14ac:dyDescent="0.2">
      <c r="A22" s="241">
        <v>14</v>
      </c>
      <c r="B22" s="242" t="s">
        <v>521</v>
      </c>
      <c r="C22" s="249" t="s">
        <v>522</v>
      </c>
      <c r="D22" s="243" t="s">
        <v>284</v>
      </c>
      <c r="E22" s="244">
        <v>1</v>
      </c>
      <c r="F22" s="245"/>
      <c r="G22" s="246">
        <f>ROUND(E22*F22,2)</f>
        <v>0</v>
      </c>
      <c r="H22" s="245"/>
      <c r="I22" s="246">
        <f>ROUND(E22*H22,2)</f>
        <v>0</v>
      </c>
      <c r="J22" s="245"/>
      <c r="K22" s="246">
        <f>ROUND(E22*J22,2)</f>
        <v>0</v>
      </c>
      <c r="L22" s="246">
        <v>21</v>
      </c>
      <c r="M22" s="246">
        <f>G22*(1+L22/100)</f>
        <v>0</v>
      </c>
      <c r="N22" s="244">
        <v>0</v>
      </c>
      <c r="O22" s="244">
        <f>ROUND(E22*N22,2)</f>
        <v>0</v>
      </c>
      <c r="P22" s="244">
        <v>0</v>
      </c>
      <c r="Q22" s="244">
        <f>ROUND(E22*P22,2)</f>
        <v>0</v>
      </c>
      <c r="R22" s="246"/>
      <c r="S22" s="246" t="s">
        <v>222</v>
      </c>
      <c r="T22" s="247" t="s">
        <v>223</v>
      </c>
      <c r="U22" s="225">
        <v>0</v>
      </c>
      <c r="V22" s="225">
        <f>ROUND(E22*U22,2)</f>
        <v>0</v>
      </c>
      <c r="W22" s="225"/>
      <c r="X22" s="225" t="s">
        <v>224</v>
      </c>
      <c r="Y22" s="225" t="s">
        <v>225</v>
      </c>
      <c r="Z22" s="215"/>
      <c r="AA22" s="215"/>
      <c r="AB22" s="215"/>
      <c r="AC22" s="215"/>
      <c r="AD22" s="215"/>
      <c r="AE22" s="215"/>
      <c r="AF22" s="215"/>
      <c r="AG22" s="215" t="s">
        <v>226</v>
      </c>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row>
    <row r="23" spans="1:60" outlineLevel="1" x14ac:dyDescent="0.2">
      <c r="A23" s="241">
        <v>15</v>
      </c>
      <c r="B23" s="242" t="s">
        <v>523</v>
      </c>
      <c r="C23" s="249" t="s">
        <v>524</v>
      </c>
      <c r="D23" s="243" t="s">
        <v>284</v>
      </c>
      <c r="E23" s="244">
        <v>1</v>
      </c>
      <c r="F23" s="245"/>
      <c r="G23" s="246">
        <f>ROUND(E23*F23,2)</f>
        <v>0</v>
      </c>
      <c r="H23" s="245"/>
      <c r="I23" s="246">
        <f>ROUND(E23*H23,2)</f>
        <v>0</v>
      </c>
      <c r="J23" s="245"/>
      <c r="K23" s="246">
        <f>ROUND(E23*J23,2)</f>
        <v>0</v>
      </c>
      <c r="L23" s="246">
        <v>21</v>
      </c>
      <c r="M23" s="246">
        <f>G23*(1+L23/100)</f>
        <v>0</v>
      </c>
      <c r="N23" s="244">
        <v>0</v>
      </c>
      <c r="O23" s="244">
        <f>ROUND(E23*N23,2)</f>
        <v>0</v>
      </c>
      <c r="P23" s="244">
        <v>0</v>
      </c>
      <c r="Q23" s="244">
        <f>ROUND(E23*P23,2)</f>
        <v>0</v>
      </c>
      <c r="R23" s="246"/>
      <c r="S23" s="246" t="s">
        <v>222</v>
      </c>
      <c r="T23" s="247" t="s">
        <v>223</v>
      </c>
      <c r="U23" s="225">
        <v>0</v>
      </c>
      <c r="V23" s="225">
        <f>ROUND(E23*U23,2)</f>
        <v>0</v>
      </c>
      <c r="W23" s="225"/>
      <c r="X23" s="225" t="s">
        <v>224</v>
      </c>
      <c r="Y23" s="225" t="s">
        <v>225</v>
      </c>
      <c r="Z23" s="215"/>
      <c r="AA23" s="215"/>
      <c r="AB23" s="215"/>
      <c r="AC23" s="215"/>
      <c r="AD23" s="215"/>
      <c r="AE23" s="215"/>
      <c r="AF23" s="215"/>
      <c r="AG23" s="215" t="s">
        <v>226</v>
      </c>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row>
    <row r="24" spans="1:60" outlineLevel="1" x14ac:dyDescent="0.2">
      <c r="A24" s="234">
        <v>16</v>
      </c>
      <c r="B24" s="235" t="s">
        <v>525</v>
      </c>
      <c r="C24" s="250" t="s">
        <v>526</v>
      </c>
      <c r="D24" s="236" t="s">
        <v>284</v>
      </c>
      <c r="E24" s="237">
        <v>1</v>
      </c>
      <c r="F24" s="238"/>
      <c r="G24" s="239">
        <f>ROUND(E24*F24,2)</f>
        <v>0</v>
      </c>
      <c r="H24" s="238"/>
      <c r="I24" s="239">
        <f>ROUND(E24*H24,2)</f>
        <v>0</v>
      </c>
      <c r="J24" s="238"/>
      <c r="K24" s="239">
        <f>ROUND(E24*J24,2)</f>
        <v>0</v>
      </c>
      <c r="L24" s="239">
        <v>21</v>
      </c>
      <c r="M24" s="239">
        <f>G24*(1+L24/100)</f>
        <v>0</v>
      </c>
      <c r="N24" s="237">
        <v>0</v>
      </c>
      <c r="O24" s="237">
        <f>ROUND(E24*N24,2)</f>
        <v>0</v>
      </c>
      <c r="P24" s="237">
        <v>0</v>
      </c>
      <c r="Q24" s="237">
        <f>ROUND(E24*P24,2)</f>
        <v>0</v>
      </c>
      <c r="R24" s="239"/>
      <c r="S24" s="239" t="s">
        <v>222</v>
      </c>
      <c r="T24" s="240" t="s">
        <v>223</v>
      </c>
      <c r="U24" s="225">
        <v>0</v>
      </c>
      <c r="V24" s="225">
        <f>ROUND(E24*U24,2)</f>
        <v>0</v>
      </c>
      <c r="W24" s="225"/>
      <c r="X24" s="225" t="s">
        <v>224</v>
      </c>
      <c r="Y24" s="225" t="s">
        <v>225</v>
      </c>
      <c r="Z24" s="215"/>
      <c r="AA24" s="215"/>
      <c r="AB24" s="215"/>
      <c r="AC24" s="215"/>
      <c r="AD24" s="215"/>
      <c r="AE24" s="215"/>
      <c r="AF24" s="215"/>
      <c r="AG24" s="215" t="s">
        <v>226</v>
      </c>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row>
    <row r="25" spans="1:60" x14ac:dyDescent="0.2">
      <c r="A25" s="3"/>
      <c r="B25" s="4"/>
      <c r="C25" s="251"/>
      <c r="D25" s="6"/>
      <c r="E25" s="3"/>
      <c r="F25" s="3"/>
      <c r="G25" s="3"/>
      <c r="H25" s="3"/>
      <c r="I25" s="3"/>
      <c r="J25" s="3"/>
      <c r="K25" s="3"/>
      <c r="L25" s="3"/>
      <c r="M25" s="3"/>
      <c r="N25" s="3"/>
      <c r="O25" s="3"/>
      <c r="P25" s="3"/>
      <c r="Q25" s="3"/>
      <c r="R25" s="3"/>
      <c r="S25" s="3"/>
      <c r="T25" s="3"/>
      <c r="U25" s="3"/>
      <c r="V25" s="3"/>
      <c r="W25" s="3"/>
      <c r="X25" s="3"/>
      <c r="Y25" s="3"/>
      <c r="AE25">
        <v>12</v>
      </c>
      <c r="AF25">
        <v>21</v>
      </c>
      <c r="AG25" t="s">
        <v>203</v>
      </c>
    </row>
    <row r="26" spans="1:60" x14ac:dyDescent="0.2">
      <c r="A26" s="218"/>
      <c r="B26" s="219" t="s">
        <v>29</v>
      </c>
      <c r="C26" s="252"/>
      <c r="D26" s="220"/>
      <c r="E26" s="221"/>
      <c r="F26" s="221"/>
      <c r="G26" s="233">
        <f>G8</f>
        <v>0</v>
      </c>
      <c r="H26" s="3"/>
      <c r="I26" s="3"/>
      <c r="J26" s="3"/>
      <c r="K26" s="3"/>
      <c r="L26" s="3"/>
      <c r="M26" s="3"/>
      <c r="N26" s="3"/>
      <c r="O26" s="3"/>
      <c r="P26" s="3"/>
      <c r="Q26" s="3"/>
      <c r="R26" s="3"/>
      <c r="S26" s="3"/>
      <c r="T26" s="3"/>
      <c r="U26" s="3"/>
      <c r="V26" s="3"/>
      <c r="W26" s="3"/>
      <c r="X26" s="3"/>
      <c r="Y26" s="3"/>
      <c r="AE26">
        <f>SUMIF(L7:L24,AE25,G7:G24)</f>
        <v>0</v>
      </c>
      <c r="AF26">
        <f>SUMIF(L7:L24,AF25,G7:G24)</f>
        <v>0</v>
      </c>
      <c r="AG26" t="s">
        <v>249</v>
      </c>
    </row>
    <row r="27" spans="1:60" x14ac:dyDescent="0.2">
      <c r="C27" s="253"/>
      <c r="D27" s="10"/>
      <c r="AG27" t="s">
        <v>250</v>
      </c>
    </row>
    <row r="28" spans="1:60" x14ac:dyDescent="0.2">
      <c r="D28" s="10"/>
    </row>
    <row r="29" spans="1:60" x14ac:dyDescent="0.2">
      <c r="D29" s="10"/>
    </row>
    <row r="30" spans="1:60" x14ac:dyDescent="0.2">
      <c r="D30" s="10"/>
    </row>
    <row r="31" spans="1:60" x14ac:dyDescent="0.2">
      <c r="D31" s="10"/>
    </row>
    <row r="32" spans="1:60"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PVOhZSBrxLiX1KO9TgaMCwNKhLQWMA6uvFzCmbogJtg9AnVXW8ROhIWHvsmddw/uX/J2DcBG+vNTH6eX+4yNJQ==" saltValue="8bASHXqR5R7rivs932FJRw==" spinCount="100000" sheet="1" formatRows="0"/>
  <mergeCells count="4">
    <mergeCell ref="A1:G1"/>
    <mergeCell ref="C2:G2"/>
    <mergeCell ref="C3:G3"/>
    <mergeCell ref="C4:G4"/>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02AB9-5E4F-4C22-A808-563A04960C7D}">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69</v>
      </c>
      <c r="C3" s="204" t="s">
        <v>70</v>
      </c>
      <c r="D3" s="202"/>
      <c r="E3" s="202"/>
      <c r="F3" s="202"/>
      <c r="G3" s="203"/>
      <c r="AC3" s="179" t="s">
        <v>192</v>
      </c>
      <c r="AG3" t="s">
        <v>193</v>
      </c>
    </row>
    <row r="4" spans="1:60" ht="24.95" customHeight="1" x14ac:dyDescent="0.2">
      <c r="A4" s="205" t="s">
        <v>9</v>
      </c>
      <c r="B4" s="206" t="s">
        <v>71</v>
      </c>
      <c r="C4" s="207" t="s">
        <v>63</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138</v>
      </c>
      <c r="C8" s="248" t="s">
        <v>139</v>
      </c>
      <c r="D8" s="229"/>
      <c r="E8" s="230"/>
      <c r="F8" s="231"/>
      <c r="G8" s="231">
        <f>SUMIF(AG9:AG16,"&lt;&gt;NOR",G9:G16)</f>
        <v>0</v>
      </c>
      <c r="H8" s="231"/>
      <c r="I8" s="231">
        <f>SUM(I9:I16)</f>
        <v>0</v>
      </c>
      <c r="J8" s="231"/>
      <c r="K8" s="231">
        <f>SUM(K9:K16)</f>
        <v>0</v>
      </c>
      <c r="L8" s="231"/>
      <c r="M8" s="231">
        <f>SUM(M9:M16)</f>
        <v>0</v>
      </c>
      <c r="N8" s="230"/>
      <c r="O8" s="230">
        <f>SUM(O9:O16)</f>
        <v>0</v>
      </c>
      <c r="P8" s="230"/>
      <c r="Q8" s="230">
        <f>SUM(Q9:Q16)</f>
        <v>0</v>
      </c>
      <c r="R8" s="231"/>
      <c r="S8" s="231"/>
      <c r="T8" s="232"/>
      <c r="U8" s="226"/>
      <c r="V8" s="226">
        <f>SUM(V9:V16)</f>
        <v>1.53</v>
      </c>
      <c r="W8" s="226"/>
      <c r="X8" s="226"/>
      <c r="Y8" s="226"/>
      <c r="AG8" t="s">
        <v>218</v>
      </c>
    </row>
    <row r="9" spans="1:60" outlineLevel="1" x14ac:dyDescent="0.2">
      <c r="A9" s="241">
        <v>1</v>
      </c>
      <c r="B9" s="242" t="s">
        <v>251</v>
      </c>
      <c r="C9" s="249" t="s">
        <v>316</v>
      </c>
      <c r="D9" s="243" t="s">
        <v>253</v>
      </c>
      <c r="E9" s="244">
        <v>4.8</v>
      </c>
      <c r="F9" s="245"/>
      <c r="G9" s="246">
        <f>ROUND(E9*F9,2)</f>
        <v>0</v>
      </c>
      <c r="H9" s="245"/>
      <c r="I9" s="246">
        <f>ROUND(E9*H9,2)</f>
        <v>0</v>
      </c>
      <c r="J9" s="245"/>
      <c r="K9" s="246">
        <f>ROUND(E9*J9,2)</f>
        <v>0</v>
      </c>
      <c r="L9" s="246">
        <v>21</v>
      </c>
      <c r="M9" s="246">
        <f>G9*(1+L9/100)</f>
        <v>0</v>
      </c>
      <c r="N9" s="244">
        <v>0</v>
      </c>
      <c r="O9" s="244">
        <f>ROUND(E9*N9,2)</f>
        <v>0</v>
      </c>
      <c r="P9" s="244">
        <v>0</v>
      </c>
      <c r="Q9" s="244">
        <f>ROUND(E9*P9,2)</f>
        <v>0</v>
      </c>
      <c r="R9" s="246"/>
      <c r="S9" s="246" t="s">
        <v>236</v>
      </c>
      <c r="T9" s="247" t="s">
        <v>223</v>
      </c>
      <c r="U9" s="225">
        <v>0.08</v>
      </c>
      <c r="V9" s="225">
        <f>ROUND(E9*U9,2)</f>
        <v>0.38</v>
      </c>
      <c r="W9" s="225"/>
      <c r="X9" s="225" t="s">
        <v>224</v>
      </c>
      <c r="Y9" s="225" t="s">
        <v>225</v>
      </c>
      <c r="Z9" s="215"/>
      <c r="AA9" s="215"/>
      <c r="AB9" s="215"/>
      <c r="AC9" s="215"/>
      <c r="AD9" s="215"/>
      <c r="AE9" s="215"/>
      <c r="AF9" s="215"/>
      <c r="AG9" s="215" t="s">
        <v>226</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outlineLevel="1" x14ac:dyDescent="0.2">
      <c r="A10" s="234">
        <v>2</v>
      </c>
      <c r="B10" s="235" t="s">
        <v>318</v>
      </c>
      <c r="C10" s="250" t="s">
        <v>319</v>
      </c>
      <c r="D10" s="236" t="s">
        <v>253</v>
      </c>
      <c r="E10" s="237">
        <v>4.8</v>
      </c>
      <c r="F10" s="238"/>
      <c r="G10" s="239">
        <f>ROUND(E10*F10,2)</f>
        <v>0</v>
      </c>
      <c r="H10" s="238"/>
      <c r="I10" s="239">
        <f>ROUND(E10*H10,2)</f>
        <v>0</v>
      </c>
      <c r="J10" s="238"/>
      <c r="K10" s="239">
        <f>ROUND(E10*J10,2)</f>
        <v>0</v>
      </c>
      <c r="L10" s="239">
        <v>21</v>
      </c>
      <c r="M10" s="239">
        <f>G10*(1+L10/100)</f>
        <v>0</v>
      </c>
      <c r="N10" s="237">
        <v>0</v>
      </c>
      <c r="O10" s="237">
        <f>ROUND(E10*N10,2)</f>
        <v>0</v>
      </c>
      <c r="P10" s="237">
        <v>0</v>
      </c>
      <c r="Q10" s="237">
        <f>ROUND(E10*P10,2)</f>
        <v>0</v>
      </c>
      <c r="R10" s="239"/>
      <c r="S10" s="239" t="s">
        <v>236</v>
      </c>
      <c r="T10" s="240" t="s">
        <v>223</v>
      </c>
      <c r="U10" s="225">
        <v>0.23</v>
      </c>
      <c r="V10" s="225">
        <f>ROUND(E10*U10,2)</f>
        <v>1.1000000000000001</v>
      </c>
      <c r="W10" s="225"/>
      <c r="X10" s="225" t="s">
        <v>224</v>
      </c>
      <c r="Y10" s="225" t="s">
        <v>225</v>
      </c>
      <c r="Z10" s="215"/>
      <c r="AA10" s="215"/>
      <c r="AB10" s="215"/>
      <c r="AC10" s="215"/>
      <c r="AD10" s="215"/>
      <c r="AE10" s="215"/>
      <c r="AF10" s="215"/>
      <c r="AG10" s="215" t="s">
        <v>226</v>
      </c>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row>
    <row r="11" spans="1:60" outlineLevel="2" x14ac:dyDescent="0.2">
      <c r="A11" s="222"/>
      <c r="B11" s="223"/>
      <c r="C11" s="261" t="s">
        <v>527</v>
      </c>
      <c r="D11" s="254"/>
      <c r="E11" s="255">
        <v>4.8</v>
      </c>
      <c r="F11" s="225"/>
      <c r="G11" s="225"/>
      <c r="H11" s="225"/>
      <c r="I11" s="225"/>
      <c r="J11" s="225"/>
      <c r="K11" s="225"/>
      <c r="L11" s="225"/>
      <c r="M11" s="225"/>
      <c r="N11" s="224"/>
      <c r="O11" s="224"/>
      <c r="P11" s="224"/>
      <c r="Q11" s="224"/>
      <c r="R11" s="225"/>
      <c r="S11" s="225"/>
      <c r="T11" s="225"/>
      <c r="U11" s="225"/>
      <c r="V11" s="225"/>
      <c r="W11" s="225"/>
      <c r="X11" s="225"/>
      <c r="Y11" s="225"/>
      <c r="Z11" s="215"/>
      <c r="AA11" s="215"/>
      <c r="AB11" s="215"/>
      <c r="AC11" s="215"/>
      <c r="AD11" s="215"/>
      <c r="AE11" s="215"/>
      <c r="AF11" s="215"/>
      <c r="AG11" s="215" t="s">
        <v>258</v>
      </c>
      <c r="AH11" s="215">
        <v>0</v>
      </c>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1" x14ac:dyDescent="0.2">
      <c r="A12" s="241">
        <v>3</v>
      </c>
      <c r="B12" s="242" t="s">
        <v>321</v>
      </c>
      <c r="C12" s="249" t="s">
        <v>322</v>
      </c>
      <c r="D12" s="243" t="s">
        <v>253</v>
      </c>
      <c r="E12" s="244">
        <v>4.8</v>
      </c>
      <c r="F12" s="245"/>
      <c r="G12" s="246">
        <f>ROUND(E12*F12,2)</f>
        <v>0</v>
      </c>
      <c r="H12" s="245"/>
      <c r="I12" s="246">
        <f>ROUND(E12*H12,2)</f>
        <v>0</v>
      </c>
      <c r="J12" s="245"/>
      <c r="K12" s="246">
        <f>ROUND(E12*J12,2)</f>
        <v>0</v>
      </c>
      <c r="L12" s="246">
        <v>21</v>
      </c>
      <c r="M12" s="246">
        <f>G12*(1+L12/100)</f>
        <v>0</v>
      </c>
      <c r="N12" s="244">
        <v>0</v>
      </c>
      <c r="O12" s="244">
        <f>ROUND(E12*N12,2)</f>
        <v>0</v>
      </c>
      <c r="P12" s="244">
        <v>0</v>
      </c>
      <c r="Q12" s="244">
        <f>ROUND(E12*P12,2)</f>
        <v>0</v>
      </c>
      <c r="R12" s="246"/>
      <c r="S12" s="246" t="s">
        <v>236</v>
      </c>
      <c r="T12" s="247" t="s">
        <v>223</v>
      </c>
      <c r="U12" s="225">
        <v>1.0999999999999999E-2</v>
      </c>
      <c r="V12" s="225">
        <f>ROUND(E12*U12,2)</f>
        <v>0.05</v>
      </c>
      <c r="W12" s="225"/>
      <c r="X12" s="225" t="s">
        <v>224</v>
      </c>
      <c r="Y12" s="225" t="s">
        <v>225</v>
      </c>
      <c r="Z12" s="215"/>
      <c r="AA12" s="215"/>
      <c r="AB12" s="215"/>
      <c r="AC12" s="215"/>
      <c r="AD12" s="215"/>
      <c r="AE12" s="215"/>
      <c r="AF12" s="215"/>
      <c r="AG12" s="215" t="s">
        <v>226</v>
      </c>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outlineLevel="1" x14ac:dyDescent="0.2">
      <c r="A13" s="234">
        <v>4</v>
      </c>
      <c r="B13" s="235" t="s">
        <v>323</v>
      </c>
      <c r="C13" s="250" t="s">
        <v>324</v>
      </c>
      <c r="D13" s="236" t="s">
        <v>253</v>
      </c>
      <c r="E13" s="237">
        <v>24</v>
      </c>
      <c r="F13" s="238"/>
      <c r="G13" s="239">
        <f>ROUND(E13*F13,2)</f>
        <v>0</v>
      </c>
      <c r="H13" s="238"/>
      <c r="I13" s="239">
        <f>ROUND(E13*H13,2)</f>
        <v>0</v>
      </c>
      <c r="J13" s="238"/>
      <c r="K13" s="239">
        <f>ROUND(E13*J13,2)</f>
        <v>0</v>
      </c>
      <c r="L13" s="239">
        <v>21</v>
      </c>
      <c r="M13" s="239">
        <f>G13*(1+L13/100)</f>
        <v>0</v>
      </c>
      <c r="N13" s="237">
        <v>0</v>
      </c>
      <c r="O13" s="237">
        <f>ROUND(E13*N13,2)</f>
        <v>0</v>
      </c>
      <c r="P13" s="237">
        <v>0</v>
      </c>
      <c r="Q13" s="237">
        <f>ROUND(E13*P13,2)</f>
        <v>0</v>
      </c>
      <c r="R13" s="239"/>
      <c r="S13" s="239" t="s">
        <v>236</v>
      </c>
      <c r="T13" s="240" t="s">
        <v>223</v>
      </c>
      <c r="U13" s="225">
        <v>0</v>
      </c>
      <c r="V13" s="225">
        <f>ROUND(E13*U13,2)</f>
        <v>0</v>
      </c>
      <c r="W13" s="225"/>
      <c r="X13" s="225" t="s">
        <v>224</v>
      </c>
      <c r="Y13" s="225" t="s">
        <v>225</v>
      </c>
      <c r="Z13" s="215"/>
      <c r="AA13" s="215"/>
      <c r="AB13" s="215"/>
      <c r="AC13" s="215"/>
      <c r="AD13" s="215"/>
      <c r="AE13" s="215"/>
      <c r="AF13" s="215"/>
      <c r="AG13" s="215" t="s">
        <v>226</v>
      </c>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row>
    <row r="14" spans="1:60" outlineLevel="2" x14ac:dyDescent="0.2">
      <c r="A14" s="222"/>
      <c r="B14" s="223"/>
      <c r="C14" s="261" t="s">
        <v>528</v>
      </c>
      <c r="D14" s="254"/>
      <c r="E14" s="255">
        <v>24</v>
      </c>
      <c r="F14" s="225"/>
      <c r="G14" s="225"/>
      <c r="H14" s="225"/>
      <c r="I14" s="225"/>
      <c r="J14" s="225"/>
      <c r="K14" s="225"/>
      <c r="L14" s="225"/>
      <c r="M14" s="225"/>
      <c r="N14" s="224"/>
      <c r="O14" s="224"/>
      <c r="P14" s="224"/>
      <c r="Q14" s="224"/>
      <c r="R14" s="225"/>
      <c r="S14" s="225"/>
      <c r="T14" s="225"/>
      <c r="U14" s="225"/>
      <c r="V14" s="225"/>
      <c r="W14" s="225"/>
      <c r="X14" s="225"/>
      <c r="Y14" s="225"/>
      <c r="Z14" s="215"/>
      <c r="AA14" s="215"/>
      <c r="AB14" s="215"/>
      <c r="AC14" s="215"/>
      <c r="AD14" s="215"/>
      <c r="AE14" s="215"/>
      <c r="AF14" s="215"/>
      <c r="AG14" s="215" t="s">
        <v>258</v>
      </c>
      <c r="AH14" s="215">
        <v>0</v>
      </c>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outlineLevel="1" x14ac:dyDescent="0.2">
      <c r="A15" s="234">
        <v>5</v>
      </c>
      <c r="B15" s="235" t="s">
        <v>333</v>
      </c>
      <c r="C15" s="250" t="s">
        <v>334</v>
      </c>
      <c r="D15" s="236" t="s">
        <v>335</v>
      </c>
      <c r="E15" s="237">
        <v>8.64</v>
      </c>
      <c r="F15" s="238"/>
      <c r="G15" s="239">
        <f>ROUND(E15*F15,2)</f>
        <v>0</v>
      </c>
      <c r="H15" s="238"/>
      <c r="I15" s="239">
        <f>ROUND(E15*H15,2)</f>
        <v>0</v>
      </c>
      <c r="J15" s="238"/>
      <c r="K15" s="239">
        <f>ROUND(E15*J15,2)</f>
        <v>0</v>
      </c>
      <c r="L15" s="239">
        <v>21</v>
      </c>
      <c r="M15" s="239">
        <f>G15*(1+L15/100)</f>
        <v>0</v>
      </c>
      <c r="N15" s="237">
        <v>0</v>
      </c>
      <c r="O15" s="237">
        <f>ROUND(E15*N15,2)</f>
        <v>0</v>
      </c>
      <c r="P15" s="237">
        <v>0</v>
      </c>
      <c r="Q15" s="237">
        <f>ROUND(E15*P15,2)</f>
        <v>0</v>
      </c>
      <c r="R15" s="239"/>
      <c r="S15" s="239" t="s">
        <v>236</v>
      </c>
      <c r="T15" s="240" t="s">
        <v>223</v>
      </c>
      <c r="U15" s="225">
        <v>0</v>
      </c>
      <c r="V15" s="225">
        <f>ROUND(E15*U15,2)</f>
        <v>0</v>
      </c>
      <c r="W15" s="225"/>
      <c r="X15" s="225" t="s">
        <v>224</v>
      </c>
      <c r="Y15" s="225" t="s">
        <v>225</v>
      </c>
      <c r="Z15" s="215"/>
      <c r="AA15" s="215"/>
      <c r="AB15" s="215"/>
      <c r="AC15" s="215"/>
      <c r="AD15" s="215"/>
      <c r="AE15" s="215"/>
      <c r="AF15" s="215"/>
      <c r="AG15" s="215" t="s">
        <v>226</v>
      </c>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outlineLevel="2" x14ac:dyDescent="0.2">
      <c r="A16" s="222"/>
      <c r="B16" s="223"/>
      <c r="C16" s="261" t="s">
        <v>529</v>
      </c>
      <c r="D16" s="254"/>
      <c r="E16" s="255">
        <v>8.64</v>
      </c>
      <c r="F16" s="225"/>
      <c r="G16" s="225"/>
      <c r="H16" s="225"/>
      <c r="I16" s="225"/>
      <c r="J16" s="225"/>
      <c r="K16" s="225"/>
      <c r="L16" s="225"/>
      <c r="M16" s="225"/>
      <c r="N16" s="224"/>
      <c r="O16" s="224"/>
      <c r="P16" s="224"/>
      <c r="Q16" s="224"/>
      <c r="R16" s="225"/>
      <c r="S16" s="225"/>
      <c r="T16" s="225"/>
      <c r="U16" s="225"/>
      <c r="V16" s="225"/>
      <c r="W16" s="225"/>
      <c r="X16" s="225"/>
      <c r="Y16" s="225"/>
      <c r="Z16" s="215"/>
      <c r="AA16" s="215"/>
      <c r="AB16" s="215"/>
      <c r="AC16" s="215"/>
      <c r="AD16" s="215"/>
      <c r="AE16" s="215"/>
      <c r="AF16" s="215"/>
      <c r="AG16" s="215" t="s">
        <v>258</v>
      </c>
      <c r="AH16" s="215">
        <v>0</v>
      </c>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x14ac:dyDescent="0.2">
      <c r="A17" s="227" t="s">
        <v>217</v>
      </c>
      <c r="B17" s="228" t="s">
        <v>140</v>
      </c>
      <c r="C17" s="248" t="s">
        <v>141</v>
      </c>
      <c r="D17" s="229"/>
      <c r="E17" s="230"/>
      <c r="F17" s="231"/>
      <c r="G17" s="231">
        <f>SUMIF(AG18:AG22,"&lt;&gt;NOR",G18:G22)</f>
        <v>0</v>
      </c>
      <c r="H17" s="231"/>
      <c r="I17" s="231">
        <f>SUM(I18:I22)</f>
        <v>0</v>
      </c>
      <c r="J17" s="231"/>
      <c r="K17" s="231">
        <f>SUM(K18:K22)</f>
        <v>0</v>
      </c>
      <c r="L17" s="231"/>
      <c r="M17" s="231">
        <f>SUM(M18:M22)</f>
        <v>0</v>
      </c>
      <c r="N17" s="230"/>
      <c r="O17" s="230">
        <f>SUM(O18:O22)</f>
        <v>13.14</v>
      </c>
      <c r="P17" s="230"/>
      <c r="Q17" s="230">
        <f>SUM(Q18:Q22)</f>
        <v>0</v>
      </c>
      <c r="R17" s="231"/>
      <c r="S17" s="231"/>
      <c r="T17" s="232"/>
      <c r="U17" s="226"/>
      <c r="V17" s="226">
        <f>SUM(V18:V22)</f>
        <v>2.84</v>
      </c>
      <c r="W17" s="226"/>
      <c r="X17" s="226"/>
      <c r="Y17" s="226"/>
      <c r="AG17" t="s">
        <v>218</v>
      </c>
    </row>
    <row r="18" spans="1:60" outlineLevel="1" x14ac:dyDescent="0.2">
      <c r="A18" s="234">
        <v>6</v>
      </c>
      <c r="B18" s="235" t="s">
        <v>385</v>
      </c>
      <c r="C18" s="250" t="s">
        <v>386</v>
      </c>
      <c r="D18" s="236" t="s">
        <v>253</v>
      </c>
      <c r="E18" s="237">
        <v>0.52800000000000002</v>
      </c>
      <c r="F18" s="238"/>
      <c r="G18" s="239">
        <f>ROUND(E18*F18,2)</f>
        <v>0</v>
      </c>
      <c r="H18" s="238"/>
      <c r="I18" s="239">
        <f>ROUND(E18*H18,2)</f>
        <v>0</v>
      </c>
      <c r="J18" s="238"/>
      <c r="K18" s="239">
        <f>ROUND(E18*J18,2)</f>
        <v>0</v>
      </c>
      <c r="L18" s="239">
        <v>21</v>
      </c>
      <c r="M18" s="239">
        <f>G18*(1+L18/100)</f>
        <v>0</v>
      </c>
      <c r="N18" s="237">
        <v>2.16</v>
      </c>
      <c r="O18" s="237">
        <f>ROUND(E18*N18,2)</f>
        <v>1.1399999999999999</v>
      </c>
      <c r="P18" s="237">
        <v>0</v>
      </c>
      <c r="Q18" s="237">
        <f>ROUND(E18*P18,2)</f>
        <v>0</v>
      </c>
      <c r="R18" s="239"/>
      <c r="S18" s="239" t="s">
        <v>236</v>
      </c>
      <c r="T18" s="240" t="s">
        <v>223</v>
      </c>
      <c r="U18" s="225">
        <v>1.085</v>
      </c>
      <c r="V18" s="225">
        <f>ROUND(E18*U18,2)</f>
        <v>0.56999999999999995</v>
      </c>
      <c r="W18" s="225"/>
      <c r="X18" s="225" t="s">
        <v>224</v>
      </c>
      <c r="Y18" s="225" t="s">
        <v>225</v>
      </c>
      <c r="Z18" s="215"/>
      <c r="AA18" s="215"/>
      <c r="AB18" s="215"/>
      <c r="AC18" s="215"/>
      <c r="AD18" s="215"/>
      <c r="AE18" s="215"/>
      <c r="AF18" s="215"/>
      <c r="AG18" s="215" t="s">
        <v>226</v>
      </c>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1:60" outlineLevel="2" x14ac:dyDescent="0.2">
      <c r="A19" s="222"/>
      <c r="B19" s="223"/>
      <c r="C19" s="261" t="s">
        <v>530</v>
      </c>
      <c r="D19" s="254"/>
      <c r="E19" s="255">
        <v>0.53</v>
      </c>
      <c r="F19" s="225"/>
      <c r="G19" s="225"/>
      <c r="H19" s="225"/>
      <c r="I19" s="225"/>
      <c r="J19" s="225"/>
      <c r="K19" s="225"/>
      <c r="L19" s="225"/>
      <c r="M19" s="225"/>
      <c r="N19" s="224"/>
      <c r="O19" s="224"/>
      <c r="P19" s="224"/>
      <c r="Q19" s="224"/>
      <c r="R19" s="225"/>
      <c r="S19" s="225"/>
      <c r="T19" s="225"/>
      <c r="U19" s="225"/>
      <c r="V19" s="225"/>
      <c r="W19" s="225"/>
      <c r="X19" s="225"/>
      <c r="Y19" s="225"/>
      <c r="Z19" s="215"/>
      <c r="AA19" s="215"/>
      <c r="AB19" s="215"/>
      <c r="AC19" s="215"/>
      <c r="AD19" s="215"/>
      <c r="AE19" s="215"/>
      <c r="AF19" s="215"/>
      <c r="AG19" s="215" t="s">
        <v>258</v>
      </c>
      <c r="AH19" s="215">
        <v>0</v>
      </c>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row>
    <row r="20" spans="1:60" outlineLevel="1" x14ac:dyDescent="0.2">
      <c r="A20" s="234">
        <v>7</v>
      </c>
      <c r="B20" s="235" t="s">
        <v>531</v>
      </c>
      <c r="C20" s="250" t="s">
        <v>532</v>
      </c>
      <c r="D20" s="236" t="s">
        <v>253</v>
      </c>
      <c r="E20" s="237">
        <v>4.7519999999999998</v>
      </c>
      <c r="F20" s="238"/>
      <c r="G20" s="239">
        <f>ROUND(E20*F20,2)</f>
        <v>0</v>
      </c>
      <c r="H20" s="238"/>
      <c r="I20" s="239">
        <f>ROUND(E20*H20,2)</f>
        <v>0</v>
      </c>
      <c r="J20" s="238"/>
      <c r="K20" s="239">
        <f>ROUND(E20*J20,2)</f>
        <v>0</v>
      </c>
      <c r="L20" s="239">
        <v>21</v>
      </c>
      <c r="M20" s="239">
        <f>G20*(1+L20/100)</f>
        <v>0</v>
      </c>
      <c r="N20" s="237">
        <v>2.5249999999999999</v>
      </c>
      <c r="O20" s="237">
        <f>ROUND(E20*N20,2)</f>
        <v>12</v>
      </c>
      <c r="P20" s="237">
        <v>0</v>
      </c>
      <c r="Q20" s="237">
        <f>ROUND(E20*P20,2)</f>
        <v>0</v>
      </c>
      <c r="R20" s="239"/>
      <c r="S20" s="239" t="s">
        <v>236</v>
      </c>
      <c r="T20" s="240" t="s">
        <v>223</v>
      </c>
      <c r="U20" s="225">
        <v>0.47699999999999998</v>
      </c>
      <c r="V20" s="225">
        <f>ROUND(E20*U20,2)</f>
        <v>2.27</v>
      </c>
      <c r="W20" s="225"/>
      <c r="X20" s="225" t="s">
        <v>224</v>
      </c>
      <c r="Y20" s="225" t="s">
        <v>225</v>
      </c>
      <c r="Z20" s="215"/>
      <c r="AA20" s="215"/>
      <c r="AB20" s="215"/>
      <c r="AC20" s="215"/>
      <c r="AD20" s="215"/>
      <c r="AE20" s="215"/>
      <c r="AF20" s="215"/>
      <c r="AG20" s="215" t="s">
        <v>226</v>
      </c>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row>
    <row r="21" spans="1:60" outlineLevel="2" x14ac:dyDescent="0.2">
      <c r="A21" s="222"/>
      <c r="B21" s="223"/>
      <c r="C21" s="263" t="s">
        <v>533</v>
      </c>
      <c r="D21" s="259"/>
      <c r="E21" s="259"/>
      <c r="F21" s="259"/>
      <c r="G21" s="259"/>
      <c r="H21" s="225"/>
      <c r="I21" s="225"/>
      <c r="J21" s="225"/>
      <c r="K21" s="225"/>
      <c r="L21" s="225"/>
      <c r="M21" s="225"/>
      <c r="N21" s="224"/>
      <c r="O21" s="224"/>
      <c r="P21" s="224"/>
      <c r="Q21" s="224"/>
      <c r="R21" s="225"/>
      <c r="S21" s="225"/>
      <c r="T21" s="225"/>
      <c r="U21" s="225"/>
      <c r="V21" s="225"/>
      <c r="W21" s="225"/>
      <c r="X21" s="225"/>
      <c r="Y21" s="225"/>
      <c r="Z21" s="215"/>
      <c r="AA21" s="215"/>
      <c r="AB21" s="215"/>
      <c r="AC21" s="215"/>
      <c r="AD21" s="215"/>
      <c r="AE21" s="215"/>
      <c r="AF21" s="215"/>
      <c r="AG21" s="215" t="s">
        <v>278</v>
      </c>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row>
    <row r="22" spans="1:60" outlineLevel="2" x14ac:dyDescent="0.2">
      <c r="A22" s="222"/>
      <c r="B22" s="223"/>
      <c r="C22" s="261" t="s">
        <v>534</v>
      </c>
      <c r="D22" s="254"/>
      <c r="E22" s="255">
        <v>4.75</v>
      </c>
      <c r="F22" s="225"/>
      <c r="G22" s="225"/>
      <c r="H22" s="225"/>
      <c r="I22" s="225"/>
      <c r="J22" s="225"/>
      <c r="K22" s="225"/>
      <c r="L22" s="225"/>
      <c r="M22" s="225"/>
      <c r="N22" s="224"/>
      <c r="O22" s="224"/>
      <c r="P22" s="224"/>
      <c r="Q22" s="224"/>
      <c r="R22" s="225"/>
      <c r="S22" s="225"/>
      <c r="T22" s="225"/>
      <c r="U22" s="225"/>
      <c r="V22" s="225"/>
      <c r="W22" s="225"/>
      <c r="X22" s="225"/>
      <c r="Y22" s="225"/>
      <c r="Z22" s="215"/>
      <c r="AA22" s="215"/>
      <c r="AB22" s="215"/>
      <c r="AC22" s="215"/>
      <c r="AD22" s="215"/>
      <c r="AE22" s="215"/>
      <c r="AF22" s="215"/>
      <c r="AG22" s="215" t="s">
        <v>258</v>
      </c>
      <c r="AH22" s="215">
        <v>0</v>
      </c>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row>
    <row r="23" spans="1:60" x14ac:dyDescent="0.2">
      <c r="A23" s="227" t="s">
        <v>217</v>
      </c>
      <c r="B23" s="228" t="s">
        <v>142</v>
      </c>
      <c r="C23" s="248" t="s">
        <v>143</v>
      </c>
      <c r="D23" s="229"/>
      <c r="E23" s="230"/>
      <c r="F23" s="231"/>
      <c r="G23" s="231">
        <f>SUMIF(AG24:AG25,"&lt;&gt;NOR",G24:G25)</f>
        <v>0</v>
      </c>
      <c r="H23" s="231"/>
      <c r="I23" s="231">
        <f>SUM(I24:I25)</f>
        <v>0</v>
      </c>
      <c r="J23" s="231"/>
      <c r="K23" s="231">
        <f>SUM(K24:K25)</f>
        <v>0</v>
      </c>
      <c r="L23" s="231"/>
      <c r="M23" s="231">
        <f>SUM(M24:M25)</f>
        <v>0</v>
      </c>
      <c r="N23" s="230"/>
      <c r="O23" s="230">
        <f>SUM(O24:O25)</f>
        <v>7.25</v>
      </c>
      <c r="P23" s="230"/>
      <c r="Q23" s="230">
        <f>SUM(Q24:Q25)</f>
        <v>0</v>
      </c>
      <c r="R23" s="231"/>
      <c r="S23" s="231"/>
      <c r="T23" s="232"/>
      <c r="U23" s="226"/>
      <c r="V23" s="226">
        <f>SUM(V24:V25)</f>
        <v>21.96</v>
      </c>
      <c r="W23" s="226"/>
      <c r="X23" s="226"/>
      <c r="Y23" s="226"/>
      <c r="AG23" t="s">
        <v>218</v>
      </c>
    </row>
    <row r="24" spans="1:60" outlineLevel="1" x14ac:dyDescent="0.2">
      <c r="A24" s="234">
        <v>8</v>
      </c>
      <c r="B24" s="235" t="s">
        <v>535</v>
      </c>
      <c r="C24" s="250" t="s">
        <v>536</v>
      </c>
      <c r="D24" s="236" t="s">
        <v>272</v>
      </c>
      <c r="E24" s="237">
        <v>24</v>
      </c>
      <c r="F24" s="238"/>
      <c r="G24" s="239">
        <f>ROUND(E24*F24,2)</f>
        <v>0</v>
      </c>
      <c r="H24" s="238"/>
      <c r="I24" s="239">
        <f>ROUND(E24*H24,2)</f>
        <v>0</v>
      </c>
      <c r="J24" s="238"/>
      <c r="K24" s="239">
        <f>ROUND(E24*J24,2)</f>
        <v>0</v>
      </c>
      <c r="L24" s="239">
        <v>21</v>
      </c>
      <c r="M24" s="239">
        <f>G24*(1+L24/100)</f>
        <v>0</v>
      </c>
      <c r="N24" s="237">
        <v>0.30188999999999999</v>
      </c>
      <c r="O24" s="237">
        <f>ROUND(E24*N24,2)</f>
        <v>7.25</v>
      </c>
      <c r="P24" s="237">
        <v>0</v>
      </c>
      <c r="Q24" s="237">
        <f>ROUND(E24*P24,2)</f>
        <v>0</v>
      </c>
      <c r="R24" s="239"/>
      <c r="S24" s="239" t="s">
        <v>236</v>
      </c>
      <c r="T24" s="240" t="s">
        <v>223</v>
      </c>
      <c r="U24" s="225">
        <v>0.91500000000000004</v>
      </c>
      <c r="V24" s="225">
        <f>ROUND(E24*U24,2)</f>
        <v>21.96</v>
      </c>
      <c r="W24" s="225"/>
      <c r="X24" s="225" t="s">
        <v>224</v>
      </c>
      <c r="Y24" s="225" t="s">
        <v>225</v>
      </c>
      <c r="Z24" s="215"/>
      <c r="AA24" s="215"/>
      <c r="AB24" s="215"/>
      <c r="AC24" s="215"/>
      <c r="AD24" s="215"/>
      <c r="AE24" s="215"/>
      <c r="AF24" s="215"/>
      <c r="AG24" s="215" t="s">
        <v>226</v>
      </c>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row>
    <row r="25" spans="1:60" outlineLevel="2" x14ac:dyDescent="0.2">
      <c r="A25" s="222"/>
      <c r="B25" s="223"/>
      <c r="C25" s="261" t="s">
        <v>537</v>
      </c>
      <c r="D25" s="254"/>
      <c r="E25" s="255">
        <v>24</v>
      </c>
      <c r="F25" s="225"/>
      <c r="G25" s="225"/>
      <c r="H25" s="225"/>
      <c r="I25" s="225"/>
      <c r="J25" s="225"/>
      <c r="K25" s="225"/>
      <c r="L25" s="225"/>
      <c r="M25" s="225"/>
      <c r="N25" s="224"/>
      <c r="O25" s="224"/>
      <c r="P25" s="224"/>
      <c r="Q25" s="224"/>
      <c r="R25" s="225"/>
      <c r="S25" s="225"/>
      <c r="T25" s="225"/>
      <c r="U25" s="225"/>
      <c r="V25" s="225"/>
      <c r="W25" s="225"/>
      <c r="X25" s="225"/>
      <c r="Y25" s="225"/>
      <c r="Z25" s="215"/>
      <c r="AA25" s="215"/>
      <c r="AB25" s="215"/>
      <c r="AC25" s="215"/>
      <c r="AD25" s="215"/>
      <c r="AE25" s="215"/>
      <c r="AF25" s="215"/>
      <c r="AG25" s="215" t="s">
        <v>258</v>
      </c>
      <c r="AH25" s="215">
        <v>0</v>
      </c>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row>
    <row r="26" spans="1:60" x14ac:dyDescent="0.2">
      <c r="A26" s="227" t="s">
        <v>217</v>
      </c>
      <c r="B26" s="228" t="s">
        <v>148</v>
      </c>
      <c r="C26" s="248" t="s">
        <v>149</v>
      </c>
      <c r="D26" s="229"/>
      <c r="E26" s="230"/>
      <c r="F26" s="231"/>
      <c r="G26" s="231">
        <f>SUMIF(AG27:AG29,"&lt;&gt;NOR",G27:G29)</f>
        <v>0</v>
      </c>
      <c r="H26" s="231"/>
      <c r="I26" s="231">
        <f>SUM(I27:I29)</f>
        <v>0</v>
      </c>
      <c r="J26" s="231"/>
      <c r="K26" s="231">
        <f>SUM(K27:K29)</f>
        <v>0</v>
      </c>
      <c r="L26" s="231"/>
      <c r="M26" s="231">
        <f>SUM(M27:M29)</f>
        <v>0</v>
      </c>
      <c r="N26" s="230"/>
      <c r="O26" s="230">
        <f>SUM(O27:O29)</f>
        <v>2.37</v>
      </c>
      <c r="P26" s="230"/>
      <c r="Q26" s="230">
        <f>SUM(Q27:Q29)</f>
        <v>0</v>
      </c>
      <c r="R26" s="231"/>
      <c r="S26" s="231"/>
      <c r="T26" s="232"/>
      <c r="U26" s="226"/>
      <c r="V26" s="226">
        <f>SUM(V27:V29)</f>
        <v>41.83</v>
      </c>
      <c r="W26" s="226"/>
      <c r="X26" s="226"/>
      <c r="Y26" s="226"/>
      <c r="AG26" t="s">
        <v>218</v>
      </c>
    </row>
    <row r="27" spans="1:60" outlineLevel="1" x14ac:dyDescent="0.2">
      <c r="A27" s="234">
        <v>9</v>
      </c>
      <c r="B27" s="235" t="s">
        <v>538</v>
      </c>
      <c r="C27" s="250" t="s">
        <v>539</v>
      </c>
      <c r="D27" s="236" t="s">
        <v>272</v>
      </c>
      <c r="E27" s="237">
        <v>49.8</v>
      </c>
      <c r="F27" s="238"/>
      <c r="G27" s="239">
        <f>ROUND(E27*F27,2)</f>
        <v>0</v>
      </c>
      <c r="H27" s="238"/>
      <c r="I27" s="239">
        <f>ROUND(E27*H27,2)</f>
        <v>0</v>
      </c>
      <c r="J27" s="238"/>
      <c r="K27" s="239">
        <f>ROUND(E27*J27,2)</f>
        <v>0</v>
      </c>
      <c r="L27" s="239">
        <v>21</v>
      </c>
      <c r="M27" s="239">
        <f>G27*(1+L27/100)</f>
        <v>0</v>
      </c>
      <c r="N27" s="237">
        <v>4.7660000000000001E-2</v>
      </c>
      <c r="O27" s="237">
        <f>ROUND(E27*N27,2)</f>
        <v>2.37</v>
      </c>
      <c r="P27" s="237">
        <v>0</v>
      </c>
      <c r="Q27" s="237">
        <f>ROUND(E27*P27,2)</f>
        <v>0</v>
      </c>
      <c r="R27" s="239"/>
      <c r="S27" s="239" t="s">
        <v>236</v>
      </c>
      <c r="T27" s="240" t="s">
        <v>223</v>
      </c>
      <c r="U27" s="225">
        <v>0.84</v>
      </c>
      <c r="V27" s="225">
        <f>ROUND(E27*U27,2)</f>
        <v>41.83</v>
      </c>
      <c r="W27" s="225"/>
      <c r="X27" s="225" t="s">
        <v>224</v>
      </c>
      <c r="Y27" s="225" t="s">
        <v>225</v>
      </c>
      <c r="Z27" s="215"/>
      <c r="AA27" s="215"/>
      <c r="AB27" s="215"/>
      <c r="AC27" s="215"/>
      <c r="AD27" s="215"/>
      <c r="AE27" s="215"/>
      <c r="AF27" s="215"/>
      <c r="AG27" s="215" t="s">
        <v>226</v>
      </c>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row>
    <row r="28" spans="1:60" outlineLevel="2" x14ac:dyDescent="0.2">
      <c r="A28" s="222"/>
      <c r="B28" s="223"/>
      <c r="C28" s="261" t="s">
        <v>540</v>
      </c>
      <c r="D28" s="254"/>
      <c r="E28" s="255">
        <v>48</v>
      </c>
      <c r="F28" s="225"/>
      <c r="G28" s="225"/>
      <c r="H28" s="225"/>
      <c r="I28" s="225"/>
      <c r="J28" s="225"/>
      <c r="K28" s="225"/>
      <c r="L28" s="225"/>
      <c r="M28" s="225"/>
      <c r="N28" s="224"/>
      <c r="O28" s="224"/>
      <c r="P28" s="224"/>
      <c r="Q28" s="224"/>
      <c r="R28" s="225"/>
      <c r="S28" s="225"/>
      <c r="T28" s="225"/>
      <c r="U28" s="225"/>
      <c r="V28" s="225"/>
      <c r="W28" s="225"/>
      <c r="X28" s="225"/>
      <c r="Y28" s="225"/>
      <c r="Z28" s="215"/>
      <c r="AA28" s="215"/>
      <c r="AB28" s="215"/>
      <c r="AC28" s="215"/>
      <c r="AD28" s="215"/>
      <c r="AE28" s="215"/>
      <c r="AF28" s="215"/>
      <c r="AG28" s="215" t="s">
        <v>258</v>
      </c>
      <c r="AH28" s="215">
        <v>0</v>
      </c>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row>
    <row r="29" spans="1:60" outlineLevel="3" x14ac:dyDescent="0.2">
      <c r="A29" s="222"/>
      <c r="B29" s="223"/>
      <c r="C29" s="261" t="s">
        <v>541</v>
      </c>
      <c r="D29" s="254"/>
      <c r="E29" s="255">
        <v>1.8</v>
      </c>
      <c r="F29" s="225"/>
      <c r="G29" s="225"/>
      <c r="H29" s="225"/>
      <c r="I29" s="225"/>
      <c r="J29" s="225"/>
      <c r="K29" s="225"/>
      <c r="L29" s="225"/>
      <c r="M29" s="225"/>
      <c r="N29" s="224"/>
      <c r="O29" s="224"/>
      <c r="P29" s="224"/>
      <c r="Q29" s="224"/>
      <c r="R29" s="225"/>
      <c r="S29" s="225"/>
      <c r="T29" s="225"/>
      <c r="U29" s="225"/>
      <c r="V29" s="225"/>
      <c r="W29" s="225"/>
      <c r="X29" s="225"/>
      <c r="Y29" s="225"/>
      <c r="Z29" s="215"/>
      <c r="AA29" s="215"/>
      <c r="AB29" s="215"/>
      <c r="AC29" s="215"/>
      <c r="AD29" s="215"/>
      <c r="AE29" s="215"/>
      <c r="AF29" s="215"/>
      <c r="AG29" s="215" t="s">
        <v>258</v>
      </c>
      <c r="AH29" s="215">
        <v>0</v>
      </c>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row>
    <row r="30" spans="1:60" x14ac:dyDescent="0.2">
      <c r="A30" s="227" t="s">
        <v>217</v>
      </c>
      <c r="B30" s="228" t="s">
        <v>158</v>
      </c>
      <c r="C30" s="248" t="s">
        <v>159</v>
      </c>
      <c r="D30" s="229"/>
      <c r="E30" s="230"/>
      <c r="F30" s="231"/>
      <c r="G30" s="231">
        <f>SUMIF(AG31:AG31,"&lt;&gt;NOR",G31:G31)</f>
        <v>0</v>
      </c>
      <c r="H30" s="231"/>
      <c r="I30" s="231">
        <f>SUM(I31:I31)</f>
        <v>0</v>
      </c>
      <c r="J30" s="231"/>
      <c r="K30" s="231">
        <f>SUM(K31:K31)</f>
        <v>0</v>
      </c>
      <c r="L30" s="231"/>
      <c r="M30" s="231">
        <f>SUM(M31:M31)</f>
        <v>0</v>
      </c>
      <c r="N30" s="230"/>
      <c r="O30" s="230">
        <f>SUM(O31:O31)</f>
        <v>0</v>
      </c>
      <c r="P30" s="230"/>
      <c r="Q30" s="230">
        <f>SUM(Q31:Q31)</f>
        <v>0</v>
      </c>
      <c r="R30" s="231"/>
      <c r="S30" s="231"/>
      <c r="T30" s="232"/>
      <c r="U30" s="226"/>
      <c r="V30" s="226">
        <f>SUM(V31:V31)</f>
        <v>19.39</v>
      </c>
      <c r="W30" s="226"/>
      <c r="X30" s="226"/>
      <c r="Y30" s="226"/>
      <c r="AG30" t="s">
        <v>218</v>
      </c>
    </row>
    <row r="31" spans="1:60" outlineLevel="1" x14ac:dyDescent="0.2">
      <c r="A31" s="241">
        <v>10</v>
      </c>
      <c r="B31" s="242" t="s">
        <v>404</v>
      </c>
      <c r="C31" s="249" t="s">
        <v>405</v>
      </c>
      <c r="D31" s="243" t="s">
        <v>335</v>
      </c>
      <c r="E31" s="244">
        <v>22.758109999999999</v>
      </c>
      <c r="F31" s="245"/>
      <c r="G31" s="246">
        <f>ROUND(E31*F31,2)</f>
        <v>0</v>
      </c>
      <c r="H31" s="245"/>
      <c r="I31" s="246">
        <f>ROUND(E31*H31,2)</f>
        <v>0</v>
      </c>
      <c r="J31" s="245"/>
      <c r="K31" s="246">
        <f>ROUND(E31*J31,2)</f>
        <v>0</v>
      </c>
      <c r="L31" s="246">
        <v>21</v>
      </c>
      <c r="M31" s="246">
        <f>G31*(1+L31/100)</f>
        <v>0</v>
      </c>
      <c r="N31" s="244">
        <v>0</v>
      </c>
      <c r="O31" s="244">
        <f>ROUND(E31*N31,2)</f>
        <v>0</v>
      </c>
      <c r="P31" s="244">
        <v>0</v>
      </c>
      <c r="Q31" s="244">
        <f>ROUND(E31*P31,2)</f>
        <v>0</v>
      </c>
      <c r="R31" s="246"/>
      <c r="S31" s="246" t="s">
        <v>236</v>
      </c>
      <c r="T31" s="247" t="s">
        <v>223</v>
      </c>
      <c r="U31" s="225">
        <v>0.85199999999999998</v>
      </c>
      <c r="V31" s="225">
        <f>ROUND(E31*U31,2)</f>
        <v>19.39</v>
      </c>
      <c r="W31" s="225"/>
      <c r="X31" s="225" t="s">
        <v>224</v>
      </c>
      <c r="Y31" s="225" t="s">
        <v>225</v>
      </c>
      <c r="Z31" s="215"/>
      <c r="AA31" s="215"/>
      <c r="AB31" s="215"/>
      <c r="AC31" s="215"/>
      <c r="AD31" s="215"/>
      <c r="AE31" s="215"/>
      <c r="AF31" s="215"/>
      <c r="AG31" s="215" t="s">
        <v>314</v>
      </c>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row>
    <row r="32" spans="1:60" x14ac:dyDescent="0.2">
      <c r="A32" s="227" t="s">
        <v>217</v>
      </c>
      <c r="B32" s="228" t="s">
        <v>170</v>
      </c>
      <c r="C32" s="248" t="s">
        <v>171</v>
      </c>
      <c r="D32" s="229"/>
      <c r="E32" s="230"/>
      <c r="F32" s="231"/>
      <c r="G32" s="231">
        <f>SUMIF(AG33:AG39,"&lt;&gt;NOR",G33:G39)</f>
        <v>0</v>
      </c>
      <c r="H32" s="231"/>
      <c r="I32" s="231">
        <f>SUM(I33:I39)</f>
        <v>0</v>
      </c>
      <c r="J32" s="231"/>
      <c r="K32" s="231">
        <f>SUM(K33:K39)</f>
        <v>0</v>
      </c>
      <c r="L32" s="231"/>
      <c r="M32" s="231">
        <f>SUM(M33:M39)</f>
        <v>0</v>
      </c>
      <c r="N32" s="230"/>
      <c r="O32" s="230">
        <f>SUM(O33:O39)</f>
        <v>0.46</v>
      </c>
      <c r="P32" s="230"/>
      <c r="Q32" s="230">
        <f>SUM(Q33:Q39)</f>
        <v>4.5</v>
      </c>
      <c r="R32" s="231"/>
      <c r="S32" s="231"/>
      <c r="T32" s="232"/>
      <c r="U32" s="226"/>
      <c r="V32" s="226">
        <f>SUM(V33:V39)</f>
        <v>283.52999999999997</v>
      </c>
      <c r="W32" s="226"/>
      <c r="X32" s="226"/>
      <c r="Y32" s="226"/>
      <c r="AG32" t="s">
        <v>218</v>
      </c>
    </row>
    <row r="33" spans="1:60" outlineLevel="1" x14ac:dyDescent="0.2">
      <c r="A33" s="234">
        <v>11</v>
      </c>
      <c r="B33" s="235" t="s">
        <v>542</v>
      </c>
      <c r="C33" s="250" t="s">
        <v>543</v>
      </c>
      <c r="D33" s="236" t="s">
        <v>544</v>
      </c>
      <c r="E33" s="237">
        <v>4500</v>
      </c>
      <c r="F33" s="238"/>
      <c r="G33" s="239">
        <f>ROUND(E33*F33,2)</f>
        <v>0</v>
      </c>
      <c r="H33" s="238"/>
      <c r="I33" s="239">
        <f>ROUND(E33*H33,2)</f>
        <v>0</v>
      </c>
      <c r="J33" s="238"/>
      <c r="K33" s="239">
        <f>ROUND(E33*J33,2)</f>
        <v>0</v>
      </c>
      <c r="L33" s="239">
        <v>21</v>
      </c>
      <c r="M33" s="239">
        <f>G33*(1+L33/100)</f>
        <v>0</v>
      </c>
      <c r="N33" s="237">
        <v>5.0000000000000002E-5</v>
      </c>
      <c r="O33" s="237">
        <f>ROUND(E33*N33,2)</f>
        <v>0.23</v>
      </c>
      <c r="P33" s="237">
        <v>0</v>
      </c>
      <c r="Q33" s="237">
        <f>ROUND(E33*P33,2)</f>
        <v>0</v>
      </c>
      <c r="R33" s="239"/>
      <c r="S33" s="239" t="s">
        <v>236</v>
      </c>
      <c r="T33" s="240" t="s">
        <v>223</v>
      </c>
      <c r="U33" s="225">
        <v>3.4000000000000002E-2</v>
      </c>
      <c r="V33" s="225">
        <f>ROUND(E33*U33,2)</f>
        <v>153</v>
      </c>
      <c r="W33" s="225"/>
      <c r="X33" s="225" t="s">
        <v>224</v>
      </c>
      <c r="Y33" s="225" t="s">
        <v>225</v>
      </c>
      <c r="Z33" s="215"/>
      <c r="AA33" s="215"/>
      <c r="AB33" s="215"/>
      <c r="AC33" s="215"/>
      <c r="AD33" s="215"/>
      <c r="AE33" s="215"/>
      <c r="AF33" s="215"/>
      <c r="AG33" s="215" t="s">
        <v>226</v>
      </c>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row>
    <row r="34" spans="1:60" outlineLevel="2" x14ac:dyDescent="0.2">
      <c r="A34" s="222"/>
      <c r="B34" s="223"/>
      <c r="C34" s="263" t="s">
        <v>545</v>
      </c>
      <c r="D34" s="259"/>
      <c r="E34" s="259"/>
      <c r="F34" s="259"/>
      <c r="G34" s="259"/>
      <c r="H34" s="225"/>
      <c r="I34" s="225"/>
      <c r="J34" s="225"/>
      <c r="K34" s="225"/>
      <c r="L34" s="225"/>
      <c r="M34" s="225"/>
      <c r="N34" s="224"/>
      <c r="O34" s="224"/>
      <c r="P34" s="224"/>
      <c r="Q34" s="224"/>
      <c r="R34" s="225"/>
      <c r="S34" s="225"/>
      <c r="T34" s="225"/>
      <c r="U34" s="225"/>
      <c r="V34" s="225"/>
      <c r="W34" s="225"/>
      <c r="X34" s="225"/>
      <c r="Y34" s="225"/>
      <c r="Z34" s="215"/>
      <c r="AA34" s="215"/>
      <c r="AB34" s="215"/>
      <c r="AC34" s="215"/>
      <c r="AD34" s="215"/>
      <c r="AE34" s="215"/>
      <c r="AF34" s="215"/>
      <c r="AG34" s="215" t="s">
        <v>278</v>
      </c>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row>
    <row r="35" spans="1:60" outlineLevel="1" x14ac:dyDescent="0.2">
      <c r="A35" s="234">
        <v>12</v>
      </c>
      <c r="B35" s="235" t="s">
        <v>546</v>
      </c>
      <c r="C35" s="250" t="s">
        <v>547</v>
      </c>
      <c r="D35" s="236" t="s">
        <v>544</v>
      </c>
      <c r="E35" s="237">
        <v>4500</v>
      </c>
      <c r="F35" s="238"/>
      <c r="G35" s="239">
        <f>ROUND(E35*F35,2)</f>
        <v>0</v>
      </c>
      <c r="H35" s="238"/>
      <c r="I35" s="239">
        <f>ROUND(E35*H35,2)</f>
        <v>0</v>
      </c>
      <c r="J35" s="238"/>
      <c r="K35" s="239">
        <f>ROUND(E35*J35,2)</f>
        <v>0</v>
      </c>
      <c r="L35" s="239">
        <v>21</v>
      </c>
      <c r="M35" s="239">
        <f>G35*(1+L35/100)</f>
        <v>0</v>
      </c>
      <c r="N35" s="237">
        <v>5.0000000000000002E-5</v>
      </c>
      <c r="O35" s="237">
        <f>ROUND(E35*N35,2)</f>
        <v>0.23</v>
      </c>
      <c r="P35" s="237">
        <v>1E-3</v>
      </c>
      <c r="Q35" s="237">
        <f>ROUND(E35*P35,2)</f>
        <v>4.5</v>
      </c>
      <c r="R35" s="239"/>
      <c r="S35" s="239" t="s">
        <v>236</v>
      </c>
      <c r="T35" s="240" t="s">
        <v>223</v>
      </c>
      <c r="U35" s="225">
        <v>2.5999999999999999E-2</v>
      </c>
      <c r="V35" s="225">
        <f>ROUND(E35*U35,2)</f>
        <v>117</v>
      </c>
      <c r="W35" s="225"/>
      <c r="X35" s="225" t="s">
        <v>224</v>
      </c>
      <c r="Y35" s="225" t="s">
        <v>225</v>
      </c>
      <c r="Z35" s="215"/>
      <c r="AA35" s="215"/>
      <c r="AB35" s="215"/>
      <c r="AC35" s="215"/>
      <c r="AD35" s="215"/>
      <c r="AE35" s="215"/>
      <c r="AF35" s="215"/>
      <c r="AG35" s="215" t="s">
        <v>226</v>
      </c>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row>
    <row r="36" spans="1:60" outlineLevel="2" x14ac:dyDescent="0.2">
      <c r="A36" s="222"/>
      <c r="B36" s="223"/>
      <c r="C36" s="263" t="s">
        <v>548</v>
      </c>
      <c r="D36" s="259"/>
      <c r="E36" s="259"/>
      <c r="F36" s="259"/>
      <c r="G36" s="259"/>
      <c r="H36" s="225"/>
      <c r="I36" s="225"/>
      <c r="J36" s="225"/>
      <c r="K36" s="225"/>
      <c r="L36" s="225"/>
      <c r="M36" s="225"/>
      <c r="N36" s="224"/>
      <c r="O36" s="224"/>
      <c r="P36" s="224"/>
      <c r="Q36" s="224"/>
      <c r="R36" s="225"/>
      <c r="S36" s="225"/>
      <c r="T36" s="225"/>
      <c r="U36" s="225"/>
      <c r="V36" s="225"/>
      <c r="W36" s="225"/>
      <c r="X36" s="225"/>
      <c r="Y36" s="225"/>
      <c r="Z36" s="215"/>
      <c r="AA36" s="215"/>
      <c r="AB36" s="215"/>
      <c r="AC36" s="215"/>
      <c r="AD36" s="215"/>
      <c r="AE36" s="215"/>
      <c r="AF36" s="215"/>
      <c r="AG36" s="215" t="s">
        <v>278</v>
      </c>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row>
    <row r="37" spans="1:60" outlineLevel="1" x14ac:dyDescent="0.2">
      <c r="A37" s="241">
        <v>13</v>
      </c>
      <c r="B37" s="242" t="s">
        <v>549</v>
      </c>
      <c r="C37" s="249" t="s">
        <v>550</v>
      </c>
      <c r="D37" s="243" t="s">
        <v>335</v>
      </c>
      <c r="E37" s="244">
        <v>4.5</v>
      </c>
      <c r="F37" s="245"/>
      <c r="G37" s="246">
        <f>ROUND(E37*F37,2)</f>
        <v>0</v>
      </c>
      <c r="H37" s="245"/>
      <c r="I37" s="246">
        <f>ROUND(E37*H37,2)</f>
        <v>0</v>
      </c>
      <c r="J37" s="245"/>
      <c r="K37" s="246">
        <f>ROUND(E37*J37,2)</f>
        <v>0</v>
      </c>
      <c r="L37" s="246">
        <v>21</v>
      </c>
      <c r="M37" s="246">
        <f>G37*(1+L37/100)</f>
        <v>0</v>
      </c>
      <c r="N37" s="244">
        <v>0</v>
      </c>
      <c r="O37" s="244">
        <f>ROUND(E37*N37,2)</f>
        <v>0</v>
      </c>
      <c r="P37" s="244">
        <v>0</v>
      </c>
      <c r="Q37" s="244">
        <f>ROUND(E37*P37,2)</f>
        <v>0</v>
      </c>
      <c r="R37" s="246"/>
      <c r="S37" s="246" t="s">
        <v>236</v>
      </c>
      <c r="T37" s="247" t="s">
        <v>223</v>
      </c>
      <c r="U37" s="225">
        <v>3.0059999999999998</v>
      </c>
      <c r="V37" s="225">
        <f>ROUND(E37*U37,2)</f>
        <v>13.53</v>
      </c>
      <c r="W37" s="225"/>
      <c r="X37" s="225" t="s">
        <v>224</v>
      </c>
      <c r="Y37" s="225" t="s">
        <v>225</v>
      </c>
      <c r="Z37" s="215"/>
      <c r="AA37" s="215"/>
      <c r="AB37" s="215"/>
      <c r="AC37" s="215"/>
      <c r="AD37" s="215"/>
      <c r="AE37" s="215"/>
      <c r="AF37" s="215"/>
      <c r="AG37" s="215" t="s">
        <v>226</v>
      </c>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row>
    <row r="38" spans="1:60" outlineLevel="1" x14ac:dyDescent="0.2">
      <c r="A38" s="234">
        <v>14</v>
      </c>
      <c r="B38" s="235" t="s">
        <v>551</v>
      </c>
      <c r="C38" s="250" t="s">
        <v>552</v>
      </c>
      <c r="D38" s="236" t="s">
        <v>553</v>
      </c>
      <c r="E38" s="237">
        <v>10</v>
      </c>
      <c r="F38" s="238"/>
      <c r="G38" s="239">
        <f>ROUND(E38*F38,2)</f>
        <v>0</v>
      </c>
      <c r="H38" s="238"/>
      <c r="I38" s="239">
        <f>ROUND(E38*H38,2)</f>
        <v>0</v>
      </c>
      <c r="J38" s="238"/>
      <c r="K38" s="239">
        <f>ROUND(E38*J38,2)</f>
        <v>0</v>
      </c>
      <c r="L38" s="239">
        <v>21</v>
      </c>
      <c r="M38" s="239">
        <f>G38*(1+L38/100)</f>
        <v>0</v>
      </c>
      <c r="N38" s="237">
        <v>0</v>
      </c>
      <c r="O38" s="237">
        <f>ROUND(E38*N38,2)</f>
        <v>0</v>
      </c>
      <c r="P38" s="237">
        <v>0</v>
      </c>
      <c r="Q38" s="237">
        <f>ROUND(E38*P38,2)</f>
        <v>0</v>
      </c>
      <c r="R38" s="239" t="s">
        <v>554</v>
      </c>
      <c r="S38" s="239" t="s">
        <v>236</v>
      </c>
      <c r="T38" s="240" t="s">
        <v>223</v>
      </c>
      <c r="U38" s="225">
        <v>0</v>
      </c>
      <c r="V38" s="225">
        <f>ROUND(E38*U38,2)</f>
        <v>0</v>
      </c>
      <c r="W38" s="225"/>
      <c r="X38" s="225" t="s">
        <v>555</v>
      </c>
      <c r="Y38" s="225" t="s">
        <v>225</v>
      </c>
      <c r="Z38" s="215"/>
      <c r="AA38" s="215"/>
      <c r="AB38" s="215"/>
      <c r="AC38" s="215"/>
      <c r="AD38" s="215"/>
      <c r="AE38" s="215"/>
      <c r="AF38" s="215"/>
      <c r="AG38" s="215" t="s">
        <v>556</v>
      </c>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row>
    <row r="39" spans="1:60" outlineLevel="2" x14ac:dyDescent="0.2">
      <c r="A39" s="222"/>
      <c r="B39" s="223"/>
      <c r="C39" s="263" t="s">
        <v>557</v>
      </c>
      <c r="D39" s="259"/>
      <c r="E39" s="259"/>
      <c r="F39" s="259"/>
      <c r="G39" s="259"/>
      <c r="H39" s="225"/>
      <c r="I39" s="225"/>
      <c r="J39" s="225"/>
      <c r="K39" s="225"/>
      <c r="L39" s="225"/>
      <c r="M39" s="225"/>
      <c r="N39" s="224"/>
      <c r="O39" s="224"/>
      <c r="P39" s="224"/>
      <c r="Q39" s="224"/>
      <c r="R39" s="225"/>
      <c r="S39" s="225"/>
      <c r="T39" s="225"/>
      <c r="U39" s="225"/>
      <c r="V39" s="225"/>
      <c r="W39" s="225"/>
      <c r="X39" s="225"/>
      <c r="Y39" s="225"/>
      <c r="Z39" s="215"/>
      <c r="AA39" s="215"/>
      <c r="AB39" s="215"/>
      <c r="AC39" s="215"/>
      <c r="AD39" s="215"/>
      <c r="AE39" s="215"/>
      <c r="AF39" s="215"/>
      <c r="AG39" s="215" t="s">
        <v>278</v>
      </c>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row>
    <row r="40" spans="1:60" x14ac:dyDescent="0.2">
      <c r="A40" s="227" t="s">
        <v>217</v>
      </c>
      <c r="B40" s="228" t="s">
        <v>172</v>
      </c>
      <c r="C40" s="248" t="s">
        <v>173</v>
      </c>
      <c r="D40" s="229"/>
      <c r="E40" s="230"/>
      <c r="F40" s="231"/>
      <c r="G40" s="231">
        <f>SUMIF(AG41:AG50,"&lt;&gt;NOR",G41:G50)</f>
        <v>0</v>
      </c>
      <c r="H40" s="231"/>
      <c r="I40" s="231">
        <f>SUM(I41:I50)</f>
        <v>0</v>
      </c>
      <c r="J40" s="231"/>
      <c r="K40" s="231">
        <f>SUM(K41:K50)</f>
        <v>0</v>
      </c>
      <c r="L40" s="231"/>
      <c r="M40" s="231">
        <f>SUM(M41:M50)</f>
        <v>0</v>
      </c>
      <c r="N40" s="230"/>
      <c r="O40" s="230">
        <f>SUM(O41:O50)</f>
        <v>0.18000000000000002</v>
      </c>
      <c r="P40" s="230"/>
      <c r="Q40" s="230">
        <f>SUM(Q41:Q50)</f>
        <v>0</v>
      </c>
      <c r="R40" s="231"/>
      <c r="S40" s="231"/>
      <c r="T40" s="232"/>
      <c r="U40" s="226"/>
      <c r="V40" s="226">
        <f>SUM(V41:V50)</f>
        <v>245.87</v>
      </c>
      <c r="W40" s="226"/>
      <c r="X40" s="226"/>
      <c r="Y40" s="226"/>
      <c r="AG40" t="s">
        <v>218</v>
      </c>
    </row>
    <row r="41" spans="1:60" outlineLevel="1" x14ac:dyDescent="0.2">
      <c r="A41" s="234">
        <v>15</v>
      </c>
      <c r="B41" s="235" t="s">
        <v>558</v>
      </c>
      <c r="C41" s="250" t="s">
        <v>559</v>
      </c>
      <c r="D41" s="236" t="s">
        <v>272</v>
      </c>
      <c r="E41" s="237">
        <v>484</v>
      </c>
      <c r="F41" s="238"/>
      <c r="G41" s="239">
        <f>ROUND(E41*F41,2)</f>
        <v>0</v>
      </c>
      <c r="H41" s="238"/>
      <c r="I41" s="239">
        <f>ROUND(E41*H41,2)</f>
        <v>0</v>
      </c>
      <c r="J41" s="238"/>
      <c r="K41" s="239">
        <f>ROUND(E41*J41,2)</f>
        <v>0</v>
      </c>
      <c r="L41" s="239">
        <v>21</v>
      </c>
      <c r="M41" s="239">
        <f>G41*(1+L41/100)</f>
        <v>0</v>
      </c>
      <c r="N41" s="237">
        <v>2.7999999999999998E-4</v>
      </c>
      <c r="O41" s="237">
        <f>ROUND(E41*N41,2)</f>
        <v>0.14000000000000001</v>
      </c>
      <c r="P41" s="237">
        <v>0</v>
      </c>
      <c r="Q41" s="237">
        <f>ROUND(E41*P41,2)</f>
        <v>0</v>
      </c>
      <c r="R41" s="239"/>
      <c r="S41" s="239" t="s">
        <v>236</v>
      </c>
      <c r="T41" s="240" t="s">
        <v>223</v>
      </c>
      <c r="U41" s="225">
        <v>0.307</v>
      </c>
      <c r="V41" s="225">
        <f>ROUND(E41*U41,2)</f>
        <v>148.59</v>
      </c>
      <c r="W41" s="225"/>
      <c r="X41" s="225" t="s">
        <v>224</v>
      </c>
      <c r="Y41" s="225" t="s">
        <v>225</v>
      </c>
      <c r="Z41" s="215"/>
      <c r="AA41" s="215"/>
      <c r="AB41" s="215"/>
      <c r="AC41" s="215"/>
      <c r="AD41" s="215"/>
      <c r="AE41" s="215"/>
      <c r="AF41" s="215"/>
      <c r="AG41" s="215" t="s">
        <v>226</v>
      </c>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row>
    <row r="42" spans="1:60" outlineLevel="2" x14ac:dyDescent="0.2">
      <c r="A42" s="222"/>
      <c r="B42" s="223"/>
      <c r="C42" s="263" t="s">
        <v>560</v>
      </c>
      <c r="D42" s="259"/>
      <c r="E42" s="259"/>
      <c r="F42" s="259"/>
      <c r="G42" s="259"/>
      <c r="H42" s="225"/>
      <c r="I42" s="225"/>
      <c r="J42" s="225"/>
      <c r="K42" s="225"/>
      <c r="L42" s="225"/>
      <c r="M42" s="225"/>
      <c r="N42" s="224"/>
      <c r="O42" s="224"/>
      <c r="P42" s="224"/>
      <c r="Q42" s="224"/>
      <c r="R42" s="225"/>
      <c r="S42" s="225"/>
      <c r="T42" s="225"/>
      <c r="U42" s="225"/>
      <c r="V42" s="225"/>
      <c r="W42" s="225"/>
      <c r="X42" s="225"/>
      <c r="Y42" s="225"/>
      <c r="Z42" s="215"/>
      <c r="AA42" s="215"/>
      <c r="AB42" s="215"/>
      <c r="AC42" s="215"/>
      <c r="AD42" s="215"/>
      <c r="AE42" s="215"/>
      <c r="AF42" s="215"/>
      <c r="AG42" s="215" t="s">
        <v>278</v>
      </c>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row>
    <row r="43" spans="1:60" outlineLevel="2" x14ac:dyDescent="0.2">
      <c r="A43" s="222"/>
      <c r="B43" s="223"/>
      <c r="C43" s="261" t="s">
        <v>561</v>
      </c>
      <c r="D43" s="254"/>
      <c r="E43" s="255">
        <v>484</v>
      </c>
      <c r="F43" s="225"/>
      <c r="G43" s="225"/>
      <c r="H43" s="225"/>
      <c r="I43" s="225"/>
      <c r="J43" s="225"/>
      <c r="K43" s="225"/>
      <c r="L43" s="225"/>
      <c r="M43" s="225"/>
      <c r="N43" s="224"/>
      <c r="O43" s="224"/>
      <c r="P43" s="224"/>
      <c r="Q43" s="224"/>
      <c r="R43" s="225"/>
      <c r="S43" s="225"/>
      <c r="T43" s="225"/>
      <c r="U43" s="225"/>
      <c r="V43" s="225"/>
      <c r="W43" s="225"/>
      <c r="X43" s="225"/>
      <c r="Y43" s="225"/>
      <c r="Z43" s="215"/>
      <c r="AA43" s="215"/>
      <c r="AB43" s="215"/>
      <c r="AC43" s="215"/>
      <c r="AD43" s="215"/>
      <c r="AE43" s="215"/>
      <c r="AF43" s="215"/>
      <c r="AG43" s="215" t="s">
        <v>258</v>
      </c>
      <c r="AH43" s="215">
        <v>0</v>
      </c>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row>
    <row r="44" spans="1:60" outlineLevel="1" x14ac:dyDescent="0.2">
      <c r="A44" s="234">
        <v>16</v>
      </c>
      <c r="B44" s="235" t="s">
        <v>562</v>
      </c>
      <c r="C44" s="250" t="s">
        <v>563</v>
      </c>
      <c r="D44" s="236" t="s">
        <v>272</v>
      </c>
      <c r="E44" s="237">
        <v>484</v>
      </c>
      <c r="F44" s="238"/>
      <c r="G44" s="239">
        <f>ROUND(E44*F44,2)</f>
        <v>0</v>
      </c>
      <c r="H44" s="238"/>
      <c r="I44" s="239">
        <f>ROUND(E44*H44,2)</f>
        <v>0</v>
      </c>
      <c r="J44" s="238"/>
      <c r="K44" s="239">
        <f>ROUND(E44*J44,2)</f>
        <v>0</v>
      </c>
      <c r="L44" s="239">
        <v>21</v>
      </c>
      <c r="M44" s="239">
        <f>G44*(1+L44/100)</f>
        <v>0</v>
      </c>
      <c r="N44" s="237">
        <v>8.0000000000000007E-5</v>
      </c>
      <c r="O44" s="237">
        <f>ROUND(E44*N44,2)</f>
        <v>0.04</v>
      </c>
      <c r="P44" s="237">
        <v>0</v>
      </c>
      <c r="Q44" s="237">
        <f>ROUND(E44*P44,2)</f>
        <v>0</v>
      </c>
      <c r="R44" s="239"/>
      <c r="S44" s="239" t="s">
        <v>236</v>
      </c>
      <c r="T44" s="240" t="s">
        <v>223</v>
      </c>
      <c r="U44" s="225">
        <v>0.156</v>
      </c>
      <c r="V44" s="225">
        <f>ROUND(E44*U44,2)</f>
        <v>75.5</v>
      </c>
      <c r="W44" s="225"/>
      <c r="X44" s="225" t="s">
        <v>224</v>
      </c>
      <c r="Y44" s="225" t="s">
        <v>225</v>
      </c>
      <c r="Z44" s="215"/>
      <c r="AA44" s="215"/>
      <c r="AB44" s="215"/>
      <c r="AC44" s="215"/>
      <c r="AD44" s="215"/>
      <c r="AE44" s="215"/>
      <c r="AF44" s="215"/>
      <c r="AG44" s="215" t="s">
        <v>226</v>
      </c>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row>
    <row r="45" spans="1:60" outlineLevel="2" x14ac:dyDescent="0.2">
      <c r="A45" s="222"/>
      <c r="B45" s="223"/>
      <c r="C45" s="261" t="s">
        <v>564</v>
      </c>
      <c r="D45" s="254"/>
      <c r="E45" s="255">
        <v>484</v>
      </c>
      <c r="F45" s="225"/>
      <c r="G45" s="225"/>
      <c r="H45" s="225"/>
      <c r="I45" s="225"/>
      <c r="J45" s="225"/>
      <c r="K45" s="225"/>
      <c r="L45" s="225"/>
      <c r="M45" s="225"/>
      <c r="N45" s="224"/>
      <c r="O45" s="224"/>
      <c r="P45" s="224"/>
      <c r="Q45" s="224"/>
      <c r="R45" s="225"/>
      <c r="S45" s="225"/>
      <c r="T45" s="225"/>
      <c r="U45" s="225"/>
      <c r="V45" s="225"/>
      <c r="W45" s="225"/>
      <c r="X45" s="225"/>
      <c r="Y45" s="225"/>
      <c r="Z45" s="215"/>
      <c r="AA45" s="215"/>
      <c r="AB45" s="215"/>
      <c r="AC45" s="215"/>
      <c r="AD45" s="215"/>
      <c r="AE45" s="215"/>
      <c r="AF45" s="215"/>
      <c r="AG45" s="215" t="s">
        <v>258</v>
      </c>
      <c r="AH45" s="215">
        <v>0</v>
      </c>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row>
    <row r="46" spans="1:60" outlineLevel="1" x14ac:dyDescent="0.2">
      <c r="A46" s="234">
        <v>17</v>
      </c>
      <c r="B46" s="235" t="s">
        <v>565</v>
      </c>
      <c r="C46" s="250" t="s">
        <v>566</v>
      </c>
      <c r="D46" s="236" t="s">
        <v>272</v>
      </c>
      <c r="E46" s="237">
        <v>484</v>
      </c>
      <c r="F46" s="238"/>
      <c r="G46" s="239">
        <f>ROUND(E46*F46,2)</f>
        <v>0</v>
      </c>
      <c r="H46" s="238"/>
      <c r="I46" s="239">
        <f>ROUND(E46*H46,2)</f>
        <v>0</v>
      </c>
      <c r="J46" s="238"/>
      <c r="K46" s="239">
        <f>ROUND(E46*J46,2)</f>
        <v>0</v>
      </c>
      <c r="L46" s="239">
        <v>21</v>
      </c>
      <c r="M46" s="239">
        <f>G46*(1+L46/100)</f>
        <v>0</v>
      </c>
      <c r="N46" s="237">
        <v>1.0000000000000001E-5</v>
      </c>
      <c r="O46" s="237">
        <f>ROUND(E46*N46,2)</f>
        <v>0</v>
      </c>
      <c r="P46" s="237">
        <v>0</v>
      </c>
      <c r="Q46" s="237">
        <f>ROUND(E46*P46,2)</f>
        <v>0</v>
      </c>
      <c r="R46" s="239"/>
      <c r="S46" s="239" t="s">
        <v>236</v>
      </c>
      <c r="T46" s="240" t="s">
        <v>223</v>
      </c>
      <c r="U46" s="225">
        <v>4.4999999999999998E-2</v>
      </c>
      <c r="V46" s="225">
        <f>ROUND(E46*U46,2)</f>
        <v>21.78</v>
      </c>
      <c r="W46" s="225"/>
      <c r="X46" s="225" t="s">
        <v>224</v>
      </c>
      <c r="Y46" s="225" t="s">
        <v>225</v>
      </c>
      <c r="Z46" s="215"/>
      <c r="AA46" s="215"/>
      <c r="AB46" s="215"/>
      <c r="AC46" s="215"/>
      <c r="AD46" s="215"/>
      <c r="AE46" s="215"/>
      <c r="AF46" s="215"/>
      <c r="AG46" s="215" t="s">
        <v>226</v>
      </c>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row>
    <row r="47" spans="1:60" outlineLevel="2" x14ac:dyDescent="0.2">
      <c r="A47" s="222"/>
      <c r="B47" s="223"/>
      <c r="C47" s="261" t="s">
        <v>567</v>
      </c>
      <c r="D47" s="254"/>
      <c r="E47" s="255">
        <v>156</v>
      </c>
      <c r="F47" s="225"/>
      <c r="G47" s="225"/>
      <c r="H47" s="225"/>
      <c r="I47" s="225"/>
      <c r="J47" s="225"/>
      <c r="K47" s="225"/>
      <c r="L47" s="225"/>
      <c r="M47" s="225"/>
      <c r="N47" s="224"/>
      <c r="O47" s="224"/>
      <c r="P47" s="224"/>
      <c r="Q47" s="224"/>
      <c r="R47" s="225"/>
      <c r="S47" s="225"/>
      <c r="T47" s="225"/>
      <c r="U47" s="225"/>
      <c r="V47" s="225"/>
      <c r="W47" s="225"/>
      <c r="X47" s="225"/>
      <c r="Y47" s="225"/>
      <c r="Z47" s="215"/>
      <c r="AA47" s="215"/>
      <c r="AB47" s="215"/>
      <c r="AC47" s="215"/>
      <c r="AD47" s="215"/>
      <c r="AE47" s="215"/>
      <c r="AF47" s="215"/>
      <c r="AG47" s="215" t="s">
        <v>258</v>
      </c>
      <c r="AH47" s="215">
        <v>0</v>
      </c>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row>
    <row r="48" spans="1:60" outlineLevel="3" x14ac:dyDescent="0.2">
      <c r="A48" s="222"/>
      <c r="B48" s="223"/>
      <c r="C48" s="261" t="s">
        <v>568</v>
      </c>
      <c r="D48" s="254"/>
      <c r="E48" s="255">
        <v>168</v>
      </c>
      <c r="F48" s="225"/>
      <c r="G48" s="225"/>
      <c r="H48" s="225"/>
      <c r="I48" s="225"/>
      <c r="J48" s="225"/>
      <c r="K48" s="225"/>
      <c r="L48" s="225"/>
      <c r="M48" s="225"/>
      <c r="N48" s="224"/>
      <c r="O48" s="224"/>
      <c r="P48" s="224"/>
      <c r="Q48" s="224"/>
      <c r="R48" s="225"/>
      <c r="S48" s="225"/>
      <c r="T48" s="225"/>
      <c r="U48" s="225"/>
      <c r="V48" s="225"/>
      <c r="W48" s="225"/>
      <c r="X48" s="225"/>
      <c r="Y48" s="225"/>
      <c r="Z48" s="215"/>
      <c r="AA48" s="215"/>
      <c r="AB48" s="215"/>
      <c r="AC48" s="215"/>
      <c r="AD48" s="215"/>
      <c r="AE48" s="215"/>
      <c r="AF48" s="215"/>
      <c r="AG48" s="215" t="s">
        <v>258</v>
      </c>
      <c r="AH48" s="215">
        <v>0</v>
      </c>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row>
    <row r="49" spans="1:60" outlineLevel="3" x14ac:dyDescent="0.2">
      <c r="A49" s="222"/>
      <c r="B49" s="223"/>
      <c r="C49" s="261" t="s">
        <v>569</v>
      </c>
      <c r="D49" s="254"/>
      <c r="E49" s="255">
        <v>80</v>
      </c>
      <c r="F49" s="225"/>
      <c r="G49" s="225"/>
      <c r="H49" s="225"/>
      <c r="I49" s="225"/>
      <c r="J49" s="225"/>
      <c r="K49" s="225"/>
      <c r="L49" s="225"/>
      <c r="M49" s="225"/>
      <c r="N49" s="224"/>
      <c r="O49" s="224"/>
      <c r="P49" s="224"/>
      <c r="Q49" s="224"/>
      <c r="R49" s="225"/>
      <c r="S49" s="225"/>
      <c r="T49" s="225"/>
      <c r="U49" s="225"/>
      <c r="V49" s="225"/>
      <c r="W49" s="225"/>
      <c r="X49" s="225"/>
      <c r="Y49" s="225"/>
      <c r="Z49" s="215"/>
      <c r="AA49" s="215"/>
      <c r="AB49" s="215"/>
      <c r="AC49" s="215"/>
      <c r="AD49" s="215"/>
      <c r="AE49" s="215"/>
      <c r="AF49" s="215"/>
      <c r="AG49" s="215" t="s">
        <v>258</v>
      </c>
      <c r="AH49" s="215">
        <v>0</v>
      </c>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row>
    <row r="50" spans="1:60" outlineLevel="3" x14ac:dyDescent="0.2">
      <c r="A50" s="222"/>
      <c r="B50" s="223"/>
      <c r="C50" s="261" t="s">
        <v>570</v>
      </c>
      <c r="D50" s="254"/>
      <c r="E50" s="255">
        <v>80</v>
      </c>
      <c r="F50" s="225"/>
      <c r="G50" s="225"/>
      <c r="H50" s="225"/>
      <c r="I50" s="225"/>
      <c r="J50" s="225"/>
      <c r="K50" s="225"/>
      <c r="L50" s="225"/>
      <c r="M50" s="225"/>
      <c r="N50" s="224"/>
      <c r="O50" s="224"/>
      <c r="P50" s="224"/>
      <c r="Q50" s="224"/>
      <c r="R50" s="225"/>
      <c r="S50" s="225"/>
      <c r="T50" s="225"/>
      <c r="U50" s="225"/>
      <c r="V50" s="225"/>
      <c r="W50" s="225"/>
      <c r="X50" s="225"/>
      <c r="Y50" s="225"/>
      <c r="Z50" s="215"/>
      <c r="AA50" s="215"/>
      <c r="AB50" s="215"/>
      <c r="AC50" s="215"/>
      <c r="AD50" s="215"/>
      <c r="AE50" s="215"/>
      <c r="AF50" s="215"/>
      <c r="AG50" s="215" t="s">
        <v>258</v>
      </c>
      <c r="AH50" s="215">
        <v>0</v>
      </c>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row>
    <row r="51" spans="1:60" x14ac:dyDescent="0.2">
      <c r="A51" s="227" t="s">
        <v>217</v>
      </c>
      <c r="B51" s="228" t="s">
        <v>174</v>
      </c>
      <c r="C51" s="248" t="s">
        <v>175</v>
      </c>
      <c r="D51" s="229"/>
      <c r="E51" s="230"/>
      <c r="F51" s="231"/>
      <c r="G51" s="231">
        <f>SUMIF(AG52:AG53,"&lt;&gt;NOR",G52:G53)</f>
        <v>0</v>
      </c>
      <c r="H51" s="231"/>
      <c r="I51" s="231">
        <f>SUM(I52:I53)</f>
        <v>0</v>
      </c>
      <c r="J51" s="231"/>
      <c r="K51" s="231">
        <f>SUM(K52:K53)</f>
        <v>0</v>
      </c>
      <c r="L51" s="231"/>
      <c r="M51" s="231">
        <f>SUM(M52:M53)</f>
        <v>0</v>
      </c>
      <c r="N51" s="230"/>
      <c r="O51" s="230">
        <f>SUM(O52:O53)</f>
        <v>0</v>
      </c>
      <c r="P51" s="230"/>
      <c r="Q51" s="230">
        <f>SUM(Q52:Q53)</f>
        <v>0</v>
      </c>
      <c r="R51" s="231"/>
      <c r="S51" s="231"/>
      <c r="T51" s="232"/>
      <c r="U51" s="226"/>
      <c r="V51" s="226">
        <f>SUM(V52:V53)</f>
        <v>0</v>
      </c>
      <c r="W51" s="226"/>
      <c r="X51" s="226"/>
      <c r="Y51" s="226"/>
      <c r="AG51" t="s">
        <v>218</v>
      </c>
    </row>
    <row r="52" spans="1:60" outlineLevel="1" x14ac:dyDescent="0.2">
      <c r="A52" s="241">
        <v>18</v>
      </c>
      <c r="B52" s="242" t="s">
        <v>280</v>
      </c>
      <c r="C52" s="249" t="s">
        <v>571</v>
      </c>
      <c r="D52" s="243" t="s">
        <v>221</v>
      </c>
      <c r="E52" s="244">
        <v>1</v>
      </c>
      <c r="F52" s="245"/>
      <c r="G52" s="246">
        <f>ROUND(E52*F52,2)</f>
        <v>0</v>
      </c>
      <c r="H52" s="245"/>
      <c r="I52" s="246">
        <f>ROUND(E52*H52,2)</f>
        <v>0</v>
      </c>
      <c r="J52" s="245"/>
      <c r="K52" s="246">
        <f>ROUND(E52*J52,2)</f>
        <v>0</v>
      </c>
      <c r="L52" s="246">
        <v>21</v>
      </c>
      <c r="M52" s="246">
        <f>G52*(1+L52/100)</f>
        <v>0</v>
      </c>
      <c r="N52" s="244">
        <v>0</v>
      </c>
      <c r="O52" s="244">
        <f>ROUND(E52*N52,2)</f>
        <v>0</v>
      </c>
      <c r="P52" s="244">
        <v>0</v>
      </c>
      <c r="Q52" s="244">
        <f>ROUND(E52*P52,2)</f>
        <v>0</v>
      </c>
      <c r="R52" s="246"/>
      <c r="S52" s="246" t="s">
        <v>222</v>
      </c>
      <c r="T52" s="247" t="s">
        <v>223</v>
      </c>
      <c r="U52" s="225">
        <v>0</v>
      </c>
      <c r="V52" s="225">
        <f>ROUND(E52*U52,2)</f>
        <v>0</v>
      </c>
      <c r="W52" s="225"/>
      <c r="X52" s="225" t="s">
        <v>224</v>
      </c>
      <c r="Y52" s="225" t="s">
        <v>225</v>
      </c>
      <c r="Z52" s="215"/>
      <c r="AA52" s="215"/>
      <c r="AB52" s="215"/>
      <c r="AC52" s="215"/>
      <c r="AD52" s="215"/>
      <c r="AE52" s="215"/>
      <c r="AF52" s="215"/>
      <c r="AG52" s="215" t="s">
        <v>226</v>
      </c>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row>
    <row r="53" spans="1:60" outlineLevel="1" x14ac:dyDescent="0.2">
      <c r="A53" s="241">
        <v>19</v>
      </c>
      <c r="B53" s="242" t="s">
        <v>572</v>
      </c>
      <c r="C53" s="249" t="s">
        <v>573</v>
      </c>
      <c r="D53" s="243" t="s">
        <v>221</v>
      </c>
      <c r="E53" s="244">
        <v>1</v>
      </c>
      <c r="F53" s="245"/>
      <c r="G53" s="246">
        <f>ROUND(E53*F53,2)</f>
        <v>0</v>
      </c>
      <c r="H53" s="245"/>
      <c r="I53" s="246">
        <f>ROUND(E53*H53,2)</f>
        <v>0</v>
      </c>
      <c r="J53" s="245"/>
      <c r="K53" s="246">
        <f>ROUND(E53*J53,2)</f>
        <v>0</v>
      </c>
      <c r="L53" s="246">
        <v>21</v>
      </c>
      <c r="M53" s="246">
        <f>G53*(1+L53/100)</f>
        <v>0</v>
      </c>
      <c r="N53" s="244">
        <v>0</v>
      </c>
      <c r="O53" s="244">
        <f>ROUND(E53*N53,2)</f>
        <v>0</v>
      </c>
      <c r="P53" s="244">
        <v>0</v>
      </c>
      <c r="Q53" s="244">
        <f>ROUND(E53*P53,2)</f>
        <v>0</v>
      </c>
      <c r="R53" s="246"/>
      <c r="S53" s="246" t="s">
        <v>222</v>
      </c>
      <c r="T53" s="247" t="s">
        <v>223</v>
      </c>
      <c r="U53" s="225">
        <v>0</v>
      </c>
      <c r="V53" s="225">
        <f>ROUND(E53*U53,2)</f>
        <v>0</v>
      </c>
      <c r="W53" s="225"/>
      <c r="X53" s="225" t="s">
        <v>224</v>
      </c>
      <c r="Y53" s="225" t="s">
        <v>225</v>
      </c>
      <c r="Z53" s="215"/>
      <c r="AA53" s="215"/>
      <c r="AB53" s="215"/>
      <c r="AC53" s="215"/>
      <c r="AD53" s="215"/>
      <c r="AE53" s="215"/>
      <c r="AF53" s="215"/>
      <c r="AG53" s="215" t="s">
        <v>226</v>
      </c>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row>
    <row r="54" spans="1:60" x14ac:dyDescent="0.2">
      <c r="A54" s="227" t="s">
        <v>217</v>
      </c>
      <c r="B54" s="228" t="s">
        <v>150</v>
      </c>
      <c r="C54" s="248" t="s">
        <v>151</v>
      </c>
      <c r="D54" s="229"/>
      <c r="E54" s="230"/>
      <c r="F54" s="231"/>
      <c r="G54" s="231">
        <f>SUMIF(AG55:AG103,"&lt;&gt;NOR",G55:G103)</f>
        <v>0</v>
      </c>
      <c r="H54" s="231"/>
      <c r="I54" s="231">
        <f>SUM(I55:I103)</f>
        <v>0</v>
      </c>
      <c r="J54" s="231"/>
      <c r="K54" s="231">
        <f>SUM(K55:K103)</f>
        <v>0</v>
      </c>
      <c r="L54" s="231"/>
      <c r="M54" s="231">
        <f>SUM(M55:M103)</f>
        <v>0</v>
      </c>
      <c r="N54" s="230"/>
      <c r="O54" s="230">
        <f>SUM(O55:O103)</f>
        <v>0</v>
      </c>
      <c r="P54" s="230"/>
      <c r="Q54" s="230">
        <f>SUM(Q55:Q103)</f>
        <v>0</v>
      </c>
      <c r="R54" s="231"/>
      <c r="S54" s="231"/>
      <c r="T54" s="232"/>
      <c r="U54" s="226"/>
      <c r="V54" s="226">
        <f>SUM(V55:V103)</f>
        <v>0</v>
      </c>
      <c r="W54" s="226"/>
      <c r="X54" s="226"/>
      <c r="Y54" s="226"/>
      <c r="AG54" t="s">
        <v>218</v>
      </c>
    </row>
    <row r="55" spans="1:60" outlineLevel="1" x14ac:dyDescent="0.2">
      <c r="A55" s="234">
        <v>20</v>
      </c>
      <c r="B55" s="235" t="s">
        <v>574</v>
      </c>
      <c r="C55" s="250" t="s">
        <v>575</v>
      </c>
      <c r="D55" s="236" t="s">
        <v>284</v>
      </c>
      <c r="E55" s="237">
        <v>5</v>
      </c>
      <c r="F55" s="238"/>
      <c r="G55" s="239">
        <f>ROUND(E55*F55,2)</f>
        <v>0</v>
      </c>
      <c r="H55" s="238"/>
      <c r="I55" s="239">
        <f>ROUND(E55*H55,2)</f>
        <v>0</v>
      </c>
      <c r="J55" s="238"/>
      <c r="K55" s="239">
        <f>ROUND(E55*J55,2)</f>
        <v>0</v>
      </c>
      <c r="L55" s="239">
        <v>21</v>
      </c>
      <c r="M55" s="239">
        <f>G55*(1+L55/100)</f>
        <v>0</v>
      </c>
      <c r="N55" s="237">
        <v>0</v>
      </c>
      <c r="O55" s="237">
        <f>ROUND(E55*N55,2)</f>
        <v>0</v>
      </c>
      <c r="P55" s="237">
        <v>0</v>
      </c>
      <c r="Q55" s="237">
        <f>ROUND(E55*P55,2)</f>
        <v>0</v>
      </c>
      <c r="R55" s="239"/>
      <c r="S55" s="239" t="s">
        <v>222</v>
      </c>
      <c r="T55" s="240" t="s">
        <v>576</v>
      </c>
      <c r="U55" s="225">
        <v>0</v>
      </c>
      <c r="V55" s="225">
        <f>ROUND(E55*U55,2)</f>
        <v>0</v>
      </c>
      <c r="W55" s="225"/>
      <c r="X55" s="225" t="s">
        <v>224</v>
      </c>
      <c r="Y55" s="225" t="s">
        <v>225</v>
      </c>
      <c r="Z55" s="215"/>
      <c r="AA55" s="215"/>
      <c r="AB55" s="215"/>
      <c r="AC55" s="215"/>
      <c r="AD55" s="215"/>
      <c r="AE55" s="215"/>
      <c r="AF55" s="215"/>
      <c r="AG55" s="215" t="s">
        <v>226</v>
      </c>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row>
    <row r="56" spans="1:60" outlineLevel="2" x14ac:dyDescent="0.2">
      <c r="A56" s="222"/>
      <c r="B56" s="223"/>
      <c r="C56" s="263" t="s">
        <v>577</v>
      </c>
      <c r="D56" s="259"/>
      <c r="E56" s="259"/>
      <c r="F56" s="259"/>
      <c r="G56" s="259"/>
      <c r="H56" s="225"/>
      <c r="I56" s="225"/>
      <c r="J56" s="225"/>
      <c r="K56" s="225"/>
      <c r="L56" s="225"/>
      <c r="M56" s="225"/>
      <c r="N56" s="224"/>
      <c r="O56" s="224"/>
      <c r="P56" s="224"/>
      <c r="Q56" s="224"/>
      <c r="R56" s="225"/>
      <c r="S56" s="225"/>
      <c r="T56" s="225"/>
      <c r="U56" s="225"/>
      <c r="V56" s="225"/>
      <c r="W56" s="225"/>
      <c r="X56" s="225"/>
      <c r="Y56" s="225"/>
      <c r="Z56" s="215"/>
      <c r="AA56" s="215"/>
      <c r="AB56" s="215"/>
      <c r="AC56" s="215"/>
      <c r="AD56" s="215"/>
      <c r="AE56" s="215"/>
      <c r="AF56" s="215"/>
      <c r="AG56" s="215" t="s">
        <v>278</v>
      </c>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row>
    <row r="57" spans="1:60" outlineLevel="3" x14ac:dyDescent="0.2">
      <c r="A57" s="222"/>
      <c r="B57" s="223"/>
      <c r="C57" s="262" t="s">
        <v>578</v>
      </c>
      <c r="D57" s="258"/>
      <c r="E57" s="258"/>
      <c r="F57" s="258"/>
      <c r="G57" s="258"/>
      <c r="H57" s="225"/>
      <c r="I57" s="225"/>
      <c r="J57" s="225"/>
      <c r="K57" s="225"/>
      <c r="L57" s="225"/>
      <c r="M57" s="225"/>
      <c r="N57" s="224"/>
      <c r="O57" s="224"/>
      <c r="P57" s="224"/>
      <c r="Q57" s="224"/>
      <c r="R57" s="225"/>
      <c r="S57" s="225"/>
      <c r="T57" s="225"/>
      <c r="U57" s="225"/>
      <c r="V57" s="225"/>
      <c r="W57" s="225"/>
      <c r="X57" s="225"/>
      <c r="Y57" s="225"/>
      <c r="Z57" s="215"/>
      <c r="AA57" s="215"/>
      <c r="AB57" s="215"/>
      <c r="AC57" s="215"/>
      <c r="AD57" s="215"/>
      <c r="AE57" s="215"/>
      <c r="AF57" s="215"/>
      <c r="AG57" s="215" t="s">
        <v>278</v>
      </c>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row>
    <row r="58" spans="1:60" outlineLevel="3" x14ac:dyDescent="0.2">
      <c r="A58" s="222"/>
      <c r="B58" s="223"/>
      <c r="C58" s="262" t="s">
        <v>579</v>
      </c>
      <c r="D58" s="258"/>
      <c r="E58" s="258"/>
      <c r="F58" s="258"/>
      <c r="G58" s="258"/>
      <c r="H58" s="225"/>
      <c r="I58" s="225"/>
      <c r="J58" s="225"/>
      <c r="K58" s="225"/>
      <c r="L58" s="225"/>
      <c r="M58" s="225"/>
      <c r="N58" s="224"/>
      <c r="O58" s="224"/>
      <c r="P58" s="224"/>
      <c r="Q58" s="224"/>
      <c r="R58" s="225"/>
      <c r="S58" s="225"/>
      <c r="T58" s="225"/>
      <c r="U58" s="225"/>
      <c r="V58" s="225"/>
      <c r="W58" s="225"/>
      <c r="X58" s="225"/>
      <c r="Y58" s="225"/>
      <c r="Z58" s="215"/>
      <c r="AA58" s="215"/>
      <c r="AB58" s="215"/>
      <c r="AC58" s="215"/>
      <c r="AD58" s="215"/>
      <c r="AE58" s="215"/>
      <c r="AF58" s="215"/>
      <c r="AG58" s="215" t="s">
        <v>278</v>
      </c>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row>
    <row r="59" spans="1:60" outlineLevel="3" x14ac:dyDescent="0.2">
      <c r="A59" s="222"/>
      <c r="B59" s="223"/>
      <c r="C59" s="262" t="s">
        <v>580</v>
      </c>
      <c r="D59" s="258"/>
      <c r="E59" s="258"/>
      <c r="F59" s="258"/>
      <c r="G59" s="258"/>
      <c r="H59" s="225"/>
      <c r="I59" s="225"/>
      <c r="J59" s="225"/>
      <c r="K59" s="225"/>
      <c r="L59" s="225"/>
      <c r="M59" s="225"/>
      <c r="N59" s="224"/>
      <c r="O59" s="224"/>
      <c r="P59" s="224"/>
      <c r="Q59" s="224"/>
      <c r="R59" s="225"/>
      <c r="S59" s="225"/>
      <c r="T59" s="225"/>
      <c r="U59" s="225"/>
      <c r="V59" s="225"/>
      <c r="W59" s="225"/>
      <c r="X59" s="225"/>
      <c r="Y59" s="225"/>
      <c r="Z59" s="215"/>
      <c r="AA59" s="215"/>
      <c r="AB59" s="215"/>
      <c r="AC59" s="215"/>
      <c r="AD59" s="215"/>
      <c r="AE59" s="215"/>
      <c r="AF59" s="215"/>
      <c r="AG59" s="215" t="s">
        <v>278</v>
      </c>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row>
    <row r="60" spans="1:60" outlineLevel="3" x14ac:dyDescent="0.2">
      <c r="A60" s="222"/>
      <c r="B60" s="223"/>
      <c r="C60" s="262" t="s">
        <v>581</v>
      </c>
      <c r="D60" s="258"/>
      <c r="E60" s="258"/>
      <c r="F60" s="258"/>
      <c r="G60" s="258"/>
      <c r="H60" s="225"/>
      <c r="I60" s="225"/>
      <c r="J60" s="225"/>
      <c r="K60" s="225"/>
      <c r="L60" s="225"/>
      <c r="M60" s="225"/>
      <c r="N60" s="224"/>
      <c r="O60" s="224"/>
      <c r="P60" s="224"/>
      <c r="Q60" s="224"/>
      <c r="R60" s="225"/>
      <c r="S60" s="225"/>
      <c r="T60" s="225"/>
      <c r="U60" s="225"/>
      <c r="V60" s="225"/>
      <c r="W60" s="225"/>
      <c r="X60" s="225"/>
      <c r="Y60" s="225"/>
      <c r="Z60" s="215"/>
      <c r="AA60" s="215"/>
      <c r="AB60" s="215"/>
      <c r="AC60" s="215"/>
      <c r="AD60" s="215"/>
      <c r="AE60" s="215"/>
      <c r="AF60" s="215"/>
      <c r="AG60" s="215" t="s">
        <v>278</v>
      </c>
      <c r="AH60" s="215"/>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15"/>
      <c r="BG60" s="215"/>
      <c r="BH60" s="215"/>
    </row>
    <row r="61" spans="1:60" outlineLevel="3" x14ac:dyDescent="0.2">
      <c r="A61" s="222"/>
      <c r="B61" s="223"/>
      <c r="C61" s="262" t="s">
        <v>582</v>
      </c>
      <c r="D61" s="258"/>
      <c r="E61" s="258"/>
      <c r="F61" s="258"/>
      <c r="G61" s="258"/>
      <c r="H61" s="225"/>
      <c r="I61" s="225"/>
      <c r="J61" s="225"/>
      <c r="K61" s="225"/>
      <c r="L61" s="225"/>
      <c r="M61" s="225"/>
      <c r="N61" s="224"/>
      <c r="O61" s="224"/>
      <c r="P61" s="224"/>
      <c r="Q61" s="224"/>
      <c r="R61" s="225"/>
      <c r="S61" s="225"/>
      <c r="T61" s="225"/>
      <c r="U61" s="225"/>
      <c r="V61" s="225"/>
      <c r="W61" s="225"/>
      <c r="X61" s="225"/>
      <c r="Y61" s="225"/>
      <c r="Z61" s="215"/>
      <c r="AA61" s="215"/>
      <c r="AB61" s="215"/>
      <c r="AC61" s="215"/>
      <c r="AD61" s="215"/>
      <c r="AE61" s="215"/>
      <c r="AF61" s="215"/>
      <c r="AG61" s="215" t="s">
        <v>278</v>
      </c>
      <c r="AH61" s="215"/>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row>
    <row r="62" spans="1:60" outlineLevel="3" x14ac:dyDescent="0.2">
      <c r="A62" s="222"/>
      <c r="B62" s="223"/>
      <c r="C62" s="262" t="s">
        <v>583</v>
      </c>
      <c r="D62" s="258"/>
      <c r="E62" s="258"/>
      <c r="F62" s="258"/>
      <c r="G62" s="258"/>
      <c r="H62" s="225"/>
      <c r="I62" s="225"/>
      <c r="J62" s="225"/>
      <c r="K62" s="225"/>
      <c r="L62" s="225"/>
      <c r="M62" s="225"/>
      <c r="N62" s="224"/>
      <c r="O62" s="224"/>
      <c r="P62" s="224"/>
      <c r="Q62" s="224"/>
      <c r="R62" s="225"/>
      <c r="S62" s="225"/>
      <c r="T62" s="225"/>
      <c r="U62" s="225"/>
      <c r="V62" s="225"/>
      <c r="W62" s="225"/>
      <c r="X62" s="225"/>
      <c r="Y62" s="225"/>
      <c r="Z62" s="215"/>
      <c r="AA62" s="215"/>
      <c r="AB62" s="215"/>
      <c r="AC62" s="215"/>
      <c r="AD62" s="215"/>
      <c r="AE62" s="215"/>
      <c r="AF62" s="215"/>
      <c r="AG62" s="215" t="s">
        <v>278</v>
      </c>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row>
    <row r="63" spans="1:60" outlineLevel="3" x14ac:dyDescent="0.2">
      <c r="A63" s="222"/>
      <c r="B63" s="223"/>
      <c r="C63" s="262" t="s">
        <v>584</v>
      </c>
      <c r="D63" s="258"/>
      <c r="E63" s="258"/>
      <c r="F63" s="258"/>
      <c r="G63" s="258"/>
      <c r="H63" s="225"/>
      <c r="I63" s="225"/>
      <c r="J63" s="225"/>
      <c r="K63" s="225"/>
      <c r="L63" s="225"/>
      <c r="M63" s="225"/>
      <c r="N63" s="224"/>
      <c r="O63" s="224"/>
      <c r="P63" s="224"/>
      <c r="Q63" s="224"/>
      <c r="R63" s="225"/>
      <c r="S63" s="225"/>
      <c r="T63" s="225"/>
      <c r="U63" s="225"/>
      <c r="V63" s="225"/>
      <c r="W63" s="225"/>
      <c r="X63" s="225"/>
      <c r="Y63" s="225"/>
      <c r="Z63" s="215"/>
      <c r="AA63" s="215"/>
      <c r="AB63" s="215"/>
      <c r="AC63" s="215"/>
      <c r="AD63" s="215"/>
      <c r="AE63" s="215"/>
      <c r="AF63" s="215"/>
      <c r="AG63" s="215" t="s">
        <v>278</v>
      </c>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row>
    <row r="64" spans="1:60" outlineLevel="3" x14ac:dyDescent="0.2">
      <c r="A64" s="222"/>
      <c r="B64" s="223"/>
      <c r="C64" s="262" t="s">
        <v>585</v>
      </c>
      <c r="D64" s="258"/>
      <c r="E64" s="258"/>
      <c r="F64" s="258"/>
      <c r="G64" s="258"/>
      <c r="H64" s="225"/>
      <c r="I64" s="225"/>
      <c r="J64" s="225"/>
      <c r="K64" s="225"/>
      <c r="L64" s="225"/>
      <c r="M64" s="225"/>
      <c r="N64" s="224"/>
      <c r="O64" s="224"/>
      <c r="P64" s="224"/>
      <c r="Q64" s="224"/>
      <c r="R64" s="225"/>
      <c r="S64" s="225"/>
      <c r="T64" s="225"/>
      <c r="U64" s="225"/>
      <c r="V64" s="225"/>
      <c r="W64" s="225"/>
      <c r="X64" s="225"/>
      <c r="Y64" s="225"/>
      <c r="Z64" s="215"/>
      <c r="AA64" s="215"/>
      <c r="AB64" s="215"/>
      <c r="AC64" s="215"/>
      <c r="AD64" s="215"/>
      <c r="AE64" s="215"/>
      <c r="AF64" s="215"/>
      <c r="AG64" s="215" t="s">
        <v>278</v>
      </c>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row>
    <row r="65" spans="1:60" outlineLevel="3" x14ac:dyDescent="0.2">
      <c r="A65" s="222"/>
      <c r="B65" s="223"/>
      <c r="C65" s="262" t="s">
        <v>586</v>
      </c>
      <c r="D65" s="258"/>
      <c r="E65" s="258"/>
      <c r="F65" s="258"/>
      <c r="G65" s="258"/>
      <c r="H65" s="225"/>
      <c r="I65" s="225"/>
      <c r="J65" s="225"/>
      <c r="K65" s="225"/>
      <c r="L65" s="225"/>
      <c r="M65" s="225"/>
      <c r="N65" s="224"/>
      <c r="O65" s="224"/>
      <c r="P65" s="224"/>
      <c r="Q65" s="224"/>
      <c r="R65" s="225"/>
      <c r="S65" s="225"/>
      <c r="T65" s="225"/>
      <c r="U65" s="225"/>
      <c r="V65" s="225"/>
      <c r="W65" s="225"/>
      <c r="X65" s="225"/>
      <c r="Y65" s="225"/>
      <c r="Z65" s="215"/>
      <c r="AA65" s="215"/>
      <c r="AB65" s="215"/>
      <c r="AC65" s="215"/>
      <c r="AD65" s="215"/>
      <c r="AE65" s="215"/>
      <c r="AF65" s="215"/>
      <c r="AG65" s="215" t="s">
        <v>278</v>
      </c>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row>
    <row r="66" spans="1:60" outlineLevel="3" x14ac:dyDescent="0.2">
      <c r="A66" s="222"/>
      <c r="B66" s="223"/>
      <c r="C66" s="262" t="s">
        <v>587</v>
      </c>
      <c r="D66" s="258"/>
      <c r="E66" s="258"/>
      <c r="F66" s="258"/>
      <c r="G66" s="258"/>
      <c r="H66" s="225"/>
      <c r="I66" s="225"/>
      <c r="J66" s="225"/>
      <c r="K66" s="225"/>
      <c r="L66" s="225"/>
      <c r="M66" s="225"/>
      <c r="N66" s="224"/>
      <c r="O66" s="224"/>
      <c r="P66" s="224"/>
      <c r="Q66" s="224"/>
      <c r="R66" s="225"/>
      <c r="S66" s="225"/>
      <c r="T66" s="225"/>
      <c r="U66" s="225"/>
      <c r="V66" s="225"/>
      <c r="W66" s="225"/>
      <c r="X66" s="225"/>
      <c r="Y66" s="225"/>
      <c r="Z66" s="215"/>
      <c r="AA66" s="215"/>
      <c r="AB66" s="215"/>
      <c r="AC66" s="215"/>
      <c r="AD66" s="215"/>
      <c r="AE66" s="215"/>
      <c r="AF66" s="215"/>
      <c r="AG66" s="215" t="s">
        <v>278</v>
      </c>
      <c r="AH66" s="215"/>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row>
    <row r="67" spans="1:60" outlineLevel="3" x14ac:dyDescent="0.2">
      <c r="A67" s="222"/>
      <c r="B67" s="223"/>
      <c r="C67" s="262" t="s">
        <v>588</v>
      </c>
      <c r="D67" s="258"/>
      <c r="E67" s="258"/>
      <c r="F67" s="258"/>
      <c r="G67" s="258"/>
      <c r="H67" s="225"/>
      <c r="I67" s="225"/>
      <c r="J67" s="225"/>
      <c r="K67" s="225"/>
      <c r="L67" s="225"/>
      <c r="M67" s="225"/>
      <c r="N67" s="224"/>
      <c r="O67" s="224"/>
      <c r="P67" s="224"/>
      <c r="Q67" s="224"/>
      <c r="R67" s="225"/>
      <c r="S67" s="225"/>
      <c r="T67" s="225"/>
      <c r="U67" s="225"/>
      <c r="V67" s="225"/>
      <c r="W67" s="225"/>
      <c r="X67" s="225"/>
      <c r="Y67" s="225"/>
      <c r="Z67" s="215"/>
      <c r="AA67" s="215"/>
      <c r="AB67" s="215"/>
      <c r="AC67" s="215"/>
      <c r="AD67" s="215"/>
      <c r="AE67" s="215"/>
      <c r="AF67" s="215"/>
      <c r="AG67" s="215" t="s">
        <v>278</v>
      </c>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row>
    <row r="68" spans="1:60" outlineLevel="3" x14ac:dyDescent="0.2">
      <c r="A68" s="222"/>
      <c r="B68" s="223"/>
      <c r="C68" s="262" t="s">
        <v>589</v>
      </c>
      <c r="D68" s="258"/>
      <c r="E68" s="258"/>
      <c r="F68" s="258"/>
      <c r="G68" s="258"/>
      <c r="H68" s="225"/>
      <c r="I68" s="225"/>
      <c r="J68" s="225"/>
      <c r="K68" s="225"/>
      <c r="L68" s="225"/>
      <c r="M68" s="225"/>
      <c r="N68" s="224"/>
      <c r="O68" s="224"/>
      <c r="P68" s="224"/>
      <c r="Q68" s="224"/>
      <c r="R68" s="225"/>
      <c r="S68" s="225"/>
      <c r="T68" s="225"/>
      <c r="U68" s="225"/>
      <c r="V68" s="225"/>
      <c r="W68" s="225"/>
      <c r="X68" s="225"/>
      <c r="Y68" s="225"/>
      <c r="Z68" s="215"/>
      <c r="AA68" s="215"/>
      <c r="AB68" s="215"/>
      <c r="AC68" s="215"/>
      <c r="AD68" s="215"/>
      <c r="AE68" s="215"/>
      <c r="AF68" s="215"/>
      <c r="AG68" s="215" t="s">
        <v>278</v>
      </c>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row>
    <row r="69" spans="1:60" outlineLevel="3" x14ac:dyDescent="0.2">
      <c r="A69" s="222"/>
      <c r="B69" s="223"/>
      <c r="C69" s="262" t="s">
        <v>590</v>
      </c>
      <c r="D69" s="258"/>
      <c r="E69" s="258"/>
      <c r="F69" s="258"/>
      <c r="G69" s="258"/>
      <c r="H69" s="225"/>
      <c r="I69" s="225"/>
      <c r="J69" s="225"/>
      <c r="K69" s="225"/>
      <c r="L69" s="225"/>
      <c r="M69" s="225"/>
      <c r="N69" s="224"/>
      <c r="O69" s="224"/>
      <c r="P69" s="224"/>
      <c r="Q69" s="224"/>
      <c r="R69" s="225"/>
      <c r="S69" s="225"/>
      <c r="T69" s="225"/>
      <c r="U69" s="225"/>
      <c r="V69" s="225"/>
      <c r="W69" s="225"/>
      <c r="X69" s="225"/>
      <c r="Y69" s="225"/>
      <c r="Z69" s="215"/>
      <c r="AA69" s="215"/>
      <c r="AB69" s="215"/>
      <c r="AC69" s="215"/>
      <c r="AD69" s="215"/>
      <c r="AE69" s="215"/>
      <c r="AF69" s="215"/>
      <c r="AG69" s="215" t="s">
        <v>278</v>
      </c>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row>
    <row r="70" spans="1:60" outlineLevel="3" x14ac:dyDescent="0.2">
      <c r="A70" s="222"/>
      <c r="B70" s="223"/>
      <c r="C70" s="262" t="s">
        <v>591</v>
      </c>
      <c r="D70" s="258"/>
      <c r="E70" s="258"/>
      <c r="F70" s="258"/>
      <c r="G70" s="258"/>
      <c r="H70" s="225"/>
      <c r="I70" s="225"/>
      <c r="J70" s="225"/>
      <c r="K70" s="225"/>
      <c r="L70" s="225"/>
      <c r="M70" s="225"/>
      <c r="N70" s="224"/>
      <c r="O70" s="224"/>
      <c r="P70" s="224"/>
      <c r="Q70" s="224"/>
      <c r="R70" s="225"/>
      <c r="S70" s="225"/>
      <c r="T70" s="225"/>
      <c r="U70" s="225"/>
      <c r="V70" s="225"/>
      <c r="W70" s="225"/>
      <c r="X70" s="225"/>
      <c r="Y70" s="225"/>
      <c r="Z70" s="215"/>
      <c r="AA70" s="215"/>
      <c r="AB70" s="215"/>
      <c r="AC70" s="215"/>
      <c r="AD70" s="215"/>
      <c r="AE70" s="215"/>
      <c r="AF70" s="215"/>
      <c r="AG70" s="215" t="s">
        <v>278</v>
      </c>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row>
    <row r="71" spans="1:60" outlineLevel="3" x14ac:dyDescent="0.2">
      <c r="A71" s="222"/>
      <c r="B71" s="223"/>
      <c r="C71" s="262" t="s">
        <v>592</v>
      </c>
      <c r="D71" s="258"/>
      <c r="E71" s="258"/>
      <c r="F71" s="258"/>
      <c r="G71" s="258"/>
      <c r="H71" s="225"/>
      <c r="I71" s="225"/>
      <c r="J71" s="225"/>
      <c r="K71" s="225"/>
      <c r="L71" s="225"/>
      <c r="M71" s="225"/>
      <c r="N71" s="224"/>
      <c r="O71" s="224"/>
      <c r="P71" s="224"/>
      <c r="Q71" s="224"/>
      <c r="R71" s="225"/>
      <c r="S71" s="225"/>
      <c r="T71" s="225"/>
      <c r="U71" s="225"/>
      <c r="V71" s="225"/>
      <c r="W71" s="225"/>
      <c r="X71" s="225"/>
      <c r="Y71" s="225"/>
      <c r="Z71" s="215"/>
      <c r="AA71" s="215"/>
      <c r="AB71" s="215"/>
      <c r="AC71" s="215"/>
      <c r="AD71" s="215"/>
      <c r="AE71" s="215"/>
      <c r="AF71" s="215"/>
      <c r="AG71" s="215" t="s">
        <v>278</v>
      </c>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row>
    <row r="72" spans="1:60" outlineLevel="3" x14ac:dyDescent="0.2">
      <c r="A72" s="222"/>
      <c r="B72" s="223"/>
      <c r="C72" s="262" t="s">
        <v>593</v>
      </c>
      <c r="D72" s="258"/>
      <c r="E72" s="258"/>
      <c r="F72" s="258"/>
      <c r="G72" s="258"/>
      <c r="H72" s="225"/>
      <c r="I72" s="225"/>
      <c r="J72" s="225"/>
      <c r="K72" s="225"/>
      <c r="L72" s="225"/>
      <c r="M72" s="225"/>
      <c r="N72" s="224"/>
      <c r="O72" s="224"/>
      <c r="P72" s="224"/>
      <c r="Q72" s="224"/>
      <c r="R72" s="225"/>
      <c r="S72" s="225"/>
      <c r="T72" s="225"/>
      <c r="U72" s="225"/>
      <c r="V72" s="225"/>
      <c r="W72" s="225"/>
      <c r="X72" s="225"/>
      <c r="Y72" s="225"/>
      <c r="Z72" s="215"/>
      <c r="AA72" s="215"/>
      <c r="AB72" s="215"/>
      <c r="AC72" s="215"/>
      <c r="AD72" s="215"/>
      <c r="AE72" s="215"/>
      <c r="AF72" s="215"/>
      <c r="AG72" s="215" t="s">
        <v>278</v>
      </c>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row>
    <row r="73" spans="1:60" outlineLevel="1" x14ac:dyDescent="0.2">
      <c r="A73" s="234">
        <v>21</v>
      </c>
      <c r="B73" s="235" t="s">
        <v>594</v>
      </c>
      <c r="C73" s="250" t="s">
        <v>595</v>
      </c>
      <c r="D73" s="236" t="s">
        <v>284</v>
      </c>
      <c r="E73" s="237">
        <v>6</v>
      </c>
      <c r="F73" s="238"/>
      <c r="G73" s="239">
        <f>ROUND(E73*F73,2)</f>
        <v>0</v>
      </c>
      <c r="H73" s="238"/>
      <c r="I73" s="239">
        <f>ROUND(E73*H73,2)</f>
        <v>0</v>
      </c>
      <c r="J73" s="238"/>
      <c r="K73" s="239">
        <f>ROUND(E73*J73,2)</f>
        <v>0</v>
      </c>
      <c r="L73" s="239">
        <v>21</v>
      </c>
      <c r="M73" s="239">
        <f>G73*(1+L73/100)</f>
        <v>0</v>
      </c>
      <c r="N73" s="237">
        <v>0</v>
      </c>
      <c r="O73" s="237">
        <f>ROUND(E73*N73,2)</f>
        <v>0</v>
      </c>
      <c r="P73" s="237">
        <v>0</v>
      </c>
      <c r="Q73" s="237">
        <f>ROUND(E73*P73,2)</f>
        <v>0</v>
      </c>
      <c r="R73" s="239"/>
      <c r="S73" s="239" t="s">
        <v>222</v>
      </c>
      <c r="T73" s="240" t="s">
        <v>576</v>
      </c>
      <c r="U73" s="225">
        <v>0</v>
      </c>
      <c r="V73" s="225">
        <f>ROUND(E73*U73,2)</f>
        <v>0</v>
      </c>
      <c r="W73" s="225"/>
      <c r="X73" s="225" t="s">
        <v>224</v>
      </c>
      <c r="Y73" s="225" t="s">
        <v>225</v>
      </c>
      <c r="Z73" s="215"/>
      <c r="AA73" s="215"/>
      <c r="AB73" s="215"/>
      <c r="AC73" s="215"/>
      <c r="AD73" s="215"/>
      <c r="AE73" s="215"/>
      <c r="AF73" s="215"/>
      <c r="AG73" s="215" t="s">
        <v>226</v>
      </c>
      <c r="AH73" s="215"/>
      <c r="AI73" s="215"/>
      <c r="AJ73" s="215"/>
      <c r="AK73" s="215"/>
      <c r="AL73" s="215"/>
      <c r="AM73" s="215"/>
      <c r="AN73" s="215"/>
      <c r="AO73" s="215"/>
      <c r="AP73" s="215"/>
      <c r="AQ73" s="215"/>
      <c r="AR73" s="215"/>
      <c r="AS73" s="215"/>
      <c r="AT73" s="215"/>
      <c r="AU73" s="215"/>
      <c r="AV73" s="215"/>
      <c r="AW73" s="215"/>
      <c r="AX73" s="215"/>
      <c r="AY73" s="215"/>
      <c r="AZ73" s="215"/>
      <c r="BA73" s="215"/>
      <c r="BB73" s="215"/>
      <c r="BC73" s="215"/>
      <c r="BD73" s="215"/>
      <c r="BE73" s="215"/>
      <c r="BF73" s="215"/>
      <c r="BG73" s="215"/>
      <c r="BH73" s="215"/>
    </row>
    <row r="74" spans="1:60" outlineLevel="2" x14ac:dyDescent="0.2">
      <c r="A74" s="222"/>
      <c r="B74" s="223"/>
      <c r="C74" s="263" t="s">
        <v>577</v>
      </c>
      <c r="D74" s="259"/>
      <c r="E74" s="259"/>
      <c r="F74" s="259"/>
      <c r="G74" s="259"/>
      <c r="H74" s="225"/>
      <c r="I74" s="225"/>
      <c r="J74" s="225"/>
      <c r="K74" s="225"/>
      <c r="L74" s="225"/>
      <c r="M74" s="225"/>
      <c r="N74" s="224"/>
      <c r="O74" s="224"/>
      <c r="P74" s="224"/>
      <c r="Q74" s="224"/>
      <c r="R74" s="225"/>
      <c r="S74" s="225"/>
      <c r="T74" s="225"/>
      <c r="U74" s="225"/>
      <c r="V74" s="225"/>
      <c r="W74" s="225"/>
      <c r="X74" s="225"/>
      <c r="Y74" s="225"/>
      <c r="Z74" s="215"/>
      <c r="AA74" s="215"/>
      <c r="AB74" s="215"/>
      <c r="AC74" s="215"/>
      <c r="AD74" s="215"/>
      <c r="AE74" s="215"/>
      <c r="AF74" s="215"/>
      <c r="AG74" s="215" t="s">
        <v>278</v>
      </c>
      <c r="AH74" s="215"/>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c r="BG74" s="215"/>
      <c r="BH74" s="215"/>
    </row>
    <row r="75" spans="1:60" outlineLevel="3" x14ac:dyDescent="0.2">
      <c r="A75" s="222"/>
      <c r="B75" s="223"/>
      <c r="C75" s="262" t="s">
        <v>596</v>
      </c>
      <c r="D75" s="258"/>
      <c r="E75" s="258"/>
      <c r="F75" s="258"/>
      <c r="G75" s="258"/>
      <c r="H75" s="225"/>
      <c r="I75" s="225"/>
      <c r="J75" s="225"/>
      <c r="K75" s="225"/>
      <c r="L75" s="225"/>
      <c r="M75" s="225"/>
      <c r="N75" s="224"/>
      <c r="O75" s="224"/>
      <c r="P75" s="224"/>
      <c r="Q75" s="224"/>
      <c r="R75" s="225"/>
      <c r="S75" s="225"/>
      <c r="T75" s="225"/>
      <c r="U75" s="225"/>
      <c r="V75" s="225"/>
      <c r="W75" s="225"/>
      <c r="X75" s="225"/>
      <c r="Y75" s="225"/>
      <c r="Z75" s="215"/>
      <c r="AA75" s="215"/>
      <c r="AB75" s="215"/>
      <c r="AC75" s="215"/>
      <c r="AD75" s="215"/>
      <c r="AE75" s="215"/>
      <c r="AF75" s="215"/>
      <c r="AG75" s="215" t="s">
        <v>278</v>
      </c>
      <c r="AH75" s="215"/>
      <c r="AI75" s="215"/>
      <c r="AJ75" s="215"/>
      <c r="AK75" s="215"/>
      <c r="AL75" s="215"/>
      <c r="AM75" s="215"/>
      <c r="AN75" s="215"/>
      <c r="AO75" s="215"/>
      <c r="AP75" s="215"/>
      <c r="AQ75" s="215"/>
      <c r="AR75" s="215"/>
      <c r="AS75" s="215"/>
      <c r="AT75" s="215"/>
      <c r="AU75" s="215"/>
      <c r="AV75" s="215"/>
      <c r="AW75" s="215"/>
      <c r="AX75" s="215"/>
      <c r="AY75" s="215"/>
      <c r="AZ75" s="215"/>
      <c r="BA75" s="215"/>
      <c r="BB75" s="215"/>
      <c r="BC75" s="215"/>
      <c r="BD75" s="215"/>
      <c r="BE75" s="215"/>
      <c r="BF75" s="215"/>
      <c r="BG75" s="215"/>
      <c r="BH75" s="215"/>
    </row>
    <row r="76" spans="1:60" outlineLevel="3" x14ac:dyDescent="0.2">
      <c r="A76" s="222"/>
      <c r="B76" s="223"/>
      <c r="C76" s="262" t="s">
        <v>597</v>
      </c>
      <c r="D76" s="258"/>
      <c r="E76" s="258"/>
      <c r="F76" s="258"/>
      <c r="G76" s="258"/>
      <c r="H76" s="225"/>
      <c r="I76" s="225"/>
      <c r="J76" s="225"/>
      <c r="K76" s="225"/>
      <c r="L76" s="225"/>
      <c r="M76" s="225"/>
      <c r="N76" s="224"/>
      <c r="O76" s="224"/>
      <c r="P76" s="224"/>
      <c r="Q76" s="224"/>
      <c r="R76" s="225"/>
      <c r="S76" s="225"/>
      <c r="T76" s="225"/>
      <c r="U76" s="225"/>
      <c r="V76" s="225"/>
      <c r="W76" s="225"/>
      <c r="X76" s="225"/>
      <c r="Y76" s="225"/>
      <c r="Z76" s="215"/>
      <c r="AA76" s="215"/>
      <c r="AB76" s="215"/>
      <c r="AC76" s="215"/>
      <c r="AD76" s="215"/>
      <c r="AE76" s="215"/>
      <c r="AF76" s="215"/>
      <c r="AG76" s="215" t="s">
        <v>278</v>
      </c>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row>
    <row r="77" spans="1:60" outlineLevel="3" x14ac:dyDescent="0.2">
      <c r="A77" s="222"/>
      <c r="B77" s="223"/>
      <c r="C77" s="262" t="s">
        <v>580</v>
      </c>
      <c r="D77" s="258"/>
      <c r="E77" s="258"/>
      <c r="F77" s="258"/>
      <c r="G77" s="258"/>
      <c r="H77" s="225"/>
      <c r="I77" s="225"/>
      <c r="J77" s="225"/>
      <c r="K77" s="225"/>
      <c r="L77" s="225"/>
      <c r="M77" s="225"/>
      <c r="N77" s="224"/>
      <c r="O77" s="224"/>
      <c r="P77" s="224"/>
      <c r="Q77" s="224"/>
      <c r="R77" s="225"/>
      <c r="S77" s="225"/>
      <c r="T77" s="225"/>
      <c r="U77" s="225"/>
      <c r="V77" s="225"/>
      <c r="W77" s="225"/>
      <c r="X77" s="225"/>
      <c r="Y77" s="225"/>
      <c r="Z77" s="215"/>
      <c r="AA77" s="215"/>
      <c r="AB77" s="215"/>
      <c r="AC77" s="215"/>
      <c r="AD77" s="215"/>
      <c r="AE77" s="215"/>
      <c r="AF77" s="215"/>
      <c r="AG77" s="215" t="s">
        <v>278</v>
      </c>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c r="BG77" s="215"/>
      <c r="BH77" s="215"/>
    </row>
    <row r="78" spans="1:60" outlineLevel="3" x14ac:dyDescent="0.2">
      <c r="A78" s="222"/>
      <c r="B78" s="223"/>
      <c r="C78" s="262" t="s">
        <v>598</v>
      </c>
      <c r="D78" s="258"/>
      <c r="E78" s="258"/>
      <c r="F78" s="258"/>
      <c r="G78" s="258"/>
      <c r="H78" s="225"/>
      <c r="I78" s="225"/>
      <c r="J78" s="225"/>
      <c r="K78" s="225"/>
      <c r="L78" s="225"/>
      <c r="M78" s="225"/>
      <c r="N78" s="224"/>
      <c r="O78" s="224"/>
      <c r="P78" s="224"/>
      <c r="Q78" s="224"/>
      <c r="R78" s="225"/>
      <c r="S78" s="225"/>
      <c r="T78" s="225"/>
      <c r="U78" s="225"/>
      <c r="V78" s="225"/>
      <c r="W78" s="225"/>
      <c r="X78" s="225"/>
      <c r="Y78" s="225"/>
      <c r="Z78" s="215"/>
      <c r="AA78" s="215"/>
      <c r="AB78" s="215"/>
      <c r="AC78" s="215"/>
      <c r="AD78" s="215"/>
      <c r="AE78" s="215"/>
      <c r="AF78" s="215"/>
      <c r="AG78" s="215" t="s">
        <v>278</v>
      </c>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row>
    <row r="79" spans="1:60" outlineLevel="3" x14ac:dyDescent="0.2">
      <c r="A79" s="222"/>
      <c r="B79" s="223"/>
      <c r="C79" s="262" t="s">
        <v>582</v>
      </c>
      <c r="D79" s="258"/>
      <c r="E79" s="258"/>
      <c r="F79" s="258"/>
      <c r="G79" s="258"/>
      <c r="H79" s="225"/>
      <c r="I79" s="225"/>
      <c r="J79" s="225"/>
      <c r="K79" s="225"/>
      <c r="L79" s="225"/>
      <c r="M79" s="225"/>
      <c r="N79" s="224"/>
      <c r="O79" s="224"/>
      <c r="P79" s="224"/>
      <c r="Q79" s="224"/>
      <c r="R79" s="225"/>
      <c r="S79" s="225"/>
      <c r="T79" s="225"/>
      <c r="U79" s="225"/>
      <c r="V79" s="225"/>
      <c r="W79" s="225"/>
      <c r="X79" s="225"/>
      <c r="Y79" s="225"/>
      <c r="Z79" s="215"/>
      <c r="AA79" s="215"/>
      <c r="AB79" s="215"/>
      <c r="AC79" s="215"/>
      <c r="AD79" s="215"/>
      <c r="AE79" s="215"/>
      <c r="AF79" s="215"/>
      <c r="AG79" s="215" t="s">
        <v>278</v>
      </c>
      <c r="AH79" s="215"/>
      <c r="AI79" s="215"/>
      <c r="AJ79" s="215"/>
      <c r="AK79" s="215"/>
      <c r="AL79" s="215"/>
      <c r="AM79" s="215"/>
      <c r="AN79" s="215"/>
      <c r="AO79" s="215"/>
      <c r="AP79" s="215"/>
      <c r="AQ79" s="215"/>
      <c r="AR79" s="215"/>
      <c r="AS79" s="215"/>
      <c r="AT79" s="215"/>
      <c r="AU79" s="215"/>
      <c r="AV79" s="215"/>
      <c r="AW79" s="215"/>
      <c r="AX79" s="215"/>
      <c r="AY79" s="215"/>
      <c r="AZ79" s="215"/>
      <c r="BA79" s="215"/>
      <c r="BB79" s="215"/>
      <c r="BC79" s="215"/>
      <c r="BD79" s="215"/>
      <c r="BE79" s="215"/>
      <c r="BF79" s="215"/>
      <c r="BG79" s="215"/>
      <c r="BH79" s="215"/>
    </row>
    <row r="80" spans="1:60" outlineLevel="3" x14ac:dyDescent="0.2">
      <c r="A80" s="222"/>
      <c r="B80" s="223"/>
      <c r="C80" s="262" t="s">
        <v>583</v>
      </c>
      <c r="D80" s="258"/>
      <c r="E80" s="258"/>
      <c r="F80" s="258"/>
      <c r="G80" s="258"/>
      <c r="H80" s="225"/>
      <c r="I80" s="225"/>
      <c r="J80" s="225"/>
      <c r="K80" s="225"/>
      <c r="L80" s="225"/>
      <c r="M80" s="225"/>
      <c r="N80" s="224"/>
      <c r="O80" s="224"/>
      <c r="P80" s="224"/>
      <c r="Q80" s="224"/>
      <c r="R80" s="225"/>
      <c r="S80" s="225"/>
      <c r="T80" s="225"/>
      <c r="U80" s="225"/>
      <c r="V80" s="225"/>
      <c r="W80" s="225"/>
      <c r="X80" s="225"/>
      <c r="Y80" s="225"/>
      <c r="Z80" s="215"/>
      <c r="AA80" s="215"/>
      <c r="AB80" s="215"/>
      <c r="AC80" s="215"/>
      <c r="AD80" s="215"/>
      <c r="AE80" s="215"/>
      <c r="AF80" s="215"/>
      <c r="AG80" s="215" t="s">
        <v>278</v>
      </c>
      <c r="AH80" s="215"/>
      <c r="AI80" s="215"/>
      <c r="AJ80" s="215"/>
      <c r="AK80" s="215"/>
      <c r="AL80" s="215"/>
      <c r="AM80" s="215"/>
      <c r="AN80" s="215"/>
      <c r="AO80" s="215"/>
      <c r="AP80" s="215"/>
      <c r="AQ80" s="215"/>
      <c r="AR80" s="215"/>
      <c r="AS80" s="215"/>
      <c r="AT80" s="215"/>
      <c r="AU80" s="215"/>
      <c r="AV80" s="215"/>
      <c r="AW80" s="215"/>
      <c r="AX80" s="215"/>
      <c r="AY80" s="215"/>
      <c r="AZ80" s="215"/>
      <c r="BA80" s="215"/>
      <c r="BB80" s="215"/>
      <c r="BC80" s="215"/>
      <c r="BD80" s="215"/>
      <c r="BE80" s="215"/>
      <c r="BF80" s="215"/>
      <c r="BG80" s="215"/>
      <c r="BH80" s="215"/>
    </row>
    <row r="81" spans="1:60" outlineLevel="3" x14ac:dyDescent="0.2">
      <c r="A81" s="222"/>
      <c r="B81" s="223"/>
      <c r="C81" s="262" t="s">
        <v>584</v>
      </c>
      <c r="D81" s="258"/>
      <c r="E81" s="258"/>
      <c r="F81" s="258"/>
      <c r="G81" s="258"/>
      <c r="H81" s="225"/>
      <c r="I81" s="225"/>
      <c r="J81" s="225"/>
      <c r="K81" s="225"/>
      <c r="L81" s="225"/>
      <c r="M81" s="225"/>
      <c r="N81" s="224"/>
      <c r="O81" s="224"/>
      <c r="P81" s="224"/>
      <c r="Q81" s="224"/>
      <c r="R81" s="225"/>
      <c r="S81" s="225"/>
      <c r="T81" s="225"/>
      <c r="U81" s="225"/>
      <c r="V81" s="225"/>
      <c r="W81" s="225"/>
      <c r="X81" s="225"/>
      <c r="Y81" s="225"/>
      <c r="Z81" s="215"/>
      <c r="AA81" s="215"/>
      <c r="AB81" s="215"/>
      <c r="AC81" s="215"/>
      <c r="AD81" s="215"/>
      <c r="AE81" s="215"/>
      <c r="AF81" s="215"/>
      <c r="AG81" s="215" t="s">
        <v>278</v>
      </c>
      <c r="AH81" s="215"/>
      <c r="AI81" s="215"/>
      <c r="AJ81" s="215"/>
      <c r="AK81" s="215"/>
      <c r="AL81" s="215"/>
      <c r="AM81" s="215"/>
      <c r="AN81" s="215"/>
      <c r="AO81" s="215"/>
      <c r="AP81" s="215"/>
      <c r="AQ81" s="215"/>
      <c r="AR81" s="215"/>
      <c r="AS81" s="215"/>
      <c r="AT81" s="215"/>
      <c r="AU81" s="215"/>
      <c r="AV81" s="215"/>
      <c r="AW81" s="215"/>
      <c r="AX81" s="215"/>
      <c r="AY81" s="215"/>
      <c r="AZ81" s="215"/>
      <c r="BA81" s="215"/>
      <c r="BB81" s="215"/>
      <c r="BC81" s="215"/>
      <c r="BD81" s="215"/>
      <c r="BE81" s="215"/>
      <c r="BF81" s="215"/>
      <c r="BG81" s="215"/>
      <c r="BH81" s="215"/>
    </row>
    <row r="82" spans="1:60" outlineLevel="3" x14ac:dyDescent="0.2">
      <c r="A82" s="222"/>
      <c r="B82" s="223"/>
      <c r="C82" s="262" t="s">
        <v>599</v>
      </c>
      <c r="D82" s="258"/>
      <c r="E82" s="258"/>
      <c r="F82" s="258"/>
      <c r="G82" s="258"/>
      <c r="H82" s="225"/>
      <c r="I82" s="225"/>
      <c r="J82" s="225"/>
      <c r="K82" s="225"/>
      <c r="L82" s="225"/>
      <c r="M82" s="225"/>
      <c r="N82" s="224"/>
      <c r="O82" s="224"/>
      <c r="P82" s="224"/>
      <c r="Q82" s="224"/>
      <c r="R82" s="225"/>
      <c r="S82" s="225"/>
      <c r="T82" s="225"/>
      <c r="U82" s="225"/>
      <c r="V82" s="225"/>
      <c r="W82" s="225"/>
      <c r="X82" s="225"/>
      <c r="Y82" s="225"/>
      <c r="Z82" s="215"/>
      <c r="AA82" s="215"/>
      <c r="AB82" s="215"/>
      <c r="AC82" s="215"/>
      <c r="AD82" s="215"/>
      <c r="AE82" s="215"/>
      <c r="AF82" s="215"/>
      <c r="AG82" s="215" t="s">
        <v>278</v>
      </c>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row>
    <row r="83" spans="1:60" outlineLevel="3" x14ac:dyDescent="0.2">
      <c r="A83" s="222"/>
      <c r="B83" s="223"/>
      <c r="C83" s="262" t="s">
        <v>586</v>
      </c>
      <c r="D83" s="258"/>
      <c r="E83" s="258"/>
      <c r="F83" s="258"/>
      <c r="G83" s="258"/>
      <c r="H83" s="225"/>
      <c r="I83" s="225"/>
      <c r="J83" s="225"/>
      <c r="K83" s="225"/>
      <c r="L83" s="225"/>
      <c r="M83" s="225"/>
      <c r="N83" s="224"/>
      <c r="O83" s="224"/>
      <c r="P83" s="224"/>
      <c r="Q83" s="224"/>
      <c r="R83" s="225"/>
      <c r="S83" s="225"/>
      <c r="T83" s="225"/>
      <c r="U83" s="225"/>
      <c r="V83" s="225"/>
      <c r="W83" s="225"/>
      <c r="X83" s="225"/>
      <c r="Y83" s="225"/>
      <c r="Z83" s="215"/>
      <c r="AA83" s="215"/>
      <c r="AB83" s="215"/>
      <c r="AC83" s="215"/>
      <c r="AD83" s="215"/>
      <c r="AE83" s="215"/>
      <c r="AF83" s="215"/>
      <c r="AG83" s="215" t="s">
        <v>278</v>
      </c>
      <c r="AH83" s="215"/>
      <c r="AI83" s="215"/>
      <c r="AJ83" s="215"/>
      <c r="AK83" s="215"/>
      <c r="AL83" s="215"/>
      <c r="AM83" s="215"/>
      <c r="AN83" s="215"/>
      <c r="AO83" s="215"/>
      <c r="AP83" s="215"/>
      <c r="AQ83" s="215"/>
      <c r="AR83" s="215"/>
      <c r="AS83" s="215"/>
      <c r="AT83" s="215"/>
      <c r="AU83" s="215"/>
      <c r="AV83" s="215"/>
      <c r="AW83" s="215"/>
      <c r="AX83" s="215"/>
      <c r="AY83" s="215"/>
      <c r="AZ83" s="215"/>
      <c r="BA83" s="215"/>
      <c r="BB83" s="215"/>
      <c r="BC83" s="215"/>
      <c r="BD83" s="215"/>
      <c r="BE83" s="215"/>
      <c r="BF83" s="215"/>
      <c r="BG83" s="215"/>
      <c r="BH83" s="215"/>
    </row>
    <row r="84" spans="1:60" outlineLevel="3" x14ac:dyDescent="0.2">
      <c r="A84" s="222"/>
      <c r="B84" s="223"/>
      <c r="C84" s="262" t="s">
        <v>589</v>
      </c>
      <c r="D84" s="258"/>
      <c r="E84" s="258"/>
      <c r="F84" s="258"/>
      <c r="G84" s="258"/>
      <c r="H84" s="225"/>
      <c r="I84" s="225"/>
      <c r="J84" s="225"/>
      <c r="K84" s="225"/>
      <c r="L84" s="225"/>
      <c r="M84" s="225"/>
      <c r="N84" s="224"/>
      <c r="O84" s="224"/>
      <c r="P84" s="224"/>
      <c r="Q84" s="224"/>
      <c r="R84" s="225"/>
      <c r="S84" s="225"/>
      <c r="T84" s="225"/>
      <c r="U84" s="225"/>
      <c r="V84" s="225"/>
      <c r="W84" s="225"/>
      <c r="X84" s="225"/>
      <c r="Y84" s="225"/>
      <c r="Z84" s="215"/>
      <c r="AA84" s="215"/>
      <c r="AB84" s="215"/>
      <c r="AC84" s="215"/>
      <c r="AD84" s="215"/>
      <c r="AE84" s="215"/>
      <c r="AF84" s="215"/>
      <c r="AG84" s="215" t="s">
        <v>278</v>
      </c>
      <c r="AH84" s="215"/>
      <c r="AI84" s="215"/>
      <c r="AJ84" s="215"/>
      <c r="AK84" s="215"/>
      <c r="AL84" s="215"/>
      <c r="AM84" s="215"/>
      <c r="AN84" s="215"/>
      <c r="AO84" s="215"/>
      <c r="AP84" s="215"/>
      <c r="AQ84" s="215"/>
      <c r="AR84" s="215"/>
      <c r="AS84" s="215"/>
      <c r="AT84" s="215"/>
      <c r="AU84" s="215"/>
      <c r="AV84" s="215"/>
      <c r="AW84" s="215"/>
      <c r="AX84" s="215"/>
      <c r="AY84" s="215"/>
      <c r="AZ84" s="215"/>
      <c r="BA84" s="215"/>
      <c r="BB84" s="215"/>
      <c r="BC84" s="215"/>
      <c r="BD84" s="215"/>
      <c r="BE84" s="215"/>
      <c r="BF84" s="215"/>
      <c r="BG84" s="215"/>
      <c r="BH84" s="215"/>
    </row>
    <row r="85" spans="1:60" outlineLevel="3" x14ac:dyDescent="0.2">
      <c r="A85" s="222"/>
      <c r="B85" s="223"/>
      <c r="C85" s="262" t="s">
        <v>590</v>
      </c>
      <c r="D85" s="258"/>
      <c r="E85" s="258"/>
      <c r="F85" s="258"/>
      <c r="G85" s="258"/>
      <c r="H85" s="225"/>
      <c r="I85" s="225"/>
      <c r="J85" s="225"/>
      <c r="K85" s="225"/>
      <c r="L85" s="225"/>
      <c r="M85" s="225"/>
      <c r="N85" s="224"/>
      <c r="O85" s="224"/>
      <c r="P85" s="224"/>
      <c r="Q85" s="224"/>
      <c r="R85" s="225"/>
      <c r="S85" s="225"/>
      <c r="T85" s="225"/>
      <c r="U85" s="225"/>
      <c r="V85" s="225"/>
      <c r="W85" s="225"/>
      <c r="X85" s="225"/>
      <c r="Y85" s="225"/>
      <c r="Z85" s="215"/>
      <c r="AA85" s="215"/>
      <c r="AB85" s="215"/>
      <c r="AC85" s="215"/>
      <c r="AD85" s="215"/>
      <c r="AE85" s="215"/>
      <c r="AF85" s="215"/>
      <c r="AG85" s="215" t="s">
        <v>278</v>
      </c>
      <c r="AH85" s="215"/>
      <c r="AI85" s="215"/>
      <c r="AJ85" s="215"/>
      <c r="AK85" s="215"/>
      <c r="AL85" s="215"/>
      <c r="AM85" s="215"/>
      <c r="AN85" s="215"/>
      <c r="AO85" s="215"/>
      <c r="AP85" s="215"/>
      <c r="AQ85" s="215"/>
      <c r="AR85" s="215"/>
      <c r="AS85" s="215"/>
      <c r="AT85" s="215"/>
      <c r="AU85" s="215"/>
      <c r="AV85" s="215"/>
      <c r="AW85" s="215"/>
      <c r="AX85" s="215"/>
      <c r="AY85" s="215"/>
      <c r="AZ85" s="215"/>
      <c r="BA85" s="215"/>
      <c r="BB85" s="215"/>
      <c r="BC85" s="215"/>
      <c r="BD85" s="215"/>
      <c r="BE85" s="215"/>
      <c r="BF85" s="215"/>
      <c r="BG85" s="215"/>
      <c r="BH85" s="215"/>
    </row>
    <row r="86" spans="1:60" outlineLevel="3" x14ac:dyDescent="0.2">
      <c r="A86" s="222"/>
      <c r="B86" s="223"/>
      <c r="C86" s="262" t="s">
        <v>600</v>
      </c>
      <c r="D86" s="258"/>
      <c r="E86" s="258"/>
      <c r="F86" s="258"/>
      <c r="G86" s="258"/>
      <c r="H86" s="225"/>
      <c r="I86" s="225"/>
      <c r="J86" s="225"/>
      <c r="K86" s="225"/>
      <c r="L86" s="225"/>
      <c r="M86" s="225"/>
      <c r="N86" s="224"/>
      <c r="O86" s="224"/>
      <c r="P86" s="224"/>
      <c r="Q86" s="224"/>
      <c r="R86" s="225"/>
      <c r="S86" s="225"/>
      <c r="T86" s="225"/>
      <c r="U86" s="225"/>
      <c r="V86" s="225"/>
      <c r="W86" s="225"/>
      <c r="X86" s="225"/>
      <c r="Y86" s="225"/>
      <c r="Z86" s="215"/>
      <c r="AA86" s="215"/>
      <c r="AB86" s="215"/>
      <c r="AC86" s="215"/>
      <c r="AD86" s="215"/>
      <c r="AE86" s="215"/>
      <c r="AF86" s="215"/>
      <c r="AG86" s="215" t="s">
        <v>278</v>
      </c>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row>
    <row r="87" spans="1:60" outlineLevel="3" x14ac:dyDescent="0.2">
      <c r="A87" s="222"/>
      <c r="B87" s="223"/>
      <c r="C87" s="262" t="s">
        <v>593</v>
      </c>
      <c r="D87" s="258"/>
      <c r="E87" s="258"/>
      <c r="F87" s="258"/>
      <c r="G87" s="258"/>
      <c r="H87" s="225"/>
      <c r="I87" s="225"/>
      <c r="J87" s="225"/>
      <c r="K87" s="225"/>
      <c r="L87" s="225"/>
      <c r="M87" s="225"/>
      <c r="N87" s="224"/>
      <c r="O87" s="224"/>
      <c r="P87" s="224"/>
      <c r="Q87" s="224"/>
      <c r="R87" s="225"/>
      <c r="S87" s="225"/>
      <c r="T87" s="225"/>
      <c r="U87" s="225"/>
      <c r="V87" s="225"/>
      <c r="W87" s="225"/>
      <c r="X87" s="225"/>
      <c r="Y87" s="225"/>
      <c r="Z87" s="215"/>
      <c r="AA87" s="215"/>
      <c r="AB87" s="215"/>
      <c r="AC87" s="215"/>
      <c r="AD87" s="215"/>
      <c r="AE87" s="215"/>
      <c r="AF87" s="215"/>
      <c r="AG87" s="215" t="s">
        <v>278</v>
      </c>
      <c r="AH87" s="215"/>
      <c r="AI87" s="215"/>
      <c r="AJ87" s="215"/>
      <c r="AK87" s="215"/>
      <c r="AL87" s="215"/>
      <c r="AM87" s="215"/>
      <c r="AN87" s="215"/>
      <c r="AO87" s="215"/>
      <c r="AP87" s="215"/>
      <c r="AQ87" s="215"/>
      <c r="AR87" s="215"/>
      <c r="AS87" s="215"/>
      <c r="AT87" s="215"/>
      <c r="AU87" s="215"/>
      <c r="AV87" s="215"/>
      <c r="AW87" s="215"/>
      <c r="AX87" s="215"/>
      <c r="AY87" s="215"/>
      <c r="AZ87" s="215"/>
      <c r="BA87" s="215"/>
      <c r="BB87" s="215"/>
      <c r="BC87" s="215"/>
      <c r="BD87" s="215"/>
      <c r="BE87" s="215"/>
      <c r="BF87" s="215"/>
      <c r="BG87" s="215"/>
      <c r="BH87" s="215"/>
    </row>
    <row r="88" spans="1:60" outlineLevel="1" x14ac:dyDescent="0.2">
      <c r="A88" s="234">
        <v>22</v>
      </c>
      <c r="B88" s="235" t="s">
        <v>601</v>
      </c>
      <c r="C88" s="250" t="s">
        <v>602</v>
      </c>
      <c r="D88" s="236" t="s">
        <v>284</v>
      </c>
      <c r="E88" s="237">
        <v>6</v>
      </c>
      <c r="F88" s="238"/>
      <c r="G88" s="239">
        <f>ROUND(E88*F88,2)</f>
        <v>0</v>
      </c>
      <c r="H88" s="238"/>
      <c r="I88" s="239">
        <f>ROUND(E88*H88,2)</f>
        <v>0</v>
      </c>
      <c r="J88" s="238"/>
      <c r="K88" s="239">
        <f>ROUND(E88*J88,2)</f>
        <v>0</v>
      </c>
      <c r="L88" s="239">
        <v>21</v>
      </c>
      <c r="M88" s="239">
        <f>G88*(1+L88/100)</f>
        <v>0</v>
      </c>
      <c r="N88" s="237">
        <v>0</v>
      </c>
      <c r="O88" s="237">
        <f>ROUND(E88*N88,2)</f>
        <v>0</v>
      </c>
      <c r="P88" s="237">
        <v>0</v>
      </c>
      <c r="Q88" s="237">
        <f>ROUND(E88*P88,2)</f>
        <v>0</v>
      </c>
      <c r="R88" s="239"/>
      <c r="S88" s="239" t="s">
        <v>222</v>
      </c>
      <c r="T88" s="240" t="s">
        <v>576</v>
      </c>
      <c r="U88" s="225">
        <v>0</v>
      </c>
      <c r="V88" s="225">
        <f>ROUND(E88*U88,2)</f>
        <v>0</v>
      </c>
      <c r="W88" s="225"/>
      <c r="X88" s="225" t="s">
        <v>224</v>
      </c>
      <c r="Y88" s="225" t="s">
        <v>225</v>
      </c>
      <c r="Z88" s="215"/>
      <c r="AA88" s="215"/>
      <c r="AB88" s="215"/>
      <c r="AC88" s="215"/>
      <c r="AD88" s="215"/>
      <c r="AE88" s="215"/>
      <c r="AF88" s="215"/>
      <c r="AG88" s="215" t="s">
        <v>226</v>
      </c>
      <c r="AH88" s="215"/>
      <c r="AI88" s="215"/>
      <c r="AJ88" s="215"/>
      <c r="AK88" s="215"/>
      <c r="AL88" s="215"/>
      <c r="AM88" s="215"/>
      <c r="AN88" s="215"/>
      <c r="AO88" s="215"/>
      <c r="AP88" s="215"/>
      <c r="AQ88" s="215"/>
      <c r="AR88" s="215"/>
      <c r="AS88" s="215"/>
      <c r="AT88" s="215"/>
      <c r="AU88" s="215"/>
      <c r="AV88" s="215"/>
      <c r="AW88" s="215"/>
      <c r="AX88" s="215"/>
      <c r="AY88" s="215"/>
      <c r="AZ88" s="215"/>
      <c r="BA88" s="215"/>
      <c r="BB88" s="215"/>
      <c r="BC88" s="215"/>
      <c r="BD88" s="215"/>
      <c r="BE88" s="215"/>
      <c r="BF88" s="215"/>
      <c r="BG88" s="215"/>
      <c r="BH88" s="215"/>
    </row>
    <row r="89" spans="1:60" outlineLevel="2" x14ac:dyDescent="0.2">
      <c r="A89" s="222"/>
      <c r="B89" s="223"/>
      <c r="C89" s="263" t="s">
        <v>577</v>
      </c>
      <c r="D89" s="259"/>
      <c r="E89" s="259"/>
      <c r="F89" s="259"/>
      <c r="G89" s="259"/>
      <c r="H89" s="225"/>
      <c r="I89" s="225"/>
      <c r="J89" s="225"/>
      <c r="K89" s="225"/>
      <c r="L89" s="225"/>
      <c r="M89" s="225"/>
      <c r="N89" s="224"/>
      <c r="O89" s="224"/>
      <c r="P89" s="224"/>
      <c r="Q89" s="224"/>
      <c r="R89" s="225"/>
      <c r="S89" s="225"/>
      <c r="T89" s="225"/>
      <c r="U89" s="225"/>
      <c r="V89" s="225"/>
      <c r="W89" s="225"/>
      <c r="X89" s="225"/>
      <c r="Y89" s="225"/>
      <c r="Z89" s="215"/>
      <c r="AA89" s="215"/>
      <c r="AB89" s="215"/>
      <c r="AC89" s="215"/>
      <c r="AD89" s="215"/>
      <c r="AE89" s="215"/>
      <c r="AF89" s="215"/>
      <c r="AG89" s="215" t="s">
        <v>278</v>
      </c>
      <c r="AH89" s="215"/>
      <c r="AI89" s="215"/>
      <c r="AJ89" s="215"/>
      <c r="AK89" s="215"/>
      <c r="AL89" s="215"/>
      <c r="AM89" s="215"/>
      <c r="AN89" s="215"/>
      <c r="AO89" s="215"/>
      <c r="AP89" s="215"/>
      <c r="AQ89" s="215"/>
      <c r="AR89" s="215"/>
      <c r="AS89" s="215"/>
      <c r="AT89" s="215"/>
      <c r="AU89" s="215"/>
      <c r="AV89" s="215"/>
      <c r="AW89" s="215"/>
      <c r="AX89" s="215"/>
      <c r="AY89" s="215"/>
      <c r="AZ89" s="215"/>
      <c r="BA89" s="215"/>
      <c r="BB89" s="215"/>
      <c r="BC89" s="215"/>
      <c r="BD89" s="215"/>
      <c r="BE89" s="215"/>
      <c r="BF89" s="215"/>
      <c r="BG89" s="215"/>
      <c r="BH89" s="215"/>
    </row>
    <row r="90" spans="1:60" outlineLevel="3" x14ac:dyDescent="0.2">
      <c r="A90" s="222"/>
      <c r="B90" s="223"/>
      <c r="C90" s="262" t="s">
        <v>603</v>
      </c>
      <c r="D90" s="258"/>
      <c r="E90" s="258"/>
      <c r="F90" s="258"/>
      <c r="G90" s="258"/>
      <c r="H90" s="225"/>
      <c r="I90" s="225"/>
      <c r="J90" s="225"/>
      <c r="K90" s="225"/>
      <c r="L90" s="225"/>
      <c r="M90" s="225"/>
      <c r="N90" s="224"/>
      <c r="O90" s="224"/>
      <c r="P90" s="224"/>
      <c r="Q90" s="224"/>
      <c r="R90" s="225"/>
      <c r="S90" s="225"/>
      <c r="T90" s="225"/>
      <c r="U90" s="225"/>
      <c r="V90" s="225"/>
      <c r="W90" s="225"/>
      <c r="X90" s="225"/>
      <c r="Y90" s="225"/>
      <c r="Z90" s="215"/>
      <c r="AA90" s="215"/>
      <c r="AB90" s="215"/>
      <c r="AC90" s="215"/>
      <c r="AD90" s="215"/>
      <c r="AE90" s="215"/>
      <c r="AF90" s="215"/>
      <c r="AG90" s="215" t="s">
        <v>278</v>
      </c>
      <c r="AH90" s="215"/>
      <c r="AI90" s="215"/>
      <c r="AJ90" s="215"/>
      <c r="AK90" s="215"/>
      <c r="AL90" s="215"/>
      <c r="AM90" s="215"/>
      <c r="AN90" s="215"/>
      <c r="AO90" s="215"/>
      <c r="AP90" s="215"/>
      <c r="AQ90" s="215"/>
      <c r="AR90" s="215"/>
      <c r="AS90" s="215"/>
      <c r="AT90" s="215"/>
      <c r="AU90" s="215"/>
      <c r="AV90" s="215"/>
      <c r="AW90" s="215"/>
      <c r="AX90" s="215"/>
      <c r="AY90" s="215"/>
      <c r="AZ90" s="215"/>
      <c r="BA90" s="215"/>
      <c r="BB90" s="215"/>
      <c r="BC90" s="215"/>
      <c r="BD90" s="215"/>
      <c r="BE90" s="215"/>
      <c r="BF90" s="215"/>
      <c r="BG90" s="215"/>
      <c r="BH90" s="215"/>
    </row>
    <row r="91" spans="1:60" outlineLevel="3" x14ac:dyDescent="0.2">
      <c r="A91" s="222"/>
      <c r="B91" s="223"/>
      <c r="C91" s="262" t="s">
        <v>596</v>
      </c>
      <c r="D91" s="258"/>
      <c r="E91" s="258"/>
      <c r="F91" s="258"/>
      <c r="G91" s="258"/>
      <c r="H91" s="225"/>
      <c r="I91" s="225"/>
      <c r="J91" s="225"/>
      <c r="K91" s="225"/>
      <c r="L91" s="225"/>
      <c r="M91" s="225"/>
      <c r="N91" s="224"/>
      <c r="O91" s="224"/>
      <c r="P91" s="224"/>
      <c r="Q91" s="224"/>
      <c r="R91" s="225"/>
      <c r="S91" s="225"/>
      <c r="T91" s="225"/>
      <c r="U91" s="225"/>
      <c r="V91" s="225"/>
      <c r="W91" s="225"/>
      <c r="X91" s="225"/>
      <c r="Y91" s="225"/>
      <c r="Z91" s="215"/>
      <c r="AA91" s="215"/>
      <c r="AB91" s="215"/>
      <c r="AC91" s="215"/>
      <c r="AD91" s="215"/>
      <c r="AE91" s="215"/>
      <c r="AF91" s="215"/>
      <c r="AG91" s="215" t="s">
        <v>278</v>
      </c>
      <c r="AH91" s="215"/>
      <c r="AI91" s="215"/>
      <c r="AJ91" s="215"/>
      <c r="AK91" s="215"/>
      <c r="AL91" s="215"/>
      <c r="AM91" s="215"/>
      <c r="AN91" s="215"/>
      <c r="AO91" s="215"/>
      <c r="AP91" s="215"/>
      <c r="AQ91" s="215"/>
      <c r="AR91" s="215"/>
      <c r="AS91" s="215"/>
      <c r="AT91" s="215"/>
      <c r="AU91" s="215"/>
      <c r="AV91" s="215"/>
      <c r="AW91" s="215"/>
      <c r="AX91" s="215"/>
      <c r="AY91" s="215"/>
      <c r="AZ91" s="215"/>
      <c r="BA91" s="215"/>
      <c r="BB91" s="215"/>
      <c r="BC91" s="215"/>
      <c r="BD91" s="215"/>
      <c r="BE91" s="215"/>
      <c r="BF91" s="215"/>
      <c r="BG91" s="215"/>
      <c r="BH91" s="215"/>
    </row>
    <row r="92" spans="1:60" outlineLevel="3" x14ac:dyDescent="0.2">
      <c r="A92" s="222"/>
      <c r="B92" s="223"/>
      <c r="C92" s="262" t="s">
        <v>597</v>
      </c>
      <c r="D92" s="258"/>
      <c r="E92" s="258"/>
      <c r="F92" s="258"/>
      <c r="G92" s="258"/>
      <c r="H92" s="225"/>
      <c r="I92" s="225"/>
      <c r="J92" s="225"/>
      <c r="K92" s="225"/>
      <c r="L92" s="225"/>
      <c r="M92" s="225"/>
      <c r="N92" s="224"/>
      <c r="O92" s="224"/>
      <c r="P92" s="224"/>
      <c r="Q92" s="224"/>
      <c r="R92" s="225"/>
      <c r="S92" s="225"/>
      <c r="T92" s="225"/>
      <c r="U92" s="225"/>
      <c r="V92" s="225"/>
      <c r="W92" s="225"/>
      <c r="X92" s="225"/>
      <c r="Y92" s="225"/>
      <c r="Z92" s="215"/>
      <c r="AA92" s="215"/>
      <c r="AB92" s="215"/>
      <c r="AC92" s="215"/>
      <c r="AD92" s="215"/>
      <c r="AE92" s="215"/>
      <c r="AF92" s="215"/>
      <c r="AG92" s="215" t="s">
        <v>278</v>
      </c>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row>
    <row r="93" spans="1:60" outlineLevel="3" x14ac:dyDescent="0.2">
      <c r="A93" s="222"/>
      <c r="B93" s="223"/>
      <c r="C93" s="262" t="s">
        <v>580</v>
      </c>
      <c r="D93" s="258"/>
      <c r="E93" s="258"/>
      <c r="F93" s="258"/>
      <c r="G93" s="258"/>
      <c r="H93" s="225"/>
      <c r="I93" s="225"/>
      <c r="J93" s="225"/>
      <c r="K93" s="225"/>
      <c r="L93" s="225"/>
      <c r="M93" s="225"/>
      <c r="N93" s="224"/>
      <c r="O93" s="224"/>
      <c r="P93" s="224"/>
      <c r="Q93" s="224"/>
      <c r="R93" s="225"/>
      <c r="S93" s="225"/>
      <c r="T93" s="225"/>
      <c r="U93" s="225"/>
      <c r="V93" s="225"/>
      <c r="W93" s="225"/>
      <c r="X93" s="225"/>
      <c r="Y93" s="225"/>
      <c r="Z93" s="215"/>
      <c r="AA93" s="215"/>
      <c r="AB93" s="215"/>
      <c r="AC93" s="215"/>
      <c r="AD93" s="215"/>
      <c r="AE93" s="215"/>
      <c r="AF93" s="215"/>
      <c r="AG93" s="215" t="s">
        <v>278</v>
      </c>
      <c r="AH93" s="215"/>
      <c r="AI93" s="215"/>
      <c r="AJ93" s="215"/>
      <c r="AK93" s="215"/>
      <c r="AL93" s="215"/>
      <c r="AM93" s="215"/>
      <c r="AN93" s="215"/>
      <c r="AO93" s="215"/>
      <c r="AP93" s="215"/>
      <c r="AQ93" s="215"/>
      <c r="AR93" s="215"/>
      <c r="AS93" s="215"/>
      <c r="AT93" s="215"/>
      <c r="AU93" s="215"/>
      <c r="AV93" s="215"/>
      <c r="AW93" s="215"/>
      <c r="AX93" s="215"/>
      <c r="AY93" s="215"/>
      <c r="AZ93" s="215"/>
      <c r="BA93" s="215"/>
      <c r="BB93" s="215"/>
      <c r="BC93" s="215"/>
      <c r="BD93" s="215"/>
      <c r="BE93" s="215"/>
      <c r="BF93" s="215"/>
      <c r="BG93" s="215"/>
      <c r="BH93" s="215"/>
    </row>
    <row r="94" spans="1:60" outlineLevel="3" x14ac:dyDescent="0.2">
      <c r="A94" s="222"/>
      <c r="B94" s="223"/>
      <c r="C94" s="262" t="s">
        <v>598</v>
      </c>
      <c r="D94" s="258"/>
      <c r="E94" s="258"/>
      <c r="F94" s="258"/>
      <c r="G94" s="258"/>
      <c r="H94" s="225"/>
      <c r="I94" s="225"/>
      <c r="J94" s="225"/>
      <c r="K94" s="225"/>
      <c r="L94" s="225"/>
      <c r="M94" s="225"/>
      <c r="N94" s="224"/>
      <c r="O94" s="224"/>
      <c r="P94" s="224"/>
      <c r="Q94" s="224"/>
      <c r="R94" s="225"/>
      <c r="S94" s="225"/>
      <c r="T94" s="225"/>
      <c r="U94" s="225"/>
      <c r="V94" s="225"/>
      <c r="W94" s="225"/>
      <c r="X94" s="225"/>
      <c r="Y94" s="225"/>
      <c r="Z94" s="215"/>
      <c r="AA94" s="215"/>
      <c r="AB94" s="215"/>
      <c r="AC94" s="215"/>
      <c r="AD94" s="215"/>
      <c r="AE94" s="215"/>
      <c r="AF94" s="215"/>
      <c r="AG94" s="215" t="s">
        <v>278</v>
      </c>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row>
    <row r="95" spans="1:60" outlineLevel="3" x14ac:dyDescent="0.2">
      <c r="A95" s="222"/>
      <c r="B95" s="223"/>
      <c r="C95" s="262" t="s">
        <v>582</v>
      </c>
      <c r="D95" s="258"/>
      <c r="E95" s="258"/>
      <c r="F95" s="258"/>
      <c r="G95" s="258"/>
      <c r="H95" s="225"/>
      <c r="I95" s="225"/>
      <c r="J95" s="225"/>
      <c r="K95" s="225"/>
      <c r="L95" s="225"/>
      <c r="M95" s="225"/>
      <c r="N95" s="224"/>
      <c r="O95" s="224"/>
      <c r="P95" s="224"/>
      <c r="Q95" s="224"/>
      <c r="R95" s="225"/>
      <c r="S95" s="225"/>
      <c r="T95" s="225"/>
      <c r="U95" s="225"/>
      <c r="V95" s="225"/>
      <c r="W95" s="225"/>
      <c r="X95" s="225"/>
      <c r="Y95" s="225"/>
      <c r="Z95" s="215"/>
      <c r="AA95" s="215"/>
      <c r="AB95" s="215"/>
      <c r="AC95" s="215"/>
      <c r="AD95" s="215"/>
      <c r="AE95" s="215"/>
      <c r="AF95" s="215"/>
      <c r="AG95" s="215" t="s">
        <v>278</v>
      </c>
      <c r="AH95" s="215"/>
      <c r="AI95" s="215"/>
      <c r="AJ95" s="215"/>
      <c r="AK95" s="215"/>
      <c r="AL95" s="215"/>
      <c r="AM95" s="215"/>
      <c r="AN95" s="215"/>
      <c r="AO95" s="215"/>
      <c r="AP95" s="215"/>
      <c r="AQ95" s="215"/>
      <c r="AR95" s="215"/>
      <c r="AS95" s="215"/>
      <c r="AT95" s="215"/>
      <c r="AU95" s="215"/>
      <c r="AV95" s="215"/>
      <c r="AW95" s="215"/>
      <c r="AX95" s="215"/>
      <c r="AY95" s="215"/>
      <c r="AZ95" s="215"/>
      <c r="BA95" s="215"/>
      <c r="BB95" s="215"/>
      <c r="BC95" s="215"/>
      <c r="BD95" s="215"/>
      <c r="BE95" s="215"/>
      <c r="BF95" s="215"/>
      <c r="BG95" s="215"/>
      <c r="BH95" s="215"/>
    </row>
    <row r="96" spans="1:60" outlineLevel="3" x14ac:dyDescent="0.2">
      <c r="A96" s="222"/>
      <c r="B96" s="223"/>
      <c r="C96" s="262" t="s">
        <v>583</v>
      </c>
      <c r="D96" s="258"/>
      <c r="E96" s="258"/>
      <c r="F96" s="258"/>
      <c r="G96" s="258"/>
      <c r="H96" s="225"/>
      <c r="I96" s="225"/>
      <c r="J96" s="225"/>
      <c r="K96" s="225"/>
      <c r="L96" s="225"/>
      <c r="M96" s="225"/>
      <c r="N96" s="224"/>
      <c r="O96" s="224"/>
      <c r="P96" s="224"/>
      <c r="Q96" s="224"/>
      <c r="R96" s="225"/>
      <c r="S96" s="225"/>
      <c r="T96" s="225"/>
      <c r="U96" s="225"/>
      <c r="V96" s="225"/>
      <c r="W96" s="225"/>
      <c r="X96" s="225"/>
      <c r="Y96" s="225"/>
      <c r="Z96" s="215"/>
      <c r="AA96" s="215"/>
      <c r="AB96" s="215"/>
      <c r="AC96" s="215"/>
      <c r="AD96" s="215"/>
      <c r="AE96" s="215"/>
      <c r="AF96" s="215"/>
      <c r="AG96" s="215" t="s">
        <v>278</v>
      </c>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row>
    <row r="97" spans="1:60" outlineLevel="3" x14ac:dyDescent="0.2">
      <c r="A97" s="222"/>
      <c r="B97" s="223"/>
      <c r="C97" s="262" t="s">
        <v>584</v>
      </c>
      <c r="D97" s="258"/>
      <c r="E97" s="258"/>
      <c r="F97" s="258"/>
      <c r="G97" s="258"/>
      <c r="H97" s="225"/>
      <c r="I97" s="225"/>
      <c r="J97" s="225"/>
      <c r="K97" s="225"/>
      <c r="L97" s="225"/>
      <c r="M97" s="225"/>
      <c r="N97" s="224"/>
      <c r="O97" s="224"/>
      <c r="P97" s="224"/>
      <c r="Q97" s="224"/>
      <c r="R97" s="225"/>
      <c r="S97" s="225"/>
      <c r="T97" s="225"/>
      <c r="U97" s="225"/>
      <c r="V97" s="225"/>
      <c r="W97" s="225"/>
      <c r="X97" s="225"/>
      <c r="Y97" s="225"/>
      <c r="Z97" s="215"/>
      <c r="AA97" s="215"/>
      <c r="AB97" s="215"/>
      <c r="AC97" s="215"/>
      <c r="AD97" s="215"/>
      <c r="AE97" s="215"/>
      <c r="AF97" s="215"/>
      <c r="AG97" s="215" t="s">
        <v>278</v>
      </c>
      <c r="AH97" s="215"/>
      <c r="AI97" s="215"/>
      <c r="AJ97" s="215"/>
      <c r="AK97" s="215"/>
      <c r="AL97" s="215"/>
      <c r="AM97" s="215"/>
      <c r="AN97" s="215"/>
      <c r="AO97" s="215"/>
      <c r="AP97" s="215"/>
      <c r="AQ97" s="215"/>
      <c r="AR97" s="215"/>
      <c r="AS97" s="215"/>
      <c r="AT97" s="215"/>
      <c r="AU97" s="215"/>
      <c r="AV97" s="215"/>
      <c r="AW97" s="215"/>
      <c r="AX97" s="215"/>
      <c r="AY97" s="215"/>
      <c r="AZ97" s="215"/>
      <c r="BA97" s="215"/>
      <c r="BB97" s="215"/>
      <c r="BC97" s="215"/>
      <c r="BD97" s="215"/>
      <c r="BE97" s="215"/>
      <c r="BF97" s="215"/>
      <c r="BG97" s="215"/>
      <c r="BH97" s="215"/>
    </row>
    <row r="98" spans="1:60" outlineLevel="3" x14ac:dyDescent="0.2">
      <c r="A98" s="222"/>
      <c r="B98" s="223"/>
      <c r="C98" s="262" t="s">
        <v>599</v>
      </c>
      <c r="D98" s="258"/>
      <c r="E98" s="258"/>
      <c r="F98" s="258"/>
      <c r="G98" s="258"/>
      <c r="H98" s="225"/>
      <c r="I98" s="225"/>
      <c r="J98" s="225"/>
      <c r="K98" s="225"/>
      <c r="L98" s="225"/>
      <c r="M98" s="225"/>
      <c r="N98" s="224"/>
      <c r="O98" s="224"/>
      <c r="P98" s="224"/>
      <c r="Q98" s="224"/>
      <c r="R98" s="225"/>
      <c r="S98" s="225"/>
      <c r="T98" s="225"/>
      <c r="U98" s="225"/>
      <c r="V98" s="225"/>
      <c r="W98" s="225"/>
      <c r="X98" s="225"/>
      <c r="Y98" s="225"/>
      <c r="Z98" s="215"/>
      <c r="AA98" s="215"/>
      <c r="AB98" s="215"/>
      <c r="AC98" s="215"/>
      <c r="AD98" s="215"/>
      <c r="AE98" s="215"/>
      <c r="AF98" s="215"/>
      <c r="AG98" s="215" t="s">
        <v>278</v>
      </c>
      <c r="AH98" s="215"/>
      <c r="AI98" s="215"/>
      <c r="AJ98" s="215"/>
      <c r="AK98" s="215"/>
      <c r="AL98" s="215"/>
      <c r="AM98" s="215"/>
      <c r="AN98" s="215"/>
      <c r="AO98" s="215"/>
      <c r="AP98" s="215"/>
      <c r="AQ98" s="215"/>
      <c r="AR98" s="215"/>
      <c r="AS98" s="215"/>
      <c r="AT98" s="215"/>
      <c r="AU98" s="215"/>
      <c r="AV98" s="215"/>
      <c r="AW98" s="215"/>
      <c r="AX98" s="215"/>
      <c r="AY98" s="215"/>
      <c r="AZ98" s="215"/>
      <c r="BA98" s="215"/>
      <c r="BB98" s="215"/>
      <c r="BC98" s="215"/>
      <c r="BD98" s="215"/>
      <c r="BE98" s="215"/>
      <c r="BF98" s="215"/>
      <c r="BG98" s="215"/>
      <c r="BH98" s="215"/>
    </row>
    <row r="99" spans="1:60" outlineLevel="3" x14ac:dyDescent="0.2">
      <c r="A99" s="222"/>
      <c r="B99" s="223"/>
      <c r="C99" s="262" t="s">
        <v>586</v>
      </c>
      <c r="D99" s="258"/>
      <c r="E99" s="258"/>
      <c r="F99" s="258"/>
      <c r="G99" s="258"/>
      <c r="H99" s="225"/>
      <c r="I99" s="225"/>
      <c r="J99" s="225"/>
      <c r="K99" s="225"/>
      <c r="L99" s="225"/>
      <c r="M99" s="225"/>
      <c r="N99" s="224"/>
      <c r="O99" s="224"/>
      <c r="P99" s="224"/>
      <c r="Q99" s="224"/>
      <c r="R99" s="225"/>
      <c r="S99" s="225"/>
      <c r="T99" s="225"/>
      <c r="U99" s="225"/>
      <c r="V99" s="225"/>
      <c r="W99" s="225"/>
      <c r="X99" s="225"/>
      <c r="Y99" s="225"/>
      <c r="Z99" s="215"/>
      <c r="AA99" s="215"/>
      <c r="AB99" s="215"/>
      <c r="AC99" s="215"/>
      <c r="AD99" s="215"/>
      <c r="AE99" s="215"/>
      <c r="AF99" s="215"/>
      <c r="AG99" s="215" t="s">
        <v>278</v>
      </c>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row>
    <row r="100" spans="1:60" outlineLevel="3" x14ac:dyDescent="0.2">
      <c r="A100" s="222"/>
      <c r="B100" s="223"/>
      <c r="C100" s="262" t="s">
        <v>589</v>
      </c>
      <c r="D100" s="258"/>
      <c r="E100" s="258"/>
      <c r="F100" s="258"/>
      <c r="G100" s="258"/>
      <c r="H100" s="225"/>
      <c r="I100" s="225"/>
      <c r="J100" s="225"/>
      <c r="K100" s="225"/>
      <c r="L100" s="225"/>
      <c r="M100" s="225"/>
      <c r="N100" s="224"/>
      <c r="O100" s="224"/>
      <c r="P100" s="224"/>
      <c r="Q100" s="224"/>
      <c r="R100" s="225"/>
      <c r="S100" s="225"/>
      <c r="T100" s="225"/>
      <c r="U100" s="225"/>
      <c r="V100" s="225"/>
      <c r="W100" s="225"/>
      <c r="X100" s="225"/>
      <c r="Y100" s="225"/>
      <c r="Z100" s="215"/>
      <c r="AA100" s="215"/>
      <c r="AB100" s="215"/>
      <c r="AC100" s="215"/>
      <c r="AD100" s="215"/>
      <c r="AE100" s="215"/>
      <c r="AF100" s="215"/>
      <c r="AG100" s="215" t="s">
        <v>278</v>
      </c>
      <c r="AH100" s="215"/>
      <c r="AI100" s="215"/>
      <c r="AJ100" s="215"/>
      <c r="AK100" s="215"/>
      <c r="AL100" s="215"/>
      <c r="AM100" s="215"/>
      <c r="AN100" s="215"/>
      <c r="AO100" s="215"/>
      <c r="AP100" s="215"/>
      <c r="AQ100" s="215"/>
      <c r="AR100" s="215"/>
      <c r="AS100" s="215"/>
      <c r="AT100" s="215"/>
      <c r="AU100" s="215"/>
      <c r="AV100" s="215"/>
      <c r="AW100" s="215"/>
      <c r="AX100" s="215"/>
      <c r="AY100" s="215"/>
      <c r="AZ100" s="215"/>
      <c r="BA100" s="215"/>
      <c r="BB100" s="215"/>
      <c r="BC100" s="215"/>
      <c r="BD100" s="215"/>
      <c r="BE100" s="215"/>
      <c r="BF100" s="215"/>
      <c r="BG100" s="215"/>
      <c r="BH100" s="215"/>
    </row>
    <row r="101" spans="1:60" outlineLevel="3" x14ac:dyDescent="0.2">
      <c r="A101" s="222"/>
      <c r="B101" s="223"/>
      <c r="C101" s="262" t="s">
        <v>590</v>
      </c>
      <c r="D101" s="258"/>
      <c r="E101" s="258"/>
      <c r="F101" s="258"/>
      <c r="G101" s="258"/>
      <c r="H101" s="225"/>
      <c r="I101" s="225"/>
      <c r="J101" s="225"/>
      <c r="K101" s="225"/>
      <c r="L101" s="225"/>
      <c r="M101" s="225"/>
      <c r="N101" s="224"/>
      <c r="O101" s="224"/>
      <c r="P101" s="224"/>
      <c r="Q101" s="224"/>
      <c r="R101" s="225"/>
      <c r="S101" s="225"/>
      <c r="T101" s="225"/>
      <c r="U101" s="225"/>
      <c r="V101" s="225"/>
      <c r="W101" s="225"/>
      <c r="X101" s="225"/>
      <c r="Y101" s="225"/>
      <c r="Z101" s="215"/>
      <c r="AA101" s="215"/>
      <c r="AB101" s="215"/>
      <c r="AC101" s="215"/>
      <c r="AD101" s="215"/>
      <c r="AE101" s="215"/>
      <c r="AF101" s="215"/>
      <c r="AG101" s="215" t="s">
        <v>278</v>
      </c>
      <c r="AH101" s="215"/>
      <c r="AI101" s="215"/>
      <c r="AJ101" s="215"/>
      <c r="AK101" s="215"/>
      <c r="AL101" s="215"/>
      <c r="AM101" s="215"/>
      <c r="AN101" s="215"/>
      <c r="AO101" s="215"/>
      <c r="AP101" s="215"/>
      <c r="AQ101" s="215"/>
      <c r="AR101" s="215"/>
      <c r="AS101" s="215"/>
      <c r="AT101" s="215"/>
      <c r="AU101" s="215"/>
      <c r="AV101" s="215"/>
      <c r="AW101" s="215"/>
      <c r="AX101" s="215"/>
      <c r="AY101" s="215"/>
      <c r="AZ101" s="215"/>
      <c r="BA101" s="215"/>
      <c r="BB101" s="215"/>
      <c r="BC101" s="215"/>
      <c r="BD101" s="215"/>
      <c r="BE101" s="215"/>
      <c r="BF101" s="215"/>
      <c r="BG101" s="215"/>
      <c r="BH101" s="215"/>
    </row>
    <row r="102" spans="1:60" outlineLevel="3" x14ac:dyDescent="0.2">
      <c r="A102" s="222"/>
      <c r="B102" s="223"/>
      <c r="C102" s="262" t="s">
        <v>600</v>
      </c>
      <c r="D102" s="258"/>
      <c r="E102" s="258"/>
      <c r="F102" s="258"/>
      <c r="G102" s="258"/>
      <c r="H102" s="225"/>
      <c r="I102" s="225"/>
      <c r="J102" s="225"/>
      <c r="K102" s="225"/>
      <c r="L102" s="225"/>
      <c r="M102" s="225"/>
      <c r="N102" s="224"/>
      <c r="O102" s="224"/>
      <c r="P102" s="224"/>
      <c r="Q102" s="224"/>
      <c r="R102" s="225"/>
      <c r="S102" s="225"/>
      <c r="T102" s="225"/>
      <c r="U102" s="225"/>
      <c r="V102" s="225"/>
      <c r="W102" s="225"/>
      <c r="X102" s="225"/>
      <c r="Y102" s="225"/>
      <c r="Z102" s="215"/>
      <c r="AA102" s="215"/>
      <c r="AB102" s="215"/>
      <c r="AC102" s="215"/>
      <c r="AD102" s="215"/>
      <c r="AE102" s="215"/>
      <c r="AF102" s="215"/>
      <c r="AG102" s="215" t="s">
        <v>278</v>
      </c>
      <c r="AH102" s="215"/>
      <c r="AI102" s="215"/>
      <c r="AJ102" s="215"/>
      <c r="AK102" s="215"/>
      <c r="AL102" s="215"/>
      <c r="AM102" s="215"/>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row>
    <row r="103" spans="1:60" outlineLevel="3" x14ac:dyDescent="0.2">
      <c r="A103" s="222"/>
      <c r="B103" s="223"/>
      <c r="C103" s="262" t="s">
        <v>593</v>
      </c>
      <c r="D103" s="258"/>
      <c r="E103" s="258"/>
      <c r="F103" s="258"/>
      <c r="G103" s="258"/>
      <c r="H103" s="225"/>
      <c r="I103" s="225"/>
      <c r="J103" s="225"/>
      <c r="K103" s="225"/>
      <c r="L103" s="225"/>
      <c r="M103" s="225"/>
      <c r="N103" s="224"/>
      <c r="O103" s="224"/>
      <c r="P103" s="224"/>
      <c r="Q103" s="224"/>
      <c r="R103" s="225"/>
      <c r="S103" s="225"/>
      <c r="T103" s="225"/>
      <c r="U103" s="225"/>
      <c r="V103" s="225"/>
      <c r="W103" s="225"/>
      <c r="X103" s="225"/>
      <c r="Y103" s="225"/>
      <c r="Z103" s="215"/>
      <c r="AA103" s="215"/>
      <c r="AB103" s="215"/>
      <c r="AC103" s="215"/>
      <c r="AD103" s="215"/>
      <c r="AE103" s="215"/>
      <c r="AF103" s="215"/>
      <c r="AG103" s="215" t="s">
        <v>278</v>
      </c>
      <c r="AH103" s="215"/>
      <c r="AI103" s="215"/>
      <c r="AJ103" s="215"/>
      <c r="AK103" s="215"/>
      <c r="AL103" s="215"/>
      <c r="AM103" s="215"/>
      <c r="AN103" s="215"/>
      <c r="AO103" s="215"/>
      <c r="AP103" s="215"/>
      <c r="AQ103" s="215"/>
      <c r="AR103" s="215"/>
      <c r="AS103" s="215"/>
      <c r="AT103" s="215"/>
      <c r="AU103" s="215"/>
      <c r="AV103" s="215"/>
      <c r="AW103" s="215"/>
      <c r="AX103" s="215"/>
      <c r="AY103" s="215"/>
      <c r="AZ103" s="215"/>
      <c r="BA103" s="215"/>
      <c r="BB103" s="215"/>
      <c r="BC103" s="215"/>
      <c r="BD103" s="215"/>
      <c r="BE103" s="215"/>
      <c r="BF103" s="215"/>
      <c r="BG103" s="215"/>
      <c r="BH103" s="215"/>
    </row>
    <row r="104" spans="1:60" x14ac:dyDescent="0.2">
      <c r="A104" s="3"/>
      <c r="B104" s="4"/>
      <c r="C104" s="251"/>
      <c r="D104" s="6"/>
      <c r="E104" s="3"/>
      <c r="F104" s="3"/>
      <c r="G104" s="3"/>
      <c r="H104" s="3"/>
      <c r="I104" s="3"/>
      <c r="J104" s="3"/>
      <c r="K104" s="3"/>
      <c r="L104" s="3"/>
      <c r="M104" s="3"/>
      <c r="N104" s="3"/>
      <c r="O104" s="3"/>
      <c r="P104" s="3"/>
      <c r="Q104" s="3"/>
      <c r="R104" s="3"/>
      <c r="S104" s="3"/>
      <c r="T104" s="3"/>
      <c r="U104" s="3"/>
      <c r="V104" s="3"/>
      <c r="W104" s="3"/>
      <c r="X104" s="3"/>
      <c r="Y104" s="3"/>
      <c r="AE104">
        <v>12</v>
      </c>
      <c r="AF104">
        <v>21</v>
      </c>
      <c r="AG104" t="s">
        <v>203</v>
      </c>
    </row>
    <row r="105" spans="1:60" x14ac:dyDescent="0.2">
      <c r="A105" s="218"/>
      <c r="B105" s="219" t="s">
        <v>29</v>
      </c>
      <c r="C105" s="252"/>
      <c r="D105" s="220"/>
      <c r="E105" s="221"/>
      <c r="F105" s="221"/>
      <c r="G105" s="233">
        <f>G8+G17+G23+G26+G30+G32+G40+G51+G54</f>
        <v>0</v>
      </c>
      <c r="H105" s="3"/>
      <c r="I105" s="3"/>
      <c r="J105" s="3"/>
      <c r="K105" s="3"/>
      <c r="L105" s="3"/>
      <c r="M105" s="3"/>
      <c r="N105" s="3"/>
      <c r="O105" s="3"/>
      <c r="P105" s="3"/>
      <c r="Q105" s="3"/>
      <c r="R105" s="3"/>
      <c r="S105" s="3"/>
      <c r="T105" s="3"/>
      <c r="U105" s="3"/>
      <c r="V105" s="3"/>
      <c r="W105" s="3"/>
      <c r="X105" s="3"/>
      <c r="Y105" s="3"/>
      <c r="AE105">
        <f>SUMIF(L7:L103,AE104,G7:G103)</f>
        <v>0</v>
      </c>
      <c r="AF105">
        <f>SUMIF(L7:L103,AF104,G7:G103)</f>
        <v>0</v>
      </c>
      <c r="AG105" t="s">
        <v>249</v>
      </c>
    </row>
    <row r="106" spans="1:60" x14ac:dyDescent="0.2">
      <c r="C106" s="253"/>
      <c r="D106" s="10"/>
      <c r="AG106" t="s">
        <v>250</v>
      </c>
    </row>
    <row r="107" spans="1:60" x14ac:dyDescent="0.2">
      <c r="D107" s="10"/>
    </row>
    <row r="108" spans="1:60" x14ac:dyDescent="0.2">
      <c r="D108" s="10"/>
    </row>
    <row r="109" spans="1:60" x14ac:dyDescent="0.2">
      <c r="D109" s="10"/>
    </row>
    <row r="110" spans="1:60" x14ac:dyDescent="0.2">
      <c r="D110" s="10"/>
    </row>
    <row r="111" spans="1:60" x14ac:dyDescent="0.2">
      <c r="D111" s="10"/>
    </row>
    <row r="112" spans="1:60"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NvvrI/gdhxpO/fP70SRgTQxqhyh7nhG9LNTU6WQoUV5Uf0ILZLa0XAf2BYvy9+66BV16dSY4/StJhtot6X7PTQ==" saltValue="eiEsUh2L1aZunaN9c3y9lg==" spinCount="100000" sheet="1" formatRows="0"/>
  <mergeCells count="55">
    <mergeCell ref="C103:G103"/>
    <mergeCell ref="C97:G97"/>
    <mergeCell ref="C98:G98"/>
    <mergeCell ref="C99:G99"/>
    <mergeCell ref="C100:G100"/>
    <mergeCell ref="C101:G101"/>
    <mergeCell ref="C102:G102"/>
    <mergeCell ref="C91:G91"/>
    <mergeCell ref="C92:G92"/>
    <mergeCell ref="C93:G93"/>
    <mergeCell ref="C94:G94"/>
    <mergeCell ref="C95:G95"/>
    <mergeCell ref="C96:G96"/>
    <mergeCell ref="C84:G84"/>
    <mergeCell ref="C85:G85"/>
    <mergeCell ref="C86:G86"/>
    <mergeCell ref="C87:G87"/>
    <mergeCell ref="C89:G89"/>
    <mergeCell ref="C90:G90"/>
    <mergeCell ref="C78:G78"/>
    <mergeCell ref="C79:G79"/>
    <mergeCell ref="C80:G80"/>
    <mergeCell ref="C81:G81"/>
    <mergeCell ref="C82:G82"/>
    <mergeCell ref="C83:G83"/>
    <mergeCell ref="C71:G71"/>
    <mergeCell ref="C72:G72"/>
    <mergeCell ref="C74:G74"/>
    <mergeCell ref="C75:G75"/>
    <mergeCell ref="C76:G76"/>
    <mergeCell ref="C77:G77"/>
    <mergeCell ref="C65:G65"/>
    <mergeCell ref="C66:G66"/>
    <mergeCell ref="C67:G67"/>
    <mergeCell ref="C68:G68"/>
    <mergeCell ref="C69:G69"/>
    <mergeCell ref="C70:G70"/>
    <mergeCell ref="C59:G59"/>
    <mergeCell ref="C60:G60"/>
    <mergeCell ref="C61:G61"/>
    <mergeCell ref="C62:G62"/>
    <mergeCell ref="C63:G63"/>
    <mergeCell ref="C64:G64"/>
    <mergeCell ref="C36:G36"/>
    <mergeCell ref="C39:G39"/>
    <mergeCell ref="C42:G42"/>
    <mergeCell ref="C56:G56"/>
    <mergeCell ref="C57:G57"/>
    <mergeCell ref="C58:G58"/>
    <mergeCell ref="A1:G1"/>
    <mergeCell ref="C2:G2"/>
    <mergeCell ref="C3:G3"/>
    <mergeCell ref="C4:G4"/>
    <mergeCell ref="C21:G21"/>
    <mergeCell ref="C34:G34"/>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54BE1-7F60-406C-9A67-469B412DF383}">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72</v>
      </c>
      <c r="C3" s="204" t="s">
        <v>73</v>
      </c>
      <c r="D3" s="202"/>
      <c r="E3" s="202"/>
      <c r="F3" s="202"/>
      <c r="G3" s="203"/>
      <c r="AC3" s="179" t="s">
        <v>192</v>
      </c>
      <c r="AG3" t="s">
        <v>193</v>
      </c>
    </row>
    <row r="4" spans="1:60" ht="24.95" customHeight="1" x14ac:dyDescent="0.2">
      <c r="A4" s="205" t="s">
        <v>9</v>
      </c>
      <c r="B4" s="206" t="s">
        <v>74</v>
      </c>
      <c r="C4" s="207" t="s">
        <v>75</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138</v>
      </c>
      <c r="C8" s="248" t="s">
        <v>139</v>
      </c>
      <c r="D8" s="229"/>
      <c r="E8" s="230"/>
      <c r="F8" s="231"/>
      <c r="G8" s="231">
        <f>SUMIF(AG9:AG26,"&lt;&gt;NOR",G9:G26)</f>
        <v>0</v>
      </c>
      <c r="H8" s="231"/>
      <c r="I8" s="231">
        <f>SUM(I9:I26)</f>
        <v>0</v>
      </c>
      <c r="J8" s="231"/>
      <c r="K8" s="231">
        <f>SUM(K9:K26)</f>
        <v>0</v>
      </c>
      <c r="L8" s="231"/>
      <c r="M8" s="231">
        <f>SUM(M9:M26)</f>
        <v>0</v>
      </c>
      <c r="N8" s="230"/>
      <c r="O8" s="230">
        <f>SUM(O9:O26)</f>
        <v>0</v>
      </c>
      <c r="P8" s="230"/>
      <c r="Q8" s="230">
        <f>SUM(Q9:Q26)</f>
        <v>0</v>
      </c>
      <c r="R8" s="231"/>
      <c r="S8" s="231"/>
      <c r="T8" s="232"/>
      <c r="U8" s="226"/>
      <c r="V8" s="226">
        <f>SUM(V9:V26)</f>
        <v>1064.95</v>
      </c>
      <c r="W8" s="226"/>
      <c r="X8" s="226"/>
      <c r="Y8" s="226"/>
      <c r="AG8" t="s">
        <v>218</v>
      </c>
    </row>
    <row r="9" spans="1:60" outlineLevel="1" x14ac:dyDescent="0.2">
      <c r="A9" s="234">
        <v>1</v>
      </c>
      <c r="B9" s="235" t="s">
        <v>604</v>
      </c>
      <c r="C9" s="250" t="s">
        <v>605</v>
      </c>
      <c r="D9" s="236" t="s">
        <v>253</v>
      </c>
      <c r="E9" s="237">
        <v>832.8</v>
      </c>
      <c r="F9" s="238"/>
      <c r="G9" s="239">
        <f>ROUND(E9*F9,2)</f>
        <v>0</v>
      </c>
      <c r="H9" s="238"/>
      <c r="I9" s="239">
        <f>ROUND(E9*H9,2)</f>
        <v>0</v>
      </c>
      <c r="J9" s="238"/>
      <c r="K9" s="239">
        <f>ROUND(E9*J9,2)</f>
        <v>0</v>
      </c>
      <c r="L9" s="239">
        <v>21</v>
      </c>
      <c r="M9" s="239">
        <f>G9*(1+L9/100)</f>
        <v>0</v>
      </c>
      <c r="N9" s="237">
        <v>0</v>
      </c>
      <c r="O9" s="237">
        <f>ROUND(E9*N9,2)</f>
        <v>0</v>
      </c>
      <c r="P9" s="237">
        <v>0</v>
      </c>
      <c r="Q9" s="237">
        <f>ROUND(E9*P9,2)</f>
        <v>0</v>
      </c>
      <c r="R9" s="239"/>
      <c r="S9" s="239" t="s">
        <v>236</v>
      </c>
      <c r="T9" s="240" t="s">
        <v>223</v>
      </c>
      <c r="U9" s="225">
        <v>0.1</v>
      </c>
      <c r="V9" s="225">
        <f>ROUND(E9*U9,2)</f>
        <v>83.28</v>
      </c>
      <c r="W9" s="225"/>
      <c r="X9" s="225" t="s">
        <v>224</v>
      </c>
      <c r="Y9" s="225" t="s">
        <v>225</v>
      </c>
      <c r="Z9" s="215"/>
      <c r="AA9" s="215"/>
      <c r="AB9" s="215"/>
      <c r="AC9" s="215"/>
      <c r="AD9" s="215"/>
      <c r="AE9" s="215"/>
      <c r="AF9" s="215"/>
      <c r="AG9" s="215" t="s">
        <v>226</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outlineLevel="2" x14ac:dyDescent="0.2">
      <c r="A10" s="222"/>
      <c r="B10" s="223"/>
      <c r="C10" s="261" t="s">
        <v>606</v>
      </c>
      <c r="D10" s="254"/>
      <c r="E10" s="255">
        <v>832.8</v>
      </c>
      <c r="F10" s="225"/>
      <c r="G10" s="225"/>
      <c r="H10" s="225"/>
      <c r="I10" s="225"/>
      <c r="J10" s="225"/>
      <c r="K10" s="225"/>
      <c r="L10" s="225"/>
      <c r="M10" s="225"/>
      <c r="N10" s="224"/>
      <c r="O10" s="224"/>
      <c r="P10" s="224"/>
      <c r="Q10" s="224"/>
      <c r="R10" s="225"/>
      <c r="S10" s="225"/>
      <c r="T10" s="225"/>
      <c r="U10" s="225"/>
      <c r="V10" s="225"/>
      <c r="W10" s="225"/>
      <c r="X10" s="225"/>
      <c r="Y10" s="225"/>
      <c r="Z10" s="215"/>
      <c r="AA10" s="215"/>
      <c r="AB10" s="215"/>
      <c r="AC10" s="215"/>
      <c r="AD10" s="215"/>
      <c r="AE10" s="215"/>
      <c r="AF10" s="215"/>
      <c r="AG10" s="215" t="s">
        <v>258</v>
      </c>
      <c r="AH10" s="215">
        <v>0</v>
      </c>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row>
    <row r="11" spans="1:60" outlineLevel="1" x14ac:dyDescent="0.2">
      <c r="A11" s="234">
        <v>2</v>
      </c>
      <c r="B11" s="235" t="s">
        <v>607</v>
      </c>
      <c r="C11" s="250" t="s">
        <v>608</v>
      </c>
      <c r="D11" s="236" t="s">
        <v>253</v>
      </c>
      <c r="E11" s="237">
        <v>4511</v>
      </c>
      <c r="F11" s="238"/>
      <c r="G11" s="239">
        <f>ROUND(E11*F11,2)</f>
        <v>0</v>
      </c>
      <c r="H11" s="238"/>
      <c r="I11" s="239">
        <f>ROUND(E11*H11,2)</f>
        <v>0</v>
      </c>
      <c r="J11" s="238"/>
      <c r="K11" s="239">
        <f>ROUND(E11*J11,2)</f>
        <v>0</v>
      </c>
      <c r="L11" s="239">
        <v>21</v>
      </c>
      <c r="M11" s="239">
        <f>G11*(1+L11/100)</f>
        <v>0</v>
      </c>
      <c r="N11" s="237">
        <v>0</v>
      </c>
      <c r="O11" s="237">
        <f>ROUND(E11*N11,2)</f>
        <v>0</v>
      </c>
      <c r="P11" s="237">
        <v>0</v>
      </c>
      <c r="Q11" s="237">
        <f>ROUND(E11*P11,2)</f>
        <v>0</v>
      </c>
      <c r="R11" s="239"/>
      <c r="S11" s="239" t="s">
        <v>236</v>
      </c>
      <c r="T11" s="240" t="s">
        <v>223</v>
      </c>
      <c r="U11" s="225">
        <v>0.12</v>
      </c>
      <c r="V11" s="225">
        <f>ROUND(E11*U11,2)</f>
        <v>541.32000000000005</v>
      </c>
      <c r="W11" s="225"/>
      <c r="X11" s="225" t="s">
        <v>224</v>
      </c>
      <c r="Y11" s="225" t="s">
        <v>225</v>
      </c>
      <c r="Z11" s="215"/>
      <c r="AA11" s="215"/>
      <c r="AB11" s="215"/>
      <c r="AC11" s="215"/>
      <c r="AD11" s="215"/>
      <c r="AE11" s="215"/>
      <c r="AF11" s="215"/>
      <c r="AG11" s="215" t="s">
        <v>226</v>
      </c>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2" x14ac:dyDescent="0.2">
      <c r="A12" s="222"/>
      <c r="B12" s="223"/>
      <c r="C12" s="261" t="s">
        <v>609</v>
      </c>
      <c r="D12" s="254"/>
      <c r="E12" s="255">
        <v>4511</v>
      </c>
      <c r="F12" s="225"/>
      <c r="G12" s="225"/>
      <c r="H12" s="225"/>
      <c r="I12" s="225"/>
      <c r="J12" s="225"/>
      <c r="K12" s="225"/>
      <c r="L12" s="225"/>
      <c r="M12" s="225"/>
      <c r="N12" s="224"/>
      <c r="O12" s="224"/>
      <c r="P12" s="224"/>
      <c r="Q12" s="224"/>
      <c r="R12" s="225"/>
      <c r="S12" s="225"/>
      <c r="T12" s="225"/>
      <c r="U12" s="225"/>
      <c r="V12" s="225"/>
      <c r="W12" s="225"/>
      <c r="X12" s="225"/>
      <c r="Y12" s="225"/>
      <c r="Z12" s="215"/>
      <c r="AA12" s="215"/>
      <c r="AB12" s="215"/>
      <c r="AC12" s="215"/>
      <c r="AD12" s="215"/>
      <c r="AE12" s="215"/>
      <c r="AF12" s="215"/>
      <c r="AG12" s="215" t="s">
        <v>258</v>
      </c>
      <c r="AH12" s="215">
        <v>0</v>
      </c>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outlineLevel="1" x14ac:dyDescent="0.2">
      <c r="A13" s="234">
        <v>3</v>
      </c>
      <c r="B13" s="235" t="s">
        <v>610</v>
      </c>
      <c r="C13" s="250" t="s">
        <v>611</v>
      </c>
      <c r="D13" s="236" t="s">
        <v>253</v>
      </c>
      <c r="E13" s="237">
        <v>16.8</v>
      </c>
      <c r="F13" s="238"/>
      <c r="G13" s="239">
        <f>ROUND(E13*F13,2)</f>
        <v>0</v>
      </c>
      <c r="H13" s="238"/>
      <c r="I13" s="239">
        <f>ROUND(E13*H13,2)</f>
        <v>0</v>
      </c>
      <c r="J13" s="238"/>
      <c r="K13" s="239">
        <f>ROUND(E13*J13,2)</f>
        <v>0</v>
      </c>
      <c r="L13" s="239">
        <v>21</v>
      </c>
      <c r="M13" s="239">
        <f>G13*(1+L13/100)</f>
        <v>0</v>
      </c>
      <c r="N13" s="237">
        <v>0</v>
      </c>
      <c r="O13" s="237">
        <f>ROUND(E13*N13,2)</f>
        <v>0</v>
      </c>
      <c r="P13" s="237">
        <v>0</v>
      </c>
      <c r="Q13" s="237">
        <f>ROUND(E13*P13,2)</f>
        <v>0</v>
      </c>
      <c r="R13" s="239"/>
      <c r="S13" s="239" t="s">
        <v>236</v>
      </c>
      <c r="T13" s="240" t="s">
        <v>223</v>
      </c>
      <c r="U13" s="225">
        <v>0.22</v>
      </c>
      <c r="V13" s="225">
        <f>ROUND(E13*U13,2)</f>
        <v>3.7</v>
      </c>
      <c r="W13" s="225"/>
      <c r="X13" s="225" t="s">
        <v>224</v>
      </c>
      <c r="Y13" s="225" t="s">
        <v>225</v>
      </c>
      <c r="Z13" s="215"/>
      <c r="AA13" s="215"/>
      <c r="AB13" s="215"/>
      <c r="AC13" s="215"/>
      <c r="AD13" s="215"/>
      <c r="AE13" s="215"/>
      <c r="AF13" s="215"/>
      <c r="AG13" s="215" t="s">
        <v>226</v>
      </c>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row>
    <row r="14" spans="1:60" outlineLevel="2" x14ac:dyDescent="0.2">
      <c r="A14" s="222"/>
      <c r="B14" s="223"/>
      <c r="C14" s="261" t="s">
        <v>612</v>
      </c>
      <c r="D14" s="254"/>
      <c r="E14" s="255">
        <v>16.8</v>
      </c>
      <c r="F14" s="225"/>
      <c r="G14" s="225"/>
      <c r="H14" s="225"/>
      <c r="I14" s="225"/>
      <c r="J14" s="225"/>
      <c r="K14" s="225"/>
      <c r="L14" s="225"/>
      <c r="M14" s="225"/>
      <c r="N14" s="224"/>
      <c r="O14" s="224"/>
      <c r="P14" s="224"/>
      <c r="Q14" s="224"/>
      <c r="R14" s="225"/>
      <c r="S14" s="225"/>
      <c r="T14" s="225"/>
      <c r="U14" s="225"/>
      <c r="V14" s="225"/>
      <c r="W14" s="225"/>
      <c r="X14" s="225"/>
      <c r="Y14" s="225"/>
      <c r="Z14" s="215"/>
      <c r="AA14" s="215"/>
      <c r="AB14" s="215"/>
      <c r="AC14" s="215"/>
      <c r="AD14" s="215"/>
      <c r="AE14" s="215"/>
      <c r="AF14" s="215"/>
      <c r="AG14" s="215" t="s">
        <v>258</v>
      </c>
      <c r="AH14" s="215">
        <v>0</v>
      </c>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outlineLevel="1" x14ac:dyDescent="0.2">
      <c r="A15" s="234">
        <v>4</v>
      </c>
      <c r="B15" s="235" t="s">
        <v>613</v>
      </c>
      <c r="C15" s="250" t="s">
        <v>614</v>
      </c>
      <c r="D15" s="236" t="s">
        <v>253</v>
      </c>
      <c r="E15" s="237">
        <v>16.8</v>
      </c>
      <c r="F15" s="238"/>
      <c r="G15" s="239">
        <f>ROUND(E15*F15,2)</f>
        <v>0</v>
      </c>
      <c r="H15" s="238"/>
      <c r="I15" s="239">
        <f>ROUND(E15*H15,2)</f>
        <v>0</v>
      </c>
      <c r="J15" s="238"/>
      <c r="K15" s="239">
        <f>ROUND(E15*J15,2)</f>
        <v>0</v>
      </c>
      <c r="L15" s="239">
        <v>21</v>
      </c>
      <c r="M15" s="239">
        <f>G15*(1+L15/100)</f>
        <v>0</v>
      </c>
      <c r="N15" s="237">
        <v>0</v>
      </c>
      <c r="O15" s="237">
        <f>ROUND(E15*N15,2)</f>
        <v>0</v>
      </c>
      <c r="P15" s="237">
        <v>0</v>
      </c>
      <c r="Q15" s="237">
        <f>ROUND(E15*P15,2)</f>
        <v>0</v>
      </c>
      <c r="R15" s="239"/>
      <c r="S15" s="239" t="s">
        <v>236</v>
      </c>
      <c r="T15" s="240" t="s">
        <v>223</v>
      </c>
      <c r="U15" s="225">
        <v>0.35</v>
      </c>
      <c r="V15" s="225">
        <f>ROUND(E15*U15,2)</f>
        <v>5.88</v>
      </c>
      <c r="W15" s="225"/>
      <c r="X15" s="225" t="s">
        <v>224</v>
      </c>
      <c r="Y15" s="225" t="s">
        <v>225</v>
      </c>
      <c r="Z15" s="215"/>
      <c r="AA15" s="215"/>
      <c r="AB15" s="215"/>
      <c r="AC15" s="215"/>
      <c r="AD15" s="215"/>
      <c r="AE15" s="215"/>
      <c r="AF15" s="215"/>
      <c r="AG15" s="215" t="s">
        <v>226</v>
      </c>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outlineLevel="2" x14ac:dyDescent="0.2">
      <c r="A16" s="222"/>
      <c r="B16" s="223"/>
      <c r="C16" s="261" t="s">
        <v>615</v>
      </c>
      <c r="D16" s="254"/>
      <c r="E16" s="255">
        <v>16.8</v>
      </c>
      <c r="F16" s="225"/>
      <c r="G16" s="225"/>
      <c r="H16" s="225"/>
      <c r="I16" s="225"/>
      <c r="J16" s="225"/>
      <c r="K16" s="225"/>
      <c r="L16" s="225"/>
      <c r="M16" s="225"/>
      <c r="N16" s="224"/>
      <c r="O16" s="224"/>
      <c r="P16" s="224"/>
      <c r="Q16" s="224"/>
      <c r="R16" s="225"/>
      <c r="S16" s="225"/>
      <c r="T16" s="225"/>
      <c r="U16" s="225"/>
      <c r="V16" s="225"/>
      <c r="W16" s="225"/>
      <c r="X16" s="225"/>
      <c r="Y16" s="225"/>
      <c r="Z16" s="215"/>
      <c r="AA16" s="215"/>
      <c r="AB16" s="215"/>
      <c r="AC16" s="215"/>
      <c r="AD16" s="215"/>
      <c r="AE16" s="215"/>
      <c r="AF16" s="215"/>
      <c r="AG16" s="215" t="s">
        <v>258</v>
      </c>
      <c r="AH16" s="215">
        <v>0</v>
      </c>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outlineLevel="1" x14ac:dyDescent="0.2">
      <c r="A17" s="234">
        <v>5</v>
      </c>
      <c r="B17" s="235" t="s">
        <v>321</v>
      </c>
      <c r="C17" s="250" t="s">
        <v>322</v>
      </c>
      <c r="D17" s="236" t="s">
        <v>253</v>
      </c>
      <c r="E17" s="237">
        <v>5360.6</v>
      </c>
      <c r="F17" s="238"/>
      <c r="G17" s="239">
        <f>ROUND(E17*F17,2)</f>
        <v>0</v>
      </c>
      <c r="H17" s="238"/>
      <c r="I17" s="239">
        <f>ROUND(E17*H17,2)</f>
        <v>0</v>
      </c>
      <c r="J17" s="238"/>
      <c r="K17" s="239">
        <f>ROUND(E17*J17,2)</f>
        <v>0</v>
      </c>
      <c r="L17" s="239">
        <v>21</v>
      </c>
      <c r="M17" s="239">
        <f>G17*(1+L17/100)</f>
        <v>0</v>
      </c>
      <c r="N17" s="237">
        <v>0</v>
      </c>
      <c r="O17" s="237">
        <f>ROUND(E17*N17,2)</f>
        <v>0</v>
      </c>
      <c r="P17" s="237">
        <v>0</v>
      </c>
      <c r="Q17" s="237">
        <f>ROUND(E17*P17,2)</f>
        <v>0</v>
      </c>
      <c r="R17" s="239"/>
      <c r="S17" s="239" t="s">
        <v>236</v>
      </c>
      <c r="T17" s="240" t="s">
        <v>223</v>
      </c>
      <c r="U17" s="225">
        <v>0.01</v>
      </c>
      <c r="V17" s="225">
        <f>ROUND(E17*U17,2)</f>
        <v>53.61</v>
      </c>
      <c r="W17" s="225"/>
      <c r="X17" s="225" t="s">
        <v>224</v>
      </c>
      <c r="Y17" s="225" t="s">
        <v>225</v>
      </c>
      <c r="Z17" s="215"/>
      <c r="AA17" s="215"/>
      <c r="AB17" s="215"/>
      <c r="AC17" s="215"/>
      <c r="AD17" s="215"/>
      <c r="AE17" s="215"/>
      <c r="AF17" s="215"/>
      <c r="AG17" s="215" t="s">
        <v>226</v>
      </c>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row>
    <row r="18" spans="1:60" outlineLevel="2" x14ac:dyDescent="0.2">
      <c r="A18" s="222"/>
      <c r="B18" s="223"/>
      <c r="C18" s="261" t="s">
        <v>616</v>
      </c>
      <c r="D18" s="254"/>
      <c r="E18" s="255">
        <v>5360.6</v>
      </c>
      <c r="F18" s="225"/>
      <c r="G18" s="225"/>
      <c r="H18" s="225"/>
      <c r="I18" s="225"/>
      <c r="J18" s="225"/>
      <c r="K18" s="225"/>
      <c r="L18" s="225"/>
      <c r="M18" s="225"/>
      <c r="N18" s="224"/>
      <c r="O18" s="224"/>
      <c r="P18" s="224"/>
      <c r="Q18" s="224"/>
      <c r="R18" s="225"/>
      <c r="S18" s="225"/>
      <c r="T18" s="225"/>
      <c r="U18" s="225"/>
      <c r="V18" s="225"/>
      <c r="W18" s="225"/>
      <c r="X18" s="225"/>
      <c r="Y18" s="225"/>
      <c r="Z18" s="215"/>
      <c r="AA18" s="215"/>
      <c r="AB18" s="215"/>
      <c r="AC18" s="215"/>
      <c r="AD18" s="215"/>
      <c r="AE18" s="215"/>
      <c r="AF18" s="215"/>
      <c r="AG18" s="215" t="s">
        <v>258</v>
      </c>
      <c r="AH18" s="215">
        <v>5</v>
      </c>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1:60" outlineLevel="1" x14ac:dyDescent="0.2">
      <c r="A19" s="234">
        <v>6</v>
      </c>
      <c r="B19" s="235" t="s">
        <v>617</v>
      </c>
      <c r="C19" s="250" t="s">
        <v>618</v>
      </c>
      <c r="D19" s="236" t="s">
        <v>253</v>
      </c>
      <c r="E19" s="237">
        <v>5360.6</v>
      </c>
      <c r="F19" s="238"/>
      <c r="G19" s="239">
        <f>ROUND(E19*F19,2)</f>
        <v>0</v>
      </c>
      <c r="H19" s="238"/>
      <c r="I19" s="239">
        <f>ROUND(E19*H19,2)</f>
        <v>0</v>
      </c>
      <c r="J19" s="238"/>
      <c r="K19" s="239">
        <f>ROUND(E19*J19,2)</f>
        <v>0</v>
      </c>
      <c r="L19" s="239">
        <v>21</v>
      </c>
      <c r="M19" s="239">
        <f>G19*(1+L19/100)</f>
        <v>0</v>
      </c>
      <c r="N19" s="237">
        <v>0</v>
      </c>
      <c r="O19" s="237">
        <f>ROUND(E19*N19,2)</f>
        <v>0</v>
      </c>
      <c r="P19" s="237">
        <v>0</v>
      </c>
      <c r="Q19" s="237">
        <f>ROUND(E19*P19,2)</f>
        <v>0</v>
      </c>
      <c r="R19" s="239"/>
      <c r="S19" s="239" t="s">
        <v>236</v>
      </c>
      <c r="T19" s="240" t="s">
        <v>223</v>
      </c>
      <c r="U19" s="225">
        <v>0.05</v>
      </c>
      <c r="V19" s="225">
        <f>ROUND(E19*U19,2)</f>
        <v>268.02999999999997</v>
      </c>
      <c r="W19" s="225"/>
      <c r="X19" s="225" t="s">
        <v>224</v>
      </c>
      <c r="Y19" s="225" t="s">
        <v>225</v>
      </c>
      <c r="Z19" s="215"/>
      <c r="AA19" s="215"/>
      <c r="AB19" s="215"/>
      <c r="AC19" s="215"/>
      <c r="AD19" s="215"/>
      <c r="AE19" s="215"/>
      <c r="AF19" s="215"/>
      <c r="AG19" s="215" t="s">
        <v>226</v>
      </c>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row>
    <row r="20" spans="1:60" outlineLevel="2" x14ac:dyDescent="0.2">
      <c r="A20" s="222"/>
      <c r="B20" s="223"/>
      <c r="C20" s="261" t="s">
        <v>619</v>
      </c>
      <c r="D20" s="254"/>
      <c r="E20" s="255">
        <v>5360.6</v>
      </c>
      <c r="F20" s="225"/>
      <c r="G20" s="225"/>
      <c r="H20" s="225"/>
      <c r="I20" s="225"/>
      <c r="J20" s="225"/>
      <c r="K20" s="225"/>
      <c r="L20" s="225"/>
      <c r="M20" s="225"/>
      <c r="N20" s="224"/>
      <c r="O20" s="224"/>
      <c r="P20" s="224"/>
      <c r="Q20" s="224"/>
      <c r="R20" s="225"/>
      <c r="S20" s="225"/>
      <c r="T20" s="225"/>
      <c r="U20" s="225"/>
      <c r="V20" s="225"/>
      <c r="W20" s="225"/>
      <c r="X20" s="225"/>
      <c r="Y20" s="225"/>
      <c r="Z20" s="215"/>
      <c r="AA20" s="215"/>
      <c r="AB20" s="215"/>
      <c r="AC20" s="215"/>
      <c r="AD20" s="215"/>
      <c r="AE20" s="215"/>
      <c r="AF20" s="215"/>
      <c r="AG20" s="215" t="s">
        <v>258</v>
      </c>
      <c r="AH20" s="215">
        <v>5</v>
      </c>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row>
    <row r="21" spans="1:60" outlineLevel="1" x14ac:dyDescent="0.2">
      <c r="A21" s="234">
        <v>7</v>
      </c>
      <c r="B21" s="235" t="s">
        <v>620</v>
      </c>
      <c r="C21" s="250" t="s">
        <v>621</v>
      </c>
      <c r="D21" s="236" t="s">
        <v>253</v>
      </c>
      <c r="E21" s="237">
        <v>5360.6</v>
      </c>
      <c r="F21" s="238"/>
      <c r="G21" s="239">
        <f>ROUND(E21*F21,2)</f>
        <v>0</v>
      </c>
      <c r="H21" s="238"/>
      <c r="I21" s="239">
        <f>ROUND(E21*H21,2)</f>
        <v>0</v>
      </c>
      <c r="J21" s="238"/>
      <c r="K21" s="239">
        <f>ROUND(E21*J21,2)</f>
        <v>0</v>
      </c>
      <c r="L21" s="239">
        <v>21</v>
      </c>
      <c r="M21" s="239">
        <f>G21*(1+L21/100)</f>
        <v>0</v>
      </c>
      <c r="N21" s="237">
        <v>0</v>
      </c>
      <c r="O21" s="237">
        <f>ROUND(E21*N21,2)</f>
        <v>0</v>
      </c>
      <c r="P21" s="237">
        <v>0</v>
      </c>
      <c r="Q21" s="237">
        <f>ROUND(E21*P21,2)</f>
        <v>0</v>
      </c>
      <c r="R21" s="239"/>
      <c r="S21" s="239" t="s">
        <v>236</v>
      </c>
      <c r="T21" s="240" t="s">
        <v>223</v>
      </c>
      <c r="U21" s="225">
        <v>0.01</v>
      </c>
      <c r="V21" s="225">
        <f>ROUND(E21*U21,2)</f>
        <v>53.61</v>
      </c>
      <c r="W21" s="225"/>
      <c r="X21" s="225" t="s">
        <v>224</v>
      </c>
      <c r="Y21" s="225" t="s">
        <v>225</v>
      </c>
      <c r="Z21" s="215"/>
      <c r="AA21" s="215"/>
      <c r="AB21" s="215"/>
      <c r="AC21" s="215"/>
      <c r="AD21" s="215"/>
      <c r="AE21" s="215"/>
      <c r="AF21" s="215"/>
      <c r="AG21" s="215" t="s">
        <v>226</v>
      </c>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row>
    <row r="22" spans="1:60" outlineLevel="2" x14ac:dyDescent="0.2">
      <c r="A22" s="222"/>
      <c r="B22" s="223"/>
      <c r="C22" s="261" t="s">
        <v>622</v>
      </c>
      <c r="D22" s="254"/>
      <c r="E22" s="255">
        <v>832.8</v>
      </c>
      <c r="F22" s="225"/>
      <c r="G22" s="225"/>
      <c r="H22" s="225"/>
      <c r="I22" s="225"/>
      <c r="J22" s="225"/>
      <c r="K22" s="225"/>
      <c r="L22" s="225"/>
      <c r="M22" s="225"/>
      <c r="N22" s="224"/>
      <c r="O22" s="224"/>
      <c r="P22" s="224"/>
      <c r="Q22" s="224"/>
      <c r="R22" s="225"/>
      <c r="S22" s="225"/>
      <c r="T22" s="225"/>
      <c r="U22" s="225"/>
      <c r="V22" s="225"/>
      <c r="W22" s="225"/>
      <c r="X22" s="225"/>
      <c r="Y22" s="225"/>
      <c r="Z22" s="215"/>
      <c r="AA22" s="215"/>
      <c r="AB22" s="215"/>
      <c r="AC22" s="215"/>
      <c r="AD22" s="215"/>
      <c r="AE22" s="215"/>
      <c r="AF22" s="215"/>
      <c r="AG22" s="215" t="s">
        <v>258</v>
      </c>
      <c r="AH22" s="215">
        <v>5</v>
      </c>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row>
    <row r="23" spans="1:60" outlineLevel="3" x14ac:dyDescent="0.2">
      <c r="A23" s="222"/>
      <c r="B23" s="223"/>
      <c r="C23" s="261" t="s">
        <v>623</v>
      </c>
      <c r="D23" s="254"/>
      <c r="E23" s="255">
        <v>4511</v>
      </c>
      <c r="F23" s="225"/>
      <c r="G23" s="225"/>
      <c r="H23" s="225"/>
      <c r="I23" s="225"/>
      <c r="J23" s="225"/>
      <c r="K23" s="225"/>
      <c r="L23" s="225"/>
      <c r="M23" s="225"/>
      <c r="N23" s="224"/>
      <c r="O23" s="224"/>
      <c r="P23" s="224"/>
      <c r="Q23" s="224"/>
      <c r="R23" s="225"/>
      <c r="S23" s="225"/>
      <c r="T23" s="225"/>
      <c r="U23" s="225"/>
      <c r="V23" s="225"/>
      <c r="W23" s="225"/>
      <c r="X23" s="225"/>
      <c r="Y23" s="225"/>
      <c r="Z23" s="215"/>
      <c r="AA23" s="215"/>
      <c r="AB23" s="215"/>
      <c r="AC23" s="215"/>
      <c r="AD23" s="215"/>
      <c r="AE23" s="215"/>
      <c r="AF23" s="215"/>
      <c r="AG23" s="215" t="s">
        <v>258</v>
      </c>
      <c r="AH23" s="215">
        <v>5</v>
      </c>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row>
    <row r="24" spans="1:60" outlineLevel="3" x14ac:dyDescent="0.2">
      <c r="A24" s="222"/>
      <c r="B24" s="223"/>
      <c r="C24" s="261" t="s">
        <v>615</v>
      </c>
      <c r="D24" s="254"/>
      <c r="E24" s="255">
        <v>16.8</v>
      </c>
      <c r="F24" s="225"/>
      <c r="G24" s="225"/>
      <c r="H24" s="225"/>
      <c r="I24" s="225"/>
      <c r="J24" s="225"/>
      <c r="K24" s="225"/>
      <c r="L24" s="225"/>
      <c r="M24" s="225"/>
      <c r="N24" s="224"/>
      <c r="O24" s="224"/>
      <c r="P24" s="224"/>
      <c r="Q24" s="224"/>
      <c r="R24" s="225"/>
      <c r="S24" s="225"/>
      <c r="T24" s="225"/>
      <c r="U24" s="225"/>
      <c r="V24" s="225"/>
      <c r="W24" s="225"/>
      <c r="X24" s="225"/>
      <c r="Y24" s="225"/>
      <c r="Z24" s="215"/>
      <c r="AA24" s="215"/>
      <c r="AB24" s="215"/>
      <c r="AC24" s="215"/>
      <c r="AD24" s="215"/>
      <c r="AE24" s="215"/>
      <c r="AF24" s="215"/>
      <c r="AG24" s="215" t="s">
        <v>258</v>
      </c>
      <c r="AH24" s="215">
        <v>5</v>
      </c>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row>
    <row r="25" spans="1:60" outlineLevel="1" x14ac:dyDescent="0.2">
      <c r="A25" s="234">
        <v>8</v>
      </c>
      <c r="B25" s="235" t="s">
        <v>624</v>
      </c>
      <c r="C25" s="250" t="s">
        <v>625</v>
      </c>
      <c r="D25" s="236" t="s">
        <v>272</v>
      </c>
      <c r="E25" s="237">
        <v>2776</v>
      </c>
      <c r="F25" s="238"/>
      <c r="G25" s="239">
        <f>ROUND(E25*F25,2)</f>
        <v>0</v>
      </c>
      <c r="H25" s="238"/>
      <c r="I25" s="239">
        <f>ROUND(E25*H25,2)</f>
        <v>0</v>
      </c>
      <c r="J25" s="238"/>
      <c r="K25" s="239">
        <f>ROUND(E25*J25,2)</f>
        <v>0</v>
      </c>
      <c r="L25" s="239">
        <v>21</v>
      </c>
      <c r="M25" s="239">
        <f>G25*(1+L25/100)</f>
        <v>0</v>
      </c>
      <c r="N25" s="237">
        <v>0</v>
      </c>
      <c r="O25" s="237">
        <f>ROUND(E25*N25,2)</f>
        <v>0</v>
      </c>
      <c r="P25" s="237">
        <v>0</v>
      </c>
      <c r="Q25" s="237">
        <f>ROUND(E25*P25,2)</f>
        <v>0</v>
      </c>
      <c r="R25" s="239"/>
      <c r="S25" s="239" t="s">
        <v>236</v>
      </c>
      <c r="T25" s="240" t="s">
        <v>223</v>
      </c>
      <c r="U25" s="225">
        <v>0.02</v>
      </c>
      <c r="V25" s="225">
        <f>ROUND(E25*U25,2)</f>
        <v>55.52</v>
      </c>
      <c r="W25" s="225"/>
      <c r="X25" s="225" t="s">
        <v>224</v>
      </c>
      <c r="Y25" s="225" t="s">
        <v>225</v>
      </c>
      <c r="Z25" s="215"/>
      <c r="AA25" s="215"/>
      <c r="AB25" s="215"/>
      <c r="AC25" s="215"/>
      <c r="AD25" s="215"/>
      <c r="AE25" s="215"/>
      <c r="AF25" s="215"/>
      <c r="AG25" s="215" t="s">
        <v>226</v>
      </c>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row>
    <row r="26" spans="1:60" outlineLevel="2" x14ac:dyDescent="0.2">
      <c r="A26" s="222"/>
      <c r="B26" s="223"/>
      <c r="C26" s="261" t="s">
        <v>626</v>
      </c>
      <c r="D26" s="254"/>
      <c r="E26" s="255">
        <v>2776</v>
      </c>
      <c r="F26" s="225"/>
      <c r="G26" s="225"/>
      <c r="H26" s="225"/>
      <c r="I26" s="225"/>
      <c r="J26" s="225"/>
      <c r="K26" s="225"/>
      <c r="L26" s="225"/>
      <c r="M26" s="225"/>
      <c r="N26" s="224"/>
      <c r="O26" s="224"/>
      <c r="P26" s="224"/>
      <c r="Q26" s="224"/>
      <c r="R26" s="225"/>
      <c r="S26" s="225"/>
      <c r="T26" s="225"/>
      <c r="U26" s="225"/>
      <c r="V26" s="225"/>
      <c r="W26" s="225"/>
      <c r="X26" s="225"/>
      <c r="Y26" s="225"/>
      <c r="Z26" s="215"/>
      <c r="AA26" s="215"/>
      <c r="AB26" s="215"/>
      <c r="AC26" s="215"/>
      <c r="AD26" s="215"/>
      <c r="AE26" s="215"/>
      <c r="AF26" s="215"/>
      <c r="AG26" s="215" t="s">
        <v>258</v>
      </c>
      <c r="AH26" s="215">
        <v>0</v>
      </c>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row>
    <row r="27" spans="1:60" x14ac:dyDescent="0.2">
      <c r="A27" s="227" t="s">
        <v>217</v>
      </c>
      <c r="B27" s="228" t="s">
        <v>140</v>
      </c>
      <c r="C27" s="248" t="s">
        <v>141</v>
      </c>
      <c r="D27" s="229"/>
      <c r="E27" s="230"/>
      <c r="F27" s="231"/>
      <c r="G27" s="231">
        <f>SUMIF(AG28:AG33,"&lt;&gt;NOR",G28:G33)</f>
        <v>0</v>
      </c>
      <c r="H27" s="231"/>
      <c r="I27" s="231">
        <f>SUM(I28:I33)</f>
        <v>0</v>
      </c>
      <c r="J27" s="231"/>
      <c r="K27" s="231">
        <f>SUM(K28:K33)</f>
        <v>0</v>
      </c>
      <c r="L27" s="231"/>
      <c r="M27" s="231">
        <f>SUM(M28:M33)</f>
        <v>0</v>
      </c>
      <c r="N27" s="230"/>
      <c r="O27" s="230">
        <f>SUM(O28:O33)</f>
        <v>47.959999999999994</v>
      </c>
      <c r="P27" s="230"/>
      <c r="Q27" s="230">
        <f>SUM(Q28:Q33)</f>
        <v>0</v>
      </c>
      <c r="R27" s="231"/>
      <c r="S27" s="231"/>
      <c r="T27" s="232"/>
      <c r="U27" s="226"/>
      <c r="V27" s="226">
        <f>SUM(V28:V33)</f>
        <v>175.43</v>
      </c>
      <c r="W27" s="226"/>
      <c r="X27" s="226"/>
      <c r="Y27" s="226"/>
      <c r="AG27" t="s">
        <v>218</v>
      </c>
    </row>
    <row r="28" spans="1:60" outlineLevel="1" x14ac:dyDescent="0.2">
      <c r="A28" s="234">
        <v>9</v>
      </c>
      <c r="B28" s="235" t="s">
        <v>531</v>
      </c>
      <c r="C28" s="250" t="s">
        <v>532</v>
      </c>
      <c r="D28" s="236" t="s">
        <v>253</v>
      </c>
      <c r="E28" s="237">
        <v>18.48</v>
      </c>
      <c r="F28" s="238"/>
      <c r="G28" s="239">
        <f>ROUND(E28*F28,2)</f>
        <v>0</v>
      </c>
      <c r="H28" s="238"/>
      <c r="I28" s="239">
        <f>ROUND(E28*H28,2)</f>
        <v>0</v>
      </c>
      <c r="J28" s="238"/>
      <c r="K28" s="239">
        <f>ROUND(E28*J28,2)</f>
        <v>0</v>
      </c>
      <c r="L28" s="239">
        <v>21</v>
      </c>
      <c r="M28" s="239">
        <f>G28*(1+L28/100)</f>
        <v>0</v>
      </c>
      <c r="N28" s="237">
        <v>2.5249999999999999</v>
      </c>
      <c r="O28" s="237">
        <f>ROUND(E28*N28,2)</f>
        <v>46.66</v>
      </c>
      <c r="P28" s="237">
        <v>0</v>
      </c>
      <c r="Q28" s="237">
        <f>ROUND(E28*P28,2)</f>
        <v>0</v>
      </c>
      <c r="R28" s="239"/>
      <c r="S28" s="239" t="s">
        <v>236</v>
      </c>
      <c r="T28" s="240" t="s">
        <v>223</v>
      </c>
      <c r="U28" s="225">
        <v>0.48</v>
      </c>
      <c r="V28" s="225">
        <f>ROUND(E28*U28,2)</f>
        <v>8.8699999999999992</v>
      </c>
      <c r="W28" s="225"/>
      <c r="X28" s="225" t="s">
        <v>224</v>
      </c>
      <c r="Y28" s="225" t="s">
        <v>225</v>
      </c>
      <c r="Z28" s="215"/>
      <c r="AA28" s="215"/>
      <c r="AB28" s="215"/>
      <c r="AC28" s="215"/>
      <c r="AD28" s="215"/>
      <c r="AE28" s="215"/>
      <c r="AF28" s="215"/>
      <c r="AG28" s="215" t="s">
        <v>226</v>
      </c>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row>
    <row r="29" spans="1:60" outlineLevel="2" x14ac:dyDescent="0.2">
      <c r="A29" s="222"/>
      <c r="B29" s="223"/>
      <c r="C29" s="263" t="s">
        <v>533</v>
      </c>
      <c r="D29" s="259"/>
      <c r="E29" s="259"/>
      <c r="F29" s="259"/>
      <c r="G29" s="259"/>
      <c r="H29" s="225"/>
      <c r="I29" s="225"/>
      <c r="J29" s="225"/>
      <c r="K29" s="225"/>
      <c r="L29" s="225"/>
      <c r="M29" s="225"/>
      <c r="N29" s="224"/>
      <c r="O29" s="224"/>
      <c r="P29" s="224"/>
      <c r="Q29" s="224"/>
      <c r="R29" s="225"/>
      <c r="S29" s="225"/>
      <c r="T29" s="225"/>
      <c r="U29" s="225"/>
      <c r="V29" s="225"/>
      <c r="W29" s="225"/>
      <c r="X29" s="225"/>
      <c r="Y29" s="225"/>
      <c r="Z29" s="215"/>
      <c r="AA29" s="215"/>
      <c r="AB29" s="215"/>
      <c r="AC29" s="215"/>
      <c r="AD29" s="215"/>
      <c r="AE29" s="215"/>
      <c r="AF29" s="215"/>
      <c r="AG29" s="215" t="s">
        <v>278</v>
      </c>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row>
    <row r="30" spans="1:60" outlineLevel="2" x14ac:dyDescent="0.2">
      <c r="A30" s="222"/>
      <c r="B30" s="223"/>
      <c r="C30" s="261" t="s">
        <v>627</v>
      </c>
      <c r="D30" s="254"/>
      <c r="E30" s="255">
        <v>18.48</v>
      </c>
      <c r="F30" s="225"/>
      <c r="G30" s="225"/>
      <c r="H30" s="225"/>
      <c r="I30" s="225"/>
      <c r="J30" s="225"/>
      <c r="K30" s="225"/>
      <c r="L30" s="225"/>
      <c r="M30" s="225"/>
      <c r="N30" s="224"/>
      <c r="O30" s="224"/>
      <c r="P30" s="224"/>
      <c r="Q30" s="224"/>
      <c r="R30" s="225"/>
      <c r="S30" s="225"/>
      <c r="T30" s="225"/>
      <c r="U30" s="225"/>
      <c r="V30" s="225"/>
      <c r="W30" s="225"/>
      <c r="X30" s="225"/>
      <c r="Y30" s="225"/>
      <c r="Z30" s="215"/>
      <c r="AA30" s="215"/>
      <c r="AB30" s="215"/>
      <c r="AC30" s="215"/>
      <c r="AD30" s="215"/>
      <c r="AE30" s="215"/>
      <c r="AF30" s="215"/>
      <c r="AG30" s="215" t="s">
        <v>258</v>
      </c>
      <c r="AH30" s="215">
        <v>0</v>
      </c>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row>
    <row r="31" spans="1:60" outlineLevel="1" x14ac:dyDescent="0.2">
      <c r="A31" s="241">
        <v>10</v>
      </c>
      <c r="B31" s="242" t="s">
        <v>628</v>
      </c>
      <c r="C31" s="249" t="s">
        <v>629</v>
      </c>
      <c r="D31" s="243" t="s">
        <v>272</v>
      </c>
      <c r="E31" s="244">
        <v>2776</v>
      </c>
      <c r="F31" s="245"/>
      <c r="G31" s="246">
        <f>ROUND(E31*F31,2)</f>
        <v>0</v>
      </c>
      <c r="H31" s="245"/>
      <c r="I31" s="246">
        <f>ROUND(E31*H31,2)</f>
        <v>0</v>
      </c>
      <c r="J31" s="245"/>
      <c r="K31" s="246">
        <f>ROUND(E31*J31,2)</f>
        <v>0</v>
      </c>
      <c r="L31" s="246">
        <v>21</v>
      </c>
      <c r="M31" s="246">
        <f>G31*(1+L31/100)</f>
        <v>0</v>
      </c>
      <c r="N31" s="244">
        <v>3.0000000000000001E-5</v>
      </c>
      <c r="O31" s="244">
        <f>ROUND(E31*N31,2)</f>
        <v>0.08</v>
      </c>
      <c r="P31" s="244">
        <v>0</v>
      </c>
      <c r="Q31" s="244">
        <f>ROUND(E31*P31,2)</f>
        <v>0</v>
      </c>
      <c r="R31" s="246"/>
      <c r="S31" s="246" t="s">
        <v>236</v>
      </c>
      <c r="T31" s="247" t="s">
        <v>223</v>
      </c>
      <c r="U31" s="225">
        <v>0.06</v>
      </c>
      <c r="V31" s="225">
        <f>ROUND(E31*U31,2)</f>
        <v>166.56</v>
      </c>
      <c r="W31" s="225"/>
      <c r="X31" s="225" t="s">
        <v>224</v>
      </c>
      <c r="Y31" s="225" t="s">
        <v>225</v>
      </c>
      <c r="Z31" s="215"/>
      <c r="AA31" s="215"/>
      <c r="AB31" s="215"/>
      <c r="AC31" s="215"/>
      <c r="AD31" s="215"/>
      <c r="AE31" s="215"/>
      <c r="AF31" s="215"/>
      <c r="AG31" s="215" t="s">
        <v>226</v>
      </c>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row>
    <row r="32" spans="1:60" outlineLevel="1" x14ac:dyDescent="0.2">
      <c r="A32" s="234">
        <v>11</v>
      </c>
      <c r="B32" s="235" t="s">
        <v>630</v>
      </c>
      <c r="C32" s="250" t="s">
        <v>631</v>
      </c>
      <c r="D32" s="236" t="s">
        <v>272</v>
      </c>
      <c r="E32" s="237">
        <v>3053.6</v>
      </c>
      <c r="F32" s="238"/>
      <c r="G32" s="239">
        <f>ROUND(E32*F32,2)</f>
        <v>0</v>
      </c>
      <c r="H32" s="238"/>
      <c r="I32" s="239">
        <f>ROUND(E32*H32,2)</f>
        <v>0</v>
      </c>
      <c r="J32" s="238"/>
      <c r="K32" s="239">
        <f>ROUND(E32*J32,2)</f>
        <v>0</v>
      </c>
      <c r="L32" s="239">
        <v>21</v>
      </c>
      <c r="M32" s="239">
        <f>G32*(1+L32/100)</f>
        <v>0</v>
      </c>
      <c r="N32" s="237">
        <v>4.0000000000000002E-4</v>
      </c>
      <c r="O32" s="237">
        <f>ROUND(E32*N32,2)</f>
        <v>1.22</v>
      </c>
      <c r="P32" s="237">
        <v>0</v>
      </c>
      <c r="Q32" s="237">
        <f>ROUND(E32*P32,2)</f>
        <v>0</v>
      </c>
      <c r="R32" s="239" t="s">
        <v>302</v>
      </c>
      <c r="S32" s="239" t="s">
        <v>236</v>
      </c>
      <c r="T32" s="240" t="s">
        <v>223</v>
      </c>
      <c r="U32" s="225">
        <v>0</v>
      </c>
      <c r="V32" s="225">
        <f>ROUND(E32*U32,2)</f>
        <v>0</v>
      </c>
      <c r="W32" s="225"/>
      <c r="X32" s="225" t="s">
        <v>285</v>
      </c>
      <c r="Y32" s="225" t="s">
        <v>225</v>
      </c>
      <c r="Z32" s="215"/>
      <c r="AA32" s="215"/>
      <c r="AB32" s="215"/>
      <c r="AC32" s="215"/>
      <c r="AD32" s="215"/>
      <c r="AE32" s="215"/>
      <c r="AF32" s="215"/>
      <c r="AG32" s="215" t="s">
        <v>286</v>
      </c>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row>
    <row r="33" spans="1:60" outlineLevel="2" x14ac:dyDescent="0.2">
      <c r="A33" s="222"/>
      <c r="B33" s="223"/>
      <c r="C33" s="261" t="s">
        <v>632</v>
      </c>
      <c r="D33" s="254"/>
      <c r="E33" s="255">
        <v>3053.6</v>
      </c>
      <c r="F33" s="225"/>
      <c r="G33" s="225"/>
      <c r="H33" s="225"/>
      <c r="I33" s="225"/>
      <c r="J33" s="225"/>
      <c r="K33" s="225"/>
      <c r="L33" s="225"/>
      <c r="M33" s="225"/>
      <c r="N33" s="224"/>
      <c r="O33" s="224"/>
      <c r="P33" s="224"/>
      <c r="Q33" s="224"/>
      <c r="R33" s="225"/>
      <c r="S33" s="225"/>
      <c r="T33" s="225"/>
      <c r="U33" s="225"/>
      <c r="V33" s="225"/>
      <c r="W33" s="225"/>
      <c r="X33" s="225"/>
      <c r="Y33" s="225"/>
      <c r="Z33" s="215"/>
      <c r="AA33" s="215"/>
      <c r="AB33" s="215"/>
      <c r="AC33" s="215"/>
      <c r="AD33" s="215"/>
      <c r="AE33" s="215"/>
      <c r="AF33" s="215"/>
      <c r="AG33" s="215" t="s">
        <v>258</v>
      </c>
      <c r="AH33" s="215">
        <v>0</v>
      </c>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row>
    <row r="34" spans="1:60" x14ac:dyDescent="0.2">
      <c r="A34" s="227" t="s">
        <v>217</v>
      </c>
      <c r="B34" s="228" t="s">
        <v>142</v>
      </c>
      <c r="C34" s="248" t="s">
        <v>143</v>
      </c>
      <c r="D34" s="229"/>
      <c r="E34" s="230"/>
      <c r="F34" s="231"/>
      <c r="G34" s="231">
        <f>SUMIF(AG35:AG40,"&lt;&gt;NOR",G35:G40)</f>
        <v>0</v>
      </c>
      <c r="H34" s="231"/>
      <c r="I34" s="231">
        <f>SUM(I35:I40)</f>
        <v>0</v>
      </c>
      <c r="J34" s="231"/>
      <c r="K34" s="231">
        <f>SUM(K35:K40)</f>
        <v>0</v>
      </c>
      <c r="L34" s="231"/>
      <c r="M34" s="231">
        <f>SUM(M35:M40)</f>
        <v>0</v>
      </c>
      <c r="N34" s="230"/>
      <c r="O34" s="230">
        <f>SUM(O35:O40)</f>
        <v>14.55</v>
      </c>
      <c r="P34" s="230"/>
      <c r="Q34" s="230">
        <f>SUM(Q35:Q40)</f>
        <v>0</v>
      </c>
      <c r="R34" s="231"/>
      <c r="S34" s="231"/>
      <c r="T34" s="232"/>
      <c r="U34" s="226"/>
      <c r="V34" s="226">
        <f>SUM(V35:V40)</f>
        <v>32.799999999999997</v>
      </c>
      <c r="W34" s="226"/>
      <c r="X34" s="226"/>
      <c r="Y34" s="226"/>
      <c r="AG34" t="s">
        <v>218</v>
      </c>
    </row>
    <row r="35" spans="1:60" outlineLevel="1" x14ac:dyDescent="0.2">
      <c r="A35" s="234">
        <v>12</v>
      </c>
      <c r="B35" s="235" t="s">
        <v>633</v>
      </c>
      <c r="C35" s="250" t="s">
        <v>634</v>
      </c>
      <c r="D35" s="236" t="s">
        <v>272</v>
      </c>
      <c r="E35" s="237">
        <v>26.25</v>
      </c>
      <c r="F35" s="238"/>
      <c r="G35" s="239">
        <f>ROUND(E35*F35,2)</f>
        <v>0</v>
      </c>
      <c r="H35" s="238"/>
      <c r="I35" s="239">
        <f>ROUND(E35*H35,2)</f>
        <v>0</v>
      </c>
      <c r="J35" s="238"/>
      <c r="K35" s="239">
        <f>ROUND(E35*J35,2)</f>
        <v>0</v>
      </c>
      <c r="L35" s="239">
        <v>21</v>
      </c>
      <c r="M35" s="239">
        <f>G35*(1+L35/100)</f>
        <v>0</v>
      </c>
      <c r="N35" s="237">
        <v>0.50065000000000004</v>
      </c>
      <c r="O35" s="237">
        <f>ROUND(E35*N35,2)</f>
        <v>13.14</v>
      </c>
      <c r="P35" s="237">
        <v>0</v>
      </c>
      <c r="Q35" s="237">
        <f>ROUND(E35*P35,2)</f>
        <v>0</v>
      </c>
      <c r="R35" s="239"/>
      <c r="S35" s="239" t="s">
        <v>236</v>
      </c>
      <c r="T35" s="240" t="s">
        <v>223</v>
      </c>
      <c r="U35" s="225">
        <v>0.69799999999999995</v>
      </c>
      <c r="V35" s="225">
        <f>ROUND(E35*U35,2)</f>
        <v>18.32</v>
      </c>
      <c r="W35" s="225"/>
      <c r="X35" s="225" t="s">
        <v>224</v>
      </c>
      <c r="Y35" s="225" t="s">
        <v>225</v>
      </c>
      <c r="Z35" s="215"/>
      <c r="AA35" s="215"/>
      <c r="AB35" s="215"/>
      <c r="AC35" s="215"/>
      <c r="AD35" s="215"/>
      <c r="AE35" s="215"/>
      <c r="AF35" s="215"/>
      <c r="AG35" s="215" t="s">
        <v>226</v>
      </c>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row>
    <row r="36" spans="1:60" outlineLevel="2" x14ac:dyDescent="0.2">
      <c r="A36" s="222"/>
      <c r="B36" s="223"/>
      <c r="C36" s="261" t="s">
        <v>635</v>
      </c>
      <c r="D36" s="254"/>
      <c r="E36" s="255">
        <v>26.25</v>
      </c>
      <c r="F36" s="225"/>
      <c r="G36" s="225"/>
      <c r="H36" s="225"/>
      <c r="I36" s="225"/>
      <c r="J36" s="225"/>
      <c r="K36" s="225"/>
      <c r="L36" s="225"/>
      <c r="M36" s="225"/>
      <c r="N36" s="224"/>
      <c r="O36" s="224"/>
      <c r="P36" s="224"/>
      <c r="Q36" s="224"/>
      <c r="R36" s="225"/>
      <c r="S36" s="225"/>
      <c r="T36" s="225"/>
      <c r="U36" s="225"/>
      <c r="V36" s="225"/>
      <c r="W36" s="225"/>
      <c r="X36" s="225"/>
      <c r="Y36" s="225"/>
      <c r="Z36" s="215"/>
      <c r="AA36" s="215"/>
      <c r="AB36" s="215"/>
      <c r="AC36" s="215"/>
      <c r="AD36" s="215"/>
      <c r="AE36" s="215"/>
      <c r="AF36" s="215"/>
      <c r="AG36" s="215" t="s">
        <v>258</v>
      </c>
      <c r="AH36" s="215">
        <v>0</v>
      </c>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row>
    <row r="37" spans="1:60" outlineLevel="1" x14ac:dyDescent="0.2">
      <c r="A37" s="234">
        <v>13</v>
      </c>
      <c r="B37" s="235" t="s">
        <v>636</v>
      </c>
      <c r="C37" s="250" t="s">
        <v>637</v>
      </c>
      <c r="D37" s="236" t="s">
        <v>335</v>
      </c>
      <c r="E37" s="237">
        <v>0.1575</v>
      </c>
      <c r="F37" s="238"/>
      <c r="G37" s="239">
        <f>ROUND(E37*F37,2)</f>
        <v>0</v>
      </c>
      <c r="H37" s="238"/>
      <c r="I37" s="239">
        <f>ROUND(E37*H37,2)</f>
        <v>0</v>
      </c>
      <c r="J37" s="238"/>
      <c r="K37" s="239">
        <f>ROUND(E37*J37,2)</f>
        <v>0</v>
      </c>
      <c r="L37" s="239">
        <v>21</v>
      </c>
      <c r="M37" s="239">
        <f>G37*(1+L37/100)</f>
        <v>0</v>
      </c>
      <c r="N37" s="237">
        <v>1.0202899999999999</v>
      </c>
      <c r="O37" s="237">
        <f>ROUND(E37*N37,2)</f>
        <v>0.16</v>
      </c>
      <c r="P37" s="237">
        <v>0</v>
      </c>
      <c r="Q37" s="237">
        <f>ROUND(E37*P37,2)</f>
        <v>0</v>
      </c>
      <c r="R37" s="239"/>
      <c r="S37" s="239" t="s">
        <v>236</v>
      </c>
      <c r="T37" s="240" t="s">
        <v>223</v>
      </c>
      <c r="U37" s="225">
        <v>25.271000000000001</v>
      </c>
      <c r="V37" s="225">
        <f>ROUND(E37*U37,2)</f>
        <v>3.98</v>
      </c>
      <c r="W37" s="225"/>
      <c r="X37" s="225" t="s">
        <v>224</v>
      </c>
      <c r="Y37" s="225" t="s">
        <v>225</v>
      </c>
      <c r="Z37" s="215"/>
      <c r="AA37" s="215"/>
      <c r="AB37" s="215"/>
      <c r="AC37" s="215"/>
      <c r="AD37" s="215"/>
      <c r="AE37" s="215"/>
      <c r="AF37" s="215"/>
      <c r="AG37" s="215" t="s">
        <v>226</v>
      </c>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row>
    <row r="38" spans="1:60" outlineLevel="2" x14ac:dyDescent="0.2">
      <c r="A38" s="222"/>
      <c r="B38" s="223"/>
      <c r="C38" s="263" t="s">
        <v>638</v>
      </c>
      <c r="D38" s="259"/>
      <c r="E38" s="259"/>
      <c r="F38" s="259"/>
      <c r="G38" s="259"/>
      <c r="H38" s="225"/>
      <c r="I38" s="225"/>
      <c r="J38" s="225"/>
      <c r="K38" s="225"/>
      <c r="L38" s="225"/>
      <c r="M38" s="225"/>
      <c r="N38" s="224"/>
      <c r="O38" s="224"/>
      <c r="P38" s="224"/>
      <c r="Q38" s="224"/>
      <c r="R38" s="225"/>
      <c r="S38" s="225"/>
      <c r="T38" s="225"/>
      <c r="U38" s="225"/>
      <c r="V38" s="225"/>
      <c r="W38" s="225"/>
      <c r="X38" s="225"/>
      <c r="Y38" s="225"/>
      <c r="Z38" s="215"/>
      <c r="AA38" s="215"/>
      <c r="AB38" s="215"/>
      <c r="AC38" s="215"/>
      <c r="AD38" s="215"/>
      <c r="AE38" s="215"/>
      <c r="AF38" s="215"/>
      <c r="AG38" s="215" t="s">
        <v>278</v>
      </c>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row>
    <row r="39" spans="1:60" outlineLevel="2" x14ac:dyDescent="0.2">
      <c r="A39" s="222"/>
      <c r="B39" s="223"/>
      <c r="C39" s="261" t="s">
        <v>639</v>
      </c>
      <c r="D39" s="254"/>
      <c r="E39" s="255">
        <v>0.16</v>
      </c>
      <c r="F39" s="225"/>
      <c r="G39" s="225"/>
      <c r="H39" s="225"/>
      <c r="I39" s="225"/>
      <c r="J39" s="225"/>
      <c r="K39" s="225"/>
      <c r="L39" s="225"/>
      <c r="M39" s="225"/>
      <c r="N39" s="224"/>
      <c r="O39" s="224"/>
      <c r="P39" s="224"/>
      <c r="Q39" s="224"/>
      <c r="R39" s="225"/>
      <c r="S39" s="225"/>
      <c r="T39" s="225"/>
      <c r="U39" s="225"/>
      <c r="V39" s="225"/>
      <c r="W39" s="225"/>
      <c r="X39" s="225"/>
      <c r="Y39" s="225"/>
      <c r="Z39" s="215"/>
      <c r="AA39" s="215"/>
      <c r="AB39" s="215"/>
      <c r="AC39" s="215"/>
      <c r="AD39" s="215"/>
      <c r="AE39" s="215"/>
      <c r="AF39" s="215"/>
      <c r="AG39" s="215" t="s">
        <v>258</v>
      </c>
      <c r="AH39" s="215">
        <v>0</v>
      </c>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row>
    <row r="40" spans="1:60" outlineLevel="1" x14ac:dyDescent="0.2">
      <c r="A40" s="241">
        <v>14</v>
      </c>
      <c r="B40" s="242" t="s">
        <v>640</v>
      </c>
      <c r="C40" s="249" t="s">
        <v>641</v>
      </c>
      <c r="D40" s="243" t="s">
        <v>299</v>
      </c>
      <c r="E40" s="244">
        <v>35</v>
      </c>
      <c r="F40" s="245"/>
      <c r="G40" s="246">
        <f>ROUND(E40*F40,2)</f>
        <v>0</v>
      </c>
      <c r="H40" s="245"/>
      <c r="I40" s="246">
        <f>ROUND(E40*H40,2)</f>
        <v>0</v>
      </c>
      <c r="J40" s="245"/>
      <c r="K40" s="246">
        <f>ROUND(E40*J40,2)</f>
        <v>0</v>
      </c>
      <c r="L40" s="246">
        <v>21</v>
      </c>
      <c r="M40" s="246">
        <f>G40*(1+L40/100)</f>
        <v>0</v>
      </c>
      <c r="N40" s="244">
        <v>3.5580000000000001E-2</v>
      </c>
      <c r="O40" s="244">
        <f>ROUND(E40*N40,2)</f>
        <v>1.25</v>
      </c>
      <c r="P40" s="244">
        <v>0</v>
      </c>
      <c r="Q40" s="244">
        <f>ROUND(E40*P40,2)</f>
        <v>0</v>
      </c>
      <c r="R40" s="246"/>
      <c r="S40" s="246" t="s">
        <v>236</v>
      </c>
      <c r="T40" s="247" t="s">
        <v>223</v>
      </c>
      <c r="U40" s="225">
        <v>0.3</v>
      </c>
      <c r="V40" s="225">
        <f>ROUND(E40*U40,2)</f>
        <v>10.5</v>
      </c>
      <c r="W40" s="225"/>
      <c r="X40" s="225" t="s">
        <v>224</v>
      </c>
      <c r="Y40" s="225" t="s">
        <v>225</v>
      </c>
      <c r="Z40" s="215"/>
      <c r="AA40" s="215"/>
      <c r="AB40" s="215"/>
      <c r="AC40" s="215"/>
      <c r="AD40" s="215"/>
      <c r="AE40" s="215"/>
      <c r="AF40" s="215"/>
      <c r="AG40" s="215" t="s">
        <v>226</v>
      </c>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row>
    <row r="41" spans="1:60" x14ac:dyDescent="0.2">
      <c r="A41" s="227" t="s">
        <v>217</v>
      </c>
      <c r="B41" s="228" t="s">
        <v>146</v>
      </c>
      <c r="C41" s="248" t="s">
        <v>147</v>
      </c>
      <c r="D41" s="229"/>
      <c r="E41" s="230"/>
      <c r="F41" s="231"/>
      <c r="G41" s="231">
        <f>SUMIF(AG42:AG58,"&lt;&gt;NOR",G42:G58)</f>
        <v>0</v>
      </c>
      <c r="H41" s="231"/>
      <c r="I41" s="231">
        <f>SUM(I42:I58)</f>
        <v>0</v>
      </c>
      <c r="J41" s="231"/>
      <c r="K41" s="231">
        <f>SUM(K42:K58)</f>
        <v>0</v>
      </c>
      <c r="L41" s="231"/>
      <c r="M41" s="231">
        <f>SUM(M42:M58)</f>
        <v>0</v>
      </c>
      <c r="N41" s="230"/>
      <c r="O41" s="230">
        <f>SUM(O42:O58)</f>
        <v>3930.3999999999992</v>
      </c>
      <c r="P41" s="230"/>
      <c r="Q41" s="230">
        <f>SUM(Q42:Q58)</f>
        <v>0</v>
      </c>
      <c r="R41" s="231"/>
      <c r="S41" s="231"/>
      <c r="T41" s="232"/>
      <c r="U41" s="226"/>
      <c r="V41" s="226">
        <f>SUM(V42:V58)</f>
        <v>732.63</v>
      </c>
      <c r="W41" s="226"/>
      <c r="X41" s="226"/>
      <c r="Y41" s="226"/>
      <c r="AG41" t="s">
        <v>218</v>
      </c>
    </row>
    <row r="42" spans="1:60" outlineLevel="1" x14ac:dyDescent="0.2">
      <c r="A42" s="234">
        <v>15</v>
      </c>
      <c r="B42" s="235" t="s">
        <v>642</v>
      </c>
      <c r="C42" s="250" t="s">
        <v>643</v>
      </c>
      <c r="D42" s="236" t="s">
        <v>272</v>
      </c>
      <c r="E42" s="237">
        <v>2776</v>
      </c>
      <c r="F42" s="238"/>
      <c r="G42" s="239">
        <f>ROUND(E42*F42,2)</f>
        <v>0</v>
      </c>
      <c r="H42" s="238"/>
      <c r="I42" s="239">
        <f>ROUND(E42*H42,2)</f>
        <v>0</v>
      </c>
      <c r="J42" s="238"/>
      <c r="K42" s="239">
        <f>ROUND(E42*J42,2)</f>
        <v>0</v>
      </c>
      <c r="L42" s="239">
        <v>21</v>
      </c>
      <c r="M42" s="239">
        <f>G42*(1+L42/100)</f>
        <v>0</v>
      </c>
      <c r="N42" s="237">
        <v>1.77E-2</v>
      </c>
      <c r="O42" s="237">
        <f>ROUND(E42*N42,2)</f>
        <v>49.14</v>
      </c>
      <c r="P42" s="237">
        <v>0</v>
      </c>
      <c r="Q42" s="237">
        <f>ROUND(E42*P42,2)</f>
        <v>0</v>
      </c>
      <c r="R42" s="239"/>
      <c r="S42" s="239" t="s">
        <v>236</v>
      </c>
      <c r="T42" s="240" t="s">
        <v>223</v>
      </c>
      <c r="U42" s="225">
        <v>0.03</v>
      </c>
      <c r="V42" s="225">
        <f>ROUND(E42*U42,2)</f>
        <v>83.28</v>
      </c>
      <c r="W42" s="225"/>
      <c r="X42" s="225" t="s">
        <v>224</v>
      </c>
      <c r="Y42" s="225" t="s">
        <v>225</v>
      </c>
      <c r="Z42" s="215"/>
      <c r="AA42" s="215"/>
      <c r="AB42" s="215"/>
      <c r="AC42" s="215"/>
      <c r="AD42" s="215"/>
      <c r="AE42" s="215"/>
      <c r="AF42" s="215"/>
      <c r="AG42" s="215" t="s">
        <v>226</v>
      </c>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row>
    <row r="43" spans="1:60" outlineLevel="2" x14ac:dyDescent="0.2">
      <c r="A43" s="222"/>
      <c r="B43" s="223"/>
      <c r="C43" s="261" t="s">
        <v>626</v>
      </c>
      <c r="D43" s="254"/>
      <c r="E43" s="255">
        <v>2776</v>
      </c>
      <c r="F43" s="225"/>
      <c r="G43" s="225"/>
      <c r="H43" s="225"/>
      <c r="I43" s="225"/>
      <c r="J43" s="225"/>
      <c r="K43" s="225"/>
      <c r="L43" s="225"/>
      <c r="M43" s="225"/>
      <c r="N43" s="224"/>
      <c r="O43" s="224"/>
      <c r="P43" s="224"/>
      <c r="Q43" s="224"/>
      <c r="R43" s="225"/>
      <c r="S43" s="225"/>
      <c r="T43" s="225"/>
      <c r="U43" s="225"/>
      <c r="V43" s="225"/>
      <c r="W43" s="225"/>
      <c r="X43" s="225"/>
      <c r="Y43" s="225"/>
      <c r="Z43" s="215"/>
      <c r="AA43" s="215"/>
      <c r="AB43" s="215"/>
      <c r="AC43" s="215"/>
      <c r="AD43" s="215"/>
      <c r="AE43" s="215"/>
      <c r="AF43" s="215"/>
      <c r="AG43" s="215" t="s">
        <v>258</v>
      </c>
      <c r="AH43" s="215">
        <v>0</v>
      </c>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row>
    <row r="44" spans="1:60" outlineLevel="1" x14ac:dyDescent="0.2">
      <c r="A44" s="241">
        <v>16</v>
      </c>
      <c r="B44" s="242" t="s">
        <v>644</v>
      </c>
      <c r="C44" s="249" t="s">
        <v>645</v>
      </c>
      <c r="D44" s="243" t="s">
        <v>272</v>
      </c>
      <c r="E44" s="244">
        <v>1780</v>
      </c>
      <c r="F44" s="245"/>
      <c r="G44" s="246">
        <f>ROUND(E44*F44,2)</f>
        <v>0</v>
      </c>
      <c r="H44" s="245"/>
      <c r="I44" s="246">
        <f>ROUND(E44*H44,2)</f>
        <v>0</v>
      </c>
      <c r="J44" s="245"/>
      <c r="K44" s="246">
        <f>ROUND(E44*J44,2)</f>
        <v>0</v>
      </c>
      <c r="L44" s="246">
        <v>21</v>
      </c>
      <c r="M44" s="246">
        <f>G44*(1+L44/100)</f>
        <v>0</v>
      </c>
      <c r="N44" s="244">
        <v>0.441</v>
      </c>
      <c r="O44" s="244">
        <f>ROUND(E44*N44,2)</f>
        <v>784.98</v>
      </c>
      <c r="P44" s="244">
        <v>0</v>
      </c>
      <c r="Q44" s="244">
        <f>ROUND(E44*P44,2)</f>
        <v>0</v>
      </c>
      <c r="R44" s="246"/>
      <c r="S44" s="246" t="s">
        <v>236</v>
      </c>
      <c r="T44" s="247" t="s">
        <v>223</v>
      </c>
      <c r="U44" s="225">
        <v>2.9000000000000001E-2</v>
      </c>
      <c r="V44" s="225">
        <f>ROUND(E44*U44,2)</f>
        <v>51.62</v>
      </c>
      <c r="W44" s="225"/>
      <c r="X44" s="225" t="s">
        <v>224</v>
      </c>
      <c r="Y44" s="225" t="s">
        <v>225</v>
      </c>
      <c r="Z44" s="215"/>
      <c r="AA44" s="215"/>
      <c r="AB44" s="215"/>
      <c r="AC44" s="215"/>
      <c r="AD44" s="215"/>
      <c r="AE44" s="215"/>
      <c r="AF44" s="215"/>
      <c r="AG44" s="215" t="s">
        <v>226</v>
      </c>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row>
    <row r="45" spans="1:60" outlineLevel="1" x14ac:dyDescent="0.2">
      <c r="A45" s="241">
        <v>17</v>
      </c>
      <c r="B45" s="242" t="s">
        <v>646</v>
      </c>
      <c r="C45" s="249" t="s">
        <v>647</v>
      </c>
      <c r="D45" s="243" t="s">
        <v>272</v>
      </c>
      <c r="E45" s="244">
        <v>1780</v>
      </c>
      <c r="F45" s="245"/>
      <c r="G45" s="246">
        <f>ROUND(E45*F45,2)</f>
        <v>0</v>
      </c>
      <c r="H45" s="245"/>
      <c r="I45" s="246">
        <f>ROUND(E45*H45,2)</f>
        <v>0</v>
      </c>
      <c r="J45" s="245"/>
      <c r="K45" s="246">
        <f>ROUND(E45*J45,2)</f>
        <v>0</v>
      </c>
      <c r="L45" s="246">
        <v>21</v>
      </c>
      <c r="M45" s="246">
        <f>G45*(1+L45/100)</f>
        <v>0</v>
      </c>
      <c r="N45" s="244">
        <v>0.441</v>
      </c>
      <c r="O45" s="244">
        <f>ROUND(E45*N45,2)</f>
        <v>784.98</v>
      </c>
      <c r="P45" s="244">
        <v>0</v>
      </c>
      <c r="Q45" s="244">
        <f>ROUND(E45*P45,2)</f>
        <v>0</v>
      </c>
      <c r="R45" s="246"/>
      <c r="S45" s="246" t="s">
        <v>236</v>
      </c>
      <c r="T45" s="247" t="s">
        <v>223</v>
      </c>
      <c r="U45" s="225">
        <v>2.9000000000000001E-2</v>
      </c>
      <c r="V45" s="225">
        <f>ROUND(E45*U45,2)</f>
        <v>51.62</v>
      </c>
      <c r="W45" s="225"/>
      <c r="X45" s="225" t="s">
        <v>224</v>
      </c>
      <c r="Y45" s="225" t="s">
        <v>225</v>
      </c>
      <c r="Z45" s="215"/>
      <c r="AA45" s="215"/>
      <c r="AB45" s="215"/>
      <c r="AC45" s="215"/>
      <c r="AD45" s="215"/>
      <c r="AE45" s="215"/>
      <c r="AF45" s="215"/>
      <c r="AG45" s="215" t="s">
        <v>226</v>
      </c>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row>
    <row r="46" spans="1:60" outlineLevel="1" x14ac:dyDescent="0.2">
      <c r="A46" s="241">
        <v>18</v>
      </c>
      <c r="B46" s="242" t="s">
        <v>648</v>
      </c>
      <c r="C46" s="249" t="s">
        <v>649</v>
      </c>
      <c r="D46" s="243" t="s">
        <v>272</v>
      </c>
      <c r="E46" s="244">
        <v>996</v>
      </c>
      <c r="F46" s="245"/>
      <c r="G46" s="246">
        <f>ROUND(E46*F46,2)</f>
        <v>0</v>
      </c>
      <c r="H46" s="245"/>
      <c r="I46" s="246">
        <f>ROUND(E46*H46,2)</f>
        <v>0</v>
      </c>
      <c r="J46" s="245"/>
      <c r="K46" s="246">
        <f>ROUND(E46*J46,2)</f>
        <v>0</v>
      </c>
      <c r="L46" s="246">
        <v>21</v>
      </c>
      <c r="M46" s="246">
        <f>G46*(1+L46/100)</f>
        <v>0</v>
      </c>
      <c r="N46" s="244">
        <v>0.55125000000000002</v>
      </c>
      <c r="O46" s="244">
        <f>ROUND(E46*N46,2)</f>
        <v>549.04999999999995</v>
      </c>
      <c r="P46" s="244">
        <v>0</v>
      </c>
      <c r="Q46" s="244">
        <f>ROUND(E46*P46,2)</f>
        <v>0</v>
      </c>
      <c r="R46" s="246"/>
      <c r="S46" s="246" t="s">
        <v>236</v>
      </c>
      <c r="T46" s="247" t="s">
        <v>223</v>
      </c>
      <c r="U46" s="225">
        <v>2.7E-2</v>
      </c>
      <c r="V46" s="225">
        <f>ROUND(E46*U46,2)</f>
        <v>26.89</v>
      </c>
      <c r="W46" s="225"/>
      <c r="X46" s="225" t="s">
        <v>224</v>
      </c>
      <c r="Y46" s="225" t="s">
        <v>225</v>
      </c>
      <c r="Z46" s="215"/>
      <c r="AA46" s="215"/>
      <c r="AB46" s="215"/>
      <c r="AC46" s="215"/>
      <c r="AD46" s="215"/>
      <c r="AE46" s="215"/>
      <c r="AF46" s="215"/>
      <c r="AG46" s="215" t="s">
        <v>226</v>
      </c>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row>
    <row r="47" spans="1:60" outlineLevel="1" x14ac:dyDescent="0.2">
      <c r="A47" s="241">
        <v>19</v>
      </c>
      <c r="B47" s="242" t="s">
        <v>650</v>
      </c>
      <c r="C47" s="249" t="s">
        <v>651</v>
      </c>
      <c r="D47" s="243" t="s">
        <v>272</v>
      </c>
      <c r="E47" s="244">
        <v>1780</v>
      </c>
      <c r="F47" s="245"/>
      <c r="G47" s="246">
        <f>ROUND(E47*F47,2)</f>
        <v>0</v>
      </c>
      <c r="H47" s="245"/>
      <c r="I47" s="246">
        <f>ROUND(E47*H47,2)</f>
        <v>0</v>
      </c>
      <c r="J47" s="245"/>
      <c r="K47" s="246">
        <f>ROUND(E47*J47,2)</f>
        <v>0</v>
      </c>
      <c r="L47" s="246">
        <v>21</v>
      </c>
      <c r="M47" s="246">
        <f>G47*(1+L47/100)</f>
        <v>0</v>
      </c>
      <c r="N47" s="244">
        <v>0.15826000000000001</v>
      </c>
      <c r="O47" s="244">
        <f>ROUND(E47*N47,2)</f>
        <v>281.7</v>
      </c>
      <c r="P47" s="244">
        <v>0</v>
      </c>
      <c r="Q47" s="244">
        <f>ROUND(E47*P47,2)</f>
        <v>0</v>
      </c>
      <c r="R47" s="246"/>
      <c r="S47" s="246" t="s">
        <v>236</v>
      </c>
      <c r="T47" s="247" t="s">
        <v>223</v>
      </c>
      <c r="U47" s="225">
        <v>5.6000000000000001E-2</v>
      </c>
      <c r="V47" s="225">
        <f>ROUND(E47*U47,2)</f>
        <v>99.68</v>
      </c>
      <c r="W47" s="225"/>
      <c r="X47" s="225" t="s">
        <v>224</v>
      </c>
      <c r="Y47" s="225" t="s">
        <v>225</v>
      </c>
      <c r="Z47" s="215"/>
      <c r="AA47" s="215"/>
      <c r="AB47" s="215"/>
      <c r="AC47" s="215"/>
      <c r="AD47" s="215"/>
      <c r="AE47" s="215"/>
      <c r="AF47" s="215"/>
      <c r="AG47" s="215" t="s">
        <v>226</v>
      </c>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row>
    <row r="48" spans="1:60" outlineLevel="1" x14ac:dyDescent="0.2">
      <c r="A48" s="241">
        <v>20</v>
      </c>
      <c r="B48" s="242" t="s">
        <v>652</v>
      </c>
      <c r="C48" s="249" t="s">
        <v>653</v>
      </c>
      <c r="D48" s="243" t="s">
        <v>272</v>
      </c>
      <c r="E48" s="244">
        <v>996</v>
      </c>
      <c r="F48" s="245"/>
      <c r="G48" s="246">
        <f>ROUND(E48*F48,2)</f>
        <v>0</v>
      </c>
      <c r="H48" s="245"/>
      <c r="I48" s="246">
        <f>ROUND(E48*H48,2)</f>
        <v>0</v>
      </c>
      <c r="J48" s="245"/>
      <c r="K48" s="246">
        <f>ROUND(E48*J48,2)</f>
        <v>0</v>
      </c>
      <c r="L48" s="246">
        <v>21</v>
      </c>
      <c r="M48" s="246">
        <f>G48*(1+L48/100)</f>
        <v>0</v>
      </c>
      <c r="N48" s="244">
        <v>0.45268000000000003</v>
      </c>
      <c r="O48" s="244">
        <f>ROUND(E48*N48,2)</f>
        <v>450.87</v>
      </c>
      <c r="P48" s="244">
        <v>0</v>
      </c>
      <c r="Q48" s="244">
        <f>ROUND(E48*P48,2)</f>
        <v>0</v>
      </c>
      <c r="R48" s="246"/>
      <c r="S48" s="246" t="s">
        <v>236</v>
      </c>
      <c r="T48" s="247" t="s">
        <v>223</v>
      </c>
      <c r="U48" s="225">
        <v>2.5999999999999999E-2</v>
      </c>
      <c r="V48" s="225">
        <f>ROUND(E48*U48,2)</f>
        <v>25.9</v>
      </c>
      <c r="W48" s="225"/>
      <c r="X48" s="225" t="s">
        <v>224</v>
      </c>
      <c r="Y48" s="225" t="s">
        <v>225</v>
      </c>
      <c r="Z48" s="215"/>
      <c r="AA48" s="215"/>
      <c r="AB48" s="215"/>
      <c r="AC48" s="215"/>
      <c r="AD48" s="215"/>
      <c r="AE48" s="215"/>
      <c r="AF48" s="215"/>
      <c r="AG48" s="215" t="s">
        <v>226</v>
      </c>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row>
    <row r="49" spans="1:60" outlineLevel="1" x14ac:dyDescent="0.2">
      <c r="A49" s="241">
        <v>21</v>
      </c>
      <c r="B49" s="242" t="s">
        <v>654</v>
      </c>
      <c r="C49" s="249" t="s">
        <v>655</v>
      </c>
      <c r="D49" s="243" t="s">
        <v>272</v>
      </c>
      <c r="E49" s="244">
        <v>1780</v>
      </c>
      <c r="F49" s="245"/>
      <c r="G49" s="246">
        <f>ROUND(E49*F49,2)</f>
        <v>0</v>
      </c>
      <c r="H49" s="245"/>
      <c r="I49" s="246">
        <f>ROUND(E49*H49,2)</f>
        <v>0</v>
      </c>
      <c r="J49" s="245"/>
      <c r="K49" s="246">
        <f>ROUND(E49*J49,2)</f>
        <v>0</v>
      </c>
      <c r="L49" s="246">
        <v>21</v>
      </c>
      <c r="M49" s="246">
        <f>G49*(1+L49/100)</f>
        <v>0</v>
      </c>
      <c r="N49" s="244">
        <v>1.01E-3</v>
      </c>
      <c r="O49" s="244">
        <f>ROUND(E49*N49,2)</f>
        <v>1.8</v>
      </c>
      <c r="P49" s="244">
        <v>0</v>
      </c>
      <c r="Q49" s="244">
        <f>ROUND(E49*P49,2)</f>
        <v>0</v>
      </c>
      <c r="R49" s="246"/>
      <c r="S49" s="246" t="s">
        <v>236</v>
      </c>
      <c r="T49" s="247" t="s">
        <v>223</v>
      </c>
      <c r="U49" s="225">
        <v>4.0000000000000001E-3</v>
      </c>
      <c r="V49" s="225">
        <f>ROUND(E49*U49,2)</f>
        <v>7.12</v>
      </c>
      <c r="W49" s="225"/>
      <c r="X49" s="225" t="s">
        <v>224</v>
      </c>
      <c r="Y49" s="225" t="s">
        <v>225</v>
      </c>
      <c r="Z49" s="215"/>
      <c r="AA49" s="215"/>
      <c r="AB49" s="215"/>
      <c r="AC49" s="215"/>
      <c r="AD49" s="215"/>
      <c r="AE49" s="215"/>
      <c r="AF49" s="215"/>
      <c r="AG49" s="215" t="s">
        <v>226</v>
      </c>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row>
    <row r="50" spans="1:60" outlineLevel="1" x14ac:dyDescent="0.2">
      <c r="A50" s="234">
        <v>22</v>
      </c>
      <c r="B50" s="235" t="s">
        <v>656</v>
      </c>
      <c r="C50" s="250" t="s">
        <v>657</v>
      </c>
      <c r="D50" s="236" t="s">
        <v>272</v>
      </c>
      <c r="E50" s="237">
        <v>3560</v>
      </c>
      <c r="F50" s="238"/>
      <c r="G50" s="239">
        <f>ROUND(E50*F50,2)</f>
        <v>0</v>
      </c>
      <c r="H50" s="238"/>
      <c r="I50" s="239">
        <f>ROUND(E50*H50,2)</f>
        <v>0</v>
      </c>
      <c r="J50" s="238"/>
      <c r="K50" s="239">
        <f>ROUND(E50*J50,2)</f>
        <v>0</v>
      </c>
      <c r="L50" s="239">
        <v>21</v>
      </c>
      <c r="M50" s="239">
        <f>G50*(1+L50/100)</f>
        <v>0</v>
      </c>
      <c r="N50" s="237">
        <v>2.9999999999999997E-4</v>
      </c>
      <c r="O50" s="237">
        <f>ROUND(E50*N50,2)</f>
        <v>1.07</v>
      </c>
      <c r="P50" s="237">
        <v>0</v>
      </c>
      <c r="Q50" s="237">
        <f>ROUND(E50*P50,2)</f>
        <v>0</v>
      </c>
      <c r="R50" s="239"/>
      <c r="S50" s="239" t="s">
        <v>236</v>
      </c>
      <c r="T50" s="240" t="s">
        <v>223</v>
      </c>
      <c r="U50" s="225">
        <v>2E-3</v>
      </c>
      <c r="V50" s="225">
        <f>ROUND(E50*U50,2)</f>
        <v>7.12</v>
      </c>
      <c r="W50" s="225"/>
      <c r="X50" s="225" t="s">
        <v>224</v>
      </c>
      <c r="Y50" s="225" t="s">
        <v>225</v>
      </c>
      <c r="Z50" s="215"/>
      <c r="AA50" s="215"/>
      <c r="AB50" s="215"/>
      <c r="AC50" s="215"/>
      <c r="AD50" s="215"/>
      <c r="AE50" s="215"/>
      <c r="AF50" s="215"/>
      <c r="AG50" s="215" t="s">
        <v>226</v>
      </c>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row>
    <row r="51" spans="1:60" outlineLevel="2" x14ac:dyDescent="0.2">
      <c r="A51" s="222"/>
      <c r="B51" s="223"/>
      <c r="C51" s="261" t="s">
        <v>658</v>
      </c>
      <c r="D51" s="254"/>
      <c r="E51" s="255">
        <v>3560</v>
      </c>
      <c r="F51" s="225"/>
      <c r="G51" s="225"/>
      <c r="H51" s="225"/>
      <c r="I51" s="225"/>
      <c r="J51" s="225"/>
      <c r="K51" s="225"/>
      <c r="L51" s="225"/>
      <c r="M51" s="225"/>
      <c r="N51" s="224"/>
      <c r="O51" s="224"/>
      <c r="P51" s="224"/>
      <c r="Q51" s="224"/>
      <c r="R51" s="225"/>
      <c r="S51" s="225"/>
      <c r="T51" s="225"/>
      <c r="U51" s="225"/>
      <c r="V51" s="225"/>
      <c r="W51" s="225"/>
      <c r="X51" s="225"/>
      <c r="Y51" s="225"/>
      <c r="Z51" s="215"/>
      <c r="AA51" s="215"/>
      <c r="AB51" s="215"/>
      <c r="AC51" s="215"/>
      <c r="AD51" s="215"/>
      <c r="AE51" s="215"/>
      <c r="AF51" s="215"/>
      <c r="AG51" s="215" t="s">
        <v>258</v>
      </c>
      <c r="AH51" s="215">
        <v>0</v>
      </c>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row>
    <row r="52" spans="1:60" outlineLevel="1" x14ac:dyDescent="0.2">
      <c r="A52" s="241">
        <v>23</v>
      </c>
      <c r="B52" s="242" t="s">
        <v>659</v>
      </c>
      <c r="C52" s="249" t="s">
        <v>660</v>
      </c>
      <c r="D52" s="243" t="s">
        <v>272</v>
      </c>
      <c r="E52" s="244">
        <v>1780</v>
      </c>
      <c r="F52" s="245"/>
      <c r="G52" s="246">
        <f>ROUND(E52*F52,2)</f>
        <v>0</v>
      </c>
      <c r="H52" s="245"/>
      <c r="I52" s="246">
        <f>ROUND(E52*H52,2)</f>
        <v>0</v>
      </c>
      <c r="J52" s="245"/>
      <c r="K52" s="246">
        <f>ROUND(E52*J52,2)</f>
        <v>0</v>
      </c>
      <c r="L52" s="246">
        <v>21</v>
      </c>
      <c r="M52" s="246">
        <f>G52*(1+L52/100)</f>
        <v>0</v>
      </c>
      <c r="N52" s="244">
        <v>0.10373</v>
      </c>
      <c r="O52" s="244">
        <f>ROUND(E52*N52,2)</f>
        <v>184.64</v>
      </c>
      <c r="P52" s="244">
        <v>0</v>
      </c>
      <c r="Q52" s="244">
        <f>ROUND(E52*P52,2)</f>
        <v>0</v>
      </c>
      <c r="R52" s="246"/>
      <c r="S52" s="246" t="s">
        <v>236</v>
      </c>
      <c r="T52" s="247" t="s">
        <v>223</v>
      </c>
      <c r="U52" s="225">
        <v>6.4000000000000001E-2</v>
      </c>
      <c r="V52" s="225">
        <f>ROUND(E52*U52,2)</f>
        <v>113.92</v>
      </c>
      <c r="W52" s="225"/>
      <c r="X52" s="225" t="s">
        <v>224</v>
      </c>
      <c r="Y52" s="225" t="s">
        <v>225</v>
      </c>
      <c r="Z52" s="215"/>
      <c r="AA52" s="215"/>
      <c r="AB52" s="215"/>
      <c r="AC52" s="215"/>
      <c r="AD52" s="215"/>
      <c r="AE52" s="215"/>
      <c r="AF52" s="215"/>
      <c r="AG52" s="215" t="s">
        <v>226</v>
      </c>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row>
    <row r="53" spans="1:60" outlineLevel="1" x14ac:dyDescent="0.2">
      <c r="A53" s="241">
        <v>24</v>
      </c>
      <c r="B53" s="242" t="s">
        <v>661</v>
      </c>
      <c r="C53" s="249" t="s">
        <v>662</v>
      </c>
      <c r="D53" s="243" t="s">
        <v>272</v>
      </c>
      <c r="E53" s="244">
        <v>1780</v>
      </c>
      <c r="F53" s="245"/>
      <c r="G53" s="246">
        <f>ROUND(E53*F53,2)</f>
        <v>0</v>
      </c>
      <c r="H53" s="245"/>
      <c r="I53" s="246">
        <f>ROUND(E53*H53,2)</f>
        <v>0</v>
      </c>
      <c r="J53" s="245"/>
      <c r="K53" s="246">
        <f>ROUND(E53*J53,2)</f>
        <v>0</v>
      </c>
      <c r="L53" s="246">
        <v>21</v>
      </c>
      <c r="M53" s="246">
        <f>G53*(1+L53/100)</f>
        <v>0</v>
      </c>
      <c r="N53" s="244">
        <v>0.15559000000000001</v>
      </c>
      <c r="O53" s="244">
        <f>ROUND(E53*N53,2)</f>
        <v>276.95</v>
      </c>
      <c r="P53" s="244">
        <v>0</v>
      </c>
      <c r="Q53" s="244">
        <f>ROUND(E53*P53,2)</f>
        <v>0</v>
      </c>
      <c r="R53" s="246"/>
      <c r="S53" s="246" t="s">
        <v>236</v>
      </c>
      <c r="T53" s="247" t="s">
        <v>223</v>
      </c>
      <c r="U53" s="225">
        <v>8.2000000000000003E-2</v>
      </c>
      <c r="V53" s="225">
        <f>ROUND(E53*U53,2)</f>
        <v>145.96</v>
      </c>
      <c r="W53" s="225"/>
      <c r="X53" s="225" t="s">
        <v>224</v>
      </c>
      <c r="Y53" s="225" t="s">
        <v>225</v>
      </c>
      <c r="Z53" s="215"/>
      <c r="AA53" s="215"/>
      <c r="AB53" s="215"/>
      <c r="AC53" s="215"/>
      <c r="AD53" s="215"/>
      <c r="AE53" s="215"/>
      <c r="AF53" s="215"/>
      <c r="AG53" s="215" t="s">
        <v>226</v>
      </c>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row>
    <row r="54" spans="1:60" outlineLevel="1" x14ac:dyDescent="0.2">
      <c r="A54" s="241">
        <v>25</v>
      </c>
      <c r="B54" s="242" t="s">
        <v>663</v>
      </c>
      <c r="C54" s="249" t="s">
        <v>664</v>
      </c>
      <c r="D54" s="243" t="s">
        <v>272</v>
      </c>
      <c r="E54" s="244">
        <v>996</v>
      </c>
      <c r="F54" s="245"/>
      <c r="G54" s="246">
        <f>ROUND(E54*F54,2)</f>
        <v>0</v>
      </c>
      <c r="H54" s="245"/>
      <c r="I54" s="246">
        <f>ROUND(E54*H54,2)</f>
        <v>0</v>
      </c>
      <c r="J54" s="245"/>
      <c r="K54" s="246">
        <f>ROUND(E54*J54,2)</f>
        <v>0</v>
      </c>
      <c r="L54" s="246">
        <v>21</v>
      </c>
      <c r="M54" s="246">
        <f>G54*(1+L54/100)</f>
        <v>0</v>
      </c>
      <c r="N54" s="244">
        <v>0.51815</v>
      </c>
      <c r="O54" s="244">
        <f>ROUND(E54*N54,2)</f>
        <v>516.08000000000004</v>
      </c>
      <c r="P54" s="244">
        <v>0</v>
      </c>
      <c r="Q54" s="244">
        <f>ROUND(E54*P54,2)</f>
        <v>0</v>
      </c>
      <c r="R54" s="246"/>
      <c r="S54" s="246" t="s">
        <v>236</v>
      </c>
      <c r="T54" s="247" t="s">
        <v>223</v>
      </c>
      <c r="U54" s="225">
        <v>0.02</v>
      </c>
      <c r="V54" s="225">
        <f>ROUND(E54*U54,2)</f>
        <v>19.920000000000002</v>
      </c>
      <c r="W54" s="225"/>
      <c r="X54" s="225" t="s">
        <v>224</v>
      </c>
      <c r="Y54" s="225" t="s">
        <v>225</v>
      </c>
      <c r="Z54" s="215"/>
      <c r="AA54" s="215"/>
      <c r="AB54" s="215"/>
      <c r="AC54" s="215"/>
      <c r="AD54" s="215"/>
      <c r="AE54" s="215"/>
      <c r="AF54" s="215"/>
      <c r="AG54" s="215" t="s">
        <v>226</v>
      </c>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row>
    <row r="55" spans="1:60" ht="22.5" outlineLevel="1" x14ac:dyDescent="0.2">
      <c r="A55" s="234">
        <v>26</v>
      </c>
      <c r="B55" s="235" t="s">
        <v>665</v>
      </c>
      <c r="C55" s="250" t="s">
        <v>666</v>
      </c>
      <c r="D55" s="236" t="s">
        <v>272</v>
      </c>
      <c r="E55" s="237">
        <v>996</v>
      </c>
      <c r="F55" s="238"/>
      <c r="G55" s="239">
        <f>ROUND(E55*F55,2)</f>
        <v>0</v>
      </c>
      <c r="H55" s="238"/>
      <c r="I55" s="239">
        <f>ROUND(E55*H55,2)</f>
        <v>0</v>
      </c>
      <c r="J55" s="238"/>
      <c r="K55" s="239">
        <f>ROUND(E55*J55,2)</f>
        <v>0</v>
      </c>
      <c r="L55" s="239">
        <v>21</v>
      </c>
      <c r="M55" s="239">
        <f>G55*(1+L55/100)</f>
        <v>0</v>
      </c>
      <c r="N55" s="237">
        <v>0</v>
      </c>
      <c r="O55" s="237">
        <f>ROUND(E55*N55,2)</f>
        <v>0</v>
      </c>
      <c r="P55" s="237">
        <v>0</v>
      </c>
      <c r="Q55" s="237">
        <f>ROUND(E55*P55,2)</f>
        <v>0</v>
      </c>
      <c r="R55" s="239"/>
      <c r="S55" s="239" t="s">
        <v>236</v>
      </c>
      <c r="T55" s="240" t="s">
        <v>223</v>
      </c>
      <c r="U55" s="225">
        <v>0.1</v>
      </c>
      <c r="V55" s="225">
        <f>ROUND(E55*U55,2)</f>
        <v>99.6</v>
      </c>
      <c r="W55" s="225"/>
      <c r="X55" s="225" t="s">
        <v>224</v>
      </c>
      <c r="Y55" s="225" t="s">
        <v>225</v>
      </c>
      <c r="Z55" s="215"/>
      <c r="AA55" s="215"/>
      <c r="AB55" s="215"/>
      <c r="AC55" s="215"/>
      <c r="AD55" s="215"/>
      <c r="AE55" s="215"/>
      <c r="AF55" s="215"/>
      <c r="AG55" s="215" t="s">
        <v>226</v>
      </c>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row>
    <row r="56" spans="1:60" outlineLevel="2" x14ac:dyDescent="0.2">
      <c r="A56" s="222"/>
      <c r="B56" s="223"/>
      <c r="C56" s="261" t="s">
        <v>667</v>
      </c>
      <c r="D56" s="254"/>
      <c r="E56" s="255">
        <v>996</v>
      </c>
      <c r="F56" s="225"/>
      <c r="G56" s="225"/>
      <c r="H56" s="225"/>
      <c r="I56" s="225"/>
      <c r="J56" s="225"/>
      <c r="K56" s="225"/>
      <c r="L56" s="225"/>
      <c r="M56" s="225"/>
      <c r="N56" s="224"/>
      <c r="O56" s="224"/>
      <c r="P56" s="224"/>
      <c r="Q56" s="224"/>
      <c r="R56" s="225"/>
      <c r="S56" s="225"/>
      <c r="T56" s="225"/>
      <c r="U56" s="225"/>
      <c r="V56" s="225"/>
      <c r="W56" s="225"/>
      <c r="X56" s="225"/>
      <c r="Y56" s="225"/>
      <c r="Z56" s="215"/>
      <c r="AA56" s="215"/>
      <c r="AB56" s="215"/>
      <c r="AC56" s="215"/>
      <c r="AD56" s="215"/>
      <c r="AE56" s="215"/>
      <c r="AF56" s="215"/>
      <c r="AG56" s="215" t="s">
        <v>258</v>
      </c>
      <c r="AH56" s="215">
        <v>0</v>
      </c>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row>
    <row r="57" spans="1:60" outlineLevel="1" x14ac:dyDescent="0.2">
      <c r="A57" s="234">
        <v>27</v>
      </c>
      <c r="B57" s="235" t="s">
        <v>668</v>
      </c>
      <c r="C57" s="250" t="s">
        <v>669</v>
      </c>
      <c r="D57" s="236" t="s">
        <v>544</v>
      </c>
      <c r="E57" s="237">
        <v>49135.199999999997</v>
      </c>
      <c r="F57" s="238"/>
      <c r="G57" s="239">
        <f>ROUND(E57*F57,2)</f>
        <v>0</v>
      </c>
      <c r="H57" s="238"/>
      <c r="I57" s="239">
        <f>ROUND(E57*H57,2)</f>
        <v>0</v>
      </c>
      <c r="J57" s="238"/>
      <c r="K57" s="239">
        <f>ROUND(E57*J57,2)</f>
        <v>0</v>
      </c>
      <c r="L57" s="239">
        <v>21</v>
      </c>
      <c r="M57" s="239">
        <f>G57*(1+L57/100)</f>
        <v>0</v>
      </c>
      <c r="N57" s="237">
        <v>1E-3</v>
      </c>
      <c r="O57" s="237">
        <f>ROUND(E57*N57,2)</f>
        <v>49.14</v>
      </c>
      <c r="P57" s="237">
        <v>0</v>
      </c>
      <c r="Q57" s="237">
        <f>ROUND(E57*P57,2)</f>
        <v>0</v>
      </c>
      <c r="R57" s="239"/>
      <c r="S57" s="239" t="s">
        <v>222</v>
      </c>
      <c r="T57" s="240" t="s">
        <v>223</v>
      </c>
      <c r="U57" s="225">
        <v>0</v>
      </c>
      <c r="V57" s="225">
        <f>ROUND(E57*U57,2)</f>
        <v>0</v>
      </c>
      <c r="W57" s="225"/>
      <c r="X57" s="225" t="s">
        <v>285</v>
      </c>
      <c r="Y57" s="225" t="s">
        <v>225</v>
      </c>
      <c r="Z57" s="215"/>
      <c r="AA57" s="215"/>
      <c r="AB57" s="215"/>
      <c r="AC57" s="215"/>
      <c r="AD57" s="215"/>
      <c r="AE57" s="215"/>
      <c r="AF57" s="215"/>
      <c r="AG57" s="215" t="s">
        <v>286</v>
      </c>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row>
    <row r="58" spans="1:60" outlineLevel="2" x14ac:dyDescent="0.2">
      <c r="A58" s="222"/>
      <c r="B58" s="223"/>
      <c r="C58" s="261" t="s">
        <v>670</v>
      </c>
      <c r="D58" s="254"/>
      <c r="E58" s="255">
        <v>49135.199999999997</v>
      </c>
      <c r="F58" s="225"/>
      <c r="G58" s="225"/>
      <c r="H58" s="225"/>
      <c r="I58" s="225"/>
      <c r="J58" s="225"/>
      <c r="K58" s="225"/>
      <c r="L58" s="225"/>
      <c r="M58" s="225"/>
      <c r="N58" s="224"/>
      <c r="O58" s="224"/>
      <c r="P58" s="224"/>
      <c r="Q58" s="224"/>
      <c r="R58" s="225"/>
      <c r="S58" s="225"/>
      <c r="T58" s="225"/>
      <c r="U58" s="225"/>
      <c r="V58" s="225"/>
      <c r="W58" s="225"/>
      <c r="X58" s="225"/>
      <c r="Y58" s="225"/>
      <c r="Z58" s="215"/>
      <c r="AA58" s="215"/>
      <c r="AB58" s="215"/>
      <c r="AC58" s="215"/>
      <c r="AD58" s="215"/>
      <c r="AE58" s="215"/>
      <c r="AF58" s="215"/>
      <c r="AG58" s="215" t="s">
        <v>258</v>
      </c>
      <c r="AH58" s="215">
        <v>0</v>
      </c>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row>
    <row r="59" spans="1:60" x14ac:dyDescent="0.2">
      <c r="A59" s="227" t="s">
        <v>217</v>
      </c>
      <c r="B59" s="228" t="s">
        <v>158</v>
      </c>
      <c r="C59" s="248" t="s">
        <v>159</v>
      </c>
      <c r="D59" s="229"/>
      <c r="E59" s="230"/>
      <c r="F59" s="231"/>
      <c r="G59" s="231">
        <f>SUMIF(AG60:AG67,"&lt;&gt;NOR",G60:G67)</f>
        <v>0</v>
      </c>
      <c r="H59" s="231"/>
      <c r="I59" s="231">
        <f>SUM(I60:I67)</f>
        <v>0</v>
      </c>
      <c r="J59" s="231"/>
      <c r="K59" s="231">
        <f>SUM(K60:K67)</f>
        <v>0</v>
      </c>
      <c r="L59" s="231"/>
      <c r="M59" s="231">
        <f>SUM(M60:M67)</f>
        <v>0</v>
      </c>
      <c r="N59" s="230"/>
      <c r="O59" s="230">
        <f>SUM(O60:O67)</f>
        <v>0</v>
      </c>
      <c r="P59" s="230"/>
      <c r="Q59" s="230">
        <f>SUM(Q60:Q67)</f>
        <v>0</v>
      </c>
      <c r="R59" s="231"/>
      <c r="S59" s="231"/>
      <c r="T59" s="232"/>
      <c r="U59" s="226"/>
      <c r="V59" s="226">
        <f>SUM(V60:V67)</f>
        <v>117.22</v>
      </c>
      <c r="W59" s="226"/>
      <c r="X59" s="226"/>
      <c r="Y59" s="226"/>
      <c r="AG59" t="s">
        <v>218</v>
      </c>
    </row>
    <row r="60" spans="1:60" outlineLevel="1" x14ac:dyDescent="0.2">
      <c r="A60" s="234">
        <v>28</v>
      </c>
      <c r="B60" s="235" t="s">
        <v>404</v>
      </c>
      <c r="C60" s="250" t="s">
        <v>405</v>
      </c>
      <c r="D60" s="236" t="s">
        <v>335</v>
      </c>
      <c r="E60" s="237">
        <v>62.738500000000002</v>
      </c>
      <c r="F60" s="238"/>
      <c r="G60" s="239">
        <f>ROUND(E60*F60,2)</f>
        <v>0</v>
      </c>
      <c r="H60" s="238"/>
      <c r="I60" s="239">
        <f>ROUND(E60*H60,2)</f>
        <v>0</v>
      </c>
      <c r="J60" s="238"/>
      <c r="K60" s="239">
        <f>ROUND(E60*J60,2)</f>
        <v>0</v>
      </c>
      <c r="L60" s="239">
        <v>21</v>
      </c>
      <c r="M60" s="239">
        <f>G60*(1+L60/100)</f>
        <v>0</v>
      </c>
      <c r="N60" s="237">
        <v>0</v>
      </c>
      <c r="O60" s="237">
        <f>ROUND(E60*N60,2)</f>
        <v>0</v>
      </c>
      <c r="P60" s="237">
        <v>0</v>
      </c>
      <c r="Q60" s="237">
        <f>ROUND(E60*P60,2)</f>
        <v>0</v>
      </c>
      <c r="R60" s="239"/>
      <c r="S60" s="239" t="s">
        <v>236</v>
      </c>
      <c r="T60" s="240" t="s">
        <v>223</v>
      </c>
      <c r="U60" s="225">
        <v>0.85</v>
      </c>
      <c r="V60" s="225">
        <f>ROUND(E60*U60,2)</f>
        <v>53.33</v>
      </c>
      <c r="W60" s="225"/>
      <c r="X60" s="225" t="s">
        <v>224</v>
      </c>
      <c r="Y60" s="225" t="s">
        <v>225</v>
      </c>
      <c r="Z60" s="215"/>
      <c r="AA60" s="215"/>
      <c r="AB60" s="215"/>
      <c r="AC60" s="215"/>
      <c r="AD60" s="215"/>
      <c r="AE60" s="215"/>
      <c r="AF60" s="215"/>
      <c r="AG60" s="215" t="s">
        <v>226</v>
      </c>
      <c r="AH60" s="215"/>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15"/>
      <c r="BG60" s="215"/>
      <c r="BH60" s="215"/>
    </row>
    <row r="61" spans="1:60" outlineLevel="2" x14ac:dyDescent="0.2">
      <c r="A61" s="222"/>
      <c r="B61" s="223"/>
      <c r="C61" s="261" t="s">
        <v>671</v>
      </c>
      <c r="D61" s="254"/>
      <c r="E61" s="255">
        <v>46.661999999999999</v>
      </c>
      <c r="F61" s="225"/>
      <c r="G61" s="225"/>
      <c r="H61" s="225"/>
      <c r="I61" s="225"/>
      <c r="J61" s="225"/>
      <c r="K61" s="225"/>
      <c r="L61" s="225"/>
      <c r="M61" s="225"/>
      <c r="N61" s="224"/>
      <c r="O61" s="224"/>
      <c r="P61" s="224"/>
      <c r="Q61" s="224"/>
      <c r="R61" s="225"/>
      <c r="S61" s="225"/>
      <c r="T61" s="225"/>
      <c r="U61" s="225"/>
      <c r="V61" s="225"/>
      <c r="W61" s="225"/>
      <c r="X61" s="225"/>
      <c r="Y61" s="225"/>
      <c r="Z61" s="215"/>
      <c r="AA61" s="215"/>
      <c r="AB61" s="215"/>
      <c r="AC61" s="215"/>
      <c r="AD61" s="215"/>
      <c r="AE61" s="215"/>
      <c r="AF61" s="215"/>
      <c r="AG61" s="215" t="s">
        <v>258</v>
      </c>
      <c r="AH61" s="215">
        <v>0</v>
      </c>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row>
    <row r="62" spans="1:60" outlineLevel="3" x14ac:dyDescent="0.2">
      <c r="A62" s="222"/>
      <c r="B62" s="223"/>
      <c r="C62" s="261" t="s">
        <v>672</v>
      </c>
      <c r="D62" s="254"/>
      <c r="E62" s="255">
        <v>9.7559999999999994E-2</v>
      </c>
      <c r="F62" s="225"/>
      <c r="G62" s="225"/>
      <c r="H62" s="225"/>
      <c r="I62" s="225"/>
      <c r="J62" s="225"/>
      <c r="K62" s="225"/>
      <c r="L62" s="225"/>
      <c r="M62" s="225"/>
      <c r="N62" s="224"/>
      <c r="O62" s="224"/>
      <c r="P62" s="224"/>
      <c r="Q62" s="224"/>
      <c r="R62" s="225"/>
      <c r="S62" s="225"/>
      <c r="T62" s="225"/>
      <c r="U62" s="225"/>
      <c r="V62" s="225"/>
      <c r="W62" s="225"/>
      <c r="X62" s="225"/>
      <c r="Y62" s="225"/>
      <c r="Z62" s="215"/>
      <c r="AA62" s="215"/>
      <c r="AB62" s="215"/>
      <c r="AC62" s="215"/>
      <c r="AD62" s="215"/>
      <c r="AE62" s="215"/>
      <c r="AF62" s="215"/>
      <c r="AG62" s="215" t="s">
        <v>258</v>
      </c>
      <c r="AH62" s="215">
        <v>0</v>
      </c>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row>
    <row r="63" spans="1:60" outlineLevel="3" x14ac:dyDescent="0.2">
      <c r="A63" s="222"/>
      <c r="B63" s="223"/>
      <c r="C63" s="261" t="s">
        <v>673</v>
      </c>
      <c r="D63" s="254"/>
      <c r="E63" s="255">
        <v>1.4308799999999999</v>
      </c>
      <c r="F63" s="225"/>
      <c r="G63" s="225"/>
      <c r="H63" s="225"/>
      <c r="I63" s="225"/>
      <c r="J63" s="225"/>
      <c r="K63" s="225"/>
      <c r="L63" s="225"/>
      <c r="M63" s="225"/>
      <c r="N63" s="224"/>
      <c r="O63" s="224"/>
      <c r="P63" s="224"/>
      <c r="Q63" s="224"/>
      <c r="R63" s="225"/>
      <c r="S63" s="225"/>
      <c r="T63" s="225"/>
      <c r="U63" s="225"/>
      <c r="V63" s="225"/>
      <c r="W63" s="225"/>
      <c r="X63" s="225"/>
      <c r="Y63" s="225"/>
      <c r="Z63" s="215"/>
      <c r="AA63" s="215"/>
      <c r="AB63" s="215"/>
      <c r="AC63" s="215"/>
      <c r="AD63" s="215"/>
      <c r="AE63" s="215"/>
      <c r="AF63" s="215"/>
      <c r="AG63" s="215" t="s">
        <v>258</v>
      </c>
      <c r="AH63" s="215">
        <v>0</v>
      </c>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row>
    <row r="64" spans="1:60" outlineLevel="3" x14ac:dyDescent="0.2">
      <c r="A64" s="222"/>
      <c r="B64" s="223"/>
      <c r="C64" s="261" t="s">
        <v>674</v>
      </c>
      <c r="D64" s="254"/>
      <c r="E64" s="255">
        <v>13.142060000000001</v>
      </c>
      <c r="F64" s="225"/>
      <c r="G64" s="225"/>
      <c r="H64" s="225"/>
      <c r="I64" s="225"/>
      <c r="J64" s="225"/>
      <c r="K64" s="225"/>
      <c r="L64" s="225"/>
      <c r="M64" s="225"/>
      <c r="N64" s="224"/>
      <c r="O64" s="224"/>
      <c r="P64" s="224"/>
      <c r="Q64" s="224"/>
      <c r="R64" s="225"/>
      <c r="S64" s="225"/>
      <c r="T64" s="225"/>
      <c r="U64" s="225"/>
      <c r="V64" s="225"/>
      <c r="W64" s="225"/>
      <c r="X64" s="225"/>
      <c r="Y64" s="225"/>
      <c r="Z64" s="215"/>
      <c r="AA64" s="215"/>
      <c r="AB64" s="215"/>
      <c r="AC64" s="215"/>
      <c r="AD64" s="215"/>
      <c r="AE64" s="215"/>
      <c r="AF64" s="215"/>
      <c r="AG64" s="215" t="s">
        <v>258</v>
      </c>
      <c r="AH64" s="215">
        <v>0</v>
      </c>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row>
    <row r="65" spans="1:60" outlineLevel="3" x14ac:dyDescent="0.2">
      <c r="A65" s="222"/>
      <c r="B65" s="223"/>
      <c r="C65" s="261" t="s">
        <v>675</v>
      </c>
      <c r="D65" s="254"/>
      <c r="E65" s="255">
        <v>0.16070000000000001</v>
      </c>
      <c r="F65" s="225"/>
      <c r="G65" s="225"/>
      <c r="H65" s="225"/>
      <c r="I65" s="225"/>
      <c r="J65" s="225"/>
      <c r="K65" s="225"/>
      <c r="L65" s="225"/>
      <c r="M65" s="225"/>
      <c r="N65" s="224"/>
      <c r="O65" s="224"/>
      <c r="P65" s="224"/>
      <c r="Q65" s="224"/>
      <c r="R65" s="225"/>
      <c r="S65" s="225"/>
      <c r="T65" s="225"/>
      <c r="U65" s="225"/>
      <c r="V65" s="225"/>
      <c r="W65" s="225"/>
      <c r="X65" s="225"/>
      <c r="Y65" s="225"/>
      <c r="Z65" s="215"/>
      <c r="AA65" s="215"/>
      <c r="AB65" s="215"/>
      <c r="AC65" s="215"/>
      <c r="AD65" s="215"/>
      <c r="AE65" s="215"/>
      <c r="AF65" s="215"/>
      <c r="AG65" s="215" t="s">
        <v>258</v>
      </c>
      <c r="AH65" s="215">
        <v>0</v>
      </c>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row>
    <row r="66" spans="1:60" outlineLevel="3" x14ac:dyDescent="0.2">
      <c r="A66" s="222"/>
      <c r="B66" s="223"/>
      <c r="C66" s="261" t="s">
        <v>676</v>
      </c>
      <c r="D66" s="254"/>
      <c r="E66" s="255">
        <v>1.2453000000000001</v>
      </c>
      <c r="F66" s="225"/>
      <c r="G66" s="225"/>
      <c r="H66" s="225"/>
      <c r="I66" s="225"/>
      <c r="J66" s="225"/>
      <c r="K66" s="225"/>
      <c r="L66" s="225"/>
      <c r="M66" s="225"/>
      <c r="N66" s="224"/>
      <c r="O66" s="224"/>
      <c r="P66" s="224"/>
      <c r="Q66" s="224"/>
      <c r="R66" s="225"/>
      <c r="S66" s="225"/>
      <c r="T66" s="225"/>
      <c r="U66" s="225"/>
      <c r="V66" s="225"/>
      <c r="W66" s="225"/>
      <c r="X66" s="225"/>
      <c r="Y66" s="225"/>
      <c r="Z66" s="215"/>
      <c r="AA66" s="215"/>
      <c r="AB66" s="215"/>
      <c r="AC66" s="215"/>
      <c r="AD66" s="215"/>
      <c r="AE66" s="215"/>
      <c r="AF66" s="215"/>
      <c r="AG66" s="215" t="s">
        <v>258</v>
      </c>
      <c r="AH66" s="215">
        <v>0</v>
      </c>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row>
    <row r="67" spans="1:60" outlineLevel="1" x14ac:dyDescent="0.2">
      <c r="A67" s="241">
        <v>29</v>
      </c>
      <c r="B67" s="242" t="s">
        <v>677</v>
      </c>
      <c r="C67" s="249" t="s">
        <v>678</v>
      </c>
      <c r="D67" s="243" t="s">
        <v>335</v>
      </c>
      <c r="E67" s="244">
        <v>3992.8950599999998</v>
      </c>
      <c r="F67" s="245"/>
      <c r="G67" s="246">
        <f>ROUND(E67*F67,2)</f>
        <v>0</v>
      </c>
      <c r="H67" s="245"/>
      <c r="I67" s="246">
        <f>ROUND(E67*H67,2)</f>
        <v>0</v>
      </c>
      <c r="J67" s="245"/>
      <c r="K67" s="246">
        <f>ROUND(E67*J67,2)</f>
        <v>0</v>
      </c>
      <c r="L67" s="246">
        <v>21</v>
      </c>
      <c r="M67" s="246">
        <f>G67*(1+L67/100)</f>
        <v>0</v>
      </c>
      <c r="N67" s="244">
        <v>0</v>
      </c>
      <c r="O67" s="244">
        <f>ROUND(E67*N67,2)</f>
        <v>0</v>
      </c>
      <c r="P67" s="244">
        <v>0</v>
      </c>
      <c r="Q67" s="244">
        <f>ROUND(E67*P67,2)</f>
        <v>0</v>
      </c>
      <c r="R67" s="246"/>
      <c r="S67" s="246" t="s">
        <v>236</v>
      </c>
      <c r="T67" s="247" t="s">
        <v>679</v>
      </c>
      <c r="U67" s="225">
        <v>1.6E-2</v>
      </c>
      <c r="V67" s="225">
        <f>ROUND(E67*U67,2)</f>
        <v>63.89</v>
      </c>
      <c r="W67" s="225"/>
      <c r="X67" s="225" t="s">
        <v>680</v>
      </c>
      <c r="Y67" s="225" t="s">
        <v>225</v>
      </c>
      <c r="Z67" s="215"/>
      <c r="AA67" s="215"/>
      <c r="AB67" s="215"/>
      <c r="AC67" s="215"/>
      <c r="AD67" s="215"/>
      <c r="AE67" s="215"/>
      <c r="AF67" s="215"/>
      <c r="AG67" s="215" t="s">
        <v>681</v>
      </c>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row>
    <row r="68" spans="1:60" x14ac:dyDescent="0.2">
      <c r="A68" s="227" t="s">
        <v>217</v>
      </c>
      <c r="B68" s="228" t="s">
        <v>162</v>
      </c>
      <c r="C68" s="248" t="s">
        <v>163</v>
      </c>
      <c r="D68" s="229"/>
      <c r="E68" s="230"/>
      <c r="F68" s="231"/>
      <c r="G68" s="231">
        <f>SUMIF(AG69:AG71,"&lt;&gt;NOR",G69:G71)</f>
        <v>0</v>
      </c>
      <c r="H68" s="231"/>
      <c r="I68" s="231">
        <f>SUM(I69:I71)</f>
        <v>0</v>
      </c>
      <c r="J68" s="231"/>
      <c r="K68" s="231">
        <f>SUM(K69:K71)</f>
        <v>0</v>
      </c>
      <c r="L68" s="231"/>
      <c r="M68" s="231">
        <f>SUM(M69:M71)</f>
        <v>0</v>
      </c>
      <c r="N68" s="230"/>
      <c r="O68" s="230">
        <f>SUM(O69:O71)</f>
        <v>0</v>
      </c>
      <c r="P68" s="230"/>
      <c r="Q68" s="230">
        <f>SUM(Q69:Q71)</f>
        <v>0</v>
      </c>
      <c r="R68" s="231"/>
      <c r="S68" s="231"/>
      <c r="T68" s="232"/>
      <c r="U68" s="226"/>
      <c r="V68" s="226">
        <f>SUM(V69:V71)</f>
        <v>8.93</v>
      </c>
      <c r="W68" s="226"/>
      <c r="X68" s="226"/>
      <c r="Y68" s="226"/>
      <c r="AG68" t="s">
        <v>218</v>
      </c>
    </row>
    <row r="69" spans="1:60" outlineLevel="1" x14ac:dyDescent="0.2">
      <c r="A69" s="234">
        <v>30</v>
      </c>
      <c r="B69" s="235" t="s">
        <v>682</v>
      </c>
      <c r="C69" s="250" t="s">
        <v>683</v>
      </c>
      <c r="D69" s="236" t="s">
        <v>272</v>
      </c>
      <c r="E69" s="237">
        <v>26.25</v>
      </c>
      <c r="F69" s="238"/>
      <c r="G69" s="239">
        <f>ROUND(E69*F69,2)</f>
        <v>0</v>
      </c>
      <c r="H69" s="238"/>
      <c r="I69" s="239">
        <f>ROUND(E69*H69,2)</f>
        <v>0</v>
      </c>
      <c r="J69" s="238"/>
      <c r="K69" s="239">
        <f>ROUND(E69*J69,2)</f>
        <v>0</v>
      </c>
      <c r="L69" s="239">
        <v>21</v>
      </c>
      <c r="M69" s="239">
        <f>G69*(1+L69/100)</f>
        <v>0</v>
      </c>
      <c r="N69" s="237">
        <v>8.0000000000000007E-5</v>
      </c>
      <c r="O69" s="237">
        <f>ROUND(E69*N69,2)</f>
        <v>0</v>
      </c>
      <c r="P69" s="237">
        <v>0</v>
      </c>
      <c r="Q69" s="237">
        <f>ROUND(E69*P69,2)</f>
        <v>0</v>
      </c>
      <c r="R69" s="239"/>
      <c r="S69" s="239" t="s">
        <v>236</v>
      </c>
      <c r="T69" s="240" t="s">
        <v>223</v>
      </c>
      <c r="U69" s="225">
        <v>0.34</v>
      </c>
      <c r="V69" s="225">
        <f>ROUND(E69*U69,2)</f>
        <v>8.93</v>
      </c>
      <c r="W69" s="225"/>
      <c r="X69" s="225" t="s">
        <v>224</v>
      </c>
      <c r="Y69" s="225" t="s">
        <v>225</v>
      </c>
      <c r="Z69" s="215"/>
      <c r="AA69" s="215"/>
      <c r="AB69" s="215"/>
      <c r="AC69" s="215"/>
      <c r="AD69" s="215"/>
      <c r="AE69" s="215"/>
      <c r="AF69" s="215"/>
      <c r="AG69" s="215" t="s">
        <v>226</v>
      </c>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row>
    <row r="70" spans="1:60" outlineLevel="2" x14ac:dyDescent="0.2">
      <c r="A70" s="222"/>
      <c r="B70" s="223"/>
      <c r="C70" s="261" t="s">
        <v>684</v>
      </c>
      <c r="D70" s="254"/>
      <c r="E70" s="255">
        <v>26.25</v>
      </c>
      <c r="F70" s="225"/>
      <c r="G70" s="225"/>
      <c r="H70" s="225"/>
      <c r="I70" s="225"/>
      <c r="J70" s="225"/>
      <c r="K70" s="225"/>
      <c r="L70" s="225"/>
      <c r="M70" s="225"/>
      <c r="N70" s="224"/>
      <c r="O70" s="224"/>
      <c r="P70" s="224"/>
      <c r="Q70" s="224"/>
      <c r="R70" s="225"/>
      <c r="S70" s="225"/>
      <c r="T70" s="225"/>
      <c r="U70" s="225"/>
      <c r="V70" s="225"/>
      <c r="W70" s="225"/>
      <c r="X70" s="225"/>
      <c r="Y70" s="225"/>
      <c r="Z70" s="215"/>
      <c r="AA70" s="215"/>
      <c r="AB70" s="215"/>
      <c r="AC70" s="215"/>
      <c r="AD70" s="215"/>
      <c r="AE70" s="215"/>
      <c r="AF70" s="215"/>
      <c r="AG70" s="215" t="s">
        <v>258</v>
      </c>
      <c r="AH70" s="215">
        <v>0</v>
      </c>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row>
    <row r="71" spans="1:60" outlineLevel="1" x14ac:dyDescent="0.2">
      <c r="A71" s="234">
        <v>31</v>
      </c>
      <c r="B71" s="235" t="s">
        <v>685</v>
      </c>
      <c r="C71" s="250" t="s">
        <v>686</v>
      </c>
      <c r="D71" s="236" t="s">
        <v>335</v>
      </c>
      <c r="E71" s="237">
        <v>2.0999999999999999E-3</v>
      </c>
      <c r="F71" s="238"/>
      <c r="G71" s="239">
        <f>ROUND(E71*F71,2)</f>
        <v>0</v>
      </c>
      <c r="H71" s="238"/>
      <c r="I71" s="239">
        <f>ROUND(E71*H71,2)</f>
        <v>0</v>
      </c>
      <c r="J71" s="238"/>
      <c r="K71" s="239">
        <f>ROUND(E71*J71,2)</f>
        <v>0</v>
      </c>
      <c r="L71" s="239">
        <v>21</v>
      </c>
      <c r="M71" s="239">
        <f>G71*(1+L71/100)</f>
        <v>0</v>
      </c>
      <c r="N71" s="237">
        <v>0</v>
      </c>
      <c r="O71" s="237">
        <f>ROUND(E71*N71,2)</f>
        <v>0</v>
      </c>
      <c r="P71" s="237">
        <v>0</v>
      </c>
      <c r="Q71" s="237">
        <f>ROUND(E71*P71,2)</f>
        <v>0</v>
      </c>
      <c r="R71" s="239"/>
      <c r="S71" s="239" t="s">
        <v>236</v>
      </c>
      <c r="T71" s="240" t="s">
        <v>223</v>
      </c>
      <c r="U71" s="225">
        <v>1.5669999999999999</v>
      </c>
      <c r="V71" s="225">
        <f>ROUND(E71*U71,2)</f>
        <v>0</v>
      </c>
      <c r="W71" s="225"/>
      <c r="X71" s="225" t="s">
        <v>224</v>
      </c>
      <c r="Y71" s="225" t="s">
        <v>225</v>
      </c>
      <c r="Z71" s="215"/>
      <c r="AA71" s="215"/>
      <c r="AB71" s="215"/>
      <c r="AC71" s="215"/>
      <c r="AD71" s="215"/>
      <c r="AE71" s="215"/>
      <c r="AF71" s="215"/>
      <c r="AG71" s="215" t="s">
        <v>368</v>
      </c>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row>
    <row r="72" spans="1:60" x14ac:dyDescent="0.2">
      <c r="A72" s="3"/>
      <c r="B72" s="4"/>
      <c r="C72" s="251"/>
      <c r="D72" s="6"/>
      <c r="E72" s="3"/>
      <c r="F72" s="3"/>
      <c r="G72" s="3"/>
      <c r="H72" s="3"/>
      <c r="I72" s="3"/>
      <c r="J72" s="3"/>
      <c r="K72" s="3"/>
      <c r="L72" s="3"/>
      <c r="M72" s="3"/>
      <c r="N72" s="3"/>
      <c r="O72" s="3"/>
      <c r="P72" s="3"/>
      <c r="Q72" s="3"/>
      <c r="R72" s="3"/>
      <c r="S72" s="3"/>
      <c r="T72" s="3"/>
      <c r="U72" s="3"/>
      <c r="V72" s="3"/>
      <c r="W72" s="3"/>
      <c r="X72" s="3"/>
      <c r="Y72" s="3"/>
      <c r="AE72">
        <v>12</v>
      </c>
      <c r="AF72">
        <v>21</v>
      </c>
      <c r="AG72" t="s">
        <v>203</v>
      </c>
    </row>
    <row r="73" spans="1:60" x14ac:dyDescent="0.2">
      <c r="A73" s="218"/>
      <c r="B73" s="219" t="s">
        <v>29</v>
      </c>
      <c r="C73" s="252"/>
      <c r="D73" s="220"/>
      <c r="E73" s="221"/>
      <c r="F73" s="221"/>
      <c r="G73" s="233">
        <f>G8+G27+G34+G41+G59+G68</f>
        <v>0</v>
      </c>
      <c r="H73" s="3"/>
      <c r="I73" s="3"/>
      <c r="J73" s="3"/>
      <c r="K73" s="3"/>
      <c r="L73" s="3"/>
      <c r="M73" s="3"/>
      <c r="N73" s="3"/>
      <c r="O73" s="3"/>
      <c r="P73" s="3"/>
      <c r="Q73" s="3"/>
      <c r="R73" s="3"/>
      <c r="S73" s="3"/>
      <c r="T73" s="3"/>
      <c r="U73" s="3"/>
      <c r="V73" s="3"/>
      <c r="W73" s="3"/>
      <c r="X73" s="3"/>
      <c r="Y73" s="3"/>
      <c r="AE73">
        <f>SUMIF(L7:L71,AE72,G7:G71)</f>
        <v>0</v>
      </c>
      <c r="AF73">
        <f>SUMIF(L7:L71,AF72,G7:G71)</f>
        <v>0</v>
      </c>
      <c r="AG73" t="s">
        <v>249</v>
      </c>
    </row>
    <row r="74" spans="1:60" x14ac:dyDescent="0.2">
      <c r="C74" s="253"/>
      <c r="D74" s="10"/>
      <c r="AG74" t="s">
        <v>250</v>
      </c>
    </row>
    <row r="75" spans="1:60" x14ac:dyDescent="0.2">
      <c r="D75" s="10"/>
    </row>
    <row r="76" spans="1:60" x14ac:dyDescent="0.2">
      <c r="D76" s="10"/>
    </row>
    <row r="77" spans="1:60" x14ac:dyDescent="0.2">
      <c r="D77" s="10"/>
    </row>
    <row r="78" spans="1:60" x14ac:dyDescent="0.2">
      <c r="D78" s="10"/>
    </row>
    <row r="79" spans="1:60" x14ac:dyDescent="0.2">
      <c r="D79" s="10"/>
    </row>
    <row r="80" spans="1:60"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cMp3ta7dBMMpP5meG0Pzm9WVeZIJptXpx1lwp0TqV7+te3ATaE8T9AdCbgT7jZ3DTQYUf+AKSk8vqNNLIiQLYQ==" saltValue="pQAUCwAh3AWoZGRcAmFSQg==" spinCount="100000" sheet="1" formatRows="0"/>
  <mergeCells count="6">
    <mergeCell ref="A1:G1"/>
    <mergeCell ref="C2:G2"/>
    <mergeCell ref="C3:G3"/>
    <mergeCell ref="C4:G4"/>
    <mergeCell ref="C29:G29"/>
    <mergeCell ref="C38:G38"/>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00110-FFD9-4FA1-BBAE-0649D14201C2}">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72</v>
      </c>
      <c r="C3" s="204" t="s">
        <v>73</v>
      </c>
      <c r="D3" s="202"/>
      <c r="E3" s="202"/>
      <c r="F3" s="202"/>
      <c r="G3" s="203"/>
      <c r="AC3" s="179" t="s">
        <v>192</v>
      </c>
      <c r="AG3" t="s">
        <v>193</v>
      </c>
    </row>
    <row r="4" spans="1:60" ht="24.95" customHeight="1" x14ac:dyDescent="0.2">
      <c r="A4" s="205" t="s">
        <v>9</v>
      </c>
      <c r="B4" s="206" t="s">
        <v>76</v>
      </c>
      <c r="C4" s="207" t="s">
        <v>77</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138</v>
      </c>
      <c r="C8" s="248" t="s">
        <v>139</v>
      </c>
      <c r="D8" s="229"/>
      <c r="E8" s="230"/>
      <c r="F8" s="231"/>
      <c r="G8" s="231">
        <f>SUMIF(AG9:AG48,"&lt;&gt;NOR",G9:G48)</f>
        <v>0</v>
      </c>
      <c r="H8" s="231"/>
      <c r="I8" s="231">
        <f>SUM(I9:I48)</f>
        <v>0</v>
      </c>
      <c r="J8" s="231"/>
      <c r="K8" s="231">
        <f>SUM(K9:K48)</f>
        <v>0</v>
      </c>
      <c r="L8" s="231"/>
      <c r="M8" s="231">
        <f>SUM(M9:M48)</f>
        <v>0</v>
      </c>
      <c r="N8" s="230"/>
      <c r="O8" s="230">
        <f>SUM(O9:O48)</f>
        <v>0</v>
      </c>
      <c r="P8" s="230"/>
      <c r="Q8" s="230">
        <f>SUM(Q9:Q48)</f>
        <v>178.54000000000002</v>
      </c>
      <c r="R8" s="231"/>
      <c r="S8" s="231"/>
      <c r="T8" s="232"/>
      <c r="U8" s="226"/>
      <c r="V8" s="226">
        <f>SUM(V9:V48)</f>
        <v>225.72000000000003</v>
      </c>
      <c r="W8" s="226"/>
      <c r="X8" s="226"/>
      <c r="Y8" s="226"/>
      <c r="AG8" t="s">
        <v>218</v>
      </c>
    </row>
    <row r="9" spans="1:60" outlineLevel="1" x14ac:dyDescent="0.2">
      <c r="A9" s="234">
        <v>1</v>
      </c>
      <c r="B9" s="235" t="s">
        <v>687</v>
      </c>
      <c r="C9" s="250" t="s">
        <v>688</v>
      </c>
      <c r="D9" s="236" t="s">
        <v>272</v>
      </c>
      <c r="E9" s="237">
        <v>324.60000000000002</v>
      </c>
      <c r="F9" s="238"/>
      <c r="G9" s="239">
        <f>ROUND(E9*F9,2)</f>
        <v>0</v>
      </c>
      <c r="H9" s="238"/>
      <c r="I9" s="239">
        <f>ROUND(E9*H9,2)</f>
        <v>0</v>
      </c>
      <c r="J9" s="238"/>
      <c r="K9" s="239">
        <f>ROUND(E9*J9,2)</f>
        <v>0</v>
      </c>
      <c r="L9" s="239">
        <v>21</v>
      </c>
      <c r="M9" s="239">
        <f>G9*(1+L9/100)</f>
        <v>0</v>
      </c>
      <c r="N9" s="237">
        <v>0</v>
      </c>
      <c r="O9" s="237">
        <f>ROUND(E9*N9,2)</f>
        <v>0</v>
      </c>
      <c r="P9" s="237">
        <v>0.22</v>
      </c>
      <c r="Q9" s="237">
        <f>ROUND(E9*P9,2)</f>
        <v>71.41</v>
      </c>
      <c r="R9" s="239"/>
      <c r="S9" s="239" t="s">
        <v>236</v>
      </c>
      <c r="T9" s="240" t="s">
        <v>223</v>
      </c>
      <c r="U9" s="225">
        <v>3.3000000000000002E-2</v>
      </c>
      <c r="V9" s="225">
        <f>ROUND(E9*U9,2)</f>
        <v>10.71</v>
      </c>
      <c r="W9" s="225"/>
      <c r="X9" s="225" t="s">
        <v>224</v>
      </c>
      <c r="Y9" s="225" t="s">
        <v>225</v>
      </c>
      <c r="Z9" s="215"/>
      <c r="AA9" s="215"/>
      <c r="AB9" s="215"/>
      <c r="AC9" s="215"/>
      <c r="AD9" s="215"/>
      <c r="AE9" s="215"/>
      <c r="AF9" s="215"/>
      <c r="AG9" s="215" t="s">
        <v>226</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outlineLevel="2" x14ac:dyDescent="0.2">
      <c r="A10" s="222"/>
      <c r="B10" s="223"/>
      <c r="C10" s="263" t="s">
        <v>689</v>
      </c>
      <c r="D10" s="259"/>
      <c r="E10" s="259"/>
      <c r="F10" s="259"/>
      <c r="G10" s="259"/>
      <c r="H10" s="225"/>
      <c r="I10" s="225"/>
      <c r="J10" s="225"/>
      <c r="K10" s="225"/>
      <c r="L10" s="225"/>
      <c r="M10" s="225"/>
      <c r="N10" s="224"/>
      <c r="O10" s="224"/>
      <c r="P10" s="224"/>
      <c r="Q10" s="224"/>
      <c r="R10" s="225"/>
      <c r="S10" s="225"/>
      <c r="T10" s="225"/>
      <c r="U10" s="225"/>
      <c r="V10" s="225"/>
      <c r="W10" s="225"/>
      <c r="X10" s="225"/>
      <c r="Y10" s="225"/>
      <c r="Z10" s="215"/>
      <c r="AA10" s="215"/>
      <c r="AB10" s="215"/>
      <c r="AC10" s="215"/>
      <c r="AD10" s="215"/>
      <c r="AE10" s="215"/>
      <c r="AF10" s="215"/>
      <c r="AG10" s="215" t="s">
        <v>278</v>
      </c>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row>
    <row r="11" spans="1:60" outlineLevel="2" x14ac:dyDescent="0.2">
      <c r="A11" s="222"/>
      <c r="B11" s="223"/>
      <c r="C11" s="261" t="s">
        <v>690</v>
      </c>
      <c r="D11" s="254"/>
      <c r="E11" s="255">
        <v>264.60000000000002</v>
      </c>
      <c r="F11" s="225"/>
      <c r="G11" s="225"/>
      <c r="H11" s="225"/>
      <c r="I11" s="225"/>
      <c r="J11" s="225"/>
      <c r="K11" s="225"/>
      <c r="L11" s="225"/>
      <c r="M11" s="225"/>
      <c r="N11" s="224"/>
      <c r="O11" s="224"/>
      <c r="P11" s="224"/>
      <c r="Q11" s="224"/>
      <c r="R11" s="225"/>
      <c r="S11" s="225"/>
      <c r="T11" s="225"/>
      <c r="U11" s="225"/>
      <c r="V11" s="225"/>
      <c r="W11" s="225"/>
      <c r="X11" s="225"/>
      <c r="Y11" s="225"/>
      <c r="Z11" s="215"/>
      <c r="AA11" s="215"/>
      <c r="AB11" s="215"/>
      <c r="AC11" s="215"/>
      <c r="AD11" s="215"/>
      <c r="AE11" s="215"/>
      <c r="AF11" s="215"/>
      <c r="AG11" s="215" t="s">
        <v>258</v>
      </c>
      <c r="AH11" s="215">
        <v>0</v>
      </c>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3" x14ac:dyDescent="0.2">
      <c r="A12" s="222"/>
      <c r="B12" s="223"/>
      <c r="C12" s="261" t="s">
        <v>691</v>
      </c>
      <c r="D12" s="254"/>
      <c r="E12" s="255">
        <v>60</v>
      </c>
      <c r="F12" s="225"/>
      <c r="G12" s="225"/>
      <c r="H12" s="225"/>
      <c r="I12" s="225"/>
      <c r="J12" s="225"/>
      <c r="K12" s="225"/>
      <c r="L12" s="225"/>
      <c r="M12" s="225"/>
      <c r="N12" s="224"/>
      <c r="O12" s="224"/>
      <c r="P12" s="224"/>
      <c r="Q12" s="224"/>
      <c r="R12" s="225"/>
      <c r="S12" s="225"/>
      <c r="T12" s="225"/>
      <c r="U12" s="225"/>
      <c r="V12" s="225"/>
      <c r="W12" s="225"/>
      <c r="X12" s="225"/>
      <c r="Y12" s="225"/>
      <c r="Z12" s="215"/>
      <c r="AA12" s="215"/>
      <c r="AB12" s="215"/>
      <c r="AC12" s="215"/>
      <c r="AD12" s="215"/>
      <c r="AE12" s="215"/>
      <c r="AF12" s="215"/>
      <c r="AG12" s="215" t="s">
        <v>258</v>
      </c>
      <c r="AH12" s="215">
        <v>0</v>
      </c>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outlineLevel="1" x14ac:dyDescent="0.2">
      <c r="A13" s="241">
        <v>2</v>
      </c>
      <c r="B13" s="242" t="s">
        <v>692</v>
      </c>
      <c r="C13" s="249" t="s">
        <v>693</v>
      </c>
      <c r="D13" s="243" t="s">
        <v>272</v>
      </c>
      <c r="E13" s="244">
        <v>60</v>
      </c>
      <c r="F13" s="245"/>
      <c r="G13" s="246">
        <f>ROUND(E13*F13,2)</f>
        <v>0</v>
      </c>
      <c r="H13" s="245"/>
      <c r="I13" s="246">
        <f>ROUND(E13*H13,2)</f>
        <v>0</v>
      </c>
      <c r="J13" s="245"/>
      <c r="K13" s="246">
        <f>ROUND(E13*J13,2)</f>
        <v>0</v>
      </c>
      <c r="L13" s="246">
        <v>21</v>
      </c>
      <c r="M13" s="246">
        <f>G13*(1+L13/100)</f>
        <v>0</v>
      </c>
      <c r="N13" s="244">
        <v>0</v>
      </c>
      <c r="O13" s="244">
        <f>ROUND(E13*N13,2)</f>
        <v>0</v>
      </c>
      <c r="P13" s="244">
        <v>0.22</v>
      </c>
      <c r="Q13" s="244">
        <f>ROUND(E13*P13,2)</f>
        <v>13.2</v>
      </c>
      <c r="R13" s="246"/>
      <c r="S13" s="246" t="s">
        <v>236</v>
      </c>
      <c r="T13" s="247" t="s">
        <v>223</v>
      </c>
      <c r="U13" s="225">
        <v>0.375</v>
      </c>
      <c r="V13" s="225">
        <f>ROUND(E13*U13,2)</f>
        <v>22.5</v>
      </c>
      <c r="W13" s="225"/>
      <c r="X13" s="225" t="s">
        <v>224</v>
      </c>
      <c r="Y13" s="225" t="s">
        <v>225</v>
      </c>
      <c r="Z13" s="215"/>
      <c r="AA13" s="215"/>
      <c r="AB13" s="215"/>
      <c r="AC13" s="215"/>
      <c r="AD13" s="215"/>
      <c r="AE13" s="215"/>
      <c r="AF13" s="215"/>
      <c r="AG13" s="215" t="s">
        <v>226</v>
      </c>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row>
    <row r="14" spans="1:60" outlineLevel="1" x14ac:dyDescent="0.2">
      <c r="A14" s="234">
        <v>3</v>
      </c>
      <c r="B14" s="235" t="s">
        <v>694</v>
      </c>
      <c r="C14" s="250" t="s">
        <v>695</v>
      </c>
      <c r="D14" s="236" t="s">
        <v>272</v>
      </c>
      <c r="E14" s="237">
        <v>264.60000000000002</v>
      </c>
      <c r="F14" s="238"/>
      <c r="G14" s="239">
        <f>ROUND(E14*F14,2)</f>
        <v>0</v>
      </c>
      <c r="H14" s="238"/>
      <c r="I14" s="239">
        <f>ROUND(E14*H14,2)</f>
        <v>0</v>
      </c>
      <c r="J14" s="238"/>
      <c r="K14" s="239">
        <f>ROUND(E14*J14,2)</f>
        <v>0</v>
      </c>
      <c r="L14" s="239">
        <v>21</v>
      </c>
      <c r="M14" s="239">
        <f>G14*(1+L14/100)</f>
        <v>0</v>
      </c>
      <c r="N14" s="237">
        <v>0</v>
      </c>
      <c r="O14" s="237">
        <f>ROUND(E14*N14,2)</f>
        <v>0</v>
      </c>
      <c r="P14" s="237">
        <v>0.35499999999999998</v>
      </c>
      <c r="Q14" s="237">
        <f>ROUND(E14*P14,2)</f>
        <v>93.93</v>
      </c>
      <c r="R14" s="239"/>
      <c r="S14" s="239" t="s">
        <v>236</v>
      </c>
      <c r="T14" s="240" t="s">
        <v>223</v>
      </c>
      <c r="U14" s="225">
        <v>6.2E-2</v>
      </c>
      <c r="V14" s="225">
        <f>ROUND(E14*U14,2)</f>
        <v>16.41</v>
      </c>
      <c r="W14" s="225"/>
      <c r="X14" s="225" t="s">
        <v>224</v>
      </c>
      <c r="Y14" s="225" t="s">
        <v>225</v>
      </c>
      <c r="Z14" s="215"/>
      <c r="AA14" s="215"/>
      <c r="AB14" s="215"/>
      <c r="AC14" s="215"/>
      <c r="AD14" s="215"/>
      <c r="AE14" s="215"/>
      <c r="AF14" s="215"/>
      <c r="AG14" s="215" t="s">
        <v>226</v>
      </c>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outlineLevel="2" x14ac:dyDescent="0.2">
      <c r="A15" s="222"/>
      <c r="B15" s="223"/>
      <c r="C15" s="261" t="s">
        <v>690</v>
      </c>
      <c r="D15" s="254"/>
      <c r="E15" s="255">
        <v>264.60000000000002</v>
      </c>
      <c r="F15" s="225"/>
      <c r="G15" s="225"/>
      <c r="H15" s="225"/>
      <c r="I15" s="225"/>
      <c r="J15" s="225"/>
      <c r="K15" s="225"/>
      <c r="L15" s="225"/>
      <c r="M15" s="225"/>
      <c r="N15" s="224"/>
      <c r="O15" s="224"/>
      <c r="P15" s="224"/>
      <c r="Q15" s="224"/>
      <c r="R15" s="225"/>
      <c r="S15" s="225"/>
      <c r="T15" s="225"/>
      <c r="U15" s="225"/>
      <c r="V15" s="225"/>
      <c r="W15" s="225"/>
      <c r="X15" s="225"/>
      <c r="Y15" s="225"/>
      <c r="Z15" s="215"/>
      <c r="AA15" s="215"/>
      <c r="AB15" s="215"/>
      <c r="AC15" s="215"/>
      <c r="AD15" s="215"/>
      <c r="AE15" s="215"/>
      <c r="AF15" s="215"/>
      <c r="AG15" s="215" t="s">
        <v>258</v>
      </c>
      <c r="AH15" s="215">
        <v>0</v>
      </c>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outlineLevel="1" x14ac:dyDescent="0.2">
      <c r="A16" s="234">
        <v>4</v>
      </c>
      <c r="B16" s="235" t="s">
        <v>604</v>
      </c>
      <c r="C16" s="250" t="s">
        <v>605</v>
      </c>
      <c r="D16" s="236" t="s">
        <v>253</v>
      </c>
      <c r="E16" s="237">
        <v>122.37</v>
      </c>
      <c r="F16" s="238"/>
      <c r="G16" s="239">
        <f>ROUND(E16*F16,2)</f>
        <v>0</v>
      </c>
      <c r="H16" s="238"/>
      <c r="I16" s="239">
        <f>ROUND(E16*H16,2)</f>
        <v>0</v>
      </c>
      <c r="J16" s="238"/>
      <c r="K16" s="239">
        <f>ROUND(E16*J16,2)</f>
        <v>0</v>
      </c>
      <c r="L16" s="239">
        <v>21</v>
      </c>
      <c r="M16" s="239">
        <f>G16*(1+L16/100)</f>
        <v>0</v>
      </c>
      <c r="N16" s="237">
        <v>0</v>
      </c>
      <c r="O16" s="237">
        <f>ROUND(E16*N16,2)</f>
        <v>0</v>
      </c>
      <c r="P16" s="237">
        <v>0</v>
      </c>
      <c r="Q16" s="237">
        <f>ROUND(E16*P16,2)</f>
        <v>0</v>
      </c>
      <c r="R16" s="239"/>
      <c r="S16" s="239" t="s">
        <v>236</v>
      </c>
      <c r="T16" s="240" t="s">
        <v>223</v>
      </c>
      <c r="U16" s="225">
        <v>9.7000000000000003E-2</v>
      </c>
      <c r="V16" s="225">
        <f>ROUND(E16*U16,2)</f>
        <v>11.87</v>
      </c>
      <c r="W16" s="225"/>
      <c r="X16" s="225" t="s">
        <v>224</v>
      </c>
      <c r="Y16" s="225" t="s">
        <v>225</v>
      </c>
      <c r="Z16" s="215"/>
      <c r="AA16" s="215"/>
      <c r="AB16" s="215"/>
      <c r="AC16" s="215"/>
      <c r="AD16" s="215"/>
      <c r="AE16" s="215"/>
      <c r="AF16" s="215"/>
      <c r="AG16" s="215" t="s">
        <v>226</v>
      </c>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outlineLevel="2" x14ac:dyDescent="0.2">
      <c r="A17" s="222"/>
      <c r="B17" s="223"/>
      <c r="C17" s="261" t="s">
        <v>696</v>
      </c>
      <c r="D17" s="254"/>
      <c r="E17" s="255">
        <v>43.47</v>
      </c>
      <c r="F17" s="225"/>
      <c r="G17" s="225"/>
      <c r="H17" s="225"/>
      <c r="I17" s="225"/>
      <c r="J17" s="225"/>
      <c r="K17" s="225"/>
      <c r="L17" s="225"/>
      <c r="M17" s="225"/>
      <c r="N17" s="224"/>
      <c r="O17" s="224"/>
      <c r="P17" s="224"/>
      <c r="Q17" s="224"/>
      <c r="R17" s="225"/>
      <c r="S17" s="225"/>
      <c r="T17" s="225"/>
      <c r="U17" s="225"/>
      <c r="V17" s="225"/>
      <c r="W17" s="225"/>
      <c r="X17" s="225"/>
      <c r="Y17" s="225"/>
      <c r="Z17" s="215"/>
      <c r="AA17" s="215"/>
      <c r="AB17" s="215"/>
      <c r="AC17" s="215"/>
      <c r="AD17" s="215"/>
      <c r="AE17" s="215"/>
      <c r="AF17" s="215"/>
      <c r="AG17" s="215" t="s">
        <v>258</v>
      </c>
      <c r="AH17" s="215">
        <v>0</v>
      </c>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row>
    <row r="18" spans="1:60" outlineLevel="3" x14ac:dyDescent="0.2">
      <c r="A18" s="222"/>
      <c r="B18" s="223"/>
      <c r="C18" s="261" t="s">
        <v>697</v>
      </c>
      <c r="D18" s="254"/>
      <c r="E18" s="255">
        <v>78.900000000000006</v>
      </c>
      <c r="F18" s="225"/>
      <c r="G18" s="225"/>
      <c r="H18" s="225"/>
      <c r="I18" s="225"/>
      <c r="J18" s="225"/>
      <c r="K18" s="225"/>
      <c r="L18" s="225"/>
      <c r="M18" s="225"/>
      <c r="N18" s="224"/>
      <c r="O18" s="224"/>
      <c r="P18" s="224"/>
      <c r="Q18" s="224"/>
      <c r="R18" s="225"/>
      <c r="S18" s="225"/>
      <c r="T18" s="225"/>
      <c r="U18" s="225"/>
      <c r="V18" s="225"/>
      <c r="W18" s="225"/>
      <c r="X18" s="225"/>
      <c r="Y18" s="225"/>
      <c r="Z18" s="215"/>
      <c r="AA18" s="215"/>
      <c r="AB18" s="215"/>
      <c r="AC18" s="215"/>
      <c r="AD18" s="215"/>
      <c r="AE18" s="215"/>
      <c r="AF18" s="215"/>
      <c r="AG18" s="215" t="s">
        <v>258</v>
      </c>
      <c r="AH18" s="215">
        <v>0</v>
      </c>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1:60" outlineLevel="1" x14ac:dyDescent="0.2">
      <c r="A19" s="234">
        <v>5</v>
      </c>
      <c r="B19" s="235" t="s">
        <v>698</v>
      </c>
      <c r="C19" s="250" t="s">
        <v>699</v>
      </c>
      <c r="D19" s="236" t="s">
        <v>253</v>
      </c>
      <c r="E19" s="237">
        <v>215.58500000000001</v>
      </c>
      <c r="F19" s="238"/>
      <c r="G19" s="239">
        <f>ROUND(E19*F19,2)</f>
        <v>0</v>
      </c>
      <c r="H19" s="238"/>
      <c r="I19" s="239">
        <f>ROUND(E19*H19,2)</f>
        <v>0</v>
      </c>
      <c r="J19" s="238"/>
      <c r="K19" s="239">
        <f>ROUND(E19*J19,2)</f>
        <v>0</v>
      </c>
      <c r="L19" s="239">
        <v>21</v>
      </c>
      <c r="M19" s="239">
        <f>G19*(1+L19/100)</f>
        <v>0</v>
      </c>
      <c r="N19" s="237">
        <v>0</v>
      </c>
      <c r="O19" s="237">
        <f>ROUND(E19*N19,2)</f>
        <v>0</v>
      </c>
      <c r="P19" s="237">
        <v>0</v>
      </c>
      <c r="Q19" s="237">
        <f>ROUND(E19*P19,2)</f>
        <v>0</v>
      </c>
      <c r="R19" s="239"/>
      <c r="S19" s="239" t="s">
        <v>236</v>
      </c>
      <c r="T19" s="240" t="s">
        <v>223</v>
      </c>
      <c r="U19" s="225">
        <v>0.187</v>
      </c>
      <c r="V19" s="225">
        <f>ROUND(E19*U19,2)</f>
        <v>40.31</v>
      </c>
      <c r="W19" s="225"/>
      <c r="X19" s="225" t="s">
        <v>224</v>
      </c>
      <c r="Y19" s="225" t="s">
        <v>225</v>
      </c>
      <c r="Z19" s="215"/>
      <c r="AA19" s="215"/>
      <c r="AB19" s="215"/>
      <c r="AC19" s="215"/>
      <c r="AD19" s="215"/>
      <c r="AE19" s="215"/>
      <c r="AF19" s="215"/>
      <c r="AG19" s="215" t="s">
        <v>226</v>
      </c>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row>
    <row r="20" spans="1:60" outlineLevel="2" x14ac:dyDescent="0.2">
      <c r="A20" s="222"/>
      <c r="B20" s="223"/>
      <c r="C20" s="261" t="s">
        <v>700</v>
      </c>
      <c r="D20" s="254"/>
      <c r="E20" s="255">
        <v>92.61</v>
      </c>
      <c r="F20" s="225"/>
      <c r="G20" s="225"/>
      <c r="H20" s="225"/>
      <c r="I20" s="225"/>
      <c r="J20" s="225"/>
      <c r="K20" s="225"/>
      <c r="L20" s="225"/>
      <c r="M20" s="225"/>
      <c r="N20" s="224"/>
      <c r="O20" s="224"/>
      <c r="P20" s="224"/>
      <c r="Q20" s="224"/>
      <c r="R20" s="225"/>
      <c r="S20" s="225"/>
      <c r="T20" s="225"/>
      <c r="U20" s="225"/>
      <c r="V20" s="225"/>
      <c r="W20" s="225"/>
      <c r="X20" s="225"/>
      <c r="Y20" s="225"/>
      <c r="Z20" s="215"/>
      <c r="AA20" s="215"/>
      <c r="AB20" s="215"/>
      <c r="AC20" s="215"/>
      <c r="AD20" s="215"/>
      <c r="AE20" s="215"/>
      <c r="AF20" s="215"/>
      <c r="AG20" s="215" t="s">
        <v>258</v>
      </c>
      <c r="AH20" s="215">
        <v>0</v>
      </c>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row>
    <row r="21" spans="1:60" outlineLevel="3" x14ac:dyDescent="0.2">
      <c r="A21" s="222"/>
      <c r="B21" s="223"/>
      <c r="C21" s="261" t="s">
        <v>701</v>
      </c>
      <c r="D21" s="254"/>
      <c r="E21" s="255">
        <v>36.229999999999997</v>
      </c>
      <c r="F21" s="225"/>
      <c r="G21" s="225"/>
      <c r="H21" s="225"/>
      <c r="I21" s="225"/>
      <c r="J21" s="225"/>
      <c r="K21" s="225"/>
      <c r="L21" s="225"/>
      <c r="M21" s="225"/>
      <c r="N21" s="224"/>
      <c r="O21" s="224"/>
      <c r="P21" s="224"/>
      <c r="Q21" s="224"/>
      <c r="R21" s="225"/>
      <c r="S21" s="225"/>
      <c r="T21" s="225"/>
      <c r="U21" s="225"/>
      <c r="V21" s="225"/>
      <c r="W21" s="225"/>
      <c r="X21" s="225"/>
      <c r="Y21" s="225"/>
      <c r="Z21" s="215"/>
      <c r="AA21" s="215"/>
      <c r="AB21" s="215"/>
      <c r="AC21" s="215"/>
      <c r="AD21" s="215"/>
      <c r="AE21" s="215"/>
      <c r="AF21" s="215"/>
      <c r="AG21" s="215" t="s">
        <v>258</v>
      </c>
      <c r="AH21" s="215">
        <v>0</v>
      </c>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row>
    <row r="22" spans="1:60" outlineLevel="3" x14ac:dyDescent="0.2">
      <c r="A22" s="222"/>
      <c r="B22" s="223"/>
      <c r="C22" s="261" t="s">
        <v>702</v>
      </c>
      <c r="D22" s="254"/>
      <c r="E22" s="255">
        <v>65.75</v>
      </c>
      <c r="F22" s="225"/>
      <c r="G22" s="225"/>
      <c r="H22" s="225"/>
      <c r="I22" s="225"/>
      <c r="J22" s="225"/>
      <c r="K22" s="225"/>
      <c r="L22" s="225"/>
      <c r="M22" s="225"/>
      <c r="N22" s="224"/>
      <c r="O22" s="224"/>
      <c r="P22" s="224"/>
      <c r="Q22" s="224"/>
      <c r="R22" s="225"/>
      <c r="S22" s="225"/>
      <c r="T22" s="225"/>
      <c r="U22" s="225"/>
      <c r="V22" s="225"/>
      <c r="W22" s="225"/>
      <c r="X22" s="225"/>
      <c r="Y22" s="225"/>
      <c r="Z22" s="215"/>
      <c r="AA22" s="215"/>
      <c r="AB22" s="215"/>
      <c r="AC22" s="215"/>
      <c r="AD22" s="215"/>
      <c r="AE22" s="215"/>
      <c r="AF22" s="215"/>
      <c r="AG22" s="215" t="s">
        <v>258</v>
      </c>
      <c r="AH22" s="215">
        <v>0</v>
      </c>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row>
    <row r="23" spans="1:60" outlineLevel="3" x14ac:dyDescent="0.2">
      <c r="A23" s="222"/>
      <c r="B23" s="223"/>
      <c r="C23" s="261" t="s">
        <v>703</v>
      </c>
      <c r="D23" s="254"/>
      <c r="E23" s="255">
        <v>21</v>
      </c>
      <c r="F23" s="225"/>
      <c r="G23" s="225"/>
      <c r="H23" s="225"/>
      <c r="I23" s="225"/>
      <c r="J23" s="225"/>
      <c r="K23" s="225"/>
      <c r="L23" s="225"/>
      <c r="M23" s="225"/>
      <c r="N23" s="224"/>
      <c r="O23" s="224"/>
      <c r="P23" s="224"/>
      <c r="Q23" s="224"/>
      <c r="R23" s="225"/>
      <c r="S23" s="225"/>
      <c r="T23" s="225"/>
      <c r="U23" s="225"/>
      <c r="V23" s="225"/>
      <c r="W23" s="225"/>
      <c r="X23" s="225"/>
      <c r="Y23" s="225"/>
      <c r="Z23" s="215"/>
      <c r="AA23" s="215"/>
      <c r="AB23" s="215"/>
      <c r="AC23" s="215"/>
      <c r="AD23" s="215"/>
      <c r="AE23" s="215"/>
      <c r="AF23" s="215"/>
      <c r="AG23" s="215" t="s">
        <v>258</v>
      </c>
      <c r="AH23" s="215">
        <v>0</v>
      </c>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row>
    <row r="24" spans="1:60" outlineLevel="1" x14ac:dyDescent="0.2">
      <c r="A24" s="234">
        <v>6</v>
      </c>
      <c r="B24" s="235" t="s">
        <v>259</v>
      </c>
      <c r="C24" s="250" t="s">
        <v>704</v>
      </c>
      <c r="D24" s="236" t="s">
        <v>253</v>
      </c>
      <c r="E24" s="237">
        <v>16.440000000000001</v>
      </c>
      <c r="F24" s="238"/>
      <c r="G24" s="239">
        <f>ROUND(E24*F24,2)</f>
        <v>0</v>
      </c>
      <c r="H24" s="238"/>
      <c r="I24" s="239">
        <f>ROUND(E24*H24,2)</f>
        <v>0</v>
      </c>
      <c r="J24" s="238"/>
      <c r="K24" s="239">
        <f>ROUND(E24*J24,2)</f>
        <v>0</v>
      </c>
      <c r="L24" s="239">
        <v>21</v>
      </c>
      <c r="M24" s="239">
        <f>G24*(1+L24/100)</f>
        <v>0</v>
      </c>
      <c r="N24" s="237">
        <v>0</v>
      </c>
      <c r="O24" s="237">
        <f>ROUND(E24*N24,2)</f>
        <v>0</v>
      </c>
      <c r="P24" s="237">
        <v>0</v>
      </c>
      <c r="Q24" s="237">
        <f>ROUND(E24*P24,2)</f>
        <v>0</v>
      </c>
      <c r="R24" s="239"/>
      <c r="S24" s="239" t="s">
        <v>236</v>
      </c>
      <c r="T24" s="240" t="s">
        <v>223</v>
      </c>
      <c r="U24" s="225">
        <v>3.5329999999999999</v>
      </c>
      <c r="V24" s="225">
        <f>ROUND(E24*U24,2)</f>
        <v>58.08</v>
      </c>
      <c r="W24" s="225"/>
      <c r="X24" s="225" t="s">
        <v>224</v>
      </c>
      <c r="Y24" s="225" t="s">
        <v>225</v>
      </c>
      <c r="Z24" s="215"/>
      <c r="AA24" s="215"/>
      <c r="AB24" s="215"/>
      <c r="AC24" s="215"/>
      <c r="AD24" s="215"/>
      <c r="AE24" s="215"/>
      <c r="AF24" s="215"/>
      <c r="AG24" s="215" t="s">
        <v>226</v>
      </c>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row>
    <row r="25" spans="1:60" outlineLevel="2" x14ac:dyDescent="0.2">
      <c r="A25" s="222"/>
      <c r="B25" s="223"/>
      <c r="C25" s="261" t="s">
        <v>705</v>
      </c>
      <c r="D25" s="254"/>
      <c r="E25" s="255">
        <v>2.88</v>
      </c>
      <c r="F25" s="225"/>
      <c r="G25" s="225"/>
      <c r="H25" s="225"/>
      <c r="I25" s="225"/>
      <c r="J25" s="225"/>
      <c r="K25" s="225"/>
      <c r="L25" s="225"/>
      <c r="M25" s="225"/>
      <c r="N25" s="224"/>
      <c r="O25" s="224"/>
      <c r="P25" s="224"/>
      <c r="Q25" s="224"/>
      <c r="R25" s="225"/>
      <c r="S25" s="225"/>
      <c r="T25" s="225"/>
      <c r="U25" s="225"/>
      <c r="V25" s="225"/>
      <c r="W25" s="225"/>
      <c r="X25" s="225"/>
      <c r="Y25" s="225"/>
      <c r="Z25" s="215"/>
      <c r="AA25" s="215"/>
      <c r="AB25" s="215"/>
      <c r="AC25" s="215"/>
      <c r="AD25" s="215"/>
      <c r="AE25" s="215"/>
      <c r="AF25" s="215"/>
      <c r="AG25" s="215" t="s">
        <v>258</v>
      </c>
      <c r="AH25" s="215">
        <v>0</v>
      </c>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row>
    <row r="26" spans="1:60" outlineLevel="3" x14ac:dyDescent="0.2">
      <c r="A26" s="222"/>
      <c r="B26" s="223"/>
      <c r="C26" s="261" t="s">
        <v>706</v>
      </c>
      <c r="D26" s="254"/>
      <c r="E26" s="255">
        <v>2.16</v>
      </c>
      <c r="F26" s="225"/>
      <c r="G26" s="225"/>
      <c r="H26" s="225"/>
      <c r="I26" s="225"/>
      <c r="J26" s="225"/>
      <c r="K26" s="225"/>
      <c r="L26" s="225"/>
      <c r="M26" s="225"/>
      <c r="N26" s="224"/>
      <c r="O26" s="224"/>
      <c r="P26" s="224"/>
      <c r="Q26" s="224"/>
      <c r="R26" s="225"/>
      <c r="S26" s="225"/>
      <c r="T26" s="225"/>
      <c r="U26" s="225"/>
      <c r="V26" s="225"/>
      <c r="W26" s="225"/>
      <c r="X26" s="225"/>
      <c r="Y26" s="225"/>
      <c r="Z26" s="215"/>
      <c r="AA26" s="215"/>
      <c r="AB26" s="215"/>
      <c r="AC26" s="215"/>
      <c r="AD26" s="215"/>
      <c r="AE26" s="215"/>
      <c r="AF26" s="215"/>
      <c r="AG26" s="215" t="s">
        <v>258</v>
      </c>
      <c r="AH26" s="215">
        <v>0</v>
      </c>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row>
    <row r="27" spans="1:60" outlineLevel="3" x14ac:dyDescent="0.2">
      <c r="A27" s="222"/>
      <c r="B27" s="223"/>
      <c r="C27" s="261" t="s">
        <v>707</v>
      </c>
      <c r="D27" s="254"/>
      <c r="E27" s="255">
        <v>2.16</v>
      </c>
      <c r="F27" s="225"/>
      <c r="G27" s="225"/>
      <c r="H27" s="225"/>
      <c r="I27" s="225"/>
      <c r="J27" s="225"/>
      <c r="K27" s="225"/>
      <c r="L27" s="225"/>
      <c r="M27" s="225"/>
      <c r="N27" s="224"/>
      <c r="O27" s="224"/>
      <c r="P27" s="224"/>
      <c r="Q27" s="224"/>
      <c r="R27" s="225"/>
      <c r="S27" s="225"/>
      <c r="T27" s="225"/>
      <c r="U27" s="225"/>
      <c r="V27" s="225"/>
      <c r="W27" s="225"/>
      <c r="X27" s="225"/>
      <c r="Y27" s="225"/>
      <c r="Z27" s="215"/>
      <c r="AA27" s="215"/>
      <c r="AB27" s="215"/>
      <c r="AC27" s="215"/>
      <c r="AD27" s="215"/>
      <c r="AE27" s="215"/>
      <c r="AF27" s="215"/>
      <c r="AG27" s="215" t="s">
        <v>258</v>
      </c>
      <c r="AH27" s="215">
        <v>0</v>
      </c>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row>
    <row r="28" spans="1:60" outlineLevel="3" x14ac:dyDescent="0.2">
      <c r="A28" s="222"/>
      <c r="B28" s="223"/>
      <c r="C28" s="261" t="s">
        <v>708</v>
      </c>
      <c r="D28" s="254"/>
      <c r="E28" s="255">
        <v>6.72</v>
      </c>
      <c r="F28" s="225"/>
      <c r="G28" s="225"/>
      <c r="H28" s="225"/>
      <c r="I28" s="225"/>
      <c r="J28" s="225"/>
      <c r="K28" s="225"/>
      <c r="L28" s="225"/>
      <c r="M28" s="225"/>
      <c r="N28" s="224"/>
      <c r="O28" s="224"/>
      <c r="P28" s="224"/>
      <c r="Q28" s="224"/>
      <c r="R28" s="225"/>
      <c r="S28" s="225"/>
      <c r="T28" s="225"/>
      <c r="U28" s="225"/>
      <c r="V28" s="225"/>
      <c r="W28" s="225"/>
      <c r="X28" s="225"/>
      <c r="Y28" s="225"/>
      <c r="Z28" s="215"/>
      <c r="AA28" s="215"/>
      <c r="AB28" s="215"/>
      <c r="AC28" s="215"/>
      <c r="AD28" s="215"/>
      <c r="AE28" s="215"/>
      <c r="AF28" s="215"/>
      <c r="AG28" s="215" t="s">
        <v>258</v>
      </c>
      <c r="AH28" s="215">
        <v>0</v>
      </c>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row>
    <row r="29" spans="1:60" outlineLevel="3" x14ac:dyDescent="0.2">
      <c r="A29" s="222"/>
      <c r="B29" s="223"/>
      <c r="C29" s="261" t="s">
        <v>709</v>
      </c>
      <c r="D29" s="254"/>
      <c r="E29" s="255">
        <v>2.52</v>
      </c>
      <c r="F29" s="225"/>
      <c r="G29" s="225"/>
      <c r="H29" s="225"/>
      <c r="I29" s="225"/>
      <c r="J29" s="225"/>
      <c r="K29" s="225"/>
      <c r="L29" s="225"/>
      <c r="M29" s="225"/>
      <c r="N29" s="224"/>
      <c r="O29" s="224"/>
      <c r="P29" s="224"/>
      <c r="Q29" s="224"/>
      <c r="R29" s="225"/>
      <c r="S29" s="225"/>
      <c r="T29" s="225"/>
      <c r="U29" s="225"/>
      <c r="V29" s="225"/>
      <c r="W29" s="225"/>
      <c r="X29" s="225"/>
      <c r="Y29" s="225"/>
      <c r="Z29" s="215"/>
      <c r="AA29" s="215"/>
      <c r="AB29" s="215"/>
      <c r="AC29" s="215"/>
      <c r="AD29" s="215"/>
      <c r="AE29" s="215"/>
      <c r="AF29" s="215"/>
      <c r="AG29" s="215" t="s">
        <v>258</v>
      </c>
      <c r="AH29" s="215">
        <v>0</v>
      </c>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row>
    <row r="30" spans="1:60" outlineLevel="1" x14ac:dyDescent="0.2">
      <c r="A30" s="234">
        <v>7</v>
      </c>
      <c r="B30" s="235" t="s">
        <v>321</v>
      </c>
      <c r="C30" s="250" t="s">
        <v>322</v>
      </c>
      <c r="D30" s="236" t="s">
        <v>253</v>
      </c>
      <c r="E30" s="237">
        <v>325.82299999999998</v>
      </c>
      <c r="F30" s="238"/>
      <c r="G30" s="239">
        <f>ROUND(E30*F30,2)</f>
        <v>0</v>
      </c>
      <c r="H30" s="238"/>
      <c r="I30" s="239">
        <f>ROUND(E30*H30,2)</f>
        <v>0</v>
      </c>
      <c r="J30" s="238"/>
      <c r="K30" s="239">
        <f>ROUND(E30*J30,2)</f>
        <v>0</v>
      </c>
      <c r="L30" s="239">
        <v>21</v>
      </c>
      <c r="M30" s="239">
        <f>G30*(1+L30/100)</f>
        <v>0</v>
      </c>
      <c r="N30" s="237">
        <v>0</v>
      </c>
      <c r="O30" s="237">
        <f>ROUND(E30*N30,2)</f>
        <v>0</v>
      </c>
      <c r="P30" s="237">
        <v>0</v>
      </c>
      <c r="Q30" s="237">
        <f>ROUND(E30*P30,2)</f>
        <v>0</v>
      </c>
      <c r="R30" s="239"/>
      <c r="S30" s="239" t="s">
        <v>236</v>
      </c>
      <c r="T30" s="240" t="s">
        <v>223</v>
      </c>
      <c r="U30" s="225">
        <v>1.0999999999999999E-2</v>
      </c>
      <c r="V30" s="225">
        <f>ROUND(E30*U30,2)</f>
        <v>3.58</v>
      </c>
      <c r="W30" s="225"/>
      <c r="X30" s="225" t="s">
        <v>224</v>
      </c>
      <c r="Y30" s="225" t="s">
        <v>225</v>
      </c>
      <c r="Z30" s="215"/>
      <c r="AA30" s="215"/>
      <c r="AB30" s="215"/>
      <c r="AC30" s="215"/>
      <c r="AD30" s="215"/>
      <c r="AE30" s="215"/>
      <c r="AF30" s="215"/>
      <c r="AG30" s="215" t="s">
        <v>226</v>
      </c>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row>
    <row r="31" spans="1:60" outlineLevel="2" x14ac:dyDescent="0.2">
      <c r="A31" s="222"/>
      <c r="B31" s="223"/>
      <c r="C31" s="261" t="s">
        <v>710</v>
      </c>
      <c r="D31" s="254"/>
      <c r="E31" s="255">
        <v>122.37</v>
      </c>
      <c r="F31" s="225"/>
      <c r="G31" s="225"/>
      <c r="H31" s="225"/>
      <c r="I31" s="225"/>
      <c r="J31" s="225"/>
      <c r="K31" s="225"/>
      <c r="L31" s="225"/>
      <c r="M31" s="225"/>
      <c r="N31" s="224"/>
      <c r="O31" s="224"/>
      <c r="P31" s="224"/>
      <c r="Q31" s="224"/>
      <c r="R31" s="225"/>
      <c r="S31" s="225"/>
      <c r="T31" s="225"/>
      <c r="U31" s="225"/>
      <c r="V31" s="225"/>
      <c r="W31" s="225"/>
      <c r="X31" s="225"/>
      <c r="Y31" s="225"/>
      <c r="Z31" s="215"/>
      <c r="AA31" s="215"/>
      <c r="AB31" s="215"/>
      <c r="AC31" s="215"/>
      <c r="AD31" s="215"/>
      <c r="AE31" s="215"/>
      <c r="AF31" s="215"/>
      <c r="AG31" s="215" t="s">
        <v>258</v>
      </c>
      <c r="AH31" s="215">
        <v>0</v>
      </c>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row>
    <row r="32" spans="1:60" outlineLevel="3" x14ac:dyDescent="0.2">
      <c r="A32" s="222"/>
      <c r="B32" s="223"/>
      <c r="C32" s="261" t="s">
        <v>711</v>
      </c>
      <c r="D32" s="254"/>
      <c r="E32" s="255">
        <v>215.59</v>
      </c>
      <c r="F32" s="225"/>
      <c r="G32" s="225"/>
      <c r="H32" s="225"/>
      <c r="I32" s="225"/>
      <c r="J32" s="225"/>
      <c r="K32" s="225"/>
      <c r="L32" s="225"/>
      <c r="M32" s="225"/>
      <c r="N32" s="224"/>
      <c r="O32" s="224"/>
      <c r="P32" s="224"/>
      <c r="Q32" s="224"/>
      <c r="R32" s="225"/>
      <c r="S32" s="225"/>
      <c r="T32" s="225"/>
      <c r="U32" s="225"/>
      <c r="V32" s="225"/>
      <c r="W32" s="225"/>
      <c r="X32" s="225"/>
      <c r="Y32" s="225"/>
      <c r="Z32" s="215"/>
      <c r="AA32" s="215"/>
      <c r="AB32" s="215"/>
      <c r="AC32" s="215"/>
      <c r="AD32" s="215"/>
      <c r="AE32" s="215"/>
      <c r="AF32" s="215"/>
      <c r="AG32" s="215" t="s">
        <v>258</v>
      </c>
      <c r="AH32" s="215">
        <v>0</v>
      </c>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row>
    <row r="33" spans="1:60" outlineLevel="3" x14ac:dyDescent="0.2">
      <c r="A33" s="222"/>
      <c r="B33" s="223"/>
      <c r="C33" s="261" t="s">
        <v>712</v>
      </c>
      <c r="D33" s="254"/>
      <c r="E33" s="255">
        <v>-12.13</v>
      </c>
      <c r="F33" s="225"/>
      <c r="G33" s="225"/>
      <c r="H33" s="225"/>
      <c r="I33" s="225"/>
      <c r="J33" s="225"/>
      <c r="K33" s="225"/>
      <c r="L33" s="225"/>
      <c r="M33" s="225"/>
      <c r="N33" s="224"/>
      <c r="O33" s="224"/>
      <c r="P33" s="224"/>
      <c r="Q33" s="224"/>
      <c r="R33" s="225"/>
      <c r="S33" s="225"/>
      <c r="T33" s="225"/>
      <c r="U33" s="225"/>
      <c r="V33" s="225"/>
      <c r="W33" s="225"/>
      <c r="X33" s="225"/>
      <c r="Y33" s="225"/>
      <c r="Z33" s="215"/>
      <c r="AA33" s="215"/>
      <c r="AB33" s="215"/>
      <c r="AC33" s="215"/>
      <c r="AD33" s="215"/>
      <c r="AE33" s="215"/>
      <c r="AF33" s="215"/>
      <c r="AG33" s="215" t="s">
        <v>258</v>
      </c>
      <c r="AH33" s="215">
        <v>0</v>
      </c>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row>
    <row r="34" spans="1:60" outlineLevel="1" x14ac:dyDescent="0.2">
      <c r="A34" s="234">
        <v>8</v>
      </c>
      <c r="B34" s="235" t="s">
        <v>617</v>
      </c>
      <c r="C34" s="250" t="s">
        <v>618</v>
      </c>
      <c r="D34" s="236" t="s">
        <v>253</v>
      </c>
      <c r="E34" s="237">
        <v>325.82299999999998</v>
      </c>
      <c r="F34" s="238"/>
      <c r="G34" s="239">
        <f>ROUND(E34*F34,2)</f>
        <v>0</v>
      </c>
      <c r="H34" s="238"/>
      <c r="I34" s="239">
        <f>ROUND(E34*H34,2)</f>
        <v>0</v>
      </c>
      <c r="J34" s="238"/>
      <c r="K34" s="239">
        <f>ROUND(E34*J34,2)</f>
        <v>0</v>
      </c>
      <c r="L34" s="239">
        <v>21</v>
      </c>
      <c r="M34" s="239">
        <f>G34*(1+L34/100)</f>
        <v>0</v>
      </c>
      <c r="N34" s="237">
        <v>0</v>
      </c>
      <c r="O34" s="237">
        <f>ROUND(E34*N34,2)</f>
        <v>0</v>
      </c>
      <c r="P34" s="237">
        <v>0</v>
      </c>
      <c r="Q34" s="237">
        <f>ROUND(E34*P34,2)</f>
        <v>0</v>
      </c>
      <c r="R34" s="239"/>
      <c r="S34" s="239" t="s">
        <v>236</v>
      </c>
      <c r="T34" s="240" t="s">
        <v>223</v>
      </c>
      <c r="U34" s="225">
        <v>5.2999999999999999E-2</v>
      </c>
      <c r="V34" s="225">
        <f>ROUND(E34*U34,2)</f>
        <v>17.27</v>
      </c>
      <c r="W34" s="225"/>
      <c r="X34" s="225" t="s">
        <v>224</v>
      </c>
      <c r="Y34" s="225" t="s">
        <v>225</v>
      </c>
      <c r="Z34" s="215"/>
      <c r="AA34" s="215"/>
      <c r="AB34" s="215"/>
      <c r="AC34" s="215"/>
      <c r="AD34" s="215"/>
      <c r="AE34" s="215"/>
      <c r="AF34" s="215"/>
      <c r="AG34" s="215" t="s">
        <v>226</v>
      </c>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row>
    <row r="35" spans="1:60" outlineLevel="2" x14ac:dyDescent="0.2">
      <c r="A35" s="222"/>
      <c r="B35" s="223"/>
      <c r="C35" s="261" t="s">
        <v>710</v>
      </c>
      <c r="D35" s="254"/>
      <c r="E35" s="255">
        <v>122.37</v>
      </c>
      <c r="F35" s="225"/>
      <c r="G35" s="225"/>
      <c r="H35" s="225"/>
      <c r="I35" s="225"/>
      <c r="J35" s="225"/>
      <c r="K35" s="225"/>
      <c r="L35" s="225"/>
      <c r="M35" s="225"/>
      <c r="N35" s="224"/>
      <c r="O35" s="224"/>
      <c r="P35" s="224"/>
      <c r="Q35" s="224"/>
      <c r="R35" s="225"/>
      <c r="S35" s="225"/>
      <c r="T35" s="225"/>
      <c r="U35" s="225"/>
      <c r="V35" s="225"/>
      <c r="W35" s="225"/>
      <c r="X35" s="225"/>
      <c r="Y35" s="225"/>
      <c r="Z35" s="215"/>
      <c r="AA35" s="215"/>
      <c r="AB35" s="215"/>
      <c r="AC35" s="215"/>
      <c r="AD35" s="215"/>
      <c r="AE35" s="215"/>
      <c r="AF35" s="215"/>
      <c r="AG35" s="215" t="s">
        <v>258</v>
      </c>
      <c r="AH35" s="215">
        <v>0</v>
      </c>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row>
    <row r="36" spans="1:60" outlineLevel="3" x14ac:dyDescent="0.2">
      <c r="A36" s="222"/>
      <c r="B36" s="223"/>
      <c r="C36" s="261" t="s">
        <v>711</v>
      </c>
      <c r="D36" s="254"/>
      <c r="E36" s="255">
        <v>215.59</v>
      </c>
      <c r="F36" s="225"/>
      <c r="G36" s="225"/>
      <c r="H36" s="225"/>
      <c r="I36" s="225"/>
      <c r="J36" s="225"/>
      <c r="K36" s="225"/>
      <c r="L36" s="225"/>
      <c r="M36" s="225"/>
      <c r="N36" s="224"/>
      <c r="O36" s="224"/>
      <c r="P36" s="224"/>
      <c r="Q36" s="224"/>
      <c r="R36" s="225"/>
      <c r="S36" s="225"/>
      <c r="T36" s="225"/>
      <c r="U36" s="225"/>
      <c r="V36" s="225"/>
      <c r="W36" s="225"/>
      <c r="X36" s="225"/>
      <c r="Y36" s="225"/>
      <c r="Z36" s="215"/>
      <c r="AA36" s="215"/>
      <c r="AB36" s="215"/>
      <c r="AC36" s="215"/>
      <c r="AD36" s="215"/>
      <c r="AE36" s="215"/>
      <c r="AF36" s="215"/>
      <c r="AG36" s="215" t="s">
        <v>258</v>
      </c>
      <c r="AH36" s="215">
        <v>0</v>
      </c>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row>
    <row r="37" spans="1:60" outlineLevel="3" x14ac:dyDescent="0.2">
      <c r="A37" s="222"/>
      <c r="B37" s="223"/>
      <c r="C37" s="261" t="s">
        <v>712</v>
      </c>
      <c r="D37" s="254"/>
      <c r="E37" s="255">
        <v>-12.13</v>
      </c>
      <c r="F37" s="225"/>
      <c r="G37" s="225"/>
      <c r="H37" s="225"/>
      <c r="I37" s="225"/>
      <c r="J37" s="225"/>
      <c r="K37" s="225"/>
      <c r="L37" s="225"/>
      <c r="M37" s="225"/>
      <c r="N37" s="224"/>
      <c r="O37" s="224"/>
      <c r="P37" s="224"/>
      <c r="Q37" s="224"/>
      <c r="R37" s="225"/>
      <c r="S37" s="225"/>
      <c r="T37" s="225"/>
      <c r="U37" s="225"/>
      <c r="V37" s="225"/>
      <c r="W37" s="225"/>
      <c r="X37" s="225"/>
      <c r="Y37" s="225"/>
      <c r="Z37" s="215"/>
      <c r="AA37" s="215"/>
      <c r="AB37" s="215"/>
      <c r="AC37" s="215"/>
      <c r="AD37" s="215"/>
      <c r="AE37" s="215"/>
      <c r="AF37" s="215"/>
      <c r="AG37" s="215" t="s">
        <v>258</v>
      </c>
      <c r="AH37" s="215">
        <v>0</v>
      </c>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row>
    <row r="38" spans="1:60" outlineLevel="1" x14ac:dyDescent="0.2">
      <c r="A38" s="234">
        <v>9</v>
      </c>
      <c r="B38" s="235" t="s">
        <v>620</v>
      </c>
      <c r="C38" s="250" t="s">
        <v>621</v>
      </c>
      <c r="D38" s="236" t="s">
        <v>253</v>
      </c>
      <c r="E38" s="237">
        <v>325.82299999999998</v>
      </c>
      <c r="F38" s="238"/>
      <c r="G38" s="239">
        <f>ROUND(E38*F38,2)</f>
        <v>0</v>
      </c>
      <c r="H38" s="238"/>
      <c r="I38" s="239">
        <f>ROUND(E38*H38,2)</f>
        <v>0</v>
      </c>
      <c r="J38" s="238"/>
      <c r="K38" s="239">
        <f>ROUND(E38*J38,2)</f>
        <v>0</v>
      </c>
      <c r="L38" s="239">
        <v>21</v>
      </c>
      <c r="M38" s="239">
        <f>G38*(1+L38/100)</f>
        <v>0</v>
      </c>
      <c r="N38" s="237">
        <v>0</v>
      </c>
      <c r="O38" s="237">
        <f>ROUND(E38*N38,2)</f>
        <v>0</v>
      </c>
      <c r="P38" s="237">
        <v>0</v>
      </c>
      <c r="Q38" s="237">
        <f>ROUND(E38*P38,2)</f>
        <v>0</v>
      </c>
      <c r="R38" s="239"/>
      <c r="S38" s="239" t="s">
        <v>236</v>
      </c>
      <c r="T38" s="240" t="s">
        <v>223</v>
      </c>
      <c r="U38" s="225">
        <v>8.9999999999999993E-3</v>
      </c>
      <c r="V38" s="225">
        <f>ROUND(E38*U38,2)</f>
        <v>2.93</v>
      </c>
      <c r="W38" s="225"/>
      <c r="X38" s="225" t="s">
        <v>224</v>
      </c>
      <c r="Y38" s="225" t="s">
        <v>225</v>
      </c>
      <c r="Z38" s="215"/>
      <c r="AA38" s="215"/>
      <c r="AB38" s="215"/>
      <c r="AC38" s="215"/>
      <c r="AD38" s="215"/>
      <c r="AE38" s="215"/>
      <c r="AF38" s="215"/>
      <c r="AG38" s="215" t="s">
        <v>226</v>
      </c>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row>
    <row r="39" spans="1:60" outlineLevel="2" x14ac:dyDescent="0.2">
      <c r="A39" s="222"/>
      <c r="B39" s="223"/>
      <c r="C39" s="261" t="s">
        <v>713</v>
      </c>
      <c r="D39" s="254"/>
      <c r="E39" s="255">
        <v>325.82</v>
      </c>
      <c r="F39" s="225"/>
      <c r="G39" s="225"/>
      <c r="H39" s="225"/>
      <c r="I39" s="225"/>
      <c r="J39" s="225"/>
      <c r="K39" s="225"/>
      <c r="L39" s="225"/>
      <c r="M39" s="225"/>
      <c r="N39" s="224"/>
      <c r="O39" s="224"/>
      <c r="P39" s="224"/>
      <c r="Q39" s="224"/>
      <c r="R39" s="225"/>
      <c r="S39" s="225"/>
      <c r="T39" s="225"/>
      <c r="U39" s="225"/>
      <c r="V39" s="225"/>
      <c r="W39" s="225"/>
      <c r="X39" s="225"/>
      <c r="Y39" s="225"/>
      <c r="Z39" s="215"/>
      <c r="AA39" s="215"/>
      <c r="AB39" s="215"/>
      <c r="AC39" s="215"/>
      <c r="AD39" s="215"/>
      <c r="AE39" s="215"/>
      <c r="AF39" s="215"/>
      <c r="AG39" s="215" t="s">
        <v>258</v>
      </c>
      <c r="AH39" s="215">
        <v>0</v>
      </c>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row>
    <row r="40" spans="1:60" outlineLevel="1" x14ac:dyDescent="0.2">
      <c r="A40" s="234">
        <v>10</v>
      </c>
      <c r="B40" s="235" t="s">
        <v>326</v>
      </c>
      <c r="C40" s="250" t="s">
        <v>327</v>
      </c>
      <c r="D40" s="236" t="s">
        <v>253</v>
      </c>
      <c r="E40" s="237">
        <v>16.440000000000001</v>
      </c>
      <c r="F40" s="238"/>
      <c r="G40" s="239">
        <f>ROUND(E40*F40,2)</f>
        <v>0</v>
      </c>
      <c r="H40" s="238"/>
      <c r="I40" s="239">
        <f>ROUND(E40*H40,2)</f>
        <v>0</v>
      </c>
      <c r="J40" s="238"/>
      <c r="K40" s="239">
        <f>ROUND(E40*J40,2)</f>
        <v>0</v>
      </c>
      <c r="L40" s="239">
        <v>21</v>
      </c>
      <c r="M40" s="239">
        <f>G40*(1+L40/100)</f>
        <v>0</v>
      </c>
      <c r="N40" s="237">
        <v>0</v>
      </c>
      <c r="O40" s="237">
        <f>ROUND(E40*N40,2)</f>
        <v>0</v>
      </c>
      <c r="P40" s="237">
        <v>0</v>
      </c>
      <c r="Q40" s="237">
        <f>ROUND(E40*P40,2)</f>
        <v>0</v>
      </c>
      <c r="R40" s="239"/>
      <c r="S40" s="239" t="s">
        <v>236</v>
      </c>
      <c r="T40" s="240" t="s">
        <v>223</v>
      </c>
      <c r="U40" s="225">
        <v>0.20200000000000001</v>
      </c>
      <c r="V40" s="225">
        <f>ROUND(E40*U40,2)</f>
        <v>3.32</v>
      </c>
      <c r="W40" s="225"/>
      <c r="X40" s="225" t="s">
        <v>224</v>
      </c>
      <c r="Y40" s="225" t="s">
        <v>225</v>
      </c>
      <c r="Z40" s="215"/>
      <c r="AA40" s="215"/>
      <c r="AB40" s="215"/>
      <c r="AC40" s="215"/>
      <c r="AD40" s="215"/>
      <c r="AE40" s="215"/>
      <c r="AF40" s="215"/>
      <c r="AG40" s="215" t="s">
        <v>226</v>
      </c>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row>
    <row r="41" spans="1:60" outlineLevel="2" x14ac:dyDescent="0.2">
      <c r="A41" s="222"/>
      <c r="B41" s="223"/>
      <c r="C41" s="263" t="s">
        <v>328</v>
      </c>
      <c r="D41" s="259"/>
      <c r="E41" s="259"/>
      <c r="F41" s="259"/>
      <c r="G41" s="259"/>
      <c r="H41" s="225"/>
      <c r="I41" s="225"/>
      <c r="J41" s="225"/>
      <c r="K41" s="225"/>
      <c r="L41" s="225"/>
      <c r="M41" s="225"/>
      <c r="N41" s="224"/>
      <c r="O41" s="224"/>
      <c r="P41" s="224"/>
      <c r="Q41" s="224"/>
      <c r="R41" s="225"/>
      <c r="S41" s="225"/>
      <c r="T41" s="225"/>
      <c r="U41" s="225"/>
      <c r="V41" s="225"/>
      <c r="W41" s="225"/>
      <c r="X41" s="225"/>
      <c r="Y41" s="225"/>
      <c r="Z41" s="215"/>
      <c r="AA41" s="215"/>
      <c r="AB41" s="215"/>
      <c r="AC41" s="215"/>
      <c r="AD41" s="215"/>
      <c r="AE41" s="215"/>
      <c r="AF41" s="215"/>
      <c r="AG41" s="215" t="s">
        <v>278</v>
      </c>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row>
    <row r="42" spans="1:60" outlineLevel="2" x14ac:dyDescent="0.2">
      <c r="A42" s="222"/>
      <c r="B42" s="223"/>
      <c r="C42" s="261" t="s">
        <v>714</v>
      </c>
      <c r="D42" s="254"/>
      <c r="E42" s="255">
        <v>16.440000000000001</v>
      </c>
      <c r="F42" s="225"/>
      <c r="G42" s="225"/>
      <c r="H42" s="225"/>
      <c r="I42" s="225"/>
      <c r="J42" s="225"/>
      <c r="K42" s="225"/>
      <c r="L42" s="225"/>
      <c r="M42" s="225"/>
      <c r="N42" s="224"/>
      <c r="O42" s="224"/>
      <c r="P42" s="224"/>
      <c r="Q42" s="224"/>
      <c r="R42" s="225"/>
      <c r="S42" s="225"/>
      <c r="T42" s="225"/>
      <c r="U42" s="225"/>
      <c r="V42" s="225"/>
      <c r="W42" s="225"/>
      <c r="X42" s="225"/>
      <c r="Y42" s="225"/>
      <c r="Z42" s="215"/>
      <c r="AA42" s="215"/>
      <c r="AB42" s="215"/>
      <c r="AC42" s="215"/>
      <c r="AD42" s="215"/>
      <c r="AE42" s="215"/>
      <c r="AF42" s="215"/>
      <c r="AG42" s="215" t="s">
        <v>258</v>
      </c>
      <c r="AH42" s="215">
        <v>0</v>
      </c>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row>
    <row r="43" spans="1:60" outlineLevel="1" x14ac:dyDescent="0.2">
      <c r="A43" s="234">
        <v>11</v>
      </c>
      <c r="B43" s="235" t="s">
        <v>715</v>
      </c>
      <c r="C43" s="250" t="s">
        <v>716</v>
      </c>
      <c r="D43" s="236" t="s">
        <v>253</v>
      </c>
      <c r="E43" s="237">
        <v>12.132</v>
      </c>
      <c r="F43" s="238"/>
      <c r="G43" s="239">
        <f>ROUND(E43*F43,2)</f>
        <v>0</v>
      </c>
      <c r="H43" s="238"/>
      <c r="I43" s="239">
        <f>ROUND(E43*H43,2)</f>
        <v>0</v>
      </c>
      <c r="J43" s="238"/>
      <c r="K43" s="239">
        <f>ROUND(E43*J43,2)</f>
        <v>0</v>
      </c>
      <c r="L43" s="239">
        <v>21</v>
      </c>
      <c r="M43" s="239">
        <f>G43*(1+L43/100)</f>
        <v>0</v>
      </c>
      <c r="N43" s="237">
        <v>0</v>
      </c>
      <c r="O43" s="237">
        <f>ROUND(E43*N43,2)</f>
        <v>0</v>
      </c>
      <c r="P43" s="237">
        <v>0</v>
      </c>
      <c r="Q43" s="237">
        <f>ROUND(E43*P43,2)</f>
        <v>0</v>
      </c>
      <c r="R43" s="239"/>
      <c r="S43" s="239" t="s">
        <v>236</v>
      </c>
      <c r="T43" s="240" t="s">
        <v>223</v>
      </c>
      <c r="U43" s="225">
        <v>2.1949999999999998</v>
      </c>
      <c r="V43" s="225">
        <f>ROUND(E43*U43,2)</f>
        <v>26.63</v>
      </c>
      <c r="W43" s="225"/>
      <c r="X43" s="225" t="s">
        <v>224</v>
      </c>
      <c r="Y43" s="225" t="s">
        <v>225</v>
      </c>
      <c r="Z43" s="215"/>
      <c r="AA43" s="215"/>
      <c r="AB43" s="215"/>
      <c r="AC43" s="215"/>
      <c r="AD43" s="215"/>
      <c r="AE43" s="215"/>
      <c r="AF43" s="215"/>
      <c r="AG43" s="215" t="s">
        <v>226</v>
      </c>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row>
    <row r="44" spans="1:60" outlineLevel="2" x14ac:dyDescent="0.2">
      <c r="A44" s="222"/>
      <c r="B44" s="223"/>
      <c r="C44" s="263" t="s">
        <v>717</v>
      </c>
      <c r="D44" s="259"/>
      <c r="E44" s="259"/>
      <c r="F44" s="259"/>
      <c r="G44" s="259"/>
      <c r="H44" s="225"/>
      <c r="I44" s="225"/>
      <c r="J44" s="225"/>
      <c r="K44" s="225"/>
      <c r="L44" s="225"/>
      <c r="M44" s="225"/>
      <c r="N44" s="224"/>
      <c r="O44" s="224"/>
      <c r="P44" s="224"/>
      <c r="Q44" s="224"/>
      <c r="R44" s="225"/>
      <c r="S44" s="225"/>
      <c r="T44" s="225"/>
      <c r="U44" s="225"/>
      <c r="V44" s="225"/>
      <c r="W44" s="225"/>
      <c r="X44" s="225"/>
      <c r="Y44" s="225"/>
      <c r="Z44" s="215"/>
      <c r="AA44" s="215"/>
      <c r="AB44" s="215"/>
      <c r="AC44" s="215"/>
      <c r="AD44" s="215"/>
      <c r="AE44" s="215"/>
      <c r="AF44" s="215"/>
      <c r="AG44" s="215" t="s">
        <v>278</v>
      </c>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row>
    <row r="45" spans="1:60" outlineLevel="2" x14ac:dyDescent="0.2">
      <c r="A45" s="222"/>
      <c r="B45" s="223"/>
      <c r="C45" s="261" t="s">
        <v>718</v>
      </c>
      <c r="D45" s="254"/>
      <c r="E45" s="255">
        <v>12.13</v>
      </c>
      <c r="F45" s="225"/>
      <c r="G45" s="225"/>
      <c r="H45" s="225"/>
      <c r="I45" s="225"/>
      <c r="J45" s="225"/>
      <c r="K45" s="225"/>
      <c r="L45" s="225"/>
      <c r="M45" s="225"/>
      <c r="N45" s="224"/>
      <c r="O45" s="224"/>
      <c r="P45" s="224"/>
      <c r="Q45" s="224"/>
      <c r="R45" s="225"/>
      <c r="S45" s="225"/>
      <c r="T45" s="225"/>
      <c r="U45" s="225"/>
      <c r="V45" s="225"/>
      <c r="W45" s="225"/>
      <c r="X45" s="225"/>
      <c r="Y45" s="225"/>
      <c r="Z45" s="215"/>
      <c r="AA45" s="215"/>
      <c r="AB45" s="215"/>
      <c r="AC45" s="215"/>
      <c r="AD45" s="215"/>
      <c r="AE45" s="215"/>
      <c r="AF45" s="215"/>
      <c r="AG45" s="215" t="s">
        <v>258</v>
      </c>
      <c r="AH45" s="215">
        <v>0</v>
      </c>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row>
    <row r="46" spans="1:60" outlineLevel="1" x14ac:dyDescent="0.2">
      <c r="A46" s="234">
        <v>12</v>
      </c>
      <c r="B46" s="235" t="s">
        <v>624</v>
      </c>
      <c r="C46" s="250" t="s">
        <v>625</v>
      </c>
      <c r="D46" s="236" t="s">
        <v>272</v>
      </c>
      <c r="E46" s="237">
        <v>672.5</v>
      </c>
      <c r="F46" s="238"/>
      <c r="G46" s="239">
        <f>ROUND(E46*F46,2)</f>
        <v>0</v>
      </c>
      <c r="H46" s="238"/>
      <c r="I46" s="239">
        <f>ROUND(E46*H46,2)</f>
        <v>0</v>
      </c>
      <c r="J46" s="238"/>
      <c r="K46" s="239">
        <f>ROUND(E46*J46,2)</f>
        <v>0</v>
      </c>
      <c r="L46" s="239">
        <v>21</v>
      </c>
      <c r="M46" s="239">
        <f>G46*(1+L46/100)</f>
        <v>0</v>
      </c>
      <c r="N46" s="237">
        <v>0</v>
      </c>
      <c r="O46" s="237">
        <f>ROUND(E46*N46,2)</f>
        <v>0</v>
      </c>
      <c r="P46" s="237">
        <v>0</v>
      </c>
      <c r="Q46" s="237">
        <f>ROUND(E46*P46,2)</f>
        <v>0</v>
      </c>
      <c r="R46" s="239"/>
      <c r="S46" s="239" t="s">
        <v>236</v>
      </c>
      <c r="T46" s="240" t="s">
        <v>223</v>
      </c>
      <c r="U46" s="225">
        <v>1.7999999999999999E-2</v>
      </c>
      <c r="V46" s="225">
        <f>ROUND(E46*U46,2)</f>
        <v>12.11</v>
      </c>
      <c r="W46" s="225"/>
      <c r="X46" s="225" t="s">
        <v>224</v>
      </c>
      <c r="Y46" s="225" t="s">
        <v>225</v>
      </c>
      <c r="Z46" s="215"/>
      <c r="AA46" s="215"/>
      <c r="AB46" s="215"/>
      <c r="AC46" s="215"/>
      <c r="AD46" s="215"/>
      <c r="AE46" s="215"/>
      <c r="AF46" s="215"/>
      <c r="AG46" s="215" t="s">
        <v>226</v>
      </c>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row>
    <row r="47" spans="1:60" outlineLevel="2" x14ac:dyDescent="0.2">
      <c r="A47" s="222"/>
      <c r="B47" s="223"/>
      <c r="C47" s="261" t="s">
        <v>719</v>
      </c>
      <c r="D47" s="254"/>
      <c r="E47" s="255">
        <v>409.5</v>
      </c>
      <c r="F47" s="225"/>
      <c r="G47" s="225"/>
      <c r="H47" s="225"/>
      <c r="I47" s="225"/>
      <c r="J47" s="225"/>
      <c r="K47" s="225"/>
      <c r="L47" s="225"/>
      <c r="M47" s="225"/>
      <c r="N47" s="224"/>
      <c r="O47" s="224"/>
      <c r="P47" s="224"/>
      <c r="Q47" s="224"/>
      <c r="R47" s="225"/>
      <c r="S47" s="225"/>
      <c r="T47" s="225"/>
      <c r="U47" s="225"/>
      <c r="V47" s="225"/>
      <c r="W47" s="225"/>
      <c r="X47" s="225"/>
      <c r="Y47" s="225"/>
      <c r="Z47" s="215"/>
      <c r="AA47" s="215"/>
      <c r="AB47" s="215"/>
      <c r="AC47" s="215"/>
      <c r="AD47" s="215"/>
      <c r="AE47" s="215"/>
      <c r="AF47" s="215"/>
      <c r="AG47" s="215" t="s">
        <v>258</v>
      </c>
      <c r="AH47" s="215">
        <v>0</v>
      </c>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row>
    <row r="48" spans="1:60" outlineLevel="3" x14ac:dyDescent="0.2">
      <c r="A48" s="222"/>
      <c r="B48" s="223"/>
      <c r="C48" s="261" t="s">
        <v>720</v>
      </c>
      <c r="D48" s="254"/>
      <c r="E48" s="255">
        <v>263</v>
      </c>
      <c r="F48" s="225"/>
      <c r="G48" s="225"/>
      <c r="H48" s="225"/>
      <c r="I48" s="225"/>
      <c r="J48" s="225"/>
      <c r="K48" s="225"/>
      <c r="L48" s="225"/>
      <c r="M48" s="225"/>
      <c r="N48" s="224"/>
      <c r="O48" s="224"/>
      <c r="P48" s="224"/>
      <c r="Q48" s="224"/>
      <c r="R48" s="225"/>
      <c r="S48" s="225"/>
      <c r="T48" s="225"/>
      <c r="U48" s="225"/>
      <c r="V48" s="225"/>
      <c r="W48" s="225"/>
      <c r="X48" s="225"/>
      <c r="Y48" s="225"/>
      <c r="Z48" s="215"/>
      <c r="AA48" s="215"/>
      <c r="AB48" s="215"/>
      <c r="AC48" s="215"/>
      <c r="AD48" s="215"/>
      <c r="AE48" s="215"/>
      <c r="AF48" s="215"/>
      <c r="AG48" s="215" t="s">
        <v>258</v>
      </c>
      <c r="AH48" s="215">
        <v>0</v>
      </c>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row>
    <row r="49" spans="1:60" x14ac:dyDescent="0.2">
      <c r="A49" s="227" t="s">
        <v>217</v>
      </c>
      <c r="B49" s="228" t="s">
        <v>140</v>
      </c>
      <c r="C49" s="248" t="s">
        <v>141</v>
      </c>
      <c r="D49" s="229"/>
      <c r="E49" s="230"/>
      <c r="F49" s="231"/>
      <c r="G49" s="231">
        <f>SUMIF(AG50:AG54,"&lt;&gt;NOR",G50:G54)</f>
        <v>0</v>
      </c>
      <c r="H49" s="231"/>
      <c r="I49" s="231">
        <f>SUM(I50:I54)</f>
        <v>0</v>
      </c>
      <c r="J49" s="231"/>
      <c r="K49" s="231">
        <f>SUM(K50:K54)</f>
        <v>0</v>
      </c>
      <c r="L49" s="231"/>
      <c r="M49" s="231">
        <f>SUM(M50:M54)</f>
        <v>0</v>
      </c>
      <c r="N49" s="230"/>
      <c r="O49" s="230">
        <f>SUM(O50:O54)</f>
        <v>2.0099999999999998</v>
      </c>
      <c r="P49" s="230"/>
      <c r="Q49" s="230">
        <f>SUM(Q50:Q54)</f>
        <v>0</v>
      </c>
      <c r="R49" s="231"/>
      <c r="S49" s="231"/>
      <c r="T49" s="232"/>
      <c r="U49" s="226"/>
      <c r="V49" s="226">
        <f>SUM(V50:V54)</f>
        <v>38.369999999999997</v>
      </c>
      <c r="W49" s="226"/>
      <c r="X49" s="226"/>
      <c r="Y49" s="226"/>
      <c r="AG49" t="s">
        <v>218</v>
      </c>
    </row>
    <row r="50" spans="1:60" outlineLevel="1" x14ac:dyDescent="0.2">
      <c r="A50" s="234">
        <v>13</v>
      </c>
      <c r="B50" s="235" t="s">
        <v>721</v>
      </c>
      <c r="C50" s="250" t="s">
        <v>722</v>
      </c>
      <c r="D50" s="236" t="s">
        <v>253</v>
      </c>
      <c r="E50" s="237">
        <v>0.67500000000000004</v>
      </c>
      <c r="F50" s="238"/>
      <c r="G50" s="239">
        <f>ROUND(E50*F50,2)</f>
        <v>0</v>
      </c>
      <c r="H50" s="238"/>
      <c r="I50" s="239">
        <f>ROUND(E50*H50,2)</f>
        <v>0</v>
      </c>
      <c r="J50" s="238"/>
      <c r="K50" s="239">
        <f>ROUND(E50*J50,2)</f>
        <v>0</v>
      </c>
      <c r="L50" s="239">
        <v>21</v>
      </c>
      <c r="M50" s="239">
        <f>G50*(1+L50/100)</f>
        <v>0</v>
      </c>
      <c r="N50" s="237">
        <v>2.5249999999999999</v>
      </c>
      <c r="O50" s="237">
        <f>ROUND(E50*N50,2)</f>
        <v>1.7</v>
      </c>
      <c r="P50" s="237">
        <v>0</v>
      </c>
      <c r="Q50" s="237">
        <f>ROUND(E50*P50,2)</f>
        <v>0</v>
      </c>
      <c r="R50" s="239"/>
      <c r="S50" s="239" t="s">
        <v>236</v>
      </c>
      <c r="T50" s="240" t="s">
        <v>223</v>
      </c>
      <c r="U50" s="225">
        <v>0.47699999999999998</v>
      </c>
      <c r="V50" s="225">
        <f>ROUND(E50*U50,2)</f>
        <v>0.32</v>
      </c>
      <c r="W50" s="225"/>
      <c r="X50" s="225" t="s">
        <v>224</v>
      </c>
      <c r="Y50" s="225" t="s">
        <v>225</v>
      </c>
      <c r="Z50" s="215"/>
      <c r="AA50" s="215"/>
      <c r="AB50" s="215"/>
      <c r="AC50" s="215"/>
      <c r="AD50" s="215"/>
      <c r="AE50" s="215"/>
      <c r="AF50" s="215"/>
      <c r="AG50" s="215" t="s">
        <v>226</v>
      </c>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row>
    <row r="51" spans="1:60" outlineLevel="2" x14ac:dyDescent="0.2">
      <c r="A51" s="222"/>
      <c r="B51" s="223"/>
      <c r="C51" s="261" t="s">
        <v>723</v>
      </c>
      <c r="D51" s="254"/>
      <c r="E51" s="255">
        <v>0.68</v>
      </c>
      <c r="F51" s="225"/>
      <c r="G51" s="225"/>
      <c r="H51" s="225"/>
      <c r="I51" s="225"/>
      <c r="J51" s="225"/>
      <c r="K51" s="225"/>
      <c r="L51" s="225"/>
      <c r="M51" s="225"/>
      <c r="N51" s="224"/>
      <c r="O51" s="224"/>
      <c r="P51" s="224"/>
      <c r="Q51" s="224"/>
      <c r="R51" s="225"/>
      <c r="S51" s="225"/>
      <c r="T51" s="225"/>
      <c r="U51" s="225"/>
      <c r="V51" s="225"/>
      <c r="W51" s="225"/>
      <c r="X51" s="225"/>
      <c r="Y51" s="225"/>
      <c r="Z51" s="215"/>
      <c r="AA51" s="215"/>
      <c r="AB51" s="215"/>
      <c r="AC51" s="215"/>
      <c r="AD51" s="215"/>
      <c r="AE51" s="215"/>
      <c r="AF51" s="215"/>
      <c r="AG51" s="215" t="s">
        <v>258</v>
      </c>
      <c r="AH51" s="215">
        <v>0</v>
      </c>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row>
    <row r="52" spans="1:60" outlineLevel="1" x14ac:dyDescent="0.2">
      <c r="A52" s="241">
        <v>14</v>
      </c>
      <c r="B52" s="242" t="s">
        <v>628</v>
      </c>
      <c r="C52" s="249" t="s">
        <v>629</v>
      </c>
      <c r="D52" s="243" t="s">
        <v>272</v>
      </c>
      <c r="E52" s="244">
        <v>667.5</v>
      </c>
      <c r="F52" s="245"/>
      <c r="G52" s="246">
        <f>ROUND(E52*F52,2)</f>
        <v>0</v>
      </c>
      <c r="H52" s="245"/>
      <c r="I52" s="246">
        <f>ROUND(E52*H52,2)</f>
        <v>0</v>
      </c>
      <c r="J52" s="245"/>
      <c r="K52" s="246">
        <f>ROUND(E52*J52,2)</f>
        <v>0</v>
      </c>
      <c r="L52" s="246">
        <v>21</v>
      </c>
      <c r="M52" s="246">
        <f>G52*(1+L52/100)</f>
        <v>0</v>
      </c>
      <c r="N52" s="244">
        <v>3.0000000000000001E-5</v>
      </c>
      <c r="O52" s="244">
        <f>ROUND(E52*N52,2)</f>
        <v>0.02</v>
      </c>
      <c r="P52" s="244">
        <v>0</v>
      </c>
      <c r="Q52" s="244">
        <f>ROUND(E52*P52,2)</f>
        <v>0</v>
      </c>
      <c r="R52" s="246"/>
      <c r="S52" s="246" t="s">
        <v>236</v>
      </c>
      <c r="T52" s="247" t="s">
        <v>223</v>
      </c>
      <c r="U52" s="225">
        <v>5.7000000000000002E-2</v>
      </c>
      <c r="V52" s="225">
        <f>ROUND(E52*U52,2)</f>
        <v>38.049999999999997</v>
      </c>
      <c r="W52" s="225"/>
      <c r="X52" s="225" t="s">
        <v>224</v>
      </c>
      <c r="Y52" s="225" t="s">
        <v>225</v>
      </c>
      <c r="Z52" s="215"/>
      <c r="AA52" s="215"/>
      <c r="AB52" s="215"/>
      <c r="AC52" s="215"/>
      <c r="AD52" s="215"/>
      <c r="AE52" s="215"/>
      <c r="AF52" s="215"/>
      <c r="AG52" s="215" t="s">
        <v>226</v>
      </c>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row>
    <row r="53" spans="1:60" outlineLevel="1" x14ac:dyDescent="0.2">
      <c r="A53" s="234">
        <v>15</v>
      </c>
      <c r="B53" s="235" t="s">
        <v>630</v>
      </c>
      <c r="C53" s="250" t="s">
        <v>631</v>
      </c>
      <c r="D53" s="236" t="s">
        <v>272</v>
      </c>
      <c r="E53" s="237">
        <v>734.25</v>
      </c>
      <c r="F53" s="238"/>
      <c r="G53" s="239">
        <f>ROUND(E53*F53,2)</f>
        <v>0</v>
      </c>
      <c r="H53" s="238"/>
      <c r="I53" s="239">
        <f>ROUND(E53*H53,2)</f>
        <v>0</v>
      </c>
      <c r="J53" s="238"/>
      <c r="K53" s="239">
        <f>ROUND(E53*J53,2)</f>
        <v>0</v>
      </c>
      <c r="L53" s="239">
        <v>21</v>
      </c>
      <c r="M53" s="239">
        <f>G53*(1+L53/100)</f>
        <v>0</v>
      </c>
      <c r="N53" s="237">
        <v>4.0000000000000002E-4</v>
      </c>
      <c r="O53" s="237">
        <f>ROUND(E53*N53,2)</f>
        <v>0.28999999999999998</v>
      </c>
      <c r="P53" s="237">
        <v>0</v>
      </c>
      <c r="Q53" s="237">
        <f>ROUND(E53*P53,2)</f>
        <v>0</v>
      </c>
      <c r="R53" s="239" t="s">
        <v>302</v>
      </c>
      <c r="S53" s="239" t="s">
        <v>236</v>
      </c>
      <c r="T53" s="240" t="s">
        <v>223</v>
      </c>
      <c r="U53" s="225">
        <v>0</v>
      </c>
      <c r="V53" s="225">
        <f>ROUND(E53*U53,2)</f>
        <v>0</v>
      </c>
      <c r="W53" s="225"/>
      <c r="X53" s="225" t="s">
        <v>285</v>
      </c>
      <c r="Y53" s="225" t="s">
        <v>225</v>
      </c>
      <c r="Z53" s="215"/>
      <c r="AA53" s="215"/>
      <c r="AB53" s="215"/>
      <c r="AC53" s="215"/>
      <c r="AD53" s="215"/>
      <c r="AE53" s="215"/>
      <c r="AF53" s="215"/>
      <c r="AG53" s="215" t="s">
        <v>286</v>
      </c>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row>
    <row r="54" spans="1:60" outlineLevel="2" x14ac:dyDescent="0.2">
      <c r="A54" s="222"/>
      <c r="B54" s="223"/>
      <c r="C54" s="261" t="s">
        <v>724</v>
      </c>
      <c r="D54" s="254"/>
      <c r="E54" s="255">
        <v>734.25</v>
      </c>
      <c r="F54" s="225"/>
      <c r="G54" s="225"/>
      <c r="H54" s="225"/>
      <c r="I54" s="225"/>
      <c r="J54" s="225"/>
      <c r="K54" s="225"/>
      <c r="L54" s="225"/>
      <c r="M54" s="225"/>
      <c r="N54" s="224"/>
      <c r="O54" s="224"/>
      <c r="P54" s="224"/>
      <c r="Q54" s="224"/>
      <c r="R54" s="225"/>
      <c r="S54" s="225"/>
      <c r="T54" s="225"/>
      <c r="U54" s="225"/>
      <c r="V54" s="225"/>
      <c r="W54" s="225"/>
      <c r="X54" s="225"/>
      <c r="Y54" s="225"/>
      <c r="Z54" s="215"/>
      <c r="AA54" s="215"/>
      <c r="AB54" s="215"/>
      <c r="AC54" s="215"/>
      <c r="AD54" s="215"/>
      <c r="AE54" s="215"/>
      <c r="AF54" s="215"/>
      <c r="AG54" s="215" t="s">
        <v>258</v>
      </c>
      <c r="AH54" s="215">
        <v>0</v>
      </c>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row>
    <row r="55" spans="1:60" x14ac:dyDescent="0.2">
      <c r="A55" s="227" t="s">
        <v>217</v>
      </c>
      <c r="B55" s="228" t="s">
        <v>146</v>
      </c>
      <c r="C55" s="248" t="s">
        <v>147</v>
      </c>
      <c r="D55" s="229"/>
      <c r="E55" s="230"/>
      <c r="F55" s="231"/>
      <c r="G55" s="231">
        <f>SUMIF(AG56:AG84,"&lt;&gt;NOR",G56:G84)</f>
        <v>0</v>
      </c>
      <c r="H55" s="231"/>
      <c r="I55" s="231">
        <f>SUM(I56:I84)</f>
        <v>0</v>
      </c>
      <c r="J55" s="231"/>
      <c r="K55" s="231">
        <f>SUM(K56:K84)</f>
        <v>0</v>
      </c>
      <c r="L55" s="231"/>
      <c r="M55" s="231">
        <f>SUM(M56:M84)</f>
        <v>0</v>
      </c>
      <c r="N55" s="230"/>
      <c r="O55" s="230">
        <f>SUM(O56:O84)</f>
        <v>891.37999999999977</v>
      </c>
      <c r="P55" s="230"/>
      <c r="Q55" s="230">
        <f>SUM(Q56:Q84)</f>
        <v>0</v>
      </c>
      <c r="R55" s="231"/>
      <c r="S55" s="231"/>
      <c r="T55" s="232"/>
      <c r="U55" s="226"/>
      <c r="V55" s="226">
        <f>SUM(V56:V84)</f>
        <v>277.54000000000002</v>
      </c>
      <c r="W55" s="226"/>
      <c r="X55" s="226"/>
      <c r="Y55" s="226"/>
      <c r="AG55" t="s">
        <v>218</v>
      </c>
    </row>
    <row r="56" spans="1:60" outlineLevel="1" x14ac:dyDescent="0.2">
      <c r="A56" s="234">
        <v>16</v>
      </c>
      <c r="B56" s="235" t="s">
        <v>642</v>
      </c>
      <c r="C56" s="250" t="s">
        <v>643</v>
      </c>
      <c r="D56" s="236" t="s">
        <v>272</v>
      </c>
      <c r="E56" s="237">
        <v>667.5</v>
      </c>
      <c r="F56" s="238"/>
      <c r="G56" s="239">
        <f>ROUND(E56*F56,2)</f>
        <v>0</v>
      </c>
      <c r="H56" s="238"/>
      <c r="I56" s="239">
        <f>ROUND(E56*H56,2)</f>
        <v>0</v>
      </c>
      <c r="J56" s="238"/>
      <c r="K56" s="239">
        <f>ROUND(E56*J56,2)</f>
        <v>0</v>
      </c>
      <c r="L56" s="239">
        <v>21</v>
      </c>
      <c r="M56" s="239">
        <f>G56*(1+L56/100)</f>
        <v>0</v>
      </c>
      <c r="N56" s="237">
        <v>1.77E-2</v>
      </c>
      <c r="O56" s="237">
        <f>ROUND(E56*N56,2)</f>
        <v>11.81</v>
      </c>
      <c r="P56" s="237">
        <v>0</v>
      </c>
      <c r="Q56" s="237">
        <f>ROUND(E56*P56,2)</f>
        <v>0</v>
      </c>
      <c r="R56" s="239"/>
      <c r="S56" s="239" t="s">
        <v>236</v>
      </c>
      <c r="T56" s="240" t="s">
        <v>223</v>
      </c>
      <c r="U56" s="225">
        <v>2.6200000000000001E-2</v>
      </c>
      <c r="V56" s="225">
        <f>ROUND(E56*U56,2)</f>
        <v>17.489999999999998</v>
      </c>
      <c r="W56" s="225"/>
      <c r="X56" s="225" t="s">
        <v>224</v>
      </c>
      <c r="Y56" s="225" t="s">
        <v>225</v>
      </c>
      <c r="Z56" s="215"/>
      <c r="AA56" s="215"/>
      <c r="AB56" s="215"/>
      <c r="AC56" s="215"/>
      <c r="AD56" s="215"/>
      <c r="AE56" s="215"/>
      <c r="AF56" s="215"/>
      <c r="AG56" s="215" t="s">
        <v>226</v>
      </c>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row>
    <row r="57" spans="1:60" outlineLevel="2" x14ac:dyDescent="0.2">
      <c r="A57" s="222"/>
      <c r="B57" s="223"/>
      <c r="C57" s="261" t="s">
        <v>719</v>
      </c>
      <c r="D57" s="254"/>
      <c r="E57" s="255">
        <v>409.5</v>
      </c>
      <c r="F57" s="225"/>
      <c r="G57" s="225"/>
      <c r="H57" s="225"/>
      <c r="I57" s="225"/>
      <c r="J57" s="225"/>
      <c r="K57" s="225"/>
      <c r="L57" s="225"/>
      <c r="M57" s="225"/>
      <c r="N57" s="224"/>
      <c r="O57" s="224"/>
      <c r="P57" s="224"/>
      <c r="Q57" s="224"/>
      <c r="R57" s="225"/>
      <c r="S57" s="225"/>
      <c r="T57" s="225"/>
      <c r="U57" s="225"/>
      <c r="V57" s="225"/>
      <c r="W57" s="225"/>
      <c r="X57" s="225"/>
      <c r="Y57" s="225"/>
      <c r="Z57" s="215"/>
      <c r="AA57" s="215"/>
      <c r="AB57" s="215"/>
      <c r="AC57" s="215"/>
      <c r="AD57" s="215"/>
      <c r="AE57" s="215"/>
      <c r="AF57" s="215"/>
      <c r="AG57" s="215" t="s">
        <v>258</v>
      </c>
      <c r="AH57" s="215">
        <v>0</v>
      </c>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row>
    <row r="58" spans="1:60" outlineLevel="3" x14ac:dyDescent="0.2">
      <c r="A58" s="222"/>
      <c r="B58" s="223"/>
      <c r="C58" s="261" t="s">
        <v>725</v>
      </c>
      <c r="D58" s="254"/>
      <c r="E58" s="255">
        <v>258</v>
      </c>
      <c r="F58" s="225"/>
      <c r="G58" s="225"/>
      <c r="H58" s="225"/>
      <c r="I58" s="225"/>
      <c r="J58" s="225"/>
      <c r="K58" s="225"/>
      <c r="L58" s="225"/>
      <c r="M58" s="225"/>
      <c r="N58" s="224"/>
      <c r="O58" s="224"/>
      <c r="P58" s="224"/>
      <c r="Q58" s="224"/>
      <c r="R58" s="225"/>
      <c r="S58" s="225"/>
      <c r="T58" s="225"/>
      <c r="U58" s="225"/>
      <c r="V58" s="225"/>
      <c r="W58" s="225"/>
      <c r="X58" s="225"/>
      <c r="Y58" s="225"/>
      <c r="Z58" s="215"/>
      <c r="AA58" s="215"/>
      <c r="AB58" s="215"/>
      <c r="AC58" s="215"/>
      <c r="AD58" s="215"/>
      <c r="AE58" s="215"/>
      <c r="AF58" s="215"/>
      <c r="AG58" s="215" t="s">
        <v>258</v>
      </c>
      <c r="AH58" s="215">
        <v>0</v>
      </c>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row>
    <row r="59" spans="1:60" outlineLevel="1" x14ac:dyDescent="0.2">
      <c r="A59" s="234">
        <v>17</v>
      </c>
      <c r="B59" s="235" t="s">
        <v>726</v>
      </c>
      <c r="C59" s="250" t="s">
        <v>727</v>
      </c>
      <c r="D59" s="236" t="s">
        <v>272</v>
      </c>
      <c r="E59" s="237">
        <v>60</v>
      </c>
      <c r="F59" s="238"/>
      <c r="G59" s="239">
        <f>ROUND(E59*F59,2)</f>
        <v>0</v>
      </c>
      <c r="H59" s="238"/>
      <c r="I59" s="239">
        <f>ROUND(E59*H59,2)</f>
        <v>0</v>
      </c>
      <c r="J59" s="238"/>
      <c r="K59" s="239">
        <f>ROUND(E59*J59,2)</f>
        <v>0</v>
      </c>
      <c r="L59" s="239">
        <v>21</v>
      </c>
      <c r="M59" s="239">
        <f>G59*(1+L59/100)</f>
        <v>0</v>
      </c>
      <c r="N59" s="237">
        <v>0.215</v>
      </c>
      <c r="O59" s="237">
        <f>ROUND(E59*N59,2)</f>
        <v>12.9</v>
      </c>
      <c r="P59" s="237">
        <v>0</v>
      </c>
      <c r="Q59" s="237">
        <f>ROUND(E59*P59,2)</f>
        <v>0</v>
      </c>
      <c r="R59" s="239"/>
      <c r="S59" s="239" t="s">
        <v>236</v>
      </c>
      <c r="T59" s="240" t="s">
        <v>223</v>
      </c>
      <c r="U59" s="225">
        <v>2.5000000000000001E-2</v>
      </c>
      <c r="V59" s="225">
        <f>ROUND(E59*U59,2)</f>
        <v>1.5</v>
      </c>
      <c r="W59" s="225"/>
      <c r="X59" s="225" t="s">
        <v>224</v>
      </c>
      <c r="Y59" s="225" t="s">
        <v>225</v>
      </c>
      <c r="Z59" s="215"/>
      <c r="AA59" s="215"/>
      <c r="AB59" s="215"/>
      <c r="AC59" s="215"/>
      <c r="AD59" s="215"/>
      <c r="AE59" s="215"/>
      <c r="AF59" s="215"/>
      <c r="AG59" s="215" t="s">
        <v>226</v>
      </c>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row>
    <row r="60" spans="1:60" outlineLevel="2" x14ac:dyDescent="0.2">
      <c r="A60" s="222"/>
      <c r="B60" s="223"/>
      <c r="C60" s="263" t="s">
        <v>728</v>
      </c>
      <c r="D60" s="259"/>
      <c r="E60" s="259"/>
      <c r="F60" s="259"/>
      <c r="G60" s="259"/>
      <c r="H60" s="225"/>
      <c r="I60" s="225"/>
      <c r="J60" s="225"/>
      <c r="K60" s="225"/>
      <c r="L60" s="225"/>
      <c r="M60" s="225"/>
      <c r="N60" s="224"/>
      <c r="O60" s="224"/>
      <c r="P60" s="224"/>
      <c r="Q60" s="224"/>
      <c r="R60" s="225"/>
      <c r="S60" s="225"/>
      <c r="T60" s="225"/>
      <c r="U60" s="225"/>
      <c r="V60" s="225"/>
      <c r="W60" s="225"/>
      <c r="X60" s="225"/>
      <c r="Y60" s="225"/>
      <c r="Z60" s="215"/>
      <c r="AA60" s="215"/>
      <c r="AB60" s="215"/>
      <c r="AC60" s="215"/>
      <c r="AD60" s="215"/>
      <c r="AE60" s="215"/>
      <c r="AF60" s="215"/>
      <c r="AG60" s="215" t="s">
        <v>278</v>
      </c>
      <c r="AH60" s="215"/>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15"/>
      <c r="BG60" s="215"/>
      <c r="BH60" s="215"/>
    </row>
    <row r="61" spans="1:60" outlineLevel="1" x14ac:dyDescent="0.2">
      <c r="A61" s="234">
        <v>18</v>
      </c>
      <c r="B61" s="235" t="s">
        <v>644</v>
      </c>
      <c r="C61" s="250" t="s">
        <v>645</v>
      </c>
      <c r="D61" s="236" t="s">
        <v>272</v>
      </c>
      <c r="E61" s="237">
        <v>672.5</v>
      </c>
      <c r="F61" s="238"/>
      <c r="G61" s="239">
        <f>ROUND(E61*F61,2)</f>
        <v>0</v>
      </c>
      <c r="H61" s="238"/>
      <c r="I61" s="239">
        <f>ROUND(E61*H61,2)</f>
        <v>0</v>
      </c>
      <c r="J61" s="238"/>
      <c r="K61" s="239">
        <f>ROUND(E61*J61,2)</f>
        <v>0</v>
      </c>
      <c r="L61" s="239">
        <v>21</v>
      </c>
      <c r="M61" s="239">
        <f>G61*(1+L61/100)</f>
        <v>0</v>
      </c>
      <c r="N61" s="237">
        <v>0.441</v>
      </c>
      <c r="O61" s="237">
        <f>ROUND(E61*N61,2)</f>
        <v>296.57</v>
      </c>
      <c r="P61" s="237">
        <v>0</v>
      </c>
      <c r="Q61" s="237">
        <f>ROUND(E61*P61,2)</f>
        <v>0</v>
      </c>
      <c r="R61" s="239"/>
      <c r="S61" s="239" t="s">
        <v>236</v>
      </c>
      <c r="T61" s="240" t="s">
        <v>223</v>
      </c>
      <c r="U61" s="225">
        <v>2.9000000000000001E-2</v>
      </c>
      <c r="V61" s="225">
        <f>ROUND(E61*U61,2)</f>
        <v>19.5</v>
      </c>
      <c r="W61" s="225"/>
      <c r="X61" s="225" t="s">
        <v>224</v>
      </c>
      <c r="Y61" s="225" t="s">
        <v>225</v>
      </c>
      <c r="Z61" s="215"/>
      <c r="AA61" s="215"/>
      <c r="AB61" s="215"/>
      <c r="AC61" s="215"/>
      <c r="AD61" s="215"/>
      <c r="AE61" s="215"/>
      <c r="AF61" s="215"/>
      <c r="AG61" s="215" t="s">
        <v>226</v>
      </c>
      <c r="AH61" s="215"/>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row>
    <row r="62" spans="1:60" outlineLevel="2" x14ac:dyDescent="0.2">
      <c r="A62" s="222"/>
      <c r="B62" s="223"/>
      <c r="C62" s="261" t="s">
        <v>729</v>
      </c>
      <c r="D62" s="254"/>
      <c r="E62" s="255">
        <v>672.5</v>
      </c>
      <c r="F62" s="225"/>
      <c r="G62" s="225"/>
      <c r="H62" s="225"/>
      <c r="I62" s="225"/>
      <c r="J62" s="225"/>
      <c r="K62" s="225"/>
      <c r="L62" s="225"/>
      <c r="M62" s="225"/>
      <c r="N62" s="224"/>
      <c r="O62" s="224"/>
      <c r="P62" s="224"/>
      <c r="Q62" s="224"/>
      <c r="R62" s="225"/>
      <c r="S62" s="225"/>
      <c r="T62" s="225"/>
      <c r="U62" s="225"/>
      <c r="V62" s="225"/>
      <c r="W62" s="225"/>
      <c r="X62" s="225"/>
      <c r="Y62" s="225"/>
      <c r="Z62" s="215"/>
      <c r="AA62" s="215"/>
      <c r="AB62" s="215"/>
      <c r="AC62" s="215"/>
      <c r="AD62" s="215"/>
      <c r="AE62" s="215"/>
      <c r="AF62" s="215"/>
      <c r="AG62" s="215" t="s">
        <v>258</v>
      </c>
      <c r="AH62" s="215">
        <v>0</v>
      </c>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row>
    <row r="63" spans="1:60" outlineLevel="1" x14ac:dyDescent="0.2">
      <c r="A63" s="234">
        <v>19</v>
      </c>
      <c r="B63" s="235" t="s">
        <v>646</v>
      </c>
      <c r="C63" s="250" t="s">
        <v>647</v>
      </c>
      <c r="D63" s="236" t="s">
        <v>272</v>
      </c>
      <c r="E63" s="237">
        <v>672.5</v>
      </c>
      <c r="F63" s="238"/>
      <c r="G63" s="239">
        <f>ROUND(E63*F63,2)</f>
        <v>0</v>
      </c>
      <c r="H63" s="238"/>
      <c r="I63" s="239">
        <f>ROUND(E63*H63,2)</f>
        <v>0</v>
      </c>
      <c r="J63" s="238"/>
      <c r="K63" s="239">
        <f>ROUND(E63*J63,2)</f>
        <v>0</v>
      </c>
      <c r="L63" s="239">
        <v>21</v>
      </c>
      <c r="M63" s="239">
        <f>G63*(1+L63/100)</f>
        <v>0</v>
      </c>
      <c r="N63" s="237">
        <v>0.441</v>
      </c>
      <c r="O63" s="237">
        <f>ROUND(E63*N63,2)</f>
        <v>296.57</v>
      </c>
      <c r="P63" s="237">
        <v>0</v>
      </c>
      <c r="Q63" s="237">
        <f>ROUND(E63*P63,2)</f>
        <v>0</v>
      </c>
      <c r="R63" s="239"/>
      <c r="S63" s="239" t="s">
        <v>236</v>
      </c>
      <c r="T63" s="240" t="s">
        <v>223</v>
      </c>
      <c r="U63" s="225">
        <v>2.9000000000000001E-2</v>
      </c>
      <c r="V63" s="225">
        <f>ROUND(E63*U63,2)</f>
        <v>19.5</v>
      </c>
      <c r="W63" s="225"/>
      <c r="X63" s="225" t="s">
        <v>224</v>
      </c>
      <c r="Y63" s="225" t="s">
        <v>225</v>
      </c>
      <c r="Z63" s="215"/>
      <c r="AA63" s="215"/>
      <c r="AB63" s="215"/>
      <c r="AC63" s="215"/>
      <c r="AD63" s="215"/>
      <c r="AE63" s="215"/>
      <c r="AF63" s="215"/>
      <c r="AG63" s="215" t="s">
        <v>226</v>
      </c>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row>
    <row r="64" spans="1:60" outlineLevel="2" x14ac:dyDescent="0.2">
      <c r="A64" s="222"/>
      <c r="B64" s="223"/>
      <c r="C64" s="261" t="s">
        <v>719</v>
      </c>
      <c r="D64" s="254"/>
      <c r="E64" s="255">
        <v>409.5</v>
      </c>
      <c r="F64" s="225"/>
      <c r="G64" s="225"/>
      <c r="H64" s="225"/>
      <c r="I64" s="225"/>
      <c r="J64" s="225"/>
      <c r="K64" s="225"/>
      <c r="L64" s="225"/>
      <c r="M64" s="225"/>
      <c r="N64" s="224"/>
      <c r="O64" s="224"/>
      <c r="P64" s="224"/>
      <c r="Q64" s="224"/>
      <c r="R64" s="225"/>
      <c r="S64" s="225"/>
      <c r="T64" s="225"/>
      <c r="U64" s="225"/>
      <c r="V64" s="225"/>
      <c r="W64" s="225"/>
      <c r="X64" s="225"/>
      <c r="Y64" s="225"/>
      <c r="Z64" s="215"/>
      <c r="AA64" s="215"/>
      <c r="AB64" s="215"/>
      <c r="AC64" s="215"/>
      <c r="AD64" s="215"/>
      <c r="AE64" s="215"/>
      <c r="AF64" s="215"/>
      <c r="AG64" s="215" t="s">
        <v>258</v>
      </c>
      <c r="AH64" s="215">
        <v>0</v>
      </c>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row>
    <row r="65" spans="1:60" outlineLevel="3" x14ac:dyDescent="0.2">
      <c r="A65" s="222"/>
      <c r="B65" s="223"/>
      <c r="C65" s="261" t="s">
        <v>720</v>
      </c>
      <c r="D65" s="254"/>
      <c r="E65" s="255">
        <v>263</v>
      </c>
      <c r="F65" s="225"/>
      <c r="G65" s="225"/>
      <c r="H65" s="225"/>
      <c r="I65" s="225"/>
      <c r="J65" s="225"/>
      <c r="K65" s="225"/>
      <c r="L65" s="225"/>
      <c r="M65" s="225"/>
      <c r="N65" s="224"/>
      <c r="O65" s="224"/>
      <c r="P65" s="224"/>
      <c r="Q65" s="224"/>
      <c r="R65" s="225"/>
      <c r="S65" s="225"/>
      <c r="T65" s="225"/>
      <c r="U65" s="225"/>
      <c r="V65" s="225"/>
      <c r="W65" s="225"/>
      <c r="X65" s="225"/>
      <c r="Y65" s="225"/>
      <c r="Z65" s="215"/>
      <c r="AA65" s="215"/>
      <c r="AB65" s="215"/>
      <c r="AC65" s="215"/>
      <c r="AD65" s="215"/>
      <c r="AE65" s="215"/>
      <c r="AF65" s="215"/>
      <c r="AG65" s="215" t="s">
        <v>258</v>
      </c>
      <c r="AH65" s="215">
        <v>0</v>
      </c>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row>
    <row r="66" spans="1:60" outlineLevel="1" x14ac:dyDescent="0.2">
      <c r="A66" s="234">
        <v>20</v>
      </c>
      <c r="B66" s="235" t="s">
        <v>650</v>
      </c>
      <c r="C66" s="250" t="s">
        <v>651</v>
      </c>
      <c r="D66" s="236" t="s">
        <v>272</v>
      </c>
      <c r="E66" s="237">
        <v>610.20000000000005</v>
      </c>
      <c r="F66" s="238"/>
      <c r="G66" s="239">
        <f>ROUND(E66*F66,2)</f>
        <v>0</v>
      </c>
      <c r="H66" s="238"/>
      <c r="I66" s="239">
        <f>ROUND(E66*H66,2)</f>
        <v>0</v>
      </c>
      <c r="J66" s="238"/>
      <c r="K66" s="239">
        <f>ROUND(E66*J66,2)</f>
        <v>0</v>
      </c>
      <c r="L66" s="239">
        <v>21</v>
      </c>
      <c r="M66" s="239">
        <f>G66*(1+L66/100)</f>
        <v>0</v>
      </c>
      <c r="N66" s="237">
        <v>0.15826000000000001</v>
      </c>
      <c r="O66" s="237">
        <f>ROUND(E66*N66,2)</f>
        <v>96.57</v>
      </c>
      <c r="P66" s="237">
        <v>0</v>
      </c>
      <c r="Q66" s="237">
        <f>ROUND(E66*P66,2)</f>
        <v>0</v>
      </c>
      <c r="R66" s="239"/>
      <c r="S66" s="239" t="s">
        <v>236</v>
      </c>
      <c r="T66" s="240" t="s">
        <v>223</v>
      </c>
      <c r="U66" s="225">
        <v>5.6000000000000001E-2</v>
      </c>
      <c r="V66" s="225">
        <f>ROUND(E66*U66,2)</f>
        <v>34.17</v>
      </c>
      <c r="W66" s="225"/>
      <c r="X66" s="225" t="s">
        <v>224</v>
      </c>
      <c r="Y66" s="225" t="s">
        <v>225</v>
      </c>
      <c r="Z66" s="215"/>
      <c r="AA66" s="215"/>
      <c r="AB66" s="215"/>
      <c r="AC66" s="215"/>
      <c r="AD66" s="215"/>
      <c r="AE66" s="215"/>
      <c r="AF66" s="215"/>
      <c r="AG66" s="215" t="s">
        <v>226</v>
      </c>
      <c r="AH66" s="215"/>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row>
    <row r="67" spans="1:60" outlineLevel="2" x14ac:dyDescent="0.2">
      <c r="A67" s="222"/>
      <c r="B67" s="223"/>
      <c r="C67" s="261" t="s">
        <v>730</v>
      </c>
      <c r="D67" s="254"/>
      <c r="E67" s="255">
        <v>378</v>
      </c>
      <c r="F67" s="225"/>
      <c r="G67" s="225"/>
      <c r="H67" s="225"/>
      <c r="I67" s="225"/>
      <c r="J67" s="225"/>
      <c r="K67" s="225"/>
      <c r="L67" s="225"/>
      <c r="M67" s="225"/>
      <c r="N67" s="224"/>
      <c r="O67" s="224"/>
      <c r="P67" s="224"/>
      <c r="Q67" s="224"/>
      <c r="R67" s="225"/>
      <c r="S67" s="225"/>
      <c r="T67" s="225"/>
      <c r="U67" s="225"/>
      <c r="V67" s="225"/>
      <c r="W67" s="225"/>
      <c r="X67" s="225"/>
      <c r="Y67" s="225"/>
      <c r="Z67" s="215"/>
      <c r="AA67" s="215"/>
      <c r="AB67" s="215"/>
      <c r="AC67" s="215"/>
      <c r="AD67" s="215"/>
      <c r="AE67" s="215"/>
      <c r="AF67" s="215"/>
      <c r="AG67" s="215" t="s">
        <v>258</v>
      </c>
      <c r="AH67" s="215">
        <v>0</v>
      </c>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row>
    <row r="68" spans="1:60" outlineLevel="3" x14ac:dyDescent="0.2">
      <c r="A68" s="222"/>
      <c r="B68" s="223"/>
      <c r="C68" s="261" t="s">
        <v>731</v>
      </c>
      <c r="D68" s="254"/>
      <c r="E68" s="255">
        <v>232.2</v>
      </c>
      <c r="F68" s="225"/>
      <c r="G68" s="225"/>
      <c r="H68" s="225"/>
      <c r="I68" s="225"/>
      <c r="J68" s="225"/>
      <c r="K68" s="225"/>
      <c r="L68" s="225"/>
      <c r="M68" s="225"/>
      <c r="N68" s="224"/>
      <c r="O68" s="224"/>
      <c r="P68" s="224"/>
      <c r="Q68" s="224"/>
      <c r="R68" s="225"/>
      <c r="S68" s="225"/>
      <c r="T68" s="225"/>
      <c r="U68" s="225"/>
      <c r="V68" s="225"/>
      <c r="W68" s="225"/>
      <c r="X68" s="225"/>
      <c r="Y68" s="225"/>
      <c r="Z68" s="215"/>
      <c r="AA68" s="215"/>
      <c r="AB68" s="215"/>
      <c r="AC68" s="215"/>
      <c r="AD68" s="215"/>
      <c r="AE68" s="215"/>
      <c r="AF68" s="215"/>
      <c r="AG68" s="215" t="s">
        <v>258</v>
      </c>
      <c r="AH68" s="215">
        <v>0</v>
      </c>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row>
    <row r="69" spans="1:60" outlineLevel="1" x14ac:dyDescent="0.2">
      <c r="A69" s="234">
        <v>21</v>
      </c>
      <c r="B69" s="235" t="s">
        <v>654</v>
      </c>
      <c r="C69" s="250" t="s">
        <v>655</v>
      </c>
      <c r="D69" s="236" t="s">
        <v>272</v>
      </c>
      <c r="E69" s="237">
        <v>672.5</v>
      </c>
      <c r="F69" s="238"/>
      <c r="G69" s="239">
        <f>ROUND(E69*F69,2)</f>
        <v>0</v>
      </c>
      <c r="H69" s="238"/>
      <c r="I69" s="239">
        <f>ROUND(E69*H69,2)</f>
        <v>0</v>
      </c>
      <c r="J69" s="238"/>
      <c r="K69" s="239">
        <f>ROUND(E69*J69,2)</f>
        <v>0</v>
      </c>
      <c r="L69" s="239">
        <v>21</v>
      </c>
      <c r="M69" s="239">
        <f>G69*(1+L69/100)</f>
        <v>0</v>
      </c>
      <c r="N69" s="237">
        <v>1.01E-3</v>
      </c>
      <c r="O69" s="237">
        <f>ROUND(E69*N69,2)</f>
        <v>0.68</v>
      </c>
      <c r="P69" s="237">
        <v>0</v>
      </c>
      <c r="Q69" s="237">
        <f>ROUND(E69*P69,2)</f>
        <v>0</v>
      </c>
      <c r="R69" s="239"/>
      <c r="S69" s="239" t="s">
        <v>236</v>
      </c>
      <c r="T69" s="240" t="s">
        <v>223</v>
      </c>
      <c r="U69" s="225">
        <v>4.0000000000000001E-3</v>
      </c>
      <c r="V69" s="225">
        <f>ROUND(E69*U69,2)</f>
        <v>2.69</v>
      </c>
      <c r="W69" s="225"/>
      <c r="X69" s="225" t="s">
        <v>224</v>
      </c>
      <c r="Y69" s="225" t="s">
        <v>225</v>
      </c>
      <c r="Z69" s="215"/>
      <c r="AA69" s="215"/>
      <c r="AB69" s="215"/>
      <c r="AC69" s="215"/>
      <c r="AD69" s="215"/>
      <c r="AE69" s="215"/>
      <c r="AF69" s="215"/>
      <c r="AG69" s="215" t="s">
        <v>226</v>
      </c>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row>
    <row r="70" spans="1:60" outlineLevel="2" x14ac:dyDescent="0.2">
      <c r="A70" s="222"/>
      <c r="B70" s="223"/>
      <c r="C70" s="261" t="s">
        <v>732</v>
      </c>
      <c r="D70" s="254"/>
      <c r="E70" s="255">
        <v>672.5</v>
      </c>
      <c r="F70" s="225"/>
      <c r="G70" s="225"/>
      <c r="H70" s="225"/>
      <c r="I70" s="225"/>
      <c r="J70" s="225"/>
      <c r="K70" s="225"/>
      <c r="L70" s="225"/>
      <c r="M70" s="225"/>
      <c r="N70" s="224"/>
      <c r="O70" s="224"/>
      <c r="P70" s="224"/>
      <c r="Q70" s="224"/>
      <c r="R70" s="225"/>
      <c r="S70" s="225"/>
      <c r="T70" s="225"/>
      <c r="U70" s="225"/>
      <c r="V70" s="225"/>
      <c r="W70" s="225"/>
      <c r="X70" s="225"/>
      <c r="Y70" s="225"/>
      <c r="Z70" s="215"/>
      <c r="AA70" s="215"/>
      <c r="AB70" s="215"/>
      <c r="AC70" s="215"/>
      <c r="AD70" s="215"/>
      <c r="AE70" s="215"/>
      <c r="AF70" s="215"/>
      <c r="AG70" s="215" t="s">
        <v>258</v>
      </c>
      <c r="AH70" s="215">
        <v>0</v>
      </c>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row>
    <row r="71" spans="1:60" outlineLevel="1" x14ac:dyDescent="0.2">
      <c r="A71" s="234">
        <v>22</v>
      </c>
      <c r="B71" s="235" t="s">
        <v>656</v>
      </c>
      <c r="C71" s="250" t="s">
        <v>657</v>
      </c>
      <c r="D71" s="236" t="s">
        <v>272</v>
      </c>
      <c r="E71" s="237">
        <v>756</v>
      </c>
      <c r="F71" s="238"/>
      <c r="G71" s="239">
        <f>ROUND(E71*F71,2)</f>
        <v>0</v>
      </c>
      <c r="H71" s="238"/>
      <c r="I71" s="239">
        <f>ROUND(E71*H71,2)</f>
        <v>0</v>
      </c>
      <c r="J71" s="238"/>
      <c r="K71" s="239">
        <f>ROUND(E71*J71,2)</f>
        <v>0</v>
      </c>
      <c r="L71" s="239">
        <v>21</v>
      </c>
      <c r="M71" s="239">
        <f>G71*(1+L71/100)</f>
        <v>0</v>
      </c>
      <c r="N71" s="237">
        <v>2.9999999999999997E-4</v>
      </c>
      <c r="O71" s="237">
        <f>ROUND(E71*N71,2)</f>
        <v>0.23</v>
      </c>
      <c r="P71" s="237">
        <v>0</v>
      </c>
      <c r="Q71" s="237">
        <f>ROUND(E71*P71,2)</f>
        <v>0</v>
      </c>
      <c r="R71" s="239"/>
      <c r="S71" s="239" t="s">
        <v>236</v>
      </c>
      <c r="T71" s="240" t="s">
        <v>223</v>
      </c>
      <c r="U71" s="225">
        <v>2E-3</v>
      </c>
      <c r="V71" s="225">
        <f>ROUND(E71*U71,2)</f>
        <v>1.51</v>
      </c>
      <c r="W71" s="225"/>
      <c r="X71" s="225" t="s">
        <v>224</v>
      </c>
      <c r="Y71" s="225" t="s">
        <v>225</v>
      </c>
      <c r="Z71" s="215"/>
      <c r="AA71" s="215"/>
      <c r="AB71" s="215"/>
      <c r="AC71" s="215"/>
      <c r="AD71" s="215"/>
      <c r="AE71" s="215"/>
      <c r="AF71" s="215"/>
      <c r="AG71" s="215" t="s">
        <v>226</v>
      </c>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row>
    <row r="72" spans="1:60" outlineLevel="2" x14ac:dyDescent="0.2">
      <c r="A72" s="222"/>
      <c r="B72" s="223"/>
      <c r="C72" s="261" t="s">
        <v>733</v>
      </c>
      <c r="D72" s="254"/>
      <c r="E72" s="255">
        <v>756</v>
      </c>
      <c r="F72" s="225"/>
      <c r="G72" s="225"/>
      <c r="H72" s="225"/>
      <c r="I72" s="225"/>
      <c r="J72" s="225"/>
      <c r="K72" s="225"/>
      <c r="L72" s="225"/>
      <c r="M72" s="225"/>
      <c r="N72" s="224"/>
      <c r="O72" s="224"/>
      <c r="P72" s="224"/>
      <c r="Q72" s="224"/>
      <c r="R72" s="225"/>
      <c r="S72" s="225"/>
      <c r="T72" s="225"/>
      <c r="U72" s="225"/>
      <c r="V72" s="225"/>
      <c r="W72" s="225"/>
      <c r="X72" s="225"/>
      <c r="Y72" s="225"/>
      <c r="Z72" s="215"/>
      <c r="AA72" s="215"/>
      <c r="AB72" s="215"/>
      <c r="AC72" s="215"/>
      <c r="AD72" s="215"/>
      <c r="AE72" s="215"/>
      <c r="AF72" s="215"/>
      <c r="AG72" s="215" t="s">
        <v>258</v>
      </c>
      <c r="AH72" s="215">
        <v>0</v>
      </c>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row>
    <row r="73" spans="1:60" outlineLevel="1" x14ac:dyDescent="0.2">
      <c r="A73" s="234">
        <v>23</v>
      </c>
      <c r="B73" s="235" t="s">
        <v>659</v>
      </c>
      <c r="C73" s="250" t="s">
        <v>660</v>
      </c>
      <c r="D73" s="236" t="s">
        <v>272</v>
      </c>
      <c r="E73" s="237">
        <v>378</v>
      </c>
      <c r="F73" s="238"/>
      <c r="G73" s="239">
        <f>ROUND(E73*F73,2)</f>
        <v>0</v>
      </c>
      <c r="H73" s="238"/>
      <c r="I73" s="239">
        <f>ROUND(E73*H73,2)</f>
        <v>0</v>
      </c>
      <c r="J73" s="238"/>
      <c r="K73" s="239">
        <f>ROUND(E73*J73,2)</f>
        <v>0</v>
      </c>
      <c r="L73" s="239">
        <v>21</v>
      </c>
      <c r="M73" s="239">
        <f>G73*(1+L73/100)</f>
        <v>0</v>
      </c>
      <c r="N73" s="237">
        <v>0.10373</v>
      </c>
      <c r="O73" s="237">
        <f>ROUND(E73*N73,2)</f>
        <v>39.21</v>
      </c>
      <c r="P73" s="237">
        <v>0</v>
      </c>
      <c r="Q73" s="237">
        <f>ROUND(E73*P73,2)</f>
        <v>0</v>
      </c>
      <c r="R73" s="239"/>
      <c r="S73" s="239" t="s">
        <v>236</v>
      </c>
      <c r="T73" s="240" t="s">
        <v>223</v>
      </c>
      <c r="U73" s="225">
        <v>6.4000000000000001E-2</v>
      </c>
      <c r="V73" s="225">
        <f>ROUND(E73*U73,2)</f>
        <v>24.19</v>
      </c>
      <c r="W73" s="225"/>
      <c r="X73" s="225" t="s">
        <v>224</v>
      </c>
      <c r="Y73" s="225" t="s">
        <v>225</v>
      </c>
      <c r="Z73" s="215"/>
      <c r="AA73" s="215"/>
      <c r="AB73" s="215"/>
      <c r="AC73" s="215"/>
      <c r="AD73" s="215"/>
      <c r="AE73" s="215"/>
      <c r="AF73" s="215"/>
      <c r="AG73" s="215" t="s">
        <v>226</v>
      </c>
      <c r="AH73" s="215"/>
      <c r="AI73" s="215"/>
      <c r="AJ73" s="215"/>
      <c r="AK73" s="215"/>
      <c r="AL73" s="215"/>
      <c r="AM73" s="215"/>
      <c r="AN73" s="215"/>
      <c r="AO73" s="215"/>
      <c r="AP73" s="215"/>
      <c r="AQ73" s="215"/>
      <c r="AR73" s="215"/>
      <c r="AS73" s="215"/>
      <c r="AT73" s="215"/>
      <c r="AU73" s="215"/>
      <c r="AV73" s="215"/>
      <c r="AW73" s="215"/>
      <c r="AX73" s="215"/>
      <c r="AY73" s="215"/>
      <c r="AZ73" s="215"/>
      <c r="BA73" s="215"/>
      <c r="BB73" s="215"/>
      <c r="BC73" s="215"/>
      <c r="BD73" s="215"/>
      <c r="BE73" s="215"/>
      <c r="BF73" s="215"/>
      <c r="BG73" s="215"/>
      <c r="BH73" s="215"/>
    </row>
    <row r="74" spans="1:60" outlineLevel="2" x14ac:dyDescent="0.2">
      <c r="A74" s="222"/>
      <c r="B74" s="223"/>
      <c r="C74" s="261" t="s">
        <v>734</v>
      </c>
      <c r="D74" s="254"/>
      <c r="E74" s="255">
        <v>378</v>
      </c>
      <c r="F74" s="225"/>
      <c r="G74" s="225"/>
      <c r="H74" s="225"/>
      <c r="I74" s="225"/>
      <c r="J74" s="225"/>
      <c r="K74" s="225"/>
      <c r="L74" s="225"/>
      <c r="M74" s="225"/>
      <c r="N74" s="224"/>
      <c r="O74" s="224"/>
      <c r="P74" s="224"/>
      <c r="Q74" s="224"/>
      <c r="R74" s="225"/>
      <c r="S74" s="225"/>
      <c r="T74" s="225"/>
      <c r="U74" s="225"/>
      <c r="V74" s="225"/>
      <c r="W74" s="225"/>
      <c r="X74" s="225"/>
      <c r="Y74" s="225"/>
      <c r="Z74" s="215"/>
      <c r="AA74" s="215"/>
      <c r="AB74" s="215"/>
      <c r="AC74" s="215"/>
      <c r="AD74" s="215"/>
      <c r="AE74" s="215"/>
      <c r="AF74" s="215"/>
      <c r="AG74" s="215" t="s">
        <v>258</v>
      </c>
      <c r="AH74" s="215">
        <v>0</v>
      </c>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c r="BG74" s="215"/>
      <c r="BH74" s="215"/>
    </row>
    <row r="75" spans="1:60" outlineLevel="1" x14ac:dyDescent="0.2">
      <c r="A75" s="234">
        <v>24</v>
      </c>
      <c r="B75" s="235" t="s">
        <v>661</v>
      </c>
      <c r="C75" s="250" t="s">
        <v>662</v>
      </c>
      <c r="D75" s="236" t="s">
        <v>272</v>
      </c>
      <c r="E75" s="237">
        <v>378</v>
      </c>
      <c r="F75" s="238"/>
      <c r="G75" s="239">
        <f>ROUND(E75*F75,2)</f>
        <v>0</v>
      </c>
      <c r="H75" s="238"/>
      <c r="I75" s="239">
        <f>ROUND(E75*H75,2)</f>
        <v>0</v>
      </c>
      <c r="J75" s="238"/>
      <c r="K75" s="239">
        <f>ROUND(E75*J75,2)</f>
        <v>0</v>
      </c>
      <c r="L75" s="239">
        <v>21</v>
      </c>
      <c r="M75" s="239">
        <f>G75*(1+L75/100)</f>
        <v>0</v>
      </c>
      <c r="N75" s="237">
        <v>0.15559000000000001</v>
      </c>
      <c r="O75" s="237">
        <f>ROUND(E75*N75,2)</f>
        <v>58.81</v>
      </c>
      <c r="P75" s="237">
        <v>0</v>
      </c>
      <c r="Q75" s="237">
        <f>ROUND(E75*P75,2)</f>
        <v>0</v>
      </c>
      <c r="R75" s="239"/>
      <c r="S75" s="239" t="s">
        <v>236</v>
      </c>
      <c r="T75" s="240" t="s">
        <v>223</v>
      </c>
      <c r="U75" s="225">
        <v>8.2000000000000003E-2</v>
      </c>
      <c r="V75" s="225">
        <f>ROUND(E75*U75,2)</f>
        <v>31</v>
      </c>
      <c r="W75" s="225"/>
      <c r="X75" s="225" t="s">
        <v>224</v>
      </c>
      <c r="Y75" s="225" t="s">
        <v>225</v>
      </c>
      <c r="Z75" s="215"/>
      <c r="AA75" s="215"/>
      <c r="AB75" s="215"/>
      <c r="AC75" s="215"/>
      <c r="AD75" s="215"/>
      <c r="AE75" s="215"/>
      <c r="AF75" s="215"/>
      <c r="AG75" s="215" t="s">
        <v>226</v>
      </c>
      <c r="AH75" s="215"/>
      <c r="AI75" s="215"/>
      <c r="AJ75" s="215"/>
      <c r="AK75" s="215"/>
      <c r="AL75" s="215"/>
      <c r="AM75" s="215"/>
      <c r="AN75" s="215"/>
      <c r="AO75" s="215"/>
      <c r="AP75" s="215"/>
      <c r="AQ75" s="215"/>
      <c r="AR75" s="215"/>
      <c r="AS75" s="215"/>
      <c r="AT75" s="215"/>
      <c r="AU75" s="215"/>
      <c r="AV75" s="215"/>
      <c r="AW75" s="215"/>
      <c r="AX75" s="215"/>
      <c r="AY75" s="215"/>
      <c r="AZ75" s="215"/>
      <c r="BA75" s="215"/>
      <c r="BB75" s="215"/>
      <c r="BC75" s="215"/>
      <c r="BD75" s="215"/>
      <c r="BE75" s="215"/>
      <c r="BF75" s="215"/>
      <c r="BG75" s="215"/>
      <c r="BH75" s="215"/>
    </row>
    <row r="76" spans="1:60" outlineLevel="2" x14ac:dyDescent="0.2">
      <c r="A76" s="222"/>
      <c r="B76" s="223"/>
      <c r="C76" s="261" t="s">
        <v>730</v>
      </c>
      <c r="D76" s="254"/>
      <c r="E76" s="255">
        <v>378</v>
      </c>
      <c r="F76" s="225"/>
      <c r="G76" s="225"/>
      <c r="H76" s="225"/>
      <c r="I76" s="225"/>
      <c r="J76" s="225"/>
      <c r="K76" s="225"/>
      <c r="L76" s="225"/>
      <c r="M76" s="225"/>
      <c r="N76" s="224"/>
      <c r="O76" s="224"/>
      <c r="P76" s="224"/>
      <c r="Q76" s="224"/>
      <c r="R76" s="225"/>
      <c r="S76" s="225"/>
      <c r="T76" s="225"/>
      <c r="U76" s="225"/>
      <c r="V76" s="225"/>
      <c r="W76" s="225"/>
      <c r="X76" s="225"/>
      <c r="Y76" s="225"/>
      <c r="Z76" s="215"/>
      <c r="AA76" s="215"/>
      <c r="AB76" s="215"/>
      <c r="AC76" s="215"/>
      <c r="AD76" s="215"/>
      <c r="AE76" s="215"/>
      <c r="AF76" s="215"/>
      <c r="AG76" s="215" t="s">
        <v>258</v>
      </c>
      <c r="AH76" s="215">
        <v>0</v>
      </c>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row>
    <row r="77" spans="1:60" outlineLevel="1" x14ac:dyDescent="0.2">
      <c r="A77" s="234">
        <v>25</v>
      </c>
      <c r="B77" s="235" t="s">
        <v>735</v>
      </c>
      <c r="C77" s="250" t="s">
        <v>736</v>
      </c>
      <c r="D77" s="236" t="s">
        <v>272</v>
      </c>
      <c r="E77" s="237">
        <v>60</v>
      </c>
      <c r="F77" s="238"/>
      <c r="G77" s="239">
        <f>ROUND(E77*F77,2)</f>
        <v>0</v>
      </c>
      <c r="H77" s="238"/>
      <c r="I77" s="239">
        <f>ROUND(E77*H77,2)</f>
        <v>0</v>
      </c>
      <c r="J77" s="238"/>
      <c r="K77" s="239">
        <f>ROUND(E77*J77,2)</f>
        <v>0</v>
      </c>
      <c r="L77" s="239">
        <v>21</v>
      </c>
      <c r="M77" s="239">
        <f>G77*(1+L77/100)</f>
        <v>0</v>
      </c>
      <c r="N77" s="237">
        <v>8.3500000000000005E-2</v>
      </c>
      <c r="O77" s="237">
        <f>ROUND(E77*N77,2)</f>
        <v>5.01</v>
      </c>
      <c r="P77" s="237">
        <v>0</v>
      </c>
      <c r="Q77" s="237">
        <f>ROUND(E77*P77,2)</f>
        <v>0</v>
      </c>
      <c r="R77" s="239"/>
      <c r="S77" s="239" t="s">
        <v>236</v>
      </c>
      <c r="T77" s="240" t="s">
        <v>223</v>
      </c>
      <c r="U77" s="225">
        <v>0.25</v>
      </c>
      <c r="V77" s="225">
        <f>ROUND(E77*U77,2)</f>
        <v>15</v>
      </c>
      <c r="W77" s="225"/>
      <c r="X77" s="225" t="s">
        <v>224</v>
      </c>
      <c r="Y77" s="225" t="s">
        <v>225</v>
      </c>
      <c r="Z77" s="215"/>
      <c r="AA77" s="215"/>
      <c r="AB77" s="215"/>
      <c r="AC77" s="215"/>
      <c r="AD77" s="215"/>
      <c r="AE77" s="215"/>
      <c r="AF77" s="215"/>
      <c r="AG77" s="215" t="s">
        <v>226</v>
      </c>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c r="BG77" s="215"/>
      <c r="BH77" s="215"/>
    </row>
    <row r="78" spans="1:60" outlineLevel="2" x14ac:dyDescent="0.2">
      <c r="A78" s="222"/>
      <c r="B78" s="223"/>
      <c r="C78" s="263" t="s">
        <v>737</v>
      </c>
      <c r="D78" s="259"/>
      <c r="E78" s="259"/>
      <c r="F78" s="259"/>
      <c r="G78" s="259"/>
      <c r="H78" s="225"/>
      <c r="I78" s="225"/>
      <c r="J78" s="225"/>
      <c r="K78" s="225"/>
      <c r="L78" s="225"/>
      <c r="M78" s="225"/>
      <c r="N78" s="224"/>
      <c r="O78" s="224"/>
      <c r="P78" s="224"/>
      <c r="Q78" s="224"/>
      <c r="R78" s="225"/>
      <c r="S78" s="225"/>
      <c r="T78" s="225"/>
      <c r="U78" s="225"/>
      <c r="V78" s="225"/>
      <c r="W78" s="225"/>
      <c r="X78" s="225"/>
      <c r="Y78" s="225"/>
      <c r="Z78" s="215"/>
      <c r="AA78" s="215"/>
      <c r="AB78" s="215"/>
      <c r="AC78" s="215"/>
      <c r="AD78" s="215"/>
      <c r="AE78" s="215"/>
      <c r="AF78" s="215"/>
      <c r="AG78" s="215" t="s">
        <v>278</v>
      </c>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row>
    <row r="79" spans="1:60" outlineLevel="1" x14ac:dyDescent="0.2">
      <c r="A79" s="234">
        <v>26</v>
      </c>
      <c r="B79" s="235" t="s">
        <v>738</v>
      </c>
      <c r="C79" s="250" t="s">
        <v>739</v>
      </c>
      <c r="D79" s="236" t="s">
        <v>272</v>
      </c>
      <c r="E79" s="237">
        <v>232.2</v>
      </c>
      <c r="F79" s="238"/>
      <c r="G79" s="239">
        <f>ROUND(E79*F79,2)</f>
        <v>0</v>
      </c>
      <c r="H79" s="238"/>
      <c r="I79" s="239">
        <f>ROUND(E79*H79,2)</f>
        <v>0</v>
      </c>
      <c r="J79" s="238"/>
      <c r="K79" s="239">
        <f>ROUND(E79*J79,2)</f>
        <v>0</v>
      </c>
      <c r="L79" s="239">
        <v>21</v>
      </c>
      <c r="M79" s="239">
        <f>G79*(1+L79/100)</f>
        <v>0</v>
      </c>
      <c r="N79" s="237">
        <v>7.3899999999999993E-2</v>
      </c>
      <c r="O79" s="237">
        <f>ROUND(E79*N79,2)</f>
        <v>17.16</v>
      </c>
      <c r="P79" s="237">
        <v>0</v>
      </c>
      <c r="Q79" s="237">
        <f>ROUND(E79*P79,2)</f>
        <v>0</v>
      </c>
      <c r="R79" s="239"/>
      <c r="S79" s="239" t="s">
        <v>236</v>
      </c>
      <c r="T79" s="240" t="s">
        <v>223</v>
      </c>
      <c r="U79" s="225">
        <v>0.47799999999999998</v>
      </c>
      <c r="V79" s="225">
        <f>ROUND(E79*U79,2)</f>
        <v>110.99</v>
      </c>
      <c r="W79" s="225"/>
      <c r="X79" s="225" t="s">
        <v>224</v>
      </c>
      <c r="Y79" s="225" t="s">
        <v>225</v>
      </c>
      <c r="Z79" s="215"/>
      <c r="AA79" s="215"/>
      <c r="AB79" s="215"/>
      <c r="AC79" s="215"/>
      <c r="AD79" s="215"/>
      <c r="AE79" s="215"/>
      <c r="AF79" s="215"/>
      <c r="AG79" s="215" t="s">
        <v>226</v>
      </c>
      <c r="AH79" s="215"/>
      <c r="AI79" s="215"/>
      <c r="AJ79" s="215"/>
      <c r="AK79" s="215"/>
      <c r="AL79" s="215"/>
      <c r="AM79" s="215"/>
      <c r="AN79" s="215"/>
      <c r="AO79" s="215"/>
      <c r="AP79" s="215"/>
      <c r="AQ79" s="215"/>
      <c r="AR79" s="215"/>
      <c r="AS79" s="215"/>
      <c r="AT79" s="215"/>
      <c r="AU79" s="215"/>
      <c r="AV79" s="215"/>
      <c r="AW79" s="215"/>
      <c r="AX79" s="215"/>
      <c r="AY79" s="215"/>
      <c r="AZ79" s="215"/>
      <c r="BA79" s="215"/>
      <c r="BB79" s="215"/>
      <c r="BC79" s="215"/>
      <c r="BD79" s="215"/>
      <c r="BE79" s="215"/>
      <c r="BF79" s="215"/>
      <c r="BG79" s="215"/>
      <c r="BH79" s="215"/>
    </row>
    <row r="80" spans="1:60" outlineLevel="2" x14ac:dyDescent="0.2">
      <c r="A80" s="222"/>
      <c r="B80" s="223"/>
      <c r="C80" s="261" t="s">
        <v>731</v>
      </c>
      <c r="D80" s="254"/>
      <c r="E80" s="255">
        <v>232.2</v>
      </c>
      <c r="F80" s="225"/>
      <c r="G80" s="225"/>
      <c r="H80" s="225"/>
      <c r="I80" s="225"/>
      <c r="J80" s="225"/>
      <c r="K80" s="225"/>
      <c r="L80" s="225"/>
      <c r="M80" s="225"/>
      <c r="N80" s="224"/>
      <c r="O80" s="224"/>
      <c r="P80" s="224"/>
      <c r="Q80" s="224"/>
      <c r="R80" s="225"/>
      <c r="S80" s="225"/>
      <c r="T80" s="225"/>
      <c r="U80" s="225"/>
      <c r="V80" s="225"/>
      <c r="W80" s="225"/>
      <c r="X80" s="225"/>
      <c r="Y80" s="225"/>
      <c r="Z80" s="215"/>
      <c r="AA80" s="215"/>
      <c r="AB80" s="215"/>
      <c r="AC80" s="215"/>
      <c r="AD80" s="215"/>
      <c r="AE80" s="215"/>
      <c r="AF80" s="215"/>
      <c r="AG80" s="215" t="s">
        <v>258</v>
      </c>
      <c r="AH80" s="215">
        <v>0</v>
      </c>
      <c r="AI80" s="215"/>
      <c r="AJ80" s="215"/>
      <c r="AK80" s="215"/>
      <c r="AL80" s="215"/>
      <c r="AM80" s="215"/>
      <c r="AN80" s="215"/>
      <c r="AO80" s="215"/>
      <c r="AP80" s="215"/>
      <c r="AQ80" s="215"/>
      <c r="AR80" s="215"/>
      <c r="AS80" s="215"/>
      <c r="AT80" s="215"/>
      <c r="AU80" s="215"/>
      <c r="AV80" s="215"/>
      <c r="AW80" s="215"/>
      <c r="AX80" s="215"/>
      <c r="AY80" s="215"/>
      <c r="AZ80" s="215"/>
      <c r="BA80" s="215"/>
      <c r="BB80" s="215"/>
      <c r="BC80" s="215"/>
      <c r="BD80" s="215"/>
      <c r="BE80" s="215"/>
      <c r="BF80" s="215"/>
      <c r="BG80" s="215"/>
      <c r="BH80" s="215"/>
    </row>
    <row r="81" spans="1:60" outlineLevel="1" x14ac:dyDescent="0.2">
      <c r="A81" s="234">
        <v>27</v>
      </c>
      <c r="B81" s="235" t="s">
        <v>668</v>
      </c>
      <c r="C81" s="250" t="s">
        <v>669</v>
      </c>
      <c r="D81" s="236" t="s">
        <v>544</v>
      </c>
      <c r="E81" s="237">
        <v>11814.75</v>
      </c>
      <c r="F81" s="238"/>
      <c r="G81" s="239">
        <f>ROUND(E81*F81,2)</f>
        <v>0</v>
      </c>
      <c r="H81" s="238"/>
      <c r="I81" s="239">
        <f>ROUND(E81*H81,2)</f>
        <v>0</v>
      </c>
      <c r="J81" s="238"/>
      <c r="K81" s="239">
        <f>ROUND(E81*J81,2)</f>
        <v>0</v>
      </c>
      <c r="L81" s="239">
        <v>21</v>
      </c>
      <c r="M81" s="239">
        <f>G81*(1+L81/100)</f>
        <v>0</v>
      </c>
      <c r="N81" s="237">
        <v>1E-3</v>
      </c>
      <c r="O81" s="237">
        <f>ROUND(E81*N81,2)</f>
        <v>11.81</v>
      </c>
      <c r="P81" s="237">
        <v>0</v>
      </c>
      <c r="Q81" s="237">
        <f>ROUND(E81*P81,2)</f>
        <v>0</v>
      </c>
      <c r="R81" s="239"/>
      <c r="S81" s="239" t="s">
        <v>222</v>
      </c>
      <c r="T81" s="240" t="s">
        <v>223</v>
      </c>
      <c r="U81" s="225">
        <v>0</v>
      </c>
      <c r="V81" s="225">
        <f>ROUND(E81*U81,2)</f>
        <v>0</v>
      </c>
      <c r="W81" s="225"/>
      <c r="X81" s="225" t="s">
        <v>285</v>
      </c>
      <c r="Y81" s="225" t="s">
        <v>225</v>
      </c>
      <c r="Z81" s="215"/>
      <c r="AA81" s="215"/>
      <c r="AB81" s="215"/>
      <c r="AC81" s="215"/>
      <c r="AD81" s="215"/>
      <c r="AE81" s="215"/>
      <c r="AF81" s="215"/>
      <c r="AG81" s="215" t="s">
        <v>286</v>
      </c>
      <c r="AH81" s="215"/>
      <c r="AI81" s="215"/>
      <c r="AJ81" s="215"/>
      <c r="AK81" s="215"/>
      <c r="AL81" s="215"/>
      <c r="AM81" s="215"/>
      <c r="AN81" s="215"/>
      <c r="AO81" s="215"/>
      <c r="AP81" s="215"/>
      <c r="AQ81" s="215"/>
      <c r="AR81" s="215"/>
      <c r="AS81" s="215"/>
      <c r="AT81" s="215"/>
      <c r="AU81" s="215"/>
      <c r="AV81" s="215"/>
      <c r="AW81" s="215"/>
      <c r="AX81" s="215"/>
      <c r="AY81" s="215"/>
      <c r="AZ81" s="215"/>
      <c r="BA81" s="215"/>
      <c r="BB81" s="215"/>
      <c r="BC81" s="215"/>
      <c r="BD81" s="215"/>
      <c r="BE81" s="215"/>
      <c r="BF81" s="215"/>
      <c r="BG81" s="215"/>
      <c r="BH81" s="215"/>
    </row>
    <row r="82" spans="1:60" outlineLevel="2" x14ac:dyDescent="0.2">
      <c r="A82" s="222"/>
      <c r="B82" s="223"/>
      <c r="C82" s="261" t="s">
        <v>740</v>
      </c>
      <c r="D82" s="254"/>
      <c r="E82" s="255">
        <v>11814.75</v>
      </c>
      <c r="F82" s="225"/>
      <c r="G82" s="225"/>
      <c r="H82" s="225"/>
      <c r="I82" s="225"/>
      <c r="J82" s="225"/>
      <c r="K82" s="225"/>
      <c r="L82" s="225"/>
      <c r="M82" s="225"/>
      <c r="N82" s="224"/>
      <c r="O82" s="224"/>
      <c r="P82" s="224"/>
      <c r="Q82" s="224"/>
      <c r="R82" s="225"/>
      <c r="S82" s="225"/>
      <c r="T82" s="225"/>
      <c r="U82" s="225"/>
      <c r="V82" s="225"/>
      <c r="W82" s="225"/>
      <c r="X82" s="225"/>
      <c r="Y82" s="225"/>
      <c r="Z82" s="215"/>
      <c r="AA82" s="215"/>
      <c r="AB82" s="215"/>
      <c r="AC82" s="215"/>
      <c r="AD82" s="215"/>
      <c r="AE82" s="215"/>
      <c r="AF82" s="215"/>
      <c r="AG82" s="215" t="s">
        <v>258</v>
      </c>
      <c r="AH82" s="215">
        <v>0</v>
      </c>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row>
    <row r="83" spans="1:60" outlineLevel="1" x14ac:dyDescent="0.2">
      <c r="A83" s="234">
        <v>28</v>
      </c>
      <c r="B83" s="235" t="s">
        <v>741</v>
      </c>
      <c r="C83" s="250" t="s">
        <v>742</v>
      </c>
      <c r="D83" s="236" t="s">
        <v>272</v>
      </c>
      <c r="E83" s="237">
        <v>255.42</v>
      </c>
      <c r="F83" s="238"/>
      <c r="G83" s="239">
        <f>ROUND(E83*F83,2)</f>
        <v>0</v>
      </c>
      <c r="H83" s="238"/>
      <c r="I83" s="239">
        <f>ROUND(E83*H83,2)</f>
        <v>0</v>
      </c>
      <c r="J83" s="238"/>
      <c r="K83" s="239">
        <f>ROUND(E83*J83,2)</f>
        <v>0</v>
      </c>
      <c r="L83" s="239">
        <v>21</v>
      </c>
      <c r="M83" s="239">
        <f>G83*(1+L83/100)</f>
        <v>0</v>
      </c>
      <c r="N83" s="237">
        <v>0.17244999999999999</v>
      </c>
      <c r="O83" s="237">
        <f>ROUND(E83*N83,2)</f>
        <v>44.05</v>
      </c>
      <c r="P83" s="237">
        <v>0</v>
      </c>
      <c r="Q83" s="237">
        <f>ROUND(E83*P83,2)</f>
        <v>0</v>
      </c>
      <c r="R83" s="239" t="s">
        <v>302</v>
      </c>
      <c r="S83" s="239" t="s">
        <v>236</v>
      </c>
      <c r="T83" s="240" t="s">
        <v>223</v>
      </c>
      <c r="U83" s="225">
        <v>0</v>
      </c>
      <c r="V83" s="225">
        <f>ROUND(E83*U83,2)</f>
        <v>0</v>
      </c>
      <c r="W83" s="225"/>
      <c r="X83" s="225" t="s">
        <v>285</v>
      </c>
      <c r="Y83" s="225" t="s">
        <v>225</v>
      </c>
      <c r="Z83" s="215"/>
      <c r="AA83" s="215"/>
      <c r="AB83" s="215"/>
      <c r="AC83" s="215"/>
      <c r="AD83" s="215"/>
      <c r="AE83" s="215"/>
      <c r="AF83" s="215"/>
      <c r="AG83" s="215" t="s">
        <v>286</v>
      </c>
      <c r="AH83" s="215"/>
      <c r="AI83" s="215"/>
      <c r="AJ83" s="215"/>
      <c r="AK83" s="215"/>
      <c r="AL83" s="215"/>
      <c r="AM83" s="215"/>
      <c r="AN83" s="215"/>
      <c r="AO83" s="215"/>
      <c r="AP83" s="215"/>
      <c r="AQ83" s="215"/>
      <c r="AR83" s="215"/>
      <c r="AS83" s="215"/>
      <c r="AT83" s="215"/>
      <c r="AU83" s="215"/>
      <c r="AV83" s="215"/>
      <c r="AW83" s="215"/>
      <c r="AX83" s="215"/>
      <c r="AY83" s="215"/>
      <c r="AZ83" s="215"/>
      <c r="BA83" s="215"/>
      <c r="BB83" s="215"/>
      <c r="BC83" s="215"/>
      <c r="BD83" s="215"/>
      <c r="BE83" s="215"/>
      <c r="BF83" s="215"/>
      <c r="BG83" s="215"/>
      <c r="BH83" s="215"/>
    </row>
    <row r="84" spans="1:60" outlineLevel="2" x14ac:dyDescent="0.2">
      <c r="A84" s="222"/>
      <c r="B84" s="223"/>
      <c r="C84" s="261" t="s">
        <v>743</v>
      </c>
      <c r="D84" s="254"/>
      <c r="E84" s="255">
        <v>255.42</v>
      </c>
      <c r="F84" s="225"/>
      <c r="G84" s="225"/>
      <c r="H84" s="225"/>
      <c r="I84" s="225"/>
      <c r="J84" s="225"/>
      <c r="K84" s="225"/>
      <c r="L84" s="225"/>
      <c r="M84" s="225"/>
      <c r="N84" s="224"/>
      <c r="O84" s="224"/>
      <c r="P84" s="224"/>
      <c r="Q84" s="224"/>
      <c r="R84" s="225"/>
      <c r="S84" s="225"/>
      <c r="T84" s="225"/>
      <c r="U84" s="225"/>
      <c r="V84" s="225"/>
      <c r="W84" s="225"/>
      <c r="X84" s="225"/>
      <c r="Y84" s="225"/>
      <c r="Z84" s="215"/>
      <c r="AA84" s="215"/>
      <c r="AB84" s="215"/>
      <c r="AC84" s="215"/>
      <c r="AD84" s="215"/>
      <c r="AE84" s="215"/>
      <c r="AF84" s="215"/>
      <c r="AG84" s="215" t="s">
        <v>258</v>
      </c>
      <c r="AH84" s="215">
        <v>0</v>
      </c>
      <c r="AI84" s="215"/>
      <c r="AJ84" s="215"/>
      <c r="AK84" s="215"/>
      <c r="AL84" s="215"/>
      <c r="AM84" s="215"/>
      <c r="AN84" s="215"/>
      <c r="AO84" s="215"/>
      <c r="AP84" s="215"/>
      <c r="AQ84" s="215"/>
      <c r="AR84" s="215"/>
      <c r="AS84" s="215"/>
      <c r="AT84" s="215"/>
      <c r="AU84" s="215"/>
      <c r="AV84" s="215"/>
      <c r="AW84" s="215"/>
      <c r="AX84" s="215"/>
      <c r="AY84" s="215"/>
      <c r="AZ84" s="215"/>
      <c r="BA84" s="215"/>
      <c r="BB84" s="215"/>
      <c r="BC84" s="215"/>
      <c r="BD84" s="215"/>
      <c r="BE84" s="215"/>
      <c r="BF84" s="215"/>
      <c r="BG84" s="215"/>
      <c r="BH84" s="215"/>
    </row>
    <row r="85" spans="1:60" x14ac:dyDescent="0.2">
      <c r="A85" s="227" t="s">
        <v>217</v>
      </c>
      <c r="B85" s="228" t="s">
        <v>152</v>
      </c>
      <c r="C85" s="248" t="s">
        <v>153</v>
      </c>
      <c r="D85" s="229"/>
      <c r="E85" s="230"/>
      <c r="F85" s="231"/>
      <c r="G85" s="231">
        <f>SUMIF(AG86:AG86,"&lt;&gt;NOR",G86:G86)</f>
        <v>0</v>
      </c>
      <c r="H85" s="231"/>
      <c r="I85" s="231">
        <f>SUM(I86:I86)</f>
        <v>0</v>
      </c>
      <c r="J85" s="231"/>
      <c r="K85" s="231">
        <f>SUM(K86:K86)</f>
        <v>0</v>
      </c>
      <c r="L85" s="231"/>
      <c r="M85" s="231">
        <f>SUM(M86:M86)</f>
        <v>0</v>
      </c>
      <c r="N85" s="230"/>
      <c r="O85" s="230">
        <f>SUM(O86:O86)</f>
        <v>0.43</v>
      </c>
      <c r="P85" s="230"/>
      <c r="Q85" s="230">
        <f>SUM(Q86:Q86)</f>
        <v>0</v>
      </c>
      <c r="R85" s="231"/>
      <c r="S85" s="231"/>
      <c r="T85" s="232"/>
      <c r="U85" s="226"/>
      <c r="V85" s="226">
        <f>SUM(V86:V86)</f>
        <v>3.82</v>
      </c>
      <c r="W85" s="226"/>
      <c r="X85" s="226"/>
      <c r="Y85" s="226"/>
      <c r="AG85" t="s">
        <v>218</v>
      </c>
    </row>
    <row r="86" spans="1:60" outlineLevel="1" x14ac:dyDescent="0.2">
      <c r="A86" s="241">
        <v>29</v>
      </c>
      <c r="B86" s="242" t="s">
        <v>744</v>
      </c>
      <c r="C86" s="249" t="s">
        <v>745</v>
      </c>
      <c r="D86" s="243" t="s">
        <v>341</v>
      </c>
      <c r="E86" s="244">
        <v>1</v>
      </c>
      <c r="F86" s="245"/>
      <c r="G86" s="246">
        <f>ROUND(E86*F86,2)</f>
        <v>0</v>
      </c>
      <c r="H86" s="245"/>
      <c r="I86" s="246">
        <f>ROUND(E86*H86,2)</f>
        <v>0</v>
      </c>
      <c r="J86" s="245"/>
      <c r="K86" s="246">
        <f>ROUND(E86*J86,2)</f>
        <v>0</v>
      </c>
      <c r="L86" s="246">
        <v>21</v>
      </c>
      <c r="M86" s="246">
        <f>G86*(1+L86/100)</f>
        <v>0</v>
      </c>
      <c r="N86" s="244">
        <v>0.43093999999999999</v>
      </c>
      <c r="O86" s="244">
        <f>ROUND(E86*N86,2)</f>
        <v>0.43</v>
      </c>
      <c r="P86" s="244">
        <v>0</v>
      </c>
      <c r="Q86" s="244">
        <f>ROUND(E86*P86,2)</f>
        <v>0</v>
      </c>
      <c r="R86" s="246"/>
      <c r="S86" s="246" t="s">
        <v>236</v>
      </c>
      <c r="T86" s="247" t="s">
        <v>223</v>
      </c>
      <c r="U86" s="225">
        <v>3.8170000000000002</v>
      </c>
      <c r="V86" s="225">
        <f>ROUND(E86*U86,2)</f>
        <v>3.82</v>
      </c>
      <c r="W86" s="225"/>
      <c r="X86" s="225" t="s">
        <v>224</v>
      </c>
      <c r="Y86" s="225" t="s">
        <v>225</v>
      </c>
      <c r="Z86" s="215"/>
      <c r="AA86" s="215"/>
      <c r="AB86" s="215"/>
      <c r="AC86" s="215"/>
      <c r="AD86" s="215"/>
      <c r="AE86" s="215"/>
      <c r="AF86" s="215"/>
      <c r="AG86" s="215" t="s">
        <v>226</v>
      </c>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row>
    <row r="87" spans="1:60" x14ac:dyDescent="0.2">
      <c r="A87" s="227" t="s">
        <v>217</v>
      </c>
      <c r="B87" s="228" t="s">
        <v>154</v>
      </c>
      <c r="C87" s="248" t="s">
        <v>155</v>
      </c>
      <c r="D87" s="229"/>
      <c r="E87" s="230"/>
      <c r="F87" s="231"/>
      <c r="G87" s="231">
        <f>SUMIF(AG88:AG103,"&lt;&gt;NOR",G88:G103)</f>
        <v>0</v>
      </c>
      <c r="H87" s="231"/>
      <c r="I87" s="231">
        <f>SUM(I88:I103)</f>
        <v>0</v>
      </c>
      <c r="J87" s="231"/>
      <c r="K87" s="231">
        <f>SUM(K88:K103)</f>
        <v>0</v>
      </c>
      <c r="L87" s="231"/>
      <c r="M87" s="231">
        <f>SUM(M88:M103)</f>
        <v>0</v>
      </c>
      <c r="N87" s="230"/>
      <c r="O87" s="230">
        <f>SUM(O88:O103)</f>
        <v>48.139999999999993</v>
      </c>
      <c r="P87" s="230"/>
      <c r="Q87" s="230">
        <f>SUM(Q88:Q103)</f>
        <v>0</v>
      </c>
      <c r="R87" s="231"/>
      <c r="S87" s="231"/>
      <c r="T87" s="232"/>
      <c r="U87" s="226"/>
      <c r="V87" s="226">
        <f>SUM(V88:V103)</f>
        <v>311.53999999999996</v>
      </c>
      <c r="W87" s="226"/>
      <c r="X87" s="226"/>
      <c r="Y87" s="226"/>
      <c r="AG87" t="s">
        <v>218</v>
      </c>
    </row>
    <row r="88" spans="1:60" outlineLevel="1" x14ac:dyDescent="0.2">
      <c r="A88" s="241">
        <v>30</v>
      </c>
      <c r="B88" s="242" t="s">
        <v>746</v>
      </c>
      <c r="C88" s="249" t="s">
        <v>747</v>
      </c>
      <c r="D88" s="243" t="s">
        <v>341</v>
      </c>
      <c r="E88" s="244">
        <v>3</v>
      </c>
      <c r="F88" s="245"/>
      <c r="G88" s="246">
        <f>ROUND(E88*F88,2)</f>
        <v>0</v>
      </c>
      <c r="H88" s="245"/>
      <c r="I88" s="246">
        <f>ROUND(E88*H88,2)</f>
        <v>0</v>
      </c>
      <c r="J88" s="245"/>
      <c r="K88" s="246">
        <f>ROUND(E88*J88,2)</f>
        <v>0</v>
      </c>
      <c r="L88" s="246">
        <v>21</v>
      </c>
      <c r="M88" s="246">
        <f>G88*(1+L88/100)</f>
        <v>0</v>
      </c>
      <c r="N88" s="244">
        <v>0</v>
      </c>
      <c r="O88" s="244">
        <f>ROUND(E88*N88,2)</f>
        <v>0</v>
      </c>
      <c r="P88" s="244">
        <v>0</v>
      </c>
      <c r="Q88" s="244">
        <f>ROUND(E88*P88,2)</f>
        <v>0</v>
      </c>
      <c r="R88" s="246"/>
      <c r="S88" s="246" t="s">
        <v>236</v>
      </c>
      <c r="T88" s="247" t="s">
        <v>223</v>
      </c>
      <c r="U88" s="225">
        <v>0.2</v>
      </c>
      <c r="V88" s="225">
        <f>ROUND(E88*U88,2)</f>
        <v>0.6</v>
      </c>
      <c r="W88" s="225"/>
      <c r="X88" s="225" t="s">
        <v>224</v>
      </c>
      <c r="Y88" s="225" t="s">
        <v>225</v>
      </c>
      <c r="Z88" s="215"/>
      <c r="AA88" s="215"/>
      <c r="AB88" s="215"/>
      <c r="AC88" s="215"/>
      <c r="AD88" s="215"/>
      <c r="AE88" s="215"/>
      <c r="AF88" s="215"/>
      <c r="AG88" s="215" t="s">
        <v>226</v>
      </c>
      <c r="AH88" s="215"/>
      <c r="AI88" s="215"/>
      <c r="AJ88" s="215"/>
      <c r="AK88" s="215"/>
      <c r="AL88" s="215"/>
      <c r="AM88" s="215"/>
      <c r="AN88" s="215"/>
      <c r="AO88" s="215"/>
      <c r="AP88" s="215"/>
      <c r="AQ88" s="215"/>
      <c r="AR88" s="215"/>
      <c r="AS88" s="215"/>
      <c r="AT88" s="215"/>
      <c r="AU88" s="215"/>
      <c r="AV88" s="215"/>
      <c r="AW88" s="215"/>
      <c r="AX88" s="215"/>
      <c r="AY88" s="215"/>
      <c r="AZ88" s="215"/>
      <c r="BA88" s="215"/>
      <c r="BB88" s="215"/>
      <c r="BC88" s="215"/>
      <c r="BD88" s="215"/>
      <c r="BE88" s="215"/>
      <c r="BF88" s="215"/>
      <c r="BG88" s="215"/>
      <c r="BH88" s="215"/>
    </row>
    <row r="89" spans="1:60" outlineLevel="1" x14ac:dyDescent="0.2">
      <c r="A89" s="234">
        <v>31</v>
      </c>
      <c r="B89" s="235" t="s">
        <v>748</v>
      </c>
      <c r="C89" s="250" t="s">
        <v>749</v>
      </c>
      <c r="D89" s="236" t="s">
        <v>272</v>
      </c>
      <c r="E89" s="237">
        <v>13.5</v>
      </c>
      <c r="F89" s="238"/>
      <c r="G89" s="239">
        <f>ROUND(E89*F89,2)</f>
        <v>0</v>
      </c>
      <c r="H89" s="238"/>
      <c r="I89" s="239">
        <f>ROUND(E89*H89,2)</f>
        <v>0</v>
      </c>
      <c r="J89" s="238"/>
      <c r="K89" s="239">
        <f>ROUND(E89*J89,2)</f>
        <v>0</v>
      </c>
      <c r="L89" s="239">
        <v>21</v>
      </c>
      <c r="M89" s="239">
        <f>G89*(1+L89/100)</f>
        <v>0</v>
      </c>
      <c r="N89" s="237">
        <v>3.7000000000000002E-3</v>
      </c>
      <c r="O89" s="237">
        <f>ROUND(E89*N89,2)</f>
        <v>0.05</v>
      </c>
      <c r="P89" s="237">
        <v>0</v>
      </c>
      <c r="Q89" s="237">
        <f>ROUND(E89*P89,2)</f>
        <v>0</v>
      </c>
      <c r="R89" s="239"/>
      <c r="S89" s="239" t="s">
        <v>236</v>
      </c>
      <c r="T89" s="240" t="s">
        <v>223</v>
      </c>
      <c r="U89" s="225">
        <v>0.36099999999999999</v>
      </c>
      <c r="V89" s="225">
        <f>ROUND(E89*U89,2)</f>
        <v>4.87</v>
      </c>
      <c r="W89" s="225"/>
      <c r="X89" s="225" t="s">
        <v>224</v>
      </c>
      <c r="Y89" s="225" t="s">
        <v>225</v>
      </c>
      <c r="Z89" s="215"/>
      <c r="AA89" s="215"/>
      <c r="AB89" s="215"/>
      <c r="AC89" s="215"/>
      <c r="AD89" s="215"/>
      <c r="AE89" s="215"/>
      <c r="AF89" s="215"/>
      <c r="AG89" s="215" t="s">
        <v>226</v>
      </c>
      <c r="AH89" s="215"/>
      <c r="AI89" s="215"/>
      <c r="AJ89" s="215"/>
      <c r="AK89" s="215"/>
      <c r="AL89" s="215"/>
      <c r="AM89" s="215"/>
      <c r="AN89" s="215"/>
      <c r="AO89" s="215"/>
      <c r="AP89" s="215"/>
      <c r="AQ89" s="215"/>
      <c r="AR89" s="215"/>
      <c r="AS89" s="215"/>
      <c r="AT89" s="215"/>
      <c r="AU89" s="215"/>
      <c r="AV89" s="215"/>
      <c r="AW89" s="215"/>
      <c r="AX89" s="215"/>
      <c r="AY89" s="215"/>
      <c r="AZ89" s="215"/>
      <c r="BA89" s="215"/>
      <c r="BB89" s="215"/>
      <c r="BC89" s="215"/>
      <c r="BD89" s="215"/>
      <c r="BE89" s="215"/>
      <c r="BF89" s="215"/>
      <c r="BG89" s="215"/>
      <c r="BH89" s="215"/>
    </row>
    <row r="90" spans="1:60" outlineLevel="2" x14ac:dyDescent="0.2">
      <c r="A90" s="222"/>
      <c r="B90" s="223"/>
      <c r="C90" s="261" t="s">
        <v>750</v>
      </c>
      <c r="D90" s="254"/>
      <c r="E90" s="255">
        <v>13.5</v>
      </c>
      <c r="F90" s="225"/>
      <c r="G90" s="225"/>
      <c r="H90" s="225"/>
      <c r="I90" s="225"/>
      <c r="J90" s="225"/>
      <c r="K90" s="225"/>
      <c r="L90" s="225"/>
      <c r="M90" s="225"/>
      <c r="N90" s="224"/>
      <c r="O90" s="224"/>
      <c r="P90" s="224"/>
      <c r="Q90" s="224"/>
      <c r="R90" s="225"/>
      <c r="S90" s="225"/>
      <c r="T90" s="225"/>
      <c r="U90" s="225"/>
      <c r="V90" s="225"/>
      <c r="W90" s="225"/>
      <c r="X90" s="225"/>
      <c r="Y90" s="225"/>
      <c r="Z90" s="215"/>
      <c r="AA90" s="215"/>
      <c r="AB90" s="215"/>
      <c r="AC90" s="215"/>
      <c r="AD90" s="215"/>
      <c r="AE90" s="215"/>
      <c r="AF90" s="215"/>
      <c r="AG90" s="215" t="s">
        <v>258</v>
      </c>
      <c r="AH90" s="215">
        <v>0</v>
      </c>
      <c r="AI90" s="215"/>
      <c r="AJ90" s="215"/>
      <c r="AK90" s="215"/>
      <c r="AL90" s="215"/>
      <c r="AM90" s="215"/>
      <c r="AN90" s="215"/>
      <c r="AO90" s="215"/>
      <c r="AP90" s="215"/>
      <c r="AQ90" s="215"/>
      <c r="AR90" s="215"/>
      <c r="AS90" s="215"/>
      <c r="AT90" s="215"/>
      <c r="AU90" s="215"/>
      <c r="AV90" s="215"/>
      <c r="AW90" s="215"/>
      <c r="AX90" s="215"/>
      <c r="AY90" s="215"/>
      <c r="AZ90" s="215"/>
      <c r="BA90" s="215"/>
      <c r="BB90" s="215"/>
      <c r="BC90" s="215"/>
      <c r="BD90" s="215"/>
      <c r="BE90" s="215"/>
      <c r="BF90" s="215"/>
      <c r="BG90" s="215"/>
      <c r="BH90" s="215"/>
    </row>
    <row r="91" spans="1:60" ht="22.5" outlineLevel="1" x14ac:dyDescent="0.2">
      <c r="A91" s="234">
        <v>32</v>
      </c>
      <c r="B91" s="235" t="s">
        <v>751</v>
      </c>
      <c r="C91" s="250" t="s">
        <v>752</v>
      </c>
      <c r="D91" s="236" t="s">
        <v>299</v>
      </c>
      <c r="E91" s="237">
        <v>150.6</v>
      </c>
      <c r="F91" s="238"/>
      <c r="G91" s="239">
        <f>ROUND(E91*F91,2)</f>
        <v>0</v>
      </c>
      <c r="H91" s="238"/>
      <c r="I91" s="239">
        <f>ROUND(E91*H91,2)</f>
        <v>0</v>
      </c>
      <c r="J91" s="238"/>
      <c r="K91" s="239">
        <f>ROUND(E91*J91,2)</f>
        <v>0</v>
      </c>
      <c r="L91" s="239">
        <v>21</v>
      </c>
      <c r="M91" s="239">
        <f>G91*(1+L91/100)</f>
        <v>0</v>
      </c>
      <c r="N91" s="237">
        <v>0.22133</v>
      </c>
      <c r="O91" s="237">
        <f>ROUND(E91*N91,2)</f>
        <v>33.33</v>
      </c>
      <c r="P91" s="237">
        <v>0</v>
      </c>
      <c r="Q91" s="237">
        <f>ROUND(E91*P91,2)</f>
        <v>0</v>
      </c>
      <c r="R91" s="239"/>
      <c r="S91" s="239" t="s">
        <v>236</v>
      </c>
      <c r="T91" s="240" t="s">
        <v>223</v>
      </c>
      <c r="U91" s="225">
        <v>0.27200000000000002</v>
      </c>
      <c r="V91" s="225">
        <f>ROUND(E91*U91,2)</f>
        <v>40.96</v>
      </c>
      <c r="W91" s="225"/>
      <c r="X91" s="225" t="s">
        <v>224</v>
      </c>
      <c r="Y91" s="225" t="s">
        <v>225</v>
      </c>
      <c r="Z91" s="215"/>
      <c r="AA91" s="215"/>
      <c r="AB91" s="215"/>
      <c r="AC91" s="215"/>
      <c r="AD91" s="215"/>
      <c r="AE91" s="215"/>
      <c r="AF91" s="215"/>
      <c r="AG91" s="215" t="s">
        <v>226</v>
      </c>
      <c r="AH91" s="215"/>
      <c r="AI91" s="215"/>
      <c r="AJ91" s="215"/>
      <c r="AK91" s="215"/>
      <c r="AL91" s="215"/>
      <c r="AM91" s="215"/>
      <c r="AN91" s="215"/>
      <c r="AO91" s="215"/>
      <c r="AP91" s="215"/>
      <c r="AQ91" s="215"/>
      <c r="AR91" s="215"/>
      <c r="AS91" s="215"/>
      <c r="AT91" s="215"/>
      <c r="AU91" s="215"/>
      <c r="AV91" s="215"/>
      <c r="AW91" s="215"/>
      <c r="AX91" s="215"/>
      <c r="AY91" s="215"/>
      <c r="AZ91" s="215"/>
      <c r="BA91" s="215"/>
      <c r="BB91" s="215"/>
      <c r="BC91" s="215"/>
      <c r="BD91" s="215"/>
      <c r="BE91" s="215"/>
      <c r="BF91" s="215"/>
      <c r="BG91" s="215"/>
      <c r="BH91" s="215"/>
    </row>
    <row r="92" spans="1:60" outlineLevel="2" x14ac:dyDescent="0.2">
      <c r="A92" s="222"/>
      <c r="B92" s="223"/>
      <c r="C92" s="261" t="s">
        <v>753</v>
      </c>
      <c r="D92" s="254"/>
      <c r="E92" s="255">
        <v>51.6</v>
      </c>
      <c r="F92" s="225"/>
      <c r="G92" s="225"/>
      <c r="H92" s="225"/>
      <c r="I92" s="225"/>
      <c r="J92" s="225"/>
      <c r="K92" s="225"/>
      <c r="L92" s="225"/>
      <c r="M92" s="225"/>
      <c r="N92" s="224"/>
      <c r="O92" s="224"/>
      <c r="P92" s="224"/>
      <c r="Q92" s="224"/>
      <c r="R92" s="225"/>
      <c r="S92" s="225"/>
      <c r="T92" s="225"/>
      <c r="U92" s="225"/>
      <c r="V92" s="225"/>
      <c r="W92" s="225"/>
      <c r="X92" s="225"/>
      <c r="Y92" s="225"/>
      <c r="Z92" s="215"/>
      <c r="AA92" s="215"/>
      <c r="AB92" s="215"/>
      <c r="AC92" s="215"/>
      <c r="AD92" s="215"/>
      <c r="AE92" s="215"/>
      <c r="AF92" s="215"/>
      <c r="AG92" s="215" t="s">
        <v>258</v>
      </c>
      <c r="AH92" s="215">
        <v>0</v>
      </c>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row>
    <row r="93" spans="1:60" outlineLevel="3" x14ac:dyDescent="0.2">
      <c r="A93" s="222"/>
      <c r="B93" s="223"/>
      <c r="C93" s="261" t="s">
        <v>754</v>
      </c>
      <c r="D93" s="254"/>
      <c r="E93" s="255">
        <v>9</v>
      </c>
      <c r="F93" s="225"/>
      <c r="G93" s="225"/>
      <c r="H93" s="225"/>
      <c r="I93" s="225"/>
      <c r="J93" s="225"/>
      <c r="K93" s="225"/>
      <c r="L93" s="225"/>
      <c r="M93" s="225"/>
      <c r="N93" s="224"/>
      <c r="O93" s="224"/>
      <c r="P93" s="224"/>
      <c r="Q93" s="224"/>
      <c r="R93" s="225"/>
      <c r="S93" s="225"/>
      <c r="T93" s="225"/>
      <c r="U93" s="225"/>
      <c r="V93" s="225"/>
      <c r="W93" s="225"/>
      <c r="X93" s="225"/>
      <c r="Y93" s="225"/>
      <c r="Z93" s="215"/>
      <c r="AA93" s="215"/>
      <c r="AB93" s="215"/>
      <c r="AC93" s="215"/>
      <c r="AD93" s="215"/>
      <c r="AE93" s="215"/>
      <c r="AF93" s="215"/>
      <c r="AG93" s="215" t="s">
        <v>258</v>
      </c>
      <c r="AH93" s="215">
        <v>0</v>
      </c>
      <c r="AI93" s="215"/>
      <c r="AJ93" s="215"/>
      <c r="AK93" s="215"/>
      <c r="AL93" s="215"/>
      <c r="AM93" s="215"/>
      <c r="AN93" s="215"/>
      <c r="AO93" s="215"/>
      <c r="AP93" s="215"/>
      <c r="AQ93" s="215"/>
      <c r="AR93" s="215"/>
      <c r="AS93" s="215"/>
      <c r="AT93" s="215"/>
      <c r="AU93" s="215"/>
      <c r="AV93" s="215"/>
      <c r="AW93" s="215"/>
      <c r="AX93" s="215"/>
      <c r="AY93" s="215"/>
      <c r="AZ93" s="215"/>
      <c r="BA93" s="215"/>
      <c r="BB93" s="215"/>
      <c r="BC93" s="215"/>
      <c r="BD93" s="215"/>
      <c r="BE93" s="215"/>
      <c r="BF93" s="215"/>
      <c r="BG93" s="215"/>
      <c r="BH93" s="215"/>
    </row>
    <row r="94" spans="1:60" outlineLevel="3" x14ac:dyDescent="0.2">
      <c r="A94" s="222"/>
      <c r="B94" s="223"/>
      <c r="C94" s="261" t="s">
        <v>755</v>
      </c>
      <c r="D94" s="254"/>
      <c r="E94" s="255">
        <v>63</v>
      </c>
      <c r="F94" s="225"/>
      <c r="G94" s="225"/>
      <c r="H94" s="225"/>
      <c r="I94" s="225"/>
      <c r="J94" s="225"/>
      <c r="K94" s="225"/>
      <c r="L94" s="225"/>
      <c r="M94" s="225"/>
      <c r="N94" s="224"/>
      <c r="O94" s="224"/>
      <c r="P94" s="224"/>
      <c r="Q94" s="224"/>
      <c r="R94" s="225"/>
      <c r="S94" s="225"/>
      <c r="T94" s="225"/>
      <c r="U94" s="225"/>
      <c r="V94" s="225"/>
      <c r="W94" s="225"/>
      <c r="X94" s="225"/>
      <c r="Y94" s="225"/>
      <c r="Z94" s="215"/>
      <c r="AA94" s="215"/>
      <c r="AB94" s="215"/>
      <c r="AC94" s="215"/>
      <c r="AD94" s="215"/>
      <c r="AE94" s="215"/>
      <c r="AF94" s="215"/>
      <c r="AG94" s="215" t="s">
        <v>258</v>
      </c>
      <c r="AH94" s="215">
        <v>0</v>
      </c>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row>
    <row r="95" spans="1:60" outlineLevel="3" x14ac:dyDescent="0.2">
      <c r="A95" s="222"/>
      <c r="B95" s="223"/>
      <c r="C95" s="261" t="s">
        <v>756</v>
      </c>
      <c r="D95" s="254"/>
      <c r="E95" s="255">
        <v>27</v>
      </c>
      <c r="F95" s="225"/>
      <c r="G95" s="225"/>
      <c r="H95" s="225"/>
      <c r="I95" s="225"/>
      <c r="J95" s="225"/>
      <c r="K95" s="225"/>
      <c r="L95" s="225"/>
      <c r="M95" s="225"/>
      <c r="N95" s="224"/>
      <c r="O95" s="224"/>
      <c r="P95" s="224"/>
      <c r="Q95" s="224"/>
      <c r="R95" s="225"/>
      <c r="S95" s="225"/>
      <c r="T95" s="225"/>
      <c r="U95" s="225"/>
      <c r="V95" s="225"/>
      <c r="W95" s="225"/>
      <c r="X95" s="225"/>
      <c r="Y95" s="225"/>
      <c r="Z95" s="215"/>
      <c r="AA95" s="215"/>
      <c r="AB95" s="215"/>
      <c r="AC95" s="215"/>
      <c r="AD95" s="215"/>
      <c r="AE95" s="215"/>
      <c r="AF95" s="215"/>
      <c r="AG95" s="215" t="s">
        <v>258</v>
      </c>
      <c r="AH95" s="215">
        <v>0</v>
      </c>
      <c r="AI95" s="215"/>
      <c r="AJ95" s="215"/>
      <c r="AK95" s="215"/>
      <c r="AL95" s="215"/>
      <c r="AM95" s="215"/>
      <c r="AN95" s="215"/>
      <c r="AO95" s="215"/>
      <c r="AP95" s="215"/>
      <c r="AQ95" s="215"/>
      <c r="AR95" s="215"/>
      <c r="AS95" s="215"/>
      <c r="AT95" s="215"/>
      <c r="AU95" s="215"/>
      <c r="AV95" s="215"/>
      <c r="AW95" s="215"/>
      <c r="AX95" s="215"/>
      <c r="AY95" s="215"/>
      <c r="AZ95" s="215"/>
      <c r="BA95" s="215"/>
      <c r="BB95" s="215"/>
      <c r="BC95" s="215"/>
      <c r="BD95" s="215"/>
      <c r="BE95" s="215"/>
      <c r="BF95" s="215"/>
      <c r="BG95" s="215"/>
      <c r="BH95" s="215"/>
    </row>
    <row r="96" spans="1:60" ht="22.5" outlineLevel="1" x14ac:dyDescent="0.2">
      <c r="A96" s="241">
        <v>33</v>
      </c>
      <c r="B96" s="242" t="s">
        <v>757</v>
      </c>
      <c r="C96" s="249" t="s">
        <v>758</v>
      </c>
      <c r="D96" s="243" t="s">
        <v>299</v>
      </c>
      <c r="E96" s="244">
        <v>51.6</v>
      </c>
      <c r="F96" s="245"/>
      <c r="G96" s="246">
        <f>ROUND(E96*F96,2)</f>
        <v>0</v>
      </c>
      <c r="H96" s="245"/>
      <c r="I96" s="246">
        <f>ROUND(E96*H96,2)</f>
        <v>0</v>
      </c>
      <c r="J96" s="245"/>
      <c r="K96" s="246">
        <f>ROUND(E96*J96,2)</f>
        <v>0</v>
      </c>
      <c r="L96" s="246">
        <v>21</v>
      </c>
      <c r="M96" s="246">
        <f>G96*(1+L96/100)</f>
        <v>0</v>
      </c>
      <c r="N96" s="244">
        <v>0.21115999999999999</v>
      </c>
      <c r="O96" s="244">
        <f>ROUND(E96*N96,2)</f>
        <v>10.9</v>
      </c>
      <c r="P96" s="244">
        <v>0</v>
      </c>
      <c r="Q96" s="244">
        <f>ROUND(E96*P96,2)</f>
        <v>0</v>
      </c>
      <c r="R96" s="246"/>
      <c r="S96" s="246" t="s">
        <v>236</v>
      </c>
      <c r="T96" s="247" t="s">
        <v>223</v>
      </c>
      <c r="U96" s="225">
        <v>0.27200000000000002</v>
      </c>
      <c r="V96" s="225">
        <f>ROUND(E96*U96,2)</f>
        <v>14.04</v>
      </c>
      <c r="W96" s="225"/>
      <c r="X96" s="225" t="s">
        <v>224</v>
      </c>
      <c r="Y96" s="225" t="s">
        <v>225</v>
      </c>
      <c r="Z96" s="215"/>
      <c r="AA96" s="215"/>
      <c r="AB96" s="215"/>
      <c r="AC96" s="215"/>
      <c r="AD96" s="215"/>
      <c r="AE96" s="215"/>
      <c r="AF96" s="215"/>
      <c r="AG96" s="215" t="s">
        <v>226</v>
      </c>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row>
    <row r="97" spans="1:60" outlineLevel="1" x14ac:dyDescent="0.2">
      <c r="A97" s="241">
        <v>34</v>
      </c>
      <c r="B97" s="242" t="s">
        <v>759</v>
      </c>
      <c r="C97" s="249" t="s">
        <v>760</v>
      </c>
      <c r="D97" s="243" t="s">
        <v>299</v>
      </c>
      <c r="E97" s="244">
        <v>14</v>
      </c>
      <c r="F97" s="245"/>
      <c r="G97" s="246">
        <f>ROUND(E97*F97,2)</f>
        <v>0</v>
      </c>
      <c r="H97" s="245"/>
      <c r="I97" s="246">
        <f>ROUND(E97*H97,2)</f>
        <v>0</v>
      </c>
      <c r="J97" s="245"/>
      <c r="K97" s="246">
        <f>ROUND(E97*J97,2)</f>
        <v>0</v>
      </c>
      <c r="L97" s="246">
        <v>21</v>
      </c>
      <c r="M97" s="246">
        <f>G97*(1+L97/100)</f>
        <v>0</v>
      </c>
      <c r="N97" s="244">
        <v>4.3E-3</v>
      </c>
      <c r="O97" s="244">
        <f>ROUND(E97*N97,2)</f>
        <v>0.06</v>
      </c>
      <c r="P97" s="244">
        <v>0</v>
      </c>
      <c r="Q97" s="244">
        <f>ROUND(E97*P97,2)</f>
        <v>0</v>
      </c>
      <c r="R97" s="246"/>
      <c r="S97" s="246" t="s">
        <v>236</v>
      </c>
      <c r="T97" s="247" t="s">
        <v>223</v>
      </c>
      <c r="U97" s="225">
        <v>0.20799999999999999</v>
      </c>
      <c r="V97" s="225">
        <f>ROUND(E97*U97,2)</f>
        <v>2.91</v>
      </c>
      <c r="W97" s="225"/>
      <c r="X97" s="225" t="s">
        <v>224</v>
      </c>
      <c r="Y97" s="225" t="s">
        <v>225</v>
      </c>
      <c r="Z97" s="215"/>
      <c r="AA97" s="215"/>
      <c r="AB97" s="215"/>
      <c r="AC97" s="215"/>
      <c r="AD97" s="215"/>
      <c r="AE97" s="215"/>
      <c r="AF97" s="215"/>
      <c r="AG97" s="215" t="s">
        <v>226</v>
      </c>
      <c r="AH97" s="215"/>
      <c r="AI97" s="215"/>
      <c r="AJ97" s="215"/>
      <c r="AK97" s="215"/>
      <c r="AL97" s="215"/>
      <c r="AM97" s="215"/>
      <c r="AN97" s="215"/>
      <c r="AO97" s="215"/>
      <c r="AP97" s="215"/>
      <c r="AQ97" s="215"/>
      <c r="AR97" s="215"/>
      <c r="AS97" s="215"/>
      <c r="AT97" s="215"/>
      <c r="AU97" s="215"/>
      <c r="AV97" s="215"/>
      <c r="AW97" s="215"/>
      <c r="AX97" s="215"/>
      <c r="AY97" s="215"/>
      <c r="AZ97" s="215"/>
      <c r="BA97" s="215"/>
      <c r="BB97" s="215"/>
      <c r="BC97" s="215"/>
      <c r="BD97" s="215"/>
      <c r="BE97" s="215"/>
      <c r="BF97" s="215"/>
      <c r="BG97" s="215"/>
      <c r="BH97" s="215"/>
    </row>
    <row r="98" spans="1:60" outlineLevel="1" x14ac:dyDescent="0.2">
      <c r="A98" s="241">
        <v>35</v>
      </c>
      <c r="B98" s="242" t="s">
        <v>759</v>
      </c>
      <c r="C98" s="249" t="s">
        <v>760</v>
      </c>
      <c r="D98" s="243" t="s">
        <v>299</v>
      </c>
      <c r="E98" s="244">
        <v>880</v>
      </c>
      <c r="F98" s="245"/>
      <c r="G98" s="246">
        <f>ROUND(E98*F98,2)</f>
        <v>0</v>
      </c>
      <c r="H98" s="245"/>
      <c r="I98" s="246">
        <f>ROUND(E98*H98,2)</f>
        <v>0</v>
      </c>
      <c r="J98" s="245"/>
      <c r="K98" s="246">
        <f>ROUND(E98*J98,2)</f>
        <v>0</v>
      </c>
      <c r="L98" s="246">
        <v>21</v>
      </c>
      <c r="M98" s="246">
        <f>G98*(1+L98/100)</f>
        <v>0</v>
      </c>
      <c r="N98" s="244">
        <v>4.3E-3</v>
      </c>
      <c r="O98" s="244">
        <f>ROUND(E98*N98,2)</f>
        <v>3.78</v>
      </c>
      <c r="P98" s="244">
        <v>0</v>
      </c>
      <c r="Q98" s="244">
        <f>ROUND(E98*P98,2)</f>
        <v>0</v>
      </c>
      <c r="R98" s="246"/>
      <c r="S98" s="246" t="s">
        <v>236</v>
      </c>
      <c r="T98" s="247" t="s">
        <v>223</v>
      </c>
      <c r="U98" s="225">
        <v>0.20799999999999999</v>
      </c>
      <c r="V98" s="225">
        <f>ROUND(E98*U98,2)</f>
        <v>183.04</v>
      </c>
      <c r="W98" s="225"/>
      <c r="X98" s="225" t="s">
        <v>224</v>
      </c>
      <c r="Y98" s="225" t="s">
        <v>225</v>
      </c>
      <c r="Z98" s="215"/>
      <c r="AA98" s="215"/>
      <c r="AB98" s="215"/>
      <c r="AC98" s="215"/>
      <c r="AD98" s="215"/>
      <c r="AE98" s="215"/>
      <c r="AF98" s="215"/>
      <c r="AG98" s="215" t="s">
        <v>226</v>
      </c>
      <c r="AH98" s="215"/>
      <c r="AI98" s="215"/>
      <c r="AJ98" s="215"/>
      <c r="AK98" s="215"/>
      <c r="AL98" s="215"/>
      <c r="AM98" s="215"/>
      <c r="AN98" s="215"/>
      <c r="AO98" s="215"/>
      <c r="AP98" s="215"/>
      <c r="AQ98" s="215"/>
      <c r="AR98" s="215"/>
      <c r="AS98" s="215"/>
      <c r="AT98" s="215"/>
      <c r="AU98" s="215"/>
      <c r="AV98" s="215"/>
      <c r="AW98" s="215"/>
      <c r="AX98" s="215"/>
      <c r="AY98" s="215"/>
      <c r="AZ98" s="215"/>
      <c r="BA98" s="215"/>
      <c r="BB98" s="215"/>
      <c r="BC98" s="215"/>
      <c r="BD98" s="215"/>
      <c r="BE98" s="215"/>
      <c r="BF98" s="215"/>
      <c r="BG98" s="215"/>
      <c r="BH98" s="215"/>
    </row>
    <row r="99" spans="1:60" outlineLevel="1" x14ac:dyDescent="0.2">
      <c r="A99" s="241">
        <v>36</v>
      </c>
      <c r="B99" s="242" t="s">
        <v>761</v>
      </c>
      <c r="C99" s="249" t="s">
        <v>762</v>
      </c>
      <c r="D99" s="243" t="s">
        <v>299</v>
      </c>
      <c r="E99" s="244">
        <v>880</v>
      </c>
      <c r="F99" s="245"/>
      <c r="G99" s="246">
        <f>ROUND(E99*F99,2)</f>
        <v>0</v>
      </c>
      <c r="H99" s="245"/>
      <c r="I99" s="246">
        <f>ROUND(E99*H99,2)</f>
        <v>0</v>
      </c>
      <c r="J99" s="245"/>
      <c r="K99" s="246">
        <f>ROUND(E99*J99,2)</f>
        <v>0</v>
      </c>
      <c r="L99" s="246">
        <v>21</v>
      </c>
      <c r="M99" s="246">
        <f>G99*(1+L99/100)</f>
        <v>0</v>
      </c>
      <c r="N99" s="244">
        <v>0</v>
      </c>
      <c r="O99" s="244">
        <f>ROUND(E99*N99,2)</f>
        <v>0</v>
      </c>
      <c r="P99" s="244">
        <v>0</v>
      </c>
      <c r="Q99" s="244">
        <f>ROUND(E99*P99,2)</f>
        <v>0</v>
      </c>
      <c r="R99" s="246"/>
      <c r="S99" s="246" t="s">
        <v>236</v>
      </c>
      <c r="T99" s="247" t="s">
        <v>223</v>
      </c>
      <c r="U99" s="225">
        <v>7.3999999999999996E-2</v>
      </c>
      <c r="V99" s="225">
        <f>ROUND(E99*U99,2)</f>
        <v>65.12</v>
      </c>
      <c r="W99" s="225"/>
      <c r="X99" s="225" t="s">
        <v>224</v>
      </c>
      <c r="Y99" s="225" t="s">
        <v>225</v>
      </c>
      <c r="Z99" s="215"/>
      <c r="AA99" s="215"/>
      <c r="AB99" s="215"/>
      <c r="AC99" s="215"/>
      <c r="AD99" s="215"/>
      <c r="AE99" s="215"/>
      <c r="AF99" s="215"/>
      <c r="AG99" s="215" t="s">
        <v>226</v>
      </c>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row>
    <row r="100" spans="1:60" outlineLevel="1" x14ac:dyDescent="0.2">
      <c r="A100" s="241">
        <v>37</v>
      </c>
      <c r="B100" s="242" t="s">
        <v>763</v>
      </c>
      <c r="C100" s="249" t="s">
        <v>764</v>
      </c>
      <c r="D100" s="243" t="s">
        <v>341</v>
      </c>
      <c r="E100" s="244">
        <v>3</v>
      </c>
      <c r="F100" s="245"/>
      <c r="G100" s="246">
        <f>ROUND(E100*F100,2)</f>
        <v>0</v>
      </c>
      <c r="H100" s="245"/>
      <c r="I100" s="246">
        <f>ROUND(E100*H100,2)</f>
        <v>0</v>
      </c>
      <c r="J100" s="245"/>
      <c r="K100" s="246">
        <f>ROUND(E100*J100,2)</f>
        <v>0</v>
      </c>
      <c r="L100" s="246">
        <v>21</v>
      </c>
      <c r="M100" s="246">
        <f>G100*(1+L100/100)</f>
        <v>0</v>
      </c>
      <c r="N100" s="244">
        <v>5.9000000000000003E-4</v>
      </c>
      <c r="O100" s="244">
        <f>ROUND(E100*N100,2)</f>
        <v>0</v>
      </c>
      <c r="P100" s="244">
        <v>0</v>
      </c>
      <c r="Q100" s="244">
        <f>ROUND(E100*P100,2)</f>
        <v>0</v>
      </c>
      <c r="R100" s="246" t="s">
        <v>302</v>
      </c>
      <c r="S100" s="246" t="s">
        <v>679</v>
      </c>
      <c r="T100" s="247" t="s">
        <v>223</v>
      </c>
      <c r="U100" s="225">
        <v>0</v>
      </c>
      <c r="V100" s="225">
        <f>ROUND(E100*U100,2)</f>
        <v>0</v>
      </c>
      <c r="W100" s="225"/>
      <c r="X100" s="225" t="s">
        <v>285</v>
      </c>
      <c r="Y100" s="225" t="s">
        <v>225</v>
      </c>
      <c r="Z100" s="215"/>
      <c r="AA100" s="215"/>
      <c r="AB100" s="215"/>
      <c r="AC100" s="215"/>
      <c r="AD100" s="215"/>
      <c r="AE100" s="215"/>
      <c r="AF100" s="215"/>
      <c r="AG100" s="215" t="s">
        <v>286</v>
      </c>
      <c r="AH100" s="215"/>
      <c r="AI100" s="215"/>
      <c r="AJ100" s="215"/>
      <c r="AK100" s="215"/>
      <c r="AL100" s="215"/>
      <c r="AM100" s="215"/>
      <c r="AN100" s="215"/>
      <c r="AO100" s="215"/>
      <c r="AP100" s="215"/>
      <c r="AQ100" s="215"/>
      <c r="AR100" s="215"/>
      <c r="AS100" s="215"/>
      <c r="AT100" s="215"/>
      <c r="AU100" s="215"/>
      <c r="AV100" s="215"/>
      <c r="AW100" s="215"/>
      <c r="AX100" s="215"/>
      <c r="AY100" s="215"/>
      <c r="AZ100" s="215"/>
      <c r="BA100" s="215"/>
      <c r="BB100" s="215"/>
      <c r="BC100" s="215"/>
      <c r="BD100" s="215"/>
      <c r="BE100" s="215"/>
      <c r="BF100" s="215"/>
      <c r="BG100" s="215"/>
      <c r="BH100" s="215"/>
    </row>
    <row r="101" spans="1:60" outlineLevel="1" x14ac:dyDescent="0.2">
      <c r="A101" s="241">
        <v>38</v>
      </c>
      <c r="B101" s="242" t="s">
        <v>765</v>
      </c>
      <c r="C101" s="249" t="s">
        <v>766</v>
      </c>
      <c r="D101" s="243" t="s">
        <v>341</v>
      </c>
      <c r="E101" s="244">
        <v>2</v>
      </c>
      <c r="F101" s="245"/>
      <c r="G101" s="246">
        <f>ROUND(E101*F101,2)</f>
        <v>0</v>
      </c>
      <c r="H101" s="245"/>
      <c r="I101" s="246">
        <f>ROUND(E101*H101,2)</f>
        <v>0</v>
      </c>
      <c r="J101" s="245"/>
      <c r="K101" s="246">
        <f>ROUND(E101*J101,2)</f>
        <v>0</v>
      </c>
      <c r="L101" s="246">
        <v>21</v>
      </c>
      <c r="M101" s="246">
        <f>G101*(1+L101/100)</f>
        <v>0</v>
      </c>
      <c r="N101" s="244">
        <v>5.1000000000000004E-3</v>
      </c>
      <c r="O101" s="244">
        <f>ROUND(E101*N101,2)</f>
        <v>0.01</v>
      </c>
      <c r="P101" s="244">
        <v>0</v>
      </c>
      <c r="Q101" s="244">
        <f>ROUND(E101*P101,2)</f>
        <v>0</v>
      </c>
      <c r="R101" s="246" t="s">
        <v>302</v>
      </c>
      <c r="S101" s="246" t="s">
        <v>236</v>
      </c>
      <c r="T101" s="247" t="s">
        <v>223</v>
      </c>
      <c r="U101" s="225">
        <v>0</v>
      </c>
      <c r="V101" s="225">
        <f>ROUND(E101*U101,2)</f>
        <v>0</v>
      </c>
      <c r="W101" s="225"/>
      <c r="X101" s="225" t="s">
        <v>285</v>
      </c>
      <c r="Y101" s="225" t="s">
        <v>225</v>
      </c>
      <c r="Z101" s="215"/>
      <c r="AA101" s="215"/>
      <c r="AB101" s="215"/>
      <c r="AC101" s="215"/>
      <c r="AD101" s="215"/>
      <c r="AE101" s="215"/>
      <c r="AF101" s="215"/>
      <c r="AG101" s="215" t="s">
        <v>286</v>
      </c>
      <c r="AH101" s="215"/>
      <c r="AI101" s="215"/>
      <c r="AJ101" s="215"/>
      <c r="AK101" s="215"/>
      <c r="AL101" s="215"/>
      <c r="AM101" s="215"/>
      <c r="AN101" s="215"/>
      <c r="AO101" s="215"/>
      <c r="AP101" s="215"/>
      <c r="AQ101" s="215"/>
      <c r="AR101" s="215"/>
      <c r="AS101" s="215"/>
      <c r="AT101" s="215"/>
      <c r="AU101" s="215"/>
      <c r="AV101" s="215"/>
      <c r="AW101" s="215"/>
      <c r="AX101" s="215"/>
      <c r="AY101" s="215"/>
      <c r="AZ101" s="215"/>
      <c r="BA101" s="215"/>
      <c r="BB101" s="215"/>
      <c r="BC101" s="215"/>
      <c r="BD101" s="215"/>
      <c r="BE101" s="215"/>
      <c r="BF101" s="215"/>
      <c r="BG101" s="215"/>
      <c r="BH101" s="215"/>
    </row>
    <row r="102" spans="1:60" outlineLevel="1" x14ac:dyDescent="0.2">
      <c r="A102" s="241">
        <v>39</v>
      </c>
      <c r="B102" s="242" t="s">
        <v>767</v>
      </c>
      <c r="C102" s="249" t="s">
        <v>768</v>
      </c>
      <c r="D102" s="243" t="s">
        <v>341</v>
      </c>
      <c r="E102" s="244">
        <v>1</v>
      </c>
      <c r="F102" s="245"/>
      <c r="G102" s="246">
        <f>ROUND(E102*F102,2)</f>
        <v>0</v>
      </c>
      <c r="H102" s="245"/>
      <c r="I102" s="246">
        <f>ROUND(E102*H102,2)</f>
        <v>0</v>
      </c>
      <c r="J102" s="245"/>
      <c r="K102" s="246">
        <f>ROUND(E102*J102,2)</f>
        <v>0</v>
      </c>
      <c r="L102" s="246">
        <v>21</v>
      </c>
      <c r="M102" s="246">
        <f>G102*(1+L102/100)</f>
        <v>0</v>
      </c>
      <c r="N102" s="244">
        <v>6.0000000000000001E-3</v>
      </c>
      <c r="O102" s="244">
        <f>ROUND(E102*N102,2)</f>
        <v>0.01</v>
      </c>
      <c r="P102" s="244">
        <v>0</v>
      </c>
      <c r="Q102" s="244">
        <f>ROUND(E102*P102,2)</f>
        <v>0</v>
      </c>
      <c r="R102" s="246" t="s">
        <v>302</v>
      </c>
      <c r="S102" s="246" t="s">
        <v>236</v>
      </c>
      <c r="T102" s="247" t="s">
        <v>223</v>
      </c>
      <c r="U102" s="225">
        <v>0</v>
      </c>
      <c r="V102" s="225">
        <f>ROUND(E102*U102,2)</f>
        <v>0</v>
      </c>
      <c r="W102" s="225"/>
      <c r="X102" s="225" t="s">
        <v>285</v>
      </c>
      <c r="Y102" s="225" t="s">
        <v>225</v>
      </c>
      <c r="Z102" s="215"/>
      <c r="AA102" s="215"/>
      <c r="AB102" s="215"/>
      <c r="AC102" s="215"/>
      <c r="AD102" s="215"/>
      <c r="AE102" s="215"/>
      <c r="AF102" s="215"/>
      <c r="AG102" s="215" t="s">
        <v>286</v>
      </c>
      <c r="AH102" s="215"/>
      <c r="AI102" s="215"/>
      <c r="AJ102" s="215"/>
      <c r="AK102" s="215"/>
      <c r="AL102" s="215"/>
      <c r="AM102" s="215"/>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row>
    <row r="103" spans="1:60" outlineLevel="1" x14ac:dyDescent="0.2">
      <c r="A103" s="241">
        <v>40</v>
      </c>
      <c r="B103" s="242" t="s">
        <v>769</v>
      </c>
      <c r="C103" s="249" t="s">
        <v>770</v>
      </c>
      <c r="D103" s="243" t="s">
        <v>341</v>
      </c>
      <c r="E103" s="244">
        <v>3</v>
      </c>
      <c r="F103" s="245"/>
      <c r="G103" s="246">
        <f>ROUND(E103*F103,2)</f>
        <v>0</v>
      </c>
      <c r="H103" s="245"/>
      <c r="I103" s="246">
        <f>ROUND(E103*H103,2)</f>
        <v>0</v>
      </c>
      <c r="J103" s="245"/>
      <c r="K103" s="246">
        <f>ROUND(E103*J103,2)</f>
        <v>0</v>
      </c>
      <c r="L103" s="246">
        <v>21</v>
      </c>
      <c r="M103" s="246">
        <f>G103*(1+L103/100)</f>
        <v>0</v>
      </c>
      <c r="N103" s="244">
        <v>0</v>
      </c>
      <c r="O103" s="244">
        <f>ROUND(E103*N103,2)</f>
        <v>0</v>
      </c>
      <c r="P103" s="244">
        <v>0</v>
      </c>
      <c r="Q103" s="244">
        <f>ROUND(E103*P103,2)</f>
        <v>0</v>
      </c>
      <c r="R103" s="246" t="s">
        <v>302</v>
      </c>
      <c r="S103" s="246" t="s">
        <v>236</v>
      </c>
      <c r="T103" s="247" t="s">
        <v>223</v>
      </c>
      <c r="U103" s="225">
        <v>0</v>
      </c>
      <c r="V103" s="225">
        <f>ROUND(E103*U103,2)</f>
        <v>0</v>
      </c>
      <c r="W103" s="225"/>
      <c r="X103" s="225" t="s">
        <v>285</v>
      </c>
      <c r="Y103" s="225" t="s">
        <v>225</v>
      </c>
      <c r="Z103" s="215"/>
      <c r="AA103" s="215"/>
      <c r="AB103" s="215"/>
      <c r="AC103" s="215"/>
      <c r="AD103" s="215"/>
      <c r="AE103" s="215"/>
      <c r="AF103" s="215"/>
      <c r="AG103" s="215" t="s">
        <v>286</v>
      </c>
      <c r="AH103" s="215"/>
      <c r="AI103" s="215"/>
      <c r="AJ103" s="215"/>
      <c r="AK103" s="215"/>
      <c r="AL103" s="215"/>
      <c r="AM103" s="215"/>
      <c r="AN103" s="215"/>
      <c r="AO103" s="215"/>
      <c r="AP103" s="215"/>
      <c r="AQ103" s="215"/>
      <c r="AR103" s="215"/>
      <c r="AS103" s="215"/>
      <c r="AT103" s="215"/>
      <c r="AU103" s="215"/>
      <c r="AV103" s="215"/>
      <c r="AW103" s="215"/>
      <c r="AX103" s="215"/>
      <c r="AY103" s="215"/>
      <c r="AZ103" s="215"/>
      <c r="BA103" s="215"/>
      <c r="BB103" s="215"/>
      <c r="BC103" s="215"/>
      <c r="BD103" s="215"/>
      <c r="BE103" s="215"/>
      <c r="BF103" s="215"/>
      <c r="BG103" s="215"/>
      <c r="BH103" s="215"/>
    </row>
    <row r="104" spans="1:60" x14ac:dyDescent="0.2">
      <c r="A104" s="227" t="s">
        <v>217</v>
      </c>
      <c r="B104" s="228" t="s">
        <v>158</v>
      </c>
      <c r="C104" s="248" t="s">
        <v>159</v>
      </c>
      <c r="D104" s="229"/>
      <c r="E104" s="230"/>
      <c r="F104" s="231"/>
      <c r="G104" s="231">
        <f>SUMIF(AG105:AG105,"&lt;&gt;NOR",G105:G105)</f>
        <v>0</v>
      </c>
      <c r="H104" s="231"/>
      <c r="I104" s="231">
        <f>SUM(I105:I105)</f>
        <v>0</v>
      </c>
      <c r="J104" s="231"/>
      <c r="K104" s="231">
        <f>SUM(K105:K105)</f>
        <v>0</v>
      </c>
      <c r="L104" s="231"/>
      <c r="M104" s="231">
        <f>SUM(M105:M105)</f>
        <v>0</v>
      </c>
      <c r="N104" s="230"/>
      <c r="O104" s="230">
        <f>SUM(O105:O105)</f>
        <v>0</v>
      </c>
      <c r="P104" s="230"/>
      <c r="Q104" s="230">
        <f>SUM(Q105:Q105)</f>
        <v>0</v>
      </c>
      <c r="R104" s="231"/>
      <c r="S104" s="231"/>
      <c r="T104" s="232"/>
      <c r="U104" s="226"/>
      <c r="V104" s="226">
        <f>SUM(V105:V105)</f>
        <v>15.07</v>
      </c>
      <c r="W104" s="226"/>
      <c r="X104" s="226"/>
      <c r="Y104" s="226"/>
      <c r="AG104" t="s">
        <v>218</v>
      </c>
    </row>
    <row r="105" spans="1:60" outlineLevel="1" x14ac:dyDescent="0.2">
      <c r="A105" s="241">
        <v>41</v>
      </c>
      <c r="B105" s="242" t="s">
        <v>677</v>
      </c>
      <c r="C105" s="249" t="s">
        <v>771</v>
      </c>
      <c r="D105" s="243" t="s">
        <v>335</v>
      </c>
      <c r="E105" s="244">
        <v>941.97981000000004</v>
      </c>
      <c r="F105" s="245"/>
      <c r="G105" s="246">
        <f>ROUND(E105*F105,2)</f>
        <v>0</v>
      </c>
      <c r="H105" s="245"/>
      <c r="I105" s="246">
        <f>ROUND(E105*H105,2)</f>
        <v>0</v>
      </c>
      <c r="J105" s="245"/>
      <c r="K105" s="246">
        <f>ROUND(E105*J105,2)</f>
        <v>0</v>
      </c>
      <c r="L105" s="246">
        <v>21</v>
      </c>
      <c r="M105" s="246">
        <f>G105*(1+L105/100)</f>
        <v>0</v>
      </c>
      <c r="N105" s="244">
        <v>0</v>
      </c>
      <c r="O105" s="244">
        <f>ROUND(E105*N105,2)</f>
        <v>0</v>
      </c>
      <c r="P105" s="244">
        <v>0</v>
      </c>
      <c r="Q105" s="244">
        <f>ROUND(E105*P105,2)</f>
        <v>0</v>
      </c>
      <c r="R105" s="246"/>
      <c r="S105" s="246" t="s">
        <v>236</v>
      </c>
      <c r="T105" s="247" t="s">
        <v>223</v>
      </c>
      <c r="U105" s="225">
        <v>1.6E-2</v>
      </c>
      <c r="V105" s="225">
        <f>ROUND(E105*U105,2)</f>
        <v>15.07</v>
      </c>
      <c r="W105" s="225"/>
      <c r="X105" s="225" t="s">
        <v>224</v>
      </c>
      <c r="Y105" s="225" t="s">
        <v>225</v>
      </c>
      <c r="Z105" s="215"/>
      <c r="AA105" s="215"/>
      <c r="AB105" s="215"/>
      <c r="AC105" s="215"/>
      <c r="AD105" s="215"/>
      <c r="AE105" s="215"/>
      <c r="AF105" s="215"/>
      <c r="AG105" s="215" t="s">
        <v>314</v>
      </c>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row>
    <row r="106" spans="1:60" x14ac:dyDescent="0.2">
      <c r="A106" s="227" t="s">
        <v>217</v>
      </c>
      <c r="B106" s="228" t="s">
        <v>180</v>
      </c>
      <c r="C106" s="248" t="s">
        <v>181</v>
      </c>
      <c r="D106" s="229"/>
      <c r="E106" s="230"/>
      <c r="F106" s="231"/>
      <c r="G106" s="231">
        <f>SUMIF(AG107:AG114,"&lt;&gt;NOR",G107:G114)</f>
        <v>0</v>
      </c>
      <c r="H106" s="231"/>
      <c r="I106" s="231">
        <f>SUM(I107:I114)</f>
        <v>0</v>
      </c>
      <c r="J106" s="231"/>
      <c r="K106" s="231">
        <f>SUM(K107:K114)</f>
        <v>0</v>
      </c>
      <c r="L106" s="231"/>
      <c r="M106" s="231">
        <f>SUM(M107:M114)</f>
        <v>0</v>
      </c>
      <c r="N106" s="230"/>
      <c r="O106" s="230">
        <f>SUM(O107:O114)</f>
        <v>0.05</v>
      </c>
      <c r="P106" s="230"/>
      <c r="Q106" s="230">
        <f>SUM(Q107:Q114)</f>
        <v>0</v>
      </c>
      <c r="R106" s="231"/>
      <c r="S106" s="231"/>
      <c r="T106" s="232"/>
      <c r="U106" s="226"/>
      <c r="V106" s="226">
        <f>SUM(V107:V114)</f>
        <v>4.38</v>
      </c>
      <c r="W106" s="226"/>
      <c r="X106" s="226"/>
      <c r="Y106" s="226"/>
      <c r="AG106" t="s">
        <v>218</v>
      </c>
    </row>
    <row r="107" spans="1:60" outlineLevel="1" x14ac:dyDescent="0.2">
      <c r="A107" s="234">
        <v>42</v>
      </c>
      <c r="B107" s="235" t="s">
        <v>772</v>
      </c>
      <c r="C107" s="250" t="s">
        <v>773</v>
      </c>
      <c r="D107" s="236" t="s">
        <v>299</v>
      </c>
      <c r="E107" s="237">
        <v>18</v>
      </c>
      <c r="F107" s="238"/>
      <c r="G107" s="239">
        <f>ROUND(E107*F107,2)</f>
        <v>0</v>
      </c>
      <c r="H107" s="238"/>
      <c r="I107" s="239">
        <f>ROUND(E107*H107,2)</f>
        <v>0</v>
      </c>
      <c r="J107" s="238"/>
      <c r="K107" s="239">
        <f>ROUND(E107*J107,2)</f>
        <v>0</v>
      </c>
      <c r="L107" s="239">
        <v>21</v>
      </c>
      <c r="M107" s="239">
        <f>G107*(1+L107/100)</f>
        <v>0</v>
      </c>
      <c r="N107" s="237">
        <v>0</v>
      </c>
      <c r="O107" s="237">
        <f>ROUND(E107*N107,2)</f>
        <v>0</v>
      </c>
      <c r="P107" s="237">
        <v>0</v>
      </c>
      <c r="Q107" s="237">
        <f>ROUND(E107*P107,2)</f>
        <v>0</v>
      </c>
      <c r="R107" s="239"/>
      <c r="S107" s="239" t="s">
        <v>236</v>
      </c>
      <c r="T107" s="240" t="s">
        <v>223</v>
      </c>
      <c r="U107" s="225">
        <v>0.15</v>
      </c>
      <c r="V107" s="225">
        <f>ROUND(E107*U107,2)</f>
        <v>2.7</v>
      </c>
      <c r="W107" s="225"/>
      <c r="X107" s="225" t="s">
        <v>224</v>
      </c>
      <c r="Y107" s="225" t="s">
        <v>225</v>
      </c>
      <c r="Z107" s="215"/>
      <c r="AA107" s="215"/>
      <c r="AB107" s="215"/>
      <c r="AC107" s="215"/>
      <c r="AD107" s="215"/>
      <c r="AE107" s="215"/>
      <c r="AF107" s="215"/>
      <c r="AG107" s="215" t="s">
        <v>226</v>
      </c>
      <c r="AH107" s="215"/>
      <c r="AI107" s="215"/>
      <c r="AJ107" s="215"/>
      <c r="AK107" s="215"/>
      <c r="AL107" s="215"/>
      <c r="AM107" s="215"/>
      <c r="AN107" s="215"/>
      <c r="AO107" s="215"/>
      <c r="AP107" s="215"/>
      <c r="AQ107" s="215"/>
      <c r="AR107" s="215"/>
      <c r="AS107" s="215"/>
      <c r="AT107" s="215"/>
      <c r="AU107" s="215"/>
      <c r="AV107" s="215"/>
      <c r="AW107" s="215"/>
      <c r="AX107" s="215"/>
      <c r="AY107" s="215"/>
      <c r="AZ107" s="215"/>
      <c r="BA107" s="215"/>
      <c r="BB107" s="215"/>
      <c r="BC107" s="215"/>
      <c r="BD107" s="215"/>
      <c r="BE107" s="215"/>
      <c r="BF107" s="215"/>
      <c r="BG107" s="215"/>
      <c r="BH107" s="215"/>
    </row>
    <row r="108" spans="1:60" outlineLevel="2" x14ac:dyDescent="0.2">
      <c r="A108" s="222"/>
      <c r="B108" s="223"/>
      <c r="C108" s="261" t="s">
        <v>774</v>
      </c>
      <c r="D108" s="254"/>
      <c r="E108" s="255">
        <v>6</v>
      </c>
      <c r="F108" s="225"/>
      <c r="G108" s="225"/>
      <c r="H108" s="225"/>
      <c r="I108" s="225"/>
      <c r="J108" s="225"/>
      <c r="K108" s="225"/>
      <c r="L108" s="225"/>
      <c r="M108" s="225"/>
      <c r="N108" s="224"/>
      <c r="O108" s="224"/>
      <c r="P108" s="224"/>
      <c r="Q108" s="224"/>
      <c r="R108" s="225"/>
      <c r="S108" s="225"/>
      <c r="T108" s="225"/>
      <c r="U108" s="225"/>
      <c r="V108" s="225"/>
      <c r="W108" s="225"/>
      <c r="X108" s="225"/>
      <c r="Y108" s="225"/>
      <c r="Z108" s="215"/>
      <c r="AA108" s="215"/>
      <c r="AB108" s="215"/>
      <c r="AC108" s="215"/>
      <c r="AD108" s="215"/>
      <c r="AE108" s="215"/>
      <c r="AF108" s="215"/>
      <c r="AG108" s="215" t="s">
        <v>258</v>
      </c>
      <c r="AH108" s="215">
        <v>0</v>
      </c>
      <c r="AI108" s="215"/>
      <c r="AJ108" s="215"/>
      <c r="AK108" s="215"/>
      <c r="AL108" s="215"/>
      <c r="AM108" s="215"/>
      <c r="AN108" s="215"/>
      <c r="AO108" s="215"/>
      <c r="AP108" s="215"/>
      <c r="AQ108" s="215"/>
      <c r="AR108" s="215"/>
      <c r="AS108" s="215"/>
      <c r="AT108" s="215"/>
      <c r="AU108" s="215"/>
      <c r="AV108" s="215"/>
      <c r="AW108" s="215"/>
      <c r="AX108" s="215"/>
      <c r="AY108" s="215"/>
      <c r="AZ108" s="215"/>
      <c r="BA108" s="215"/>
      <c r="BB108" s="215"/>
      <c r="BC108" s="215"/>
      <c r="BD108" s="215"/>
      <c r="BE108" s="215"/>
      <c r="BF108" s="215"/>
      <c r="BG108" s="215"/>
      <c r="BH108" s="215"/>
    </row>
    <row r="109" spans="1:60" outlineLevel="3" x14ac:dyDescent="0.2">
      <c r="A109" s="222"/>
      <c r="B109" s="223"/>
      <c r="C109" s="261" t="s">
        <v>775</v>
      </c>
      <c r="D109" s="254"/>
      <c r="E109" s="255">
        <v>6</v>
      </c>
      <c r="F109" s="225"/>
      <c r="G109" s="225"/>
      <c r="H109" s="225"/>
      <c r="I109" s="225"/>
      <c r="J109" s="225"/>
      <c r="K109" s="225"/>
      <c r="L109" s="225"/>
      <c r="M109" s="225"/>
      <c r="N109" s="224"/>
      <c r="O109" s="224"/>
      <c r="P109" s="224"/>
      <c r="Q109" s="224"/>
      <c r="R109" s="225"/>
      <c r="S109" s="225"/>
      <c r="T109" s="225"/>
      <c r="U109" s="225"/>
      <c r="V109" s="225"/>
      <c r="W109" s="225"/>
      <c r="X109" s="225"/>
      <c r="Y109" s="225"/>
      <c r="Z109" s="215"/>
      <c r="AA109" s="215"/>
      <c r="AB109" s="215"/>
      <c r="AC109" s="215"/>
      <c r="AD109" s="215"/>
      <c r="AE109" s="215"/>
      <c r="AF109" s="215"/>
      <c r="AG109" s="215" t="s">
        <v>258</v>
      </c>
      <c r="AH109" s="215">
        <v>0</v>
      </c>
      <c r="AI109" s="215"/>
      <c r="AJ109" s="215"/>
      <c r="AK109" s="215"/>
      <c r="AL109" s="215"/>
      <c r="AM109" s="215"/>
      <c r="AN109" s="215"/>
      <c r="AO109" s="215"/>
      <c r="AP109" s="215"/>
      <c r="AQ109" s="215"/>
      <c r="AR109" s="215"/>
      <c r="AS109" s="215"/>
      <c r="AT109" s="215"/>
      <c r="AU109" s="215"/>
      <c r="AV109" s="215"/>
      <c r="AW109" s="215"/>
      <c r="AX109" s="215"/>
      <c r="AY109" s="215"/>
      <c r="AZ109" s="215"/>
      <c r="BA109" s="215"/>
      <c r="BB109" s="215"/>
      <c r="BC109" s="215"/>
      <c r="BD109" s="215"/>
      <c r="BE109" s="215"/>
      <c r="BF109" s="215"/>
      <c r="BG109" s="215"/>
      <c r="BH109" s="215"/>
    </row>
    <row r="110" spans="1:60" outlineLevel="3" x14ac:dyDescent="0.2">
      <c r="A110" s="222"/>
      <c r="B110" s="223"/>
      <c r="C110" s="261" t="s">
        <v>776</v>
      </c>
      <c r="D110" s="254"/>
      <c r="E110" s="255">
        <v>6</v>
      </c>
      <c r="F110" s="225"/>
      <c r="G110" s="225"/>
      <c r="H110" s="225"/>
      <c r="I110" s="225"/>
      <c r="J110" s="225"/>
      <c r="K110" s="225"/>
      <c r="L110" s="225"/>
      <c r="M110" s="225"/>
      <c r="N110" s="224"/>
      <c r="O110" s="224"/>
      <c r="P110" s="224"/>
      <c r="Q110" s="224"/>
      <c r="R110" s="225"/>
      <c r="S110" s="225"/>
      <c r="T110" s="225"/>
      <c r="U110" s="225"/>
      <c r="V110" s="225"/>
      <c r="W110" s="225"/>
      <c r="X110" s="225"/>
      <c r="Y110" s="225"/>
      <c r="Z110" s="215"/>
      <c r="AA110" s="215"/>
      <c r="AB110" s="215"/>
      <c r="AC110" s="215"/>
      <c r="AD110" s="215"/>
      <c r="AE110" s="215"/>
      <c r="AF110" s="215"/>
      <c r="AG110" s="215" t="s">
        <v>258</v>
      </c>
      <c r="AH110" s="215">
        <v>0</v>
      </c>
      <c r="AI110" s="215"/>
      <c r="AJ110" s="215"/>
      <c r="AK110" s="215"/>
      <c r="AL110" s="215"/>
      <c r="AM110" s="215"/>
      <c r="AN110" s="215"/>
      <c r="AO110" s="215"/>
      <c r="AP110" s="215"/>
      <c r="AQ110" s="215"/>
      <c r="AR110" s="215"/>
      <c r="AS110" s="215"/>
      <c r="AT110" s="215"/>
      <c r="AU110" s="215"/>
      <c r="AV110" s="215"/>
      <c r="AW110" s="215"/>
      <c r="AX110" s="215"/>
      <c r="AY110" s="215"/>
      <c r="AZ110" s="215"/>
      <c r="BA110" s="215"/>
      <c r="BB110" s="215"/>
      <c r="BC110" s="215"/>
      <c r="BD110" s="215"/>
      <c r="BE110" s="215"/>
      <c r="BF110" s="215"/>
      <c r="BG110" s="215"/>
      <c r="BH110" s="215"/>
    </row>
    <row r="111" spans="1:60" outlineLevel="1" x14ac:dyDescent="0.2">
      <c r="A111" s="234">
        <v>43</v>
      </c>
      <c r="B111" s="235" t="s">
        <v>777</v>
      </c>
      <c r="C111" s="250" t="s">
        <v>778</v>
      </c>
      <c r="D111" s="236" t="s">
        <v>299</v>
      </c>
      <c r="E111" s="237">
        <v>6</v>
      </c>
      <c r="F111" s="238"/>
      <c r="G111" s="239">
        <f>ROUND(E111*F111,2)</f>
        <v>0</v>
      </c>
      <c r="H111" s="238"/>
      <c r="I111" s="239">
        <f>ROUND(E111*H111,2)</f>
        <v>0</v>
      </c>
      <c r="J111" s="238"/>
      <c r="K111" s="239">
        <f>ROUND(E111*J111,2)</f>
        <v>0</v>
      </c>
      <c r="L111" s="239">
        <v>21</v>
      </c>
      <c r="M111" s="239">
        <f>G111*(1+L111/100)</f>
        <v>0</v>
      </c>
      <c r="N111" s="237">
        <v>0</v>
      </c>
      <c r="O111" s="237">
        <f>ROUND(E111*N111,2)</f>
        <v>0</v>
      </c>
      <c r="P111" s="237">
        <v>0</v>
      </c>
      <c r="Q111" s="237">
        <f>ROUND(E111*P111,2)</f>
        <v>0</v>
      </c>
      <c r="R111" s="239"/>
      <c r="S111" s="239" t="s">
        <v>236</v>
      </c>
      <c r="T111" s="240" t="s">
        <v>223</v>
      </c>
      <c r="U111" s="225">
        <v>0.28000000000000003</v>
      </c>
      <c r="V111" s="225">
        <f>ROUND(E111*U111,2)</f>
        <v>1.68</v>
      </c>
      <c r="W111" s="225"/>
      <c r="X111" s="225" t="s">
        <v>224</v>
      </c>
      <c r="Y111" s="225" t="s">
        <v>225</v>
      </c>
      <c r="Z111" s="215"/>
      <c r="AA111" s="215"/>
      <c r="AB111" s="215"/>
      <c r="AC111" s="215"/>
      <c r="AD111" s="215"/>
      <c r="AE111" s="215"/>
      <c r="AF111" s="215"/>
      <c r="AG111" s="215" t="s">
        <v>226</v>
      </c>
      <c r="AH111" s="215"/>
      <c r="AI111" s="215"/>
      <c r="AJ111" s="215"/>
      <c r="AK111" s="215"/>
      <c r="AL111" s="215"/>
      <c r="AM111" s="215"/>
      <c r="AN111" s="215"/>
      <c r="AO111" s="215"/>
      <c r="AP111" s="215"/>
      <c r="AQ111" s="215"/>
      <c r="AR111" s="215"/>
      <c r="AS111" s="215"/>
      <c r="AT111" s="215"/>
      <c r="AU111" s="215"/>
      <c r="AV111" s="215"/>
      <c r="AW111" s="215"/>
      <c r="AX111" s="215"/>
      <c r="AY111" s="215"/>
      <c r="AZ111" s="215"/>
      <c r="BA111" s="215"/>
      <c r="BB111" s="215"/>
      <c r="BC111" s="215"/>
      <c r="BD111" s="215"/>
      <c r="BE111" s="215"/>
      <c r="BF111" s="215"/>
      <c r="BG111" s="215"/>
      <c r="BH111" s="215"/>
    </row>
    <row r="112" spans="1:60" outlineLevel="2" x14ac:dyDescent="0.2">
      <c r="A112" s="222"/>
      <c r="B112" s="223"/>
      <c r="C112" s="261" t="s">
        <v>779</v>
      </c>
      <c r="D112" s="254"/>
      <c r="E112" s="255">
        <v>6</v>
      </c>
      <c r="F112" s="225"/>
      <c r="G112" s="225"/>
      <c r="H112" s="225"/>
      <c r="I112" s="225"/>
      <c r="J112" s="225"/>
      <c r="K112" s="225"/>
      <c r="L112" s="225"/>
      <c r="M112" s="225"/>
      <c r="N112" s="224"/>
      <c r="O112" s="224"/>
      <c r="P112" s="224"/>
      <c r="Q112" s="224"/>
      <c r="R112" s="225"/>
      <c r="S112" s="225"/>
      <c r="T112" s="225"/>
      <c r="U112" s="225"/>
      <c r="V112" s="225"/>
      <c r="W112" s="225"/>
      <c r="X112" s="225"/>
      <c r="Y112" s="225"/>
      <c r="Z112" s="215"/>
      <c r="AA112" s="215"/>
      <c r="AB112" s="215"/>
      <c r="AC112" s="215"/>
      <c r="AD112" s="215"/>
      <c r="AE112" s="215"/>
      <c r="AF112" s="215"/>
      <c r="AG112" s="215" t="s">
        <v>258</v>
      </c>
      <c r="AH112" s="215">
        <v>0</v>
      </c>
      <c r="AI112" s="215"/>
      <c r="AJ112" s="215"/>
      <c r="AK112" s="215"/>
      <c r="AL112" s="215"/>
      <c r="AM112" s="215"/>
      <c r="AN112" s="215"/>
      <c r="AO112" s="215"/>
      <c r="AP112" s="215"/>
      <c r="AQ112" s="215"/>
      <c r="AR112" s="215"/>
      <c r="AS112" s="215"/>
      <c r="AT112" s="215"/>
      <c r="AU112" s="215"/>
      <c r="AV112" s="215"/>
      <c r="AW112" s="215"/>
      <c r="AX112" s="215"/>
      <c r="AY112" s="215"/>
      <c r="AZ112" s="215"/>
      <c r="BA112" s="215"/>
      <c r="BB112" s="215"/>
      <c r="BC112" s="215"/>
      <c r="BD112" s="215"/>
      <c r="BE112" s="215"/>
      <c r="BF112" s="215"/>
      <c r="BG112" s="215"/>
      <c r="BH112" s="215"/>
    </row>
    <row r="113" spans="1:60" outlineLevel="1" x14ac:dyDescent="0.2">
      <c r="A113" s="241">
        <v>44</v>
      </c>
      <c r="B113" s="242" t="s">
        <v>780</v>
      </c>
      <c r="C113" s="249" t="s">
        <v>781</v>
      </c>
      <c r="D113" s="243" t="s">
        <v>299</v>
      </c>
      <c r="E113" s="244">
        <v>18</v>
      </c>
      <c r="F113" s="245"/>
      <c r="G113" s="246">
        <f>ROUND(E113*F113,2)</f>
        <v>0</v>
      </c>
      <c r="H113" s="245"/>
      <c r="I113" s="246">
        <f>ROUND(E113*H113,2)</f>
        <v>0</v>
      </c>
      <c r="J113" s="245"/>
      <c r="K113" s="246">
        <f>ROUND(E113*J113,2)</f>
        <v>0</v>
      </c>
      <c r="L113" s="246">
        <v>21</v>
      </c>
      <c r="M113" s="246">
        <f>G113*(1+L113/100)</f>
        <v>0</v>
      </c>
      <c r="N113" s="244">
        <v>9.7999999999999997E-4</v>
      </c>
      <c r="O113" s="244">
        <f>ROUND(E113*N113,2)</f>
        <v>0.02</v>
      </c>
      <c r="P113" s="244">
        <v>0</v>
      </c>
      <c r="Q113" s="244">
        <f>ROUND(E113*P113,2)</f>
        <v>0</v>
      </c>
      <c r="R113" s="246" t="s">
        <v>302</v>
      </c>
      <c r="S113" s="246" t="s">
        <v>236</v>
      </c>
      <c r="T113" s="247" t="s">
        <v>223</v>
      </c>
      <c r="U113" s="225">
        <v>0</v>
      </c>
      <c r="V113" s="225">
        <f>ROUND(E113*U113,2)</f>
        <v>0</v>
      </c>
      <c r="W113" s="225"/>
      <c r="X113" s="225" t="s">
        <v>285</v>
      </c>
      <c r="Y113" s="225" t="s">
        <v>225</v>
      </c>
      <c r="Z113" s="215"/>
      <c r="AA113" s="215"/>
      <c r="AB113" s="215"/>
      <c r="AC113" s="215"/>
      <c r="AD113" s="215"/>
      <c r="AE113" s="215"/>
      <c r="AF113" s="215"/>
      <c r="AG113" s="215" t="s">
        <v>286</v>
      </c>
      <c r="AH113" s="215"/>
      <c r="AI113" s="215"/>
      <c r="AJ113" s="215"/>
      <c r="AK113" s="215"/>
      <c r="AL113" s="215"/>
      <c r="AM113" s="215"/>
      <c r="AN113" s="215"/>
      <c r="AO113" s="215"/>
      <c r="AP113" s="215"/>
      <c r="AQ113" s="215"/>
      <c r="AR113" s="215"/>
      <c r="AS113" s="215"/>
      <c r="AT113" s="215"/>
      <c r="AU113" s="215"/>
      <c r="AV113" s="215"/>
      <c r="AW113" s="215"/>
      <c r="AX113" s="215"/>
      <c r="AY113" s="215"/>
      <c r="AZ113" s="215"/>
      <c r="BA113" s="215"/>
      <c r="BB113" s="215"/>
      <c r="BC113" s="215"/>
      <c r="BD113" s="215"/>
      <c r="BE113" s="215"/>
      <c r="BF113" s="215"/>
      <c r="BG113" s="215"/>
      <c r="BH113" s="215"/>
    </row>
    <row r="114" spans="1:60" outlineLevel="1" x14ac:dyDescent="0.2">
      <c r="A114" s="241">
        <v>45</v>
      </c>
      <c r="B114" s="242" t="s">
        <v>782</v>
      </c>
      <c r="C114" s="249" t="s">
        <v>783</v>
      </c>
      <c r="D114" s="243" t="s">
        <v>299</v>
      </c>
      <c r="E114" s="244">
        <v>6</v>
      </c>
      <c r="F114" s="245"/>
      <c r="G114" s="246">
        <f>ROUND(E114*F114,2)</f>
        <v>0</v>
      </c>
      <c r="H114" s="245"/>
      <c r="I114" s="246">
        <f>ROUND(E114*H114,2)</f>
        <v>0</v>
      </c>
      <c r="J114" s="245"/>
      <c r="K114" s="246">
        <f>ROUND(E114*J114,2)</f>
        <v>0</v>
      </c>
      <c r="L114" s="246">
        <v>21</v>
      </c>
      <c r="M114" s="246">
        <f>G114*(1+L114/100)</f>
        <v>0</v>
      </c>
      <c r="N114" s="244">
        <v>4.6899999999999997E-3</v>
      </c>
      <c r="O114" s="244">
        <f>ROUND(E114*N114,2)</f>
        <v>0.03</v>
      </c>
      <c r="P114" s="244">
        <v>0</v>
      </c>
      <c r="Q114" s="244">
        <f>ROUND(E114*P114,2)</f>
        <v>0</v>
      </c>
      <c r="R114" s="246" t="s">
        <v>302</v>
      </c>
      <c r="S114" s="246" t="s">
        <v>236</v>
      </c>
      <c r="T114" s="247" t="s">
        <v>223</v>
      </c>
      <c r="U114" s="225">
        <v>0</v>
      </c>
      <c r="V114" s="225">
        <f>ROUND(E114*U114,2)</f>
        <v>0</v>
      </c>
      <c r="W114" s="225"/>
      <c r="X114" s="225" t="s">
        <v>285</v>
      </c>
      <c r="Y114" s="225" t="s">
        <v>225</v>
      </c>
      <c r="Z114" s="215"/>
      <c r="AA114" s="215"/>
      <c r="AB114" s="215"/>
      <c r="AC114" s="215"/>
      <c r="AD114" s="215"/>
      <c r="AE114" s="215"/>
      <c r="AF114" s="215"/>
      <c r="AG114" s="215" t="s">
        <v>286</v>
      </c>
      <c r="AH114" s="215"/>
      <c r="AI114" s="215"/>
      <c r="AJ114" s="215"/>
      <c r="AK114" s="215"/>
      <c r="AL114" s="215"/>
      <c r="AM114" s="215"/>
      <c r="AN114" s="215"/>
      <c r="AO114" s="215"/>
      <c r="AP114" s="215"/>
      <c r="AQ114" s="215"/>
      <c r="AR114" s="215"/>
      <c r="AS114" s="215"/>
      <c r="AT114" s="215"/>
      <c r="AU114" s="215"/>
      <c r="AV114" s="215"/>
      <c r="AW114" s="215"/>
      <c r="AX114" s="215"/>
      <c r="AY114" s="215"/>
      <c r="AZ114" s="215"/>
      <c r="BA114" s="215"/>
      <c r="BB114" s="215"/>
      <c r="BC114" s="215"/>
      <c r="BD114" s="215"/>
      <c r="BE114" s="215"/>
      <c r="BF114" s="215"/>
      <c r="BG114" s="215"/>
      <c r="BH114" s="215"/>
    </row>
    <row r="115" spans="1:60" x14ac:dyDescent="0.2">
      <c r="A115" s="227" t="s">
        <v>217</v>
      </c>
      <c r="B115" s="228" t="s">
        <v>184</v>
      </c>
      <c r="C115" s="248" t="s">
        <v>185</v>
      </c>
      <c r="D115" s="229"/>
      <c r="E115" s="230"/>
      <c r="F115" s="231"/>
      <c r="G115" s="231">
        <f>SUMIF(AG116:AG117,"&lt;&gt;NOR",G116:G117)</f>
        <v>0</v>
      </c>
      <c r="H115" s="231"/>
      <c r="I115" s="231">
        <f>SUM(I116:I117)</f>
        <v>0</v>
      </c>
      <c r="J115" s="231"/>
      <c r="K115" s="231">
        <f>SUM(K116:K117)</f>
        <v>0</v>
      </c>
      <c r="L115" s="231"/>
      <c r="M115" s="231">
        <f>SUM(M116:M117)</f>
        <v>0</v>
      </c>
      <c r="N115" s="230"/>
      <c r="O115" s="230">
        <f>SUM(O116:O117)</f>
        <v>3.64</v>
      </c>
      <c r="P115" s="230"/>
      <c r="Q115" s="230">
        <f>SUM(Q116:Q117)</f>
        <v>0</v>
      </c>
      <c r="R115" s="231"/>
      <c r="S115" s="231"/>
      <c r="T115" s="232"/>
      <c r="U115" s="226"/>
      <c r="V115" s="226">
        <f>SUM(V116:V117)</f>
        <v>5.62</v>
      </c>
      <c r="W115" s="226"/>
      <c r="X115" s="226"/>
      <c r="Y115" s="226"/>
      <c r="AG115" t="s">
        <v>218</v>
      </c>
    </row>
    <row r="116" spans="1:60" outlineLevel="1" x14ac:dyDescent="0.2">
      <c r="A116" s="234">
        <v>46</v>
      </c>
      <c r="B116" s="235" t="s">
        <v>784</v>
      </c>
      <c r="C116" s="250" t="s">
        <v>785</v>
      </c>
      <c r="D116" s="236" t="s">
        <v>253</v>
      </c>
      <c r="E116" s="237">
        <v>1.44</v>
      </c>
      <c r="F116" s="238"/>
      <c r="G116" s="239">
        <f>ROUND(E116*F116,2)</f>
        <v>0</v>
      </c>
      <c r="H116" s="238"/>
      <c r="I116" s="239">
        <f>ROUND(E116*H116,2)</f>
        <v>0</v>
      </c>
      <c r="J116" s="238"/>
      <c r="K116" s="239">
        <f>ROUND(E116*J116,2)</f>
        <v>0</v>
      </c>
      <c r="L116" s="239">
        <v>21</v>
      </c>
      <c r="M116" s="239">
        <f>G116*(1+L116/100)</f>
        <v>0</v>
      </c>
      <c r="N116" s="237">
        <v>2.5249999999999999</v>
      </c>
      <c r="O116" s="237">
        <f>ROUND(E116*N116,2)</f>
        <v>3.64</v>
      </c>
      <c r="P116" s="237">
        <v>0</v>
      </c>
      <c r="Q116" s="237">
        <f>ROUND(E116*P116,2)</f>
        <v>0</v>
      </c>
      <c r="R116" s="239"/>
      <c r="S116" s="239" t="s">
        <v>236</v>
      </c>
      <c r="T116" s="240" t="s">
        <v>223</v>
      </c>
      <c r="U116" s="225">
        <v>3.9</v>
      </c>
      <c r="V116" s="225">
        <f>ROUND(E116*U116,2)</f>
        <v>5.62</v>
      </c>
      <c r="W116" s="225"/>
      <c r="X116" s="225" t="s">
        <v>224</v>
      </c>
      <c r="Y116" s="225" t="s">
        <v>225</v>
      </c>
      <c r="Z116" s="215"/>
      <c r="AA116" s="215"/>
      <c r="AB116" s="215"/>
      <c r="AC116" s="215"/>
      <c r="AD116" s="215"/>
      <c r="AE116" s="215"/>
      <c r="AF116" s="215"/>
      <c r="AG116" s="215" t="s">
        <v>226</v>
      </c>
      <c r="AH116" s="215"/>
      <c r="AI116" s="215"/>
      <c r="AJ116" s="215"/>
      <c r="AK116" s="215"/>
      <c r="AL116" s="215"/>
      <c r="AM116" s="215"/>
      <c r="AN116" s="215"/>
      <c r="AO116" s="215"/>
      <c r="AP116" s="215"/>
      <c r="AQ116" s="215"/>
      <c r="AR116" s="215"/>
      <c r="AS116" s="215"/>
      <c r="AT116" s="215"/>
      <c r="AU116" s="215"/>
      <c r="AV116" s="215"/>
      <c r="AW116" s="215"/>
      <c r="AX116" s="215"/>
      <c r="AY116" s="215"/>
      <c r="AZ116" s="215"/>
      <c r="BA116" s="215"/>
      <c r="BB116" s="215"/>
      <c r="BC116" s="215"/>
      <c r="BD116" s="215"/>
      <c r="BE116" s="215"/>
      <c r="BF116" s="215"/>
      <c r="BG116" s="215"/>
      <c r="BH116" s="215"/>
    </row>
    <row r="117" spans="1:60" outlineLevel="2" x14ac:dyDescent="0.2">
      <c r="A117" s="222"/>
      <c r="B117" s="223"/>
      <c r="C117" s="261" t="s">
        <v>786</v>
      </c>
      <c r="D117" s="254"/>
      <c r="E117" s="255">
        <v>1.44</v>
      </c>
      <c r="F117" s="225"/>
      <c r="G117" s="225"/>
      <c r="H117" s="225"/>
      <c r="I117" s="225"/>
      <c r="J117" s="225"/>
      <c r="K117" s="225"/>
      <c r="L117" s="225"/>
      <c r="M117" s="225"/>
      <c r="N117" s="224"/>
      <c r="O117" s="224"/>
      <c r="P117" s="224"/>
      <c r="Q117" s="224"/>
      <c r="R117" s="225"/>
      <c r="S117" s="225"/>
      <c r="T117" s="225"/>
      <c r="U117" s="225"/>
      <c r="V117" s="225"/>
      <c r="W117" s="225"/>
      <c r="X117" s="225"/>
      <c r="Y117" s="225"/>
      <c r="Z117" s="215"/>
      <c r="AA117" s="215"/>
      <c r="AB117" s="215"/>
      <c r="AC117" s="215"/>
      <c r="AD117" s="215"/>
      <c r="AE117" s="215"/>
      <c r="AF117" s="215"/>
      <c r="AG117" s="215" t="s">
        <v>258</v>
      </c>
      <c r="AH117" s="215">
        <v>0</v>
      </c>
      <c r="AI117" s="215"/>
      <c r="AJ117" s="215"/>
      <c r="AK117" s="215"/>
      <c r="AL117" s="215"/>
      <c r="AM117" s="215"/>
      <c r="AN117" s="215"/>
      <c r="AO117" s="215"/>
      <c r="AP117" s="215"/>
      <c r="AQ117" s="215"/>
      <c r="AR117" s="215"/>
      <c r="AS117" s="215"/>
      <c r="AT117" s="215"/>
      <c r="AU117" s="215"/>
      <c r="AV117" s="215"/>
      <c r="AW117" s="215"/>
      <c r="AX117" s="215"/>
      <c r="AY117" s="215"/>
      <c r="AZ117" s="215"/>
      <c r="BA117" s="215"/>
      <c r="BB117" s="215"/>
      <c r="BC117" s="215"/>
      <c r="BD117" s="215"/>
      <c r="BE117" s="215"/>
      <c r="BF117" s="215"/>
      <c r="BG117" s="215"/>
      <c r="BH117" s="215"/>
    </row>
    <row r="118" spans="1:60" x14ac:dyDescent="0.2">
      <c r="A118" s="3"/>
      <c r="B118" s="4"/>
      <c r="C118" s="251"/>
      <c r="D118" s="6"/>
      <c r="E118" s="3"/>
      <c r="F118" s="3"/>
      <c r="G118" s="3"/>
      <c r="H118" s="3"/>
      <c r="I118" s="3"/>
      <c r="J118" s="3"/>
      <c r="K118" s="3"/>
      <c r="L118" s="3"/>
      <c r="M118" s="3"/>
      <c r="N118" s="3"/>
      <c r="O118" s="3"/>
      <c r="P118" s="3"/>
      <c r="Q118" s="3"/>
      <c r="R118" s="3"/>
      <c r="S118" s="3"/>
      <c r="T118" s="3"/>
      <c r="U118" s="3"/>
      <c r="V118" s="3"/>
      <c r="W118" s="3"/>
      <c r="X118" s="3"/>
      <c r="Y118" s="3"/>
      <c r="AE118">
        <v>12</v>
      </c>
      <c r="AF118">
        <v>21</v>
      </c>
      <c r="AG118" t="s">
        <v>203</v>
      </c>
    </row>
    <row r="119" spans="1:60" x14ac:dyDescent="0.2">
      <c r="A119" s="218"/>
      <c r="B119" s="219" t="s">
        <v>29</v>
      </c>
      <c r="C119" s="252"/>
      <c r="D119" s="220"/>
      <c r="E119" s="221"/>
      <c r="F119" s="221"/>
      <c r="G119" s="233">
        <f>G8+G49+G55+G85+G87+G104+G106+G115</f>
        <v>0</v>
      </c>
      <c r="H119" s="3"/>
      <c r="I119" s="3"/>
      <c r="J119" s="3"/>
      <c r="K119" s="3"/>
      <c r="L119" s="3"/>
      <c r="M119" s="3"/>
      <c r="N119" s="3"/>
      <c r="O119" s="3"/>
      <c r="P119" s="3"/>
      <c r="Q119" s="3"/>
      <c r="R119" s="3"/>
      <c r="S119" s="3"/>
      <c r="T119" s="3"/>
      <c r="U119" s="3"/>
      <c r="V119" s="3"/>
      <c r="W119" s="3"/>
      <c r="X119" s="3"/>
      <c r="Y119" s="3"/>
      <c r="AE119">
        <f>SUMIF(L7:L117,AE118,G7:G117)</f>
        <v>0</v>
      </c>
      <c r="AF119">
        <f>SUMIF(L7:L117,AF118,G7:G117)</f>
        <v>0</v>
      </c>
      <c r="AG119" t="s">
        <v>249</v>
      </c>
    </row>
    <row r="120" spans="1:60" x14ac:dyDescent="0.2">
      <c r="C120" s="253"/>
      <c r="D120" s="10"/>
      <c r="AG120" t="s">
        <v>250</v>
      </c>
    </row>
    <row r="121" spans="1:60" x14ac:dyDescent="0.2">
      <c r="D121" s="10"/>
    </row>
    <row r="122" spans="1:60" x14ac:dyDescent="0.2">
      <c r="D122" s="10"/>
    </row>
    <row r="123" spans="1:60" x14ac:dyDescent="0.2">
      <c r="D123" s="10"/>
    </row>
    <row r="124" spans="1:60" x14ac:dyDescent="0.2">
      <c r="D124" s="10"/>
    </row>
    <row r="125" spans="1:60" x14ac:dyDescent="0.2">
      <c r="D125" s="10"/>
    </row>
    <row r="126" spans="1:60" x14ac:dyDescent="0.2">
      <c r="D126" s="10"/>
    </row>
    <row r="127" spans="1:60" x14ac:dyDescent="0.2">
      <c r="D127" s="10"/>
    </row>
    <row r="128" spans="1:60"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vgydkeErTaXZuoQD6oyveStDriZOZW/Hhxiv/60BoZvgAbkYa8P4JyevhE+1OB4J0b0cKa9Ox81CpdMrk5d4wA==" saltValue="QccFzVoH14SlGBPSCSnO8A==" spinCount="100000" sheet="1" formatRows="0"/>
  <mergeCells count="9">
    <mergeCell ref="C44:G44"/>
    <mergeCell ref="C60:G60"/>
    <mergeCell ref="C78:G78"/>
    <mergeCell ref="A1:G1"/>
    <mergeCell ref="C2:G2"/>
    <mergeCell ref="C3:G3"/>
    <mergeCell ref="C4:G4"/>
    <mergeCell ref="C10:G10"/>
    <mergeCell ref="C41:G41"/>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81551-DA90-4421-9059-CA559F69CF17}">
  <sheetPr>
    <outlinePr summaryBelow="0"/>
  </sheetPr>
  <dimension ref="A1:BH5000"/>
  <sheetViews>
    <sheetView workbookViewId="0">
      <pane ySplit="7" topLeftCell="A8" activePane="bottomLeft" state="frozen"/>
      <selection pane="bottomLeft" sqref="A1:G1"/>
    </sheetView>
  </sheetViews>
  <sheetFormatPr defaultRowHeight="12.75" outlineLevelRow="2"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 min="53" max="53" width="98.7109375"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72</v>
      </c>
      <c r="C3" s="204" t="s">
        <v>73</v>
      </c>
      <c r="D3" s="202"/>
      <c r="E3" s="202"/>
      <c r="F3" s="202"/>
      <c r="G3" s="203"/>
      <c r="AC3" s="179" t="s">
        <v>192</v>
      </c>
      <c r="AG3" t="s">
        <v>193</v>
      </c>
    </row>
    <row r="4" spans="1:60" ht="24.95" customHeight="1" x14ac:dyDescent="0.2">
      <c r="A4" s="205" t="s">
        <v>9</v>
      </c>
      <c r="B4" s="206" t="s">
        <v>78</v>
      </c>
      <c r="C4" s="207" t="s">
        <v>79</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138</v>
      </c>
      <c r="C8" s="248" t="s">
        <v>139</v>
      </c>
      <c r="D8" s="229"/>
      <c r="E8" s="230"/>
      <c r="F8" s="231"/>
      <c r="G8" s="231">
        <f>SUMIF(AG9:AG28,"&lt;&gt;NOR",G9:G28)</f>
        <v>0</v>
      </c>
      <c r="H8" s="231"/>
      <c r="I8" s="231">
        <f>SUM(I9:I28)</f>
        <v>0</v>
      </c>
      <c r="J8" s="231"/>
      <c r="K8" s="231">
        <f>SUM(K9:K28)</f>
        <v>0</v>
      </c>
      <c r="L8" s="231"/>
      <c r="M8" s="231">
        <f>SUM(M9:M28)</f>
        <v>0</v>
      </c>
      <c r="N8" s="230"/>
      <c r="O8" s="230">
        <f>SUM(O9:O28)</f>
        <v>0</v>
      </c>
      <c r="P8" s="230"/>
      <c r="Q8" s="230">
        <f>SUM(Q9:Q28)</f>
        <v>358.23</v>
      </c>
      <c r="R8" s="231"/>
      <c r="S8" s="231"/>
      <c r="T8" s="232"/>
      <c r="U8" s="226"/>
      <c r="V8" s="226">
        <f>SUM(V9:V28)</f>
        <v>174.65</v>
      </c>
      <c r="W8" s="226"/>
      <c r="X8" s="226"/>
      <c r="Y8" s="226"/>
      <c r="AG8" t="s">
        <v>218</v>
      </c>
    </row>
    <row r="9" spans="1:60" ht="22.5" outlineLevel="1" x14ac:dyDescent="0.2">
      <c r="A9" s="234">
        <v>1</v>
      </c>
      <c r="B9" s="235" t="s">
        <v>687</v>
      </c>
      <c r="C9" s="250" t="s">
        <v>787</v>
      </c>
      <c r="D9" s="236" t="s">
        <v>272</v>
      </c>
      <c r="E9" s="237">
        <v>623</v>
      </c>
      <c r="F9" s="238"/>
      <c r="G9" s="239">
        <f>ROUND(E9*F9,2)</f>
        <v>0</v>
      </c>
      <c r="H9" s="238"/>
      <c r="I9" s="239">
        <f>ROUND(E9*H9,2)</f>
        <v>0</v>
      </c>
      <c r="J9" s="238"/>
      <c r="K9" s="239">
        <f>ROUND(E9*J9,2)</f>
        <v>0</v>
      </c>
      <c r="L9" s="239">
        <v>21</v>
      </c>
      <c r="M9" s="239">
        <f>G9*(1+L9/100)</f>
        <v>0</v>
      </c>
      <c r="N9" s="237">
        <v>0</v>
      </c>
      <c r="O9" s="237">
        <f>ROUND(E9*N9,2)</f>
        <v>0</v>
      </c>
      <c r="P9" s="237">
        <v>0.22</v>
      </c>
      <c r="Q9" s="237">
        <f>ROUND(E9*P9,2)</f>
        <v>137.06</v>
      </c>
      <c r="R9" s="239" t="s">
        <v>788</v>
      </c>
      <c r="S9" s="239" t="s">
        <v>236</v>
      </c>
      <c r="T9" s="240" t="s">
        <v>223</v>
      </c>
      <c r="U9" s="225">
        <v>3.3000000000000002E-2</v>
      </c>
      <c r="V9" s="225">
        <f>ROUND(E9*U9,2)</f>
        <v>20.56</v>
      </c>
      <c r="W9" s="225"/>
      <c r="X9" s="225" t="s">
        <v>224</v>
      </c>
      <c r="Y9" s="225" t="s">
        <v>225</v>
      </c>
      <c r="Z9" s="215"/>
      <c r="AA9" s="215"/>
      <c r="AB9" s="215"/>
      <c r="AC9" s="215"/>
      <c r="AD9" s="215"/>
      <c r="AE9" s="215"/>
      <c r="AF9" s="215"/>
      <c r="AG9" s="215" t="s">
        <v>226</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outlineLevel="2" x14ac:dyDescent="0.2">
      <c r="A10" s="222"/>
      <c r="B10" s="223"/>
      <c r="C10" s="263" t="s">
        <v>689</v>
      </c>
      <c r="D10" s="259"/>
      <c r="E10" s="259"/>
      <c r="F10" s="259"/>
      <c r="G10" s="259"/>
      <c r="H10" s="225"/>
      <c r="I10" s="225"/>
      <c r="J10" s="225"/>
      <c r="K10" s="225"/>
      <c r="L10" s="225"/>
      <c r="M10" s="225"/>
      <c r="N10" s="224"/>
      <c r="O10" s="224"/>
      <c r="P10" s="224"/>
      <c r="Q10" s="224"/>
      <c r="R10" s="225"/>
      <c r="S10" s="225"/>
      <c r="T10" s="225"/>
      <c r="U10" s="225"/>
      <c r="V10" s="225"/>
      <c r="W10" s="225"/>
      <c r="X10" s="225"/>
      <c r="Y10" s="225"/>
      <c r="Z10" s="215"/>
      <c r="AA10" s="215"/>
      <c r="AB10" s="215"/>
      <c r="AC10" s="215"/>
      <c r="AD10" s="215"/>
      <c r="AE10" s="215"/>
      <c r="AF10" s="215"/>
      <c r="AG10" s="215" t="s">
        <v>278</v>
      </c>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row>
    <row r="11" spans="1:60" outlineLevel="1" x14ac:dyDescent="0.2">
      <c r="A11" s="234">
        <v>2</v>
      </c>
      <c r="B11" s="235" t="s">
        <v>694</v>
      </c>
      <c r="C11" s="250" t="s">
        <v>789</v>
      </c>
      <c r="D11" s="236" t="s">
        <v>272</v>
      </c>
      <c r="E11" s="237">
        <v>623</v>
      </c>
      <c r="F11" s="238"/>
      <c r="G11" s="239">
        <f>ROUND(E11*F11,2)</f>
        <v>0</v>
      </c>
      <c r="H11" s="238"/>
      <c r="I11" s="239">
        <f>ROUND(E11*H11,2)</f>
        <v>0</v>
      </c>
      <c r="J11" s="238"/>
      <c r="K11" s="239">
        <f>ROUND(E11*J11,2)</f>
        <v>0</v>
      </c>
      <c r="L11" s="239">
        <v>21</v>
      </c>
      <c r="M11" s="239">
        <f>G11*(1+L11/100)</f>
        <v>0</v>
      </c>
      <c r="N11" s="237">
        <v>0</v>
      </c>
      <c r="O11" s="237">
        <f>ROUND(E11*N11,2)</f>
        <v>0</v>
      </c>
      <c r="P11" s="237">
        <v>0.35499999999999998</v>
      </c>
      <c r="Q11" s="237">
        <f>ROUND(E11*P11,2)</f>
        <v>221.17</v>
      </c>
      <c r="R11" s="239" t="s">
        <v>790</v>
      </c>
      <c r="S11" s="239" t="s">
        <v>236</v>
      </c>
      <c r="T11" s="240" t="s">
        <v>223</v>
      </c>
      <c r="U11" s="225">
        <v>6.2E-2</v>
      </c>
      <c r="V11" s="225">
        <f>ROUND(E11*U11,2)</f>
        <v>38.630000000000003</v>
      </c>
      <c r="W11" s="225"/>
      <c r="X11" s="225" t="s">
        <v>224</v>
      </c>
      <c r="Y11" s="225" t="s">
        <v>225</v>
      </c>
      <c r="Z11" s="215"/>
      <c r="AA11" s="215"/>
      <c r="AB11" s="215"/>
      <c r="AC11" s="215"/>
      <c r="AD11" s="215"/>
      <c r="AE11" s="215"/>
      <c r="AF11" s="215"/>
      <c r="AG11" s="215" t="s">
        <v>226</v>
      </c>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2" x14ac:dyDescent="0.2">
      <c r="A12" s="222"/>
      <c r="B12" s="223"/>
      <c r="C12" s="260" t="s">
        <v>791</v>
      </c>
      <c r="D12" s="257"/>
      <c r="E12" s="257"/>
      <c r="F12" s="257"/>
      <c r="G12" s="257"/>
      <c r="H12" s="225"/>
      <c r="I12" s="225"/>
      <c r="J12" s="225"/>
      <c r="K12" s="225"/>
      <c r="L12" s="225"/>
      <c r="M12" s="225"/>
      <c r="N12" s="224"/>
      <c r="O12" s="224"/>
      <c r="P12" s="224"/>
      <c r="Q12" s="224"/>
      <c r="R12" s="225"/>
      <c r="S12" s="225"/>
      <c r="T12" s="225"/>
      <c r="U12" s="225"/>
      <c r="V12" s="225"/>
      <c r="W12" s="225"/>
      <c r="X12" s="225"/>
      <c r="Y12" s="225"/>
      <c r="Z12" s="215"/>
      <c r="AA12" s="215"/>
      <c r="AB12" s="215"/>
      <c r="AC12" s="215"/>
      <c r="AD12" s="215"/>
      <c r="AE12" s="215"/>
      <c r="AF12" s="215"/>
      <c r="AG12" s="215" t="s">
        <v>256</v>
      </c>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outlineLevel="1" x14ac:dyDescent="0.2">
      <c r="A13" s="234">
        <v>3</v>
      </c>
      <c r="B13" s="235" t="s">
        <v>698</v>
      </c>
      <c r="C13" s="250" t="s">
        <v>792</v>
      </c>
      <c r="D13" s="236" t="s">
        <v>253</v>
      </c>
      <c r="E13" s="237">
        <v>346.5</v>
      </c>
      <c r="F13" s="238"/>
      <c r="G13" s="239">
        <f>ROUND(E13*F13,2)</f>
        <v>0</v>
      </c>
      <c r="H13" s="238"/>
      <c r="I13" s="239">
        <f>ROUND(E13*H13,2)</f>
        <v>0</v>
      </c>
      <c r="J13" s="238"/>
      <c r="K13" s="239">
        <f>ROUND(E13*J13,2)</f>
        <v>0</v>
      </c>
      <c r="L13" s="239">
        <v>21</v>
      </c>
      <c r="M13" s="239">
        <f>G13*(1+L13/100)</f>
        <v>0</v>
      </c>
      <c r="N13" s="237">
        <v>0</v>
      </c>
      <c r="O13" s="237">
        <f>ROUND(E13*N13,2)</f>
        <v>0</v>
      </c>
      <c r="P13" s="237">
        <v>0</v>
      </c>
      <c r="Q13" s="237">
        <f>ROUND(E13*P13,2)</f>
        <v>0</v>
      </c>
      <c r="R13" s="239" t="s">
        <v>254</v>
      </c>
      <c r="S13" s="239" t="s">
        <v>236</v>
      </c>
      <c r="T13" s="240" t="s">
        <v>223</v>
      </c>
      <c r="U13" s="225">
        <v>0.19</v>
      </c>
      <c r="V13" s="225">
        <f>ROUND(E13*U13,2)</f>
        <v>65.84</v>
      </c>
      <c r="W13" s="225"/>
      <c r="X13" s="225" t="s">
        <v>224</v>
      </c>
      <c r="Y13" s="225" t="s">
        <v>225</v>
      </c>
      <c r="Z13" s="215"/>
      <c r="AA13" s="215"/>
      <c r="AB13" s="215"/>
      <c r="AC13" s="215"/>
      <c r="AD13" s="215"/>
      <c r="AE13" s="215"/>
      <c r="AF13" s="215"/>
      <c r="AG13" s="215" t="s">
        <v>226</v>
      </c>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row>
    <row r="14" spans="1:60" outlineLevel="2" x14ac:dyDescent="0.2">
      <c r="A14" s="222"/>
      <c r="B14" s="223"/>
      <c r="C14" s="260" t="s">
        <v>793</v>
      </c>
      <c r="D14" s="257"/>
      <c r="E14" s="257"/>
      <c r="F14" s="257"/>
      <c r="G14" s="257"/>
      <c r="H14" s="225"/>
      <c r="I14" s="225"/>
      <c r="J14" s="225"/>
      <c r="K14" s="225"/>
      <c r="L14" s="225"/>
      <c r="M14" s="225"/>
      <c r="N14" s="224"/>
      <c r="O14" s="224"/>
      <c r="P14" s="224"/>
      <c r="Q14" s="224"/>
      <c r="R14" s="225"/>
      <c r="S14" s="225"/>
      <c r="T14" s="225"/>
      <c r="U14" s="225"/>
      <c r="V14" s="225"/>
      <c r="W14" s="225"/>
      <c r="X14" s="225"/>
      <c r="Y14" s="225"/>
      <c r="Z14" s="215"/>
      <c r="AA14" s="215"/>
      <c r="AB14" s="215"/>
      <c r="AC14" s="215"/>
      <c r="AD14" s="215"/>
      <c r="AE14" s="215"/>
      <c r="AF14" s="215"/>
      <c r="AG14" s="215" t="s">
        <v>256</v>
      </c>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outlineLevel="2" x14ac:dyDescent="0.2">
      <c r="A15" s="222"/>
      <c r="B15" s="223"/>
      <c r="C15" s="261" t="s">
        <v>794</v>
      </c>
      <c r="D15" s="254"/>
      <c r="E15" s="255">
        <v>346.5</v>
      </c>
      <c r="F15" s="225"/>
      <c r="G15" s="225"/>
      <c r="H15" s="225"/>
      <c r="I15" s="225"/>
      <c r="J15" s="225"/>
      <c r="K15" s="225"/>
      <c r="L15" s="225"/>
      <c r="M15" s="225"/>
      <c r="N15" s="224"/>
      <c r="O15" s="224"/>
      <c r="P15" s="224"/>
      <c r="Q15" s="224"/>
      <c r="R15" s="225"/>
      <c r="S15" s="225"/>
      <c r="T15" s="225"/>
      <c r="U15" s="225"/>
      <c r="V15" s="225"/>
      <c r="W15" s="225"/>
      <c r="X15" s="225"/>
      <c r="Y15" s="225"/>
      <c r="Z15" s="215"/>
      <c r="AA15" s="215"/>
      <c r="AB15" s="215"/>
      <c r="AC15" s="215"/>
      <c r="AD15" s="215"/>
      <c r="AE15" s="215"/>
      <c r="AF15" s="215"/>
      <c r="AG15" s="215" t="s">
        <v>258</v>
      </c>
      <c r="AH15" s="215">
        <v>0</v>
      </c>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ht="22.5" outlineLevel="1" x14ac:dyDescent="0.2">
      <c r="A16" s="234">
        <v>4</v>
      </c>
      <c r="B16" s="235" t="s">
        <v>321</v>
      </c>
      <c r="C16" s="250" t="s">
        <v>795</v>
      </c>
      <c r="D16" s="236" t="s">
        <v>253</v>
      </c>
      <c r="E16" s="237">
        <v>346.5</v>
      </c>
      <c r="F16" s="238"/>
      <c r="G16" s="239">
        <f>ROUND(E16*F16,2)</f>
        <v>0</v>
      </c>
      <c r="H16" s="238"/>
      <c r="I16" s="239">
        <f>ROUND(E16*H16,2)</f>
        <v>0</v>
      </c>
      <c r="J16" s="238"/>
      <c r="K16" s="239">
        <f>ROUND(E16*J16,2)</f>
        <v>0</v>
      </c>
      <c r="L16" s="239">
        <v>21</v>
      </c>
      <c r="M16" s="239">
        <f>G16*(1+L16/100)</f>
        <v>0</v>
      </c>
      <c r="N16" s="237">
        <v>0</v>
      </c>
      <c r="O16" s="237">
        <f>ROUND(E16*N16,2)</f>
        <v>0</v>
      </c>
      <c r="P16" s="237">
        <v>0</v>
      </c>
      <c r="Q16" s="237">
        <f>ROUND(E16*P16,2)</f>
        <v>0</v>
      </c>
      <c r="R16" s="239" t="s">
        <v>254</v>
      </c>
      <c r="S16" s="239" t="s">
        <v>236</v>
      </c>
      <c r="T16" s="240" t="s">
        <v>223</v>
      </c>
      <c r="U16" s="225">
        <v>0.01</v>
      </c>
      <c r="V16" s="225">
        <f>ROUND(E16*U16,2)</f>
        <v>3.47</v>
      </c>
      <c r="W16" s="225"/>
      <c r="X16" s="225" t="s">
        <v>224</v>
      </c>
      <c r="Y16" s="225" t="s">
        <v>225</v>
      </c>
      <c r="Z16" s="215"/>
      <c r="AA16" s="215"/>
      <c r="AB16" s="215"/>
      <c r="AC16" s="215"/>
      <c r="AD16" s="215"/>
      <c r="AE16" s="215"/>
      <c r="AF16" s="215"/>
      <c r="AG16" s="215" t="s">
        <v>226</v>
      </c>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outlineLevel="2" x14ac:dyDescent="0.2">
      <c r="A17" s="222"/>
      <c r="B17" s="223"/>
      <c r="C17" s="260" t="s">
        <v>265</v>
      </c>
      <c r="D17" s="257"/>
      <c r="E17" s="257"/>
      <c r="F17" s="257"/>
      <c r="G17" s="257"/>
      <c r="H17" s="225"/>
      <c r="I17" s="225"/>
      <c r="J17" s="225"/>
      <c r="K17" s="225"/>
      <c r="L17" s="225"/>
      <c r="M17" s="225"/>
      <c r="N17" s="224"/>
      <c r="O17" s="224"/>
      <c r="P17" s="224"/>
      <c r="Q17" s="224"/>
      <c r="R17" s="225"/>
      <c r="S17" s="225"/>
      <c r="T17" s="225"/>
      <c r="U17" s="225"/>
      <c r="V17" s="225"/>
      <c r="W17" s="225"/>
      <c r="X17" s="225"/>
      <c r="Y17" s="225"/>
      <c r="Z17" s="215"/>
      <c r="AA17" s="215"/>
      <c r="AB17" s="215"/>
      <c r="AC17" s="215"/>
      <c r="AD17" s="215"/>
      <c r="AE17" s="215"/>
      <c r="AF17" s="215"/>
      <c r="AG17" s="215" t="s">
        <v>256</v>
      </c>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row>
    <row r="18" spans="1:60" outlineLevel="2" x14ac:dyDescent="0.2">
      <c r="A18" s="222"/>
      <c r="B18" s="223"/>
      <c r="C18" s="261" t="s">
        <v>796</v>
      </c>
      <c r="D18" s="254"/>
      <c r="E18" s="255">
        <v>346.5</v>
      </c>
      <c r="F18" s="225"/>
      <c r="G18" s="225"/>
      <c r="H18" s="225"/>
      <c r="I18" s="225"/>
      <c r="J18" s="225"/>
      <c r="K18" s="225"/>
      <c r="L18" s="225"/>
      <c r="M18" s="225"/>
      <c r="N18" s="224"/>
      <c r="O18" s="224"/>
      <c r="P18" s="224"/>
      <c r="Q18" s="224"/>
      <c r="R18" s="225"/>
      <c r="S18" s="225"/>
      <c r="T18" s="225"/>
      <c r="U18" s="225"/>
      <c r="V18" s="225"/>
      <c r="W18" s="225"/>
      <c r="X18" s="225"/>
      <c r="Y18" s="225"/>
      <c r="Z18" s="215"/>
      <c r="AA18" s="215"/>
      <c r="AB18" s="215"/>
      <c r="AC18" s="215"/>
      <c r="AD18" s="215"/>
      <c r="AE18" s="215"/>
      <c r="AF18" s="215"/>
      <c r="AG18" s="215" t="s">
        <v>258</v>
      </c>
      <c r="AH18" s="215">
        <v>0</v>
      </c>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1:60" ht="22.5" outlineLevel="1" x14ac:dyDescent="0.2">
      <c r="A19" s="234">
        <v>5</v>
      </c>
      <c r="B19" s="235" t="s">
        <v>617</v>
      </c>
      <c r="C19" s="250" t="s">
        <v>797</v>
      </c>
      <c r="D19" s="236" t="s">
        <v>253</v>
      </c>
      <c r="E19" s="237">
        <v>346.5</v>
      </c>
      <c r="F19" s="238"/>
      <c r="G19" s="239">
        <f>ROUND(E19*F19,2)</f>
        <v>0</v>
      </c>
      <c r="H19" s="238"/>
      <c r="I19" s="239">
        <f>ROUND(E19*H19,2)</f>
        <v>0</v>
      </c>
      <c r="J19" s="238"/>
      <c r="K19" s="239">
        <f>ROUND(E19*J19,2)</f>
        <v>0</v>
      </c>
      <c r="L19" s="239">
        <v>21</v>
      </c>
      <c r="M19" s="239">
        <f>G19*(1+L19/100)</f>
        <v>0</v>
      </c>
      <c r="N19" s="237">
        <v>0</v>
      </c>
      <c r="O19" s="237">
        <f>ROUND(E19*N19,2)</f>
        <v>0</v>
      </c>
      <c r="P19" s="237">
        <v>0</v>
      </c>
      <c r="Q19" s="237">
        <f>ROUND(E19*P19,2)</f>
        <v>0</v>
      </c>
      <c r="R19" s="239" t="s">
        <v>254</v>
      </c>
      <c r="S19" s="239" t="s">
        <v>236</v>
      </c>
      <c r="T19" s="240" t="s">
        <v>223</v>
      </c>
      <c r="U19" s="225">
        <v>5.2999999999999999E-2</v>
      </c>
      <c r="V19" s="225">
        <f>ROUND(E19*U19,2)</f>
        <v>18.36</v>
      </c>
      <c r="W19" s="225"/>
      <c r="X19" s="225" t="s">
        <v>224</v>
      </c>
      <c r="Y19" s="225" t="s">
        <v>225</v>
      </c>
      <c r="Z19" s="215"/>
      <c r="AA19" s="215"/>
      <c r="AB19" s="215"/>
      <c r="AC19" s="215"/>
      <c r="AD19" s="215"/>
      <c r="AE19" s="215"/>
      <c r="AF19" s="215"/>
      <c r="AG19" s="215" t="s">
        <v>226</v>
      </c>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row>
    <row r="20" spans="1:60" outlineLevel="2" x14ac:dyDescent="0.2">
      <c r="A20" s="222"/>
      <c r="B20" s="223"/>
      <c r="C20" s="261" t="s">
        <v>796</v>
      </c>
      <c r="D20" s="254"/>
      <c r="E20" s="255">
        <v>346.5</v>
      </c>
      <c r="F20" s="225"/>
      <c r="G20" s="225"/>
      <c r="H20" s="225"/>
      <c r="I20" s="225"/>
      <c r="J20" s="225"/>
      <c r="K20" s="225"/>
      <c r="L20" s="225"/>
      <c r="M20" s="225"/>
      <c r="N20" s="224"/>
      <c r="O20" s="224"/>
      <c r="P20" s="224"/>
      <c r="Q20" s="224"/>
      <c r="R20" s="225"/>
      <c r="S20" s="225"/>
      <c r="T20" s="225"/>
      <c r="U20" s="225"/>
      <c r="V20" s="225"/>
      <c r="W20" s="225"/>
      <c r="X20" s="225"/>
      <c r="Y20" s="225"/>
      <c r="Z20" s="215"/>
      <c r="AA20" s="215"/>
      <c r="AB20" s="215"/>
      <c r="AC20" s="215"/>
      <c r="AD20" s="215"/>
      <c r="AE20" s="215"/>
      <c r="AF20" s="215"/>
      <c r="AG20" s="215" t="s">
        <v>258</v>
      </c>
      <c r="AH20" s="215">
        <v>0</v>
      </c>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row>
    <row r="21" spans="1:60" ht="22.5" outlineLevel="1" x14ac:dyDescent="0.2">
      <c r="A21" s="234">
        <v>6</v>
      </c>
      <c r="B21" s="235" t="s">
        <v>620</v>
      </c>
      <c r="C21" s="250" t="s">
        <v>798</v>
      </c>
      <c r="D21" s="236" t="s">
        <v>253</v>
      </c>
      <c r="E21" s="237">
        <v>346.5</v>
      </c>
      <c r="F21" s="238"/>
      <c r="G21" s="239">
        <f>ROUND(E21*F21,2)</f>
        <v>0</v>
      </c>
      <c r="H21" s="238"/>
      <c r="I21" s="239">
        <f>ROUND(E21*H21,2)</f>
        <v>0</v>
      </c>
      <c r="J21" s="238"/>
      <c r="K21" s="239">
        <f>ROUND(E21*J21,2)</f>
        <v>0</v>
      </c>
      <c r="L21" s="239">
        <v>21</v>
      </c>
      <c r="M21" s="239">
        <f>G21*(1+L21/100)</f>
        <v>0</v>
      </c>
      <c r="N21" s="237">
        <v>0</v>
      </c>
      <c r="O21" s="237">
        <f>ROUND(E21*N21,2)</f>
        <v>0</v>
      </c>
      <c r="P21" s="237">
        <v>0</v>
      </c>
      <c r="Q21" s="237">
        <f>ROUND(E21*P21,2)</f>
        <v>0</v>
      </c>
      <c r="R21" s="239" t="s">
        <v>254</v>
      </c>
      <c r="S21" s="239" t="s">
        <v>236</v>
      </c>
      <c r="T21" s="240" t="s">
        <v>223</v>
      </c>
      <c r="U21" s="225">
        <v>8.9999999999999993E-3</v>
      </c>
      <c r="V21" s="225">
        <f>ROUND(E21*U21,2)</f>
        <v>3.12</v>
      </c>
      <c r="W21" s="225"/>
      <c r="X21" s="225" t="s">
        <v>224</v>
      </c>
      <c r="Y21" s="225" t="s">
        <v>225</v>
      </c>
      <c r="Z21" s="215"/>
      <c r="AA21" s="215"/>
      <c r="AB21" s="215"/>
      <c r="AC21" s="215"/>
      <c r="AD21" s="215"/>
      <c r="AE21" s="215"/>
      <c r="AF21" s="215"/>
      <c r="AG21" s="215" t="s">
        <v>226</v>
      </c>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row>
    <row r="22" spans="1:60" outlineLevel="2" x14ac:dyDescent="0.2">
      <c r="A22" s="222"/>
      <c r="B22" s="223"/>
      <c r="C22" s="261" t="s">
        <v>796</v>
      </c>
      <c r="D22" s="254"/>
      <c r="E22" s="255">
        <v>346.5</v>
      </c>
      <c r="F22" s="225"/>
      <c r="G22" s="225"/>
      <c r="H22" s="225"/>
      <c r="I22" s="225"/>
      <c r="J22" s="225"/>
      <c r="K22" s="225"/>
      <c r="L22" s="225"/>
      <c r="M22" s="225"/>
      <c r="N22" s="224"/>
      <c r="O22" s="224"/>
      <c r="P22" s="224"/>
      <c r="Q22" s="224"/>
      <c r="R22" s="225"/>
      <c r="S22" s="225"/>
      <c r="T22" s="225"/>
      <c r="U22" s="225"/>
      <c r="V22" s="225"/>
      <c r="W22" s="225"/>
      <c r="X22" s="225"/>
      <c r="Y22" s="225"/>
      <c r="Z22" s="215"/>
      <c r="AA22" s="215"/>
      <c r="AB22" s="215"/>
      <c r="AC22" s="215"/>
      <c r="AD22" s="215"/>
      <c r="AE22" s="215"/>
      <c r="AF22" s="215"/>
      <c r="AG22" s="215" t="s">
        <v>258</v>
      </c>
      <c r="AH22" s="215">
        <v>0</v>
      </c>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row>
    <row r="23" spans="1:60" outlineLevel="1" x14ac:dyDescent="0.2">
      <c r="A23" s="234">
        <v>7</v>
      </c>
      <c r="B23" s="235" t="s">
        <v>715</v>
      </c>
      <c r="C23" s="250" t="s">
        <v>799</v>
      </c>
      <c r="D23" s="236" t="s">
        <v>253</v>
      </c>
      <c r="E23" s="237">
        <v>3.12</v>
      </c>
      <c r="F23" s="238"/>
      <c r="G23" s="239">
        <f>ROUND(E23*F23,2)</f>
        <v>0</v>
      </c>
      <c r="H23" s="238"/>
      <c r="I23" s="239">
        <f>ROUND(E23*H23,2)</f>
        <v>0</v>
      </c>
      <c r="J23" s="238"/>
      <c r="K23" s="239">
        <f>ROUND(E23*J23,2)</f>
        <v>0</v>
      </c>
      <c r="L23" s="239">
        <v>21</v>
      </c>
      <c r="M23" s="239">
        <f>G23*(1+L23/100)</f>
        <v>0</v>
      </c>
      <c r="N23" s="237">
        <v>0</v>
      </c>
      <c r="O23" s="237">
        <f>ROUND(E23*N23,2)</f>
        <v>0</v>
      </c>
      <c r="P23" s="237">
        <v>0</v>
      </c>
      <c r="Q23" s="237">
        <f>ROUND(E23*P23,2)</f>
        <v>0</v>
      </c>
      <c r="R23" s="239" t="s">
        <v>254</v>
      </c>
      <c r="S23" s="239" t="s">
        <v>236</v>
      </c>
      <c r="T23" s="240" t="s">
        <v>223</v>
      </c>
      <c r="U23" s="225">
        <v>2.1949999999999998</v>
      </c>
      <c r="V23" s="225">
        <f>ROUND(E23*U23,2)</f>
        <v>6.85</v>
      </c>
      <c r="W23" s="225"/>
      <c r="X23" s="225" t="s">
        <v>224</v>
      </c>
      <c r="Y23" s="225" t="s">
        <v>225</v>
      </c>
      <c r="Z23" s="215"/>
      <c r="AA23" s="215"/>
      <c r="AB23" s="215"/>
      <c r="AC23" s="215"/>
      <c r="AD23" s="215"/>
      <c r="AE23" s="215"/>
      <c r="AF23" s="215"/>
      <c r="AG23" s="215" t="s">
        <v>226</v>
      </c>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row>
    <row r="24" spans="1:60" ht="22.5" outlineLevel="2" x14ac:dyDescent="0.2">
      <c r="A24" s="222"/>
      <c r="B24" s="223"/>
      <c r="C24" s="260" t="s">
        <v>800</v>
      </c>
      <c r="D24" s="257"/>
      <c r="E24" s="257"/>
      <c r="F24" s="257"/>
      <c r="G24" s="257"/>
      <c r="H24" s="225"/>
      <c r="I24" s="225"/>
      <c r="J24" s="225"/>
      <c r="K24" s="225"/>
      <c r="L24" s="225"/>
      <c r="M24" s="225"/>
      <c r="N24" s="224"/>
      <c r="O24" s="224"/>
      <c r="P24" s="224"/>
      <c r="Q24" s="224"/>
      <c r="R24" s="225"/>
      <c r="S24" s="225"/>
      <c r="T24" s="225"/>
      <c r="U24" s="225"/>
      <c r="V24" s="225"/>
      <c r="W24" s="225"/>
      <c r="X24" s="225"/>
      <c r="Y24" s="225"/>
      <c r="Z24" s="215"/>
      <c r="AA24" s="215"/>
      <c r="AB24" s="215"/>
      <c r="AC24" s="215"/>
      <c r="AD24" s="215"/>
      <c r="AE24" s="215"/>
      <c r="AF24" s="215"/>
      <c r="AG24" s="215" t="s">
        <v>256</v>
      </c>
      <c r="AH24" s="215"/>
      <c r="AI24" s="215"/>
      <c r="AJ24" s="215"/>
      <c r="AK24" s="215"/>
      <c r="AL24" s="215"/>
      <c r="AM24" s="215"/>
      <c r="AN24" s="215"/>
      <c r="AO24" s="215"/>
      <c r="AP24" s="215"/>
      <c r="AQ24" s="215"/>
      <c r="AR24" s="215"/>
      <c r="AS24" s="215"/>
      <c r="AT24" s="215"/>
      <c r="AU24" s="215"/>
      <c r="AV24" s="215"/>
      <c r="AW24" s="215"/>
      <c r="AX24" s="215"/>
      <c r="AY24" s="215"/>
      <c r="AZ24" s="215"/>
      <c r="BA24" s="256" t="str">
        <f>C24</f>
        <v>sypaninou z vhodných hornin tř. 1 - 4 nebo materiálem, uloženým ve vzdálenosti do 30 m od vnějšího kraje objektu, pro jakoukoliv míru zhutnění,</v>
      </c>
      <c r="BB24" s="215"/>
      <c r="BC24" s="215"/>
      <c r="BD24" s="215"/>
      <c r="BE24" s="215"/>
      <c r="BF24" s="215"/>
      <c r="BG24" s="215"/>
      <c r="BH24" s="215"/>
    </row>
    <row r="25" spans="1:60" outlineLevel="2" x14ac:dyDescent="0.2">
      <c r="A25" s="222"/>
      <c r="B25" s="223"/>
      <c r="C25" s="262" t="s">
        <v>717</v>
      </c>
      <c r="D25" s="258"/>
      <c r="E25" s="258"/>
      <c r="F25" s="258"/>
      <c r="G25" s="258"/>
      <c r="H25" s="225"/>
      <c r="I25" s="225"/>
      <c r="J25" s="225"/>
      <c r="K25" s="225"/>
      <c r="L25" s="225"/>
      <c r="M25" s="225"/>
      <c r="N25" s="224"/>
      <c r="O25" s="224"/>
      <c r="P25" s="224"/>
      <c r="Q25" s="224"/>
      <c r="R25" s="225"/>
      <c r="S25" s="225"/>
      <c r="T25" s="225"/>
      <c r="U25" s="225"/>
      <c r="V25" s="225"/>
      <c r="W25" s="225"/>
      <c r="X25" s="225"/>
      <c r="Y25" s="225"/>
      <c r="Z25" s="215"/>
      <c r="AA25" s="215"/>
      <c r="AB25" s="215"/>
      <c r="AC25" s="215"/>
      <c r="AD25" s="215"/>
      <c r="AE25" s="215"/>
      <c r="AF25" s="215"/>
      <c r="AG25" s="215" t="s">
        <v>278</v>
      </c>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row>
    <row r="26" spans="1:60" outlineLevel="2" x14ac:dyDescent="0.2">
      <c r="A26" s="222"/>
      <c r="B26" s="223"/>
      <c r="C26" s="261" t="s">
        <v>801</v>
      </c>
      <c r="D26" s="254"/>
      <c r="E26" s="255">
        <v>3.12</v>
      </c>
      <c r="F26" s="225"/>
      <c r="G26" s="225"/>
      <c r="H26" s="225"/>
      <c r="I26" s="225"/>
      <c r="J26" s="225"/>
      <c r="K26" s="225"/>
      <c r="L26" s="225"/>
      <c r="M26" s="225"/>
      <c r="N26" s="224"/>
      <c r="O26" s="224"/>
      <c r="P26" s="224"/>
      <c r="Q26" s="224"/>
      <c r="R26" s="225"/>
      <c r="S26" s="225"/>
      <c r="T26" s="225"/>
      <c r="U26" s="225"/>
      <c r="V26" s="225"/>
      <c r="W26" s="225"/>
      <c r="X26" s="225"/>
      <c r="Y26" s="225"/>
      <c r="Z26" s="215"/>
      <c r="AA26" s="215"/>
      <c r="AB26" s="215"/>
      <c r="AC26" s="215"/>
      <c r="AD26" s="215"/>
      <c r="AE26" s="215"/>
      <c r="AF26" s="215"/>
      <c r="AG26" s="215" t="s">
        <v>258</v>
      </c>
      <c r="AH26" s="215">
        <v>0</v>
      </c>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row>
    <row r="27" spans="1:60" outlineLevel="1" x14ac:dyDescent="0.2">
      <c r="A27" s="234">
        <v>8</v>
      </c>
      <c r="B27" s="235" t="s">
        <v>624</v>
      </c>
      <c r="C27" s="250" t="s">
        <v>802</v>
      </c>
      <c r="D27" s="236" t="s">
        <v>272</v>
      </c>
      <c r="E27" s="237">
        <v>990</v>
      </c>
      <c r="F27" s="238"/>
      <c r="G27" s="239">
        <f>ROUND(E27*F27,2)</f>
        <v>0</v>
      </c>
      <c r="H27" s="238"/>
      <c r="I27" s="239">
        <f>ROUND(E27*H27,2)</f>
        <v>0</v>
      </c>
      <c r="J27" s="238"/>
      <c r="K27" s="239">
        <f>ROUND(E27*J27,2)</f>
        <v>0</v>
      </c>
      <c r="L27" s="239">
        <v>21</v>
      </c>
      <c r="M27" s="239">
        <f>G27*(1+L27/100)</f>
        <v>0</v>
      </c>
      <c r="N27" s="237">
        <v>0</v>
      </c>
      <c r="O27" s="237">
        <f>ROUND(E27*N27,2)</f>
        <v>0</v>
      </c>
      <c r="P27" s="237">
        <v>0</v>
      </c>
      <c r="Q27" s="237">
        <f>ROUND(E27*P27,2)</f>
        <v>0</v>
      </c>
      <c r="R27" s="239" t="s">
        <v>254</v>
      </c>
      <c r="S27" s="239" t="s">
        <v>236</v>
      </c>
      <c r="T27" s="240" t="s">
        <v>223</v>
      </c>
      <c r="U27" s="225">
        <v>1.7999999999999999E-2</v>
      </c>
      <c r="V27" s="225">
        <f>ROUND(E27*U27,2)</f>
        <v>17.82</v>
      </c>
      <c r="W27" s="225"/>
      <c r="X27" s="225" t="s">
        <v>224</v>
      </c>
      <c r="Y27" s="225" t="s">
        <v>225</v>
      </c>
      <c r="Z27" s="215"/>
      <c r="AA27" s="215"/>
      <c r="AB27" s="215"/>
      <c r="AC27" s="215"/>
      <c r="AD27" s="215"/>
      <c r="AE27" s="215"/>
      <c r="AF27" s="215"/>
      <c r="AG27" s="215" t="s">
        <v>226</v>
      </c>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row>
    <row r="28" spans="1:60" outlineLevel="2" x14ac:dyDescent="0.2">
      <c r="A28" s="222"/>
      <c r="B28" s="223"/>
      <c r="C28" s="260" t="s">
        <v>803</v>
      </c>
      <c r="D28" s="257"/>
      <c r="E28" s="257"/>
      <c r="F28" s="257"/>
      <c r="G28" s="257"/>
      <c r="H28" s="225"/>
      <c r="I28" s="225"/>
      <c r="J28" s="225"/>
      <c r="K28" s="225"/>
      <c r="L28" s="225"/>
      <c r="M28" s="225"/>
      <c r="N28" s="224"/>
      <c r="O28" s="224"/>
      <c r="P28" s="224"/>
      <c r="Q28" s="224"/>
      <c r="R28" s="225"/>
      <c r="S28" s="225"/>
      <c r="T28" s="225"/>
      <c r="U28" s="225"/>
      <c r="V28" s="225"/>
      <c r="W28" s="225"/>
      <c r="X28" s="225"/>
      <c r="Y28" s="225"/>
      <c r="Z28" s="215"/>
      <c r="AA28" s="215"/>
      <c r="AB28" s="215"/>
      <c r="AC28" s="215"/>
      <c r="AD28" s="215"/>
      <c r="AE28" s="215"/>
      <c r="AF28" s="215"/>
      <c r="AG28" s="215" t="s">
        <v>256</v>
      </c>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row>
    <row r="29" spans="1:60" x14ac:dyDescent="0.2">
      <c r="A29" s="227" t="s">
        <v>217</v>
      </c>
      <c r="B29" s="228" t="s">
        <v>140</v>
      </c>
      <c r="C29" s="248" t="s">
        <v>141</v>
      </c>
      <c r="D29" s="229"/>
      <c r="E29" s="230"/>
      <c r="F29" s="231"/>
      <c r="G29" s="231">
        <f>SUMIF(AG30:AG32,"&lt;&gt;NOR",G30:G32)</f>
        <v>0</v>
      </c>
      <c r="H29" s="231"/>
      <c r="I29" s="231">
        <f>SUM(I30:I32)</f>
        <v>0</v>
      </c>
      <c r="J29" s="231"/>
      <c r="K29" s="231">
        <f>SUM(K30:K32)</f>
        <v>0</v>
      </c>
      <c r="L29" s="231"/>
      <c r="M29" s="231">
        <f>SUM(M30:M32)</f>
        <v>0</v>
      </c>
      <c r="N29" s="230"/>
      <c r="O29" s="230">
        <f>SUM(O30:O32)</f>
        <v>0.47</v>
      </c>
      <c r="P29" s="230"/>
      <c r="Q29" s="230">
        <f>SUM(Q30:Q32)</f>
        <v>0</v>
      </c>
      <c r="R29" s="231"/>
      <c r="S29" s="231"/>
      <c r="T29" s="232"/>
      <c r="U29" s="226"/>
      <c r="V29" s="226">
        <f>SUM(V30:V32)</f>
        <v>56.43</v>
      </c>
      <c r="W29" s="226"/>
      <c r="X29" s="226"/>
      <c r="Y29" s="226"/>
      <c r="AG29" t="s">
        <v>218</v>
      </c>
    </row>
    <row r="30" spans="1:60" ht="22.5" outlineLevel="1" x14ac:dyDescent="0.2">
      <c r="A30" s="241">
        <v>9</v>
      </c>
      <c r="B30" s="242" t="s">
        <v>628</v>
      </c>
      <c r="C30" s="249" t="s">
        <v>804</v>
      </c>
      <c r="D30" s="243" t="s">
        <v>272</v>
      </c>
      <c r="E30" s="244">
        <v>990</v>
      </c>
      <c r="F30" s="245"/>
      <c r="G30" s="246">
        <f>ROUND(E30*F30,2)</f>
        <v>0</v>
      </c>
      <c r="H30" s="245"/>
      <c r="I30" s="246">
        <f>ROUND(E30*H30,2)</f>
        <v>0</v>
      </c>
      <c r="J30" s="245"/>
      <c r="K30" s="246">
        <f>ROUND(E30*J30,2)</f>
        <v>0</v>
      </c>
      <c r="L30" s="246">
        <v>21</v>
      </c>
      <c r="M30" s="246">
        <f>G30*(1+L30/100)</f>
        <v>0</v>
      </c>
      <c r="N30" s="244">
        <v>3.0000000000000001E-5</v>
      </c>
      <c r="O30" s="244">
        <f>ROUND(E30*N30,2)</f>
        <v>0.03</v>
      </c>
      <c r="P30" s="244">
        <v>0</v>
      </c>
      <c r="Q30" s="244">
        <f>ROUND(E30*P30,2)</f>
        <v>0</v>
      </c>
      <c r="R30" s="246" t="s">
        <v>790</v>
      </c>
      <c r="S30" s="246" t="s">
        <v>236</v>
      </c>
      <c r="T30" s="247" t="s">
        <v>223</v>
      </c>
      <c r="U30" s="225">
        <v>5.7000000000000002E-2</v>
      </c>
      <c r="V30" s="225">
        <f>ROUND(E30*U30,2)</f>
        <v>56.43</v>
      </c>
      <c r="W30" s="225"/>
      <c r="X30" s="225" t="s">
        <v>224</v>
      </c>
      <c r="Y30" s="225" t="s">
        <v>225</v>
      </c>
      <c r="Z30" s="215"/>
      <c r="AA30" s="215"/>
      <c r="AB30" s="215"/>
      <c r="AC30" s="215"/>
      <c r="AD30" s="215"/>
      <c r="AE30" s="215"/>
      <c r="AF30" s="215"/>
      <c r="AG30" s="215" t="s">
        <v>226</v>
      </c>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row>
    <row r="31" spans="1:60" ht="22.5" outlineLevel="1" x14ac:dyDescent="0.2">
      <c r="A31" s="234">
        <v>10</v>
      </c>
      <c r="B31" s="235" t="s">
        <v>630</v>
      </c>
      <c r="C31" s="250" t="s">
        <v>805</v>
      </c>
      <c r="D31" s="236" t="s">
        <v>272</v>
      </c>
      <c r="E31" s="237">
        <v>1089</v>
      </c>
      <c r="F31" s="238"/>
      <c r="G31" s="239">
        <f>ROUND(E31*F31,2)</f>
        <v>0</v>
      </c>
      <c r="H31" s="238"/>
      <c r="I31" s="239">
        <f>ROUND(E31*H31,2)</f>
        <v>0</v>
      </c>
      <c r="J31" s="238"/>
      <c r="K31" s="239">
        <f>ROUND(E31*J31,2)</f>
        <v>0</v>
      </c>
      <c r="L31" s="239">
        <v>21</v>
      </c>
      <c r="M31" s="239">
        <f>G31*(1+L31/100)</f>
        <v>0</v>
      </c>
      <c r="N31" s="237">
        <v>4.0000000000000002E-4</v>
      </c>
      <c r="O31" s="237">
        <f>ROUND(E31*N31,2)</f>
        <v>0.44</v>
      </c>
      <c r="P31" s="237">
        <v>0</v>
      </c>
      <c r="Q31" s="237">
        <f>ROUND(E31*P31,2)</f>
        <v>0</v>
      </c>
      <c r="R31" s="239" t="s">
        <v>302</v>
      </c>
      <c r="S31" s="239" t="s">
        <v>236</v>
      </c>
      <c r="T31" s="240" t="s">
        <v>223</v>
      </c>
      <c r="U31" s="225">
        <v>0</v>
      </c>
      <c r="V31" s="225">
        <f>ROUND(E31*U31,2)</f>
        <v>0</v>
      </c>
      <c r="W31" s="225"/>
      <c r="X31" s="225" t="s">
        <v>285</v>
      </c>
      <c r="Y31" s="225" t="s">
        <v>225</v>
      </c>
      <c r="Z31" s="215"/>
      <c r="AA31" s="215"/>
      <c r="AB31" s="215"/>
      <c r="AC31" s="215"/>
      <c r="AD31" s="215"/>
      <c r="AE31" s="215"/>
      <c r="AF31" s="215"/>
      <c r="AG31" s="215" t="s">
        <v>286</v>
      </c>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row>
    <row r="32" spans="1:60" outlineLevel="2" x14ac:dyDescent="0.2">
      <c r="A32" s="222"/>
      <c r="B32" s="223"/>
      <c r="C32" s="261" t="s">
        <v>806</v>
      </c>
      <c r="D32" s="254"/>
      <c r="E32" s="255">
        <v>1089</v>
      </c>
      <c r="F32" s="225"/>
      <c r="G32" s="225"/>
      <c r="H32" s="225"/>
      <c r="I32" s="225"/>
      <c r="J32" s="225"/>
      <c r="K32" s="225"/>
      <c r="L32" s="225"/>
      <c r="M32" s="225"/>
      <c r="N32" s="224"/>
      <c r="O32" s="224"/>
      <c r="P32" s="224"/>
      <c r="Q32" s="224"/>
      <c r="R32" s="225"/>
      <c r="S32" s="225"/>
      <c r="T32" s="225"/>
      <c r="U32" s="225"/>
      <c r="V32" s="225"/>
      <c r="W32" s="225"/>
      <c r="X32" s="225"/>
      <c r="Y32" s="225"/>
      <c r="Z32" s="215"/>
      <c r="AA32" s="215"/>
      <c r="AB32" s="215"/>
      <c r="AC32" s="215"/>
      <c r="AD32" s="215"/>
      <c r="AE32" s="215"/>
      <c r="AF32" s="215"/>
      <c r="AG32" s="215" t="s">
        <v>258</v>
      </c>
      <c r="AH32" s="215">
        <v>0</v>
      </c>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row>
    <row r="33" spans="1:60" x14ac:dyDescent="0.2">
      <c r="A33" s="227" t="s">
        <v>217</v>
      </c>
      <c r="B33" s="228" t="s">
        <v>146</v>
      </c>
      <c r="C33" s="248" t="s">
        <v>147</v>
      </c>
      <c r="D33" s="229"/>
      <c r="E33" s="230"/>
      <c r="F33" s="231"/>
      <c r="G33" s="231">
        <f>SUMIF(AG34:AG47,"&lt;&gt;NOR",G34:G47)</f>
        <v>0</v>
      </c>
      <c r="H33" s="231"/>
      <c r="I33" s="231">
        <f>SUM(I34:I47)</f>
        <v>0</v>
      </c>
      <c r="J33" s="231"/>
      <c r="K33" s="231">
        <f>SUM(K34:K47)</f>
        <v>0</v>
      </c>
      <c r="L33" s="231"/>
      <c r="M33" s="231">
        <f>SUM(M34:M47)</f>
        <v>0</v>
      </c>
      <c r="N33" s="230"/>
      <c r="O33" s="230">
        <f>SUM(O34:O47)</f>
        <v>1304.3999999999999</v>
      </c>
      <c r="P33" s="230"/>
      <c r="Q33" s="230">
        <f>SUM(Q34:Q47)</f>
        <v>0</v>
      </c>
      <c r="R33" s="231"/>
      <c r="S33" s="231"/>
      <c r="T33" s="232"/>
      <c r="U33" s="226"/>
      <c r="V33" s="226">
        <f>SUM(V34:V47)</f>
        <v>281.99</v>
      </c>
      <c r="W33" s="226"/>
      <c r="X33" s="226"/>
      <c r="Y33" s="226"/>
      <c r="AG33" t="s">
        <v>218</v>
      </c>
    </row>
    <row r="34" spans="1:60" outlineLevel="1" x14ac:dyDescent="0.2">
      <c r="A34" s="234">
        <v>11</v>
      </c>
      <c r="B34" s="235" t="s">
        <v>642</v>
      </c>
      <c r="C34" s="250" t="s">
        <v>807</v>
      </c>
      <c r="D34" s="236" t="s">
        <v>272</v>
      </c>
      <c r="E34" s="237">
        <v>990</v>
      </c>
      <c r="F34" s="238"/>
      <c r="G34" s="239">
        <f>ROUND(E34*F34,2)</f>
        <v>0</v>
      </c>
      <c r="H34" s="238"/>
      <c r="I34" s="239">
        <f>ROUND(E34*H34,2)</f>
        <v>0</v>
      </c>
      <c r="J34" s="238"/>
      <c r="K34" s="239">
        <f>ROUND(E34*J34,2)</f>
        <v>0</v>
      </c>
      <c r="L34" s="239">
        <v>21</v>
      </c>
      <c r="M34" s="239">
        <f>G34*(1+L34/100)</f>
        <v>0</v>
      </c>
      <c r="N34" s="237">
        <v>1.77E-2</v>
      </c>
      <c r="O34" s="237">
        <f>ROUND(E34*N34,2)</f>
        <v>17.52</v>
      </c>
      <c r="P34" s="237">
        <v>0</v>
      </c>
      <c r="Q34" s="237">
        <f>ROUND(E34*P34,2)</f>
        <v>0</v>
      </c>
      <c r="R34" s="239" t="s">
        <v>788</v>
      </c>
      <c r="S34" s="239" t="s">
        <v>236</v>
      </c>
      <c r="T34" s="240" t="s">
        <v>223</v>
      </c>
      <c r="U34" s="225">
        <v>2.6200000000000001E-2</v>
      </c>
      <c r="V34" s="225">
        <f>ROUND(E34*U34,2)</f>
        <v>25.94</v>
      </c>
      <c r="W34" s="225"/>
      <c r="X34" s="225" t="s">
        <v>224</v>
      </c>
      <c r="Y34" s="225" t="s">
        <v>225</v>
      </c>
      <c r="Z34" s="215"/>
      <c r="AA34" s="215"/>
      <c r="AB34" s="215"/>
      <c r="AC34" s="215"/>
      <c r="AD34" s="215"/>
      <c r="AE34" s="215"/>
      <c r="AF34" s="215"/>
      <c r="AG34" s="215" t="s">
        <v>226</v>
      </c>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row>
    <row r="35" spans="1:60" outlineLevel="2" x14ac:dyDescent="0.2">
      <c r="A35" s="222"/>
      <c r="B35" s="223"/>
      <c r="C35" s="260" t="s">
        <v>808</v>
      </c>
      <c r="D35" s="257"/>
      <c r="E35" s="257"/>
      <c r="F35" s="257"/>
      <c r="G35" s="257"/>
      <c r="H35" s="225"/>
      <c r="I35" s="225"/>
      <c r="J35" s="225"/>
      <c r="K35" s="225"/>
      <c r="L35" s="225"/>
      <c r="M35" s="225"/>
      <c r="N35" s="224"/>
      <c r="O35" s="224"/>
      <c r="P35" s="224"/>
      <c r="Q35" s="224"/>
      <c r="R35" s="225"/>
      <c r="S35" s="225"/>
      <c r="T35" s="225"/>
      <c r="U35" s="225"/>
      <c r="V35" s="225"/>
      <c r="W35" s="225"/>
      <c r="X35" s="225"/>
      <c r="Y35" s="225"/>
      <c r="Z35" s="215"/>
      <c r="AA35" s="215"/>
      <c r="AB35" s="215"/>
      <c r="AC35" s="215"/>
      <c r="AD35" s="215"/>
      <c r="AE35" s="215"/>
      <c r="AF35" s="215"/>
      <c r="AG35" s="215" t="s">
        <v>256</v>
      </c>
      <c r="AH35" s="215"/>
      <c r="AI35" s="215"/>
      <c r="AJ35" s="215"/>
      <c r="AK35" s="215"/>
      <c r="AL35" s="215"/>
      <c r="AM35" s="215"/>
      <c r="AN35" s="215"/>
      <c r="AO35" s="215"/>
      <c r="AP35" s="215"/>
      <c r="AQ35" s="215"/>
      <c r="AR35" s="215"/>
      <c r="AS35" s="215"/>
      <c r="AT35" s="215"/>
      <c r="AU35" s="215"/>
      <c r="AV35" s="215"/>
      <c r="AW35" s="215"/>
      <c r="AX35" s="215"/>
      <c r="AY35" s="215"/>
      <c r="AZ35" s="215"/>
      <c r="BA35" s="256" t="str">
        <f>C35</f>
        <v>bez přidání vylepšovacího materiálu, s rozprostřením, promísením, vlhčením, zhutněním, ošetřením vodou, popř. s rozrytím</v>
      </c>
      <c r="BB35" s="215"/>
      <c r="BC35" s="215"/>
      <c r="BD35" s="215"/>
      <c r="BE35" s="215"/>
      <c r="BF35" s="215"/>
      <c r="BG35" s="215"/>
      <c r="BH35" s="215"/>
    </row>
    <row r="36" spans="1:60" ht="22.5" outlineLevel="1" x14ac:dyDescent="0.2">
      <c r="A36" s="241">
        <v>12</v>
      </c>
      <c r="B36" s="242" t="s">
        <v>644</v>
      </c>
      <c r="C36" s="249" t="s">
        <v>809</v>
      </c>
      <c r="D36" s="243" t="s">
        <v>272</v>
      </c>
      <c r="E36" s="244">
        <v>990</v>
      </c>
      <c r="F36" s="245"/>
      <c r="G36" s="246">
        <f>ROUND(E36*F36,2)</f>
        <v>0</v>
      </c>
      <c r="H36" s="245"/>
      <c r="I36" s="246">
        <f>ROUND(E36*H36,2)</f>
        <v>0</v>
      </c>
      <c r="J36" s="245"/>
      <c r="K36" s="246">
        <f>ROUND(E36*J36,2)</f>
        <v>0</v>
      </c>
      <c r="L36" s="246">
        <v>21</v>
      </c>
      <c r="M36" s="246">
        <f>G36*(1+L36/100)</f>
        <v>0</v>
      </c>
      <c r="N36" s="244">
        <v>0.441</v>
      </c>
      <c r="O36" s="244">
        <f>ROUND(E36*N36,2)</f>
        <v>436.59</v>
      </c>
      <c r="P36" s="244">
        <v>0</v>
      </c>
      <c r="Q36" s="244">
        <f>ROUND(E36*P36,2)</f>
        <v>0</v>
      </c>
      <c r="R36" s="246" t="s">
        <v>788</v>
      </c>
      <c r="S36" s="246" t="s">
        <v>236</v>
      </c>
      <c r="T36" s="247" t="s">
        <v>223</v>
      </c>
      <c r="U36" s="225">
        <v>2.9000000000000001E-2</v>
      </c>
      <c r="V36" s="225">
        <f>ROUND(E36*U36,2)</f>
        <v>28.71</v>
      </c>
      <c r="W36" s="225"/>
      <c r="X36" s="225" t="s">
        <v>224</v>
      </c>
      <c r="Y36" s="225" t="s">
        <v>225</v>
      </c>
      <c r="Z36" s="215"/>
      <c r="AA36" s="215"/>
      <c r="AB36" s="215"/>
      <c r="AC36" s="215"/>
      <c r="AD36" s="215"/>
      <c r="AE36" s="215"/>
      <c r="AF36" s="215"/>
      <c r="AG36" s="215" t="s">
        <v>226</v>
      </c>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row>
    <row r="37" spans="1:60" ht="22.5" outlineLevel="1" x14ac:dyDescent="0.2">
      <c r="A37" s="241">
        <v>13</v>
      </c>
      <c r="B37" s="242" t="s">
        <v>646</v>
      </c>
      <c r="C37" s="249" t="s">
        <v>810</v>
      </c>
      <c r="D37" s="243" t="s">
        <v>272</v>
      </c>
      <c r="E37" s="244">
        <v>990</v>
      </c>
      <c r="F37" s="245"/>
      <c r="G37" s="246">
        <f>ROUND(E37*F37,2)</f>
        <v>0</v>
      </c>
      <c r="H37" s="245"/>
      <c r="I37" s="246">
        <f>ROUND(E37*H37,2)</f>
        <v>0</v>
      </c>
      <c r="J37" s="245"/>
      <c r="K37" s="246">
        <f>ROUND(E37*J37,2)</f>
        <v>0</v>
      </c>
      <c r="L37" s="246">
        <v>21</v>
      </c>
      <c r="M37" s="246">
        <f>G37*(1+L37/100)</f>
        <v>0</v>
      </c>
      <c r="N37" s="244">
        <v>0.441</v>
      </c>
      <c r="O37" s="244">
        <f>ROUND(E37*N37,2)</f>
        <v>436.59</v>
      </c>
      <c r="P37" s="244">
        <v>0</v>
      </c>
      <c r="Q37" s="244">
        <f>ROUND(E37*P37,2)</f>
        <v>0</v>
      </c>
      <c r="R37" s="246" t="s">
        <v>788</v>
      </c>
      <c r="S37" s="246" t="s">
        <v>236</v>
      </c>
      <c r="T37" s="247" t="s">
        <v>223</v>
      </c>
      <c r="U37" s="225">
        <v>2.9000000000000001E-2</v>
      </c>
      <c r="V37" s="225">
        <f>ROUND(E37*U37,2)</f>
        <v>28.71</v>
      </c>
      <c r="W37" s="225"/>
      <c r="X37" s="225" t="s">
        <v>224</v>
      </c>
      <c r="Y37" s="225" t="s">
        <v>225</v>
      </c>
      <c r="Z37" s="215"/>
      <c r="AA37" s="215"/>
      <c r="AB37" s="215"/>
      <c r="AC37" s="215"/>
      <c r="AD37" s="215"/>
      <c r="AE37" s="215"/>
      <c r="AF37" s="215"/>
      <c r="AG37" s="215" t="s">
        <v>226</v>
      </c>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row>
    <row r="38" spans="1:60" ht="22.5" outlineLevel="1" x14ac:dyDescent="0.2">
      <c r="A38" s="234">
        <v>14</v>
      </c>
      <c r="B38" s="235" t="s">
        <v>650</v>
      </c>
      <c r="C38" s="250" t="s">
        <v>811</v>
      </c>
      <c r="D38" s="236" t="s">
        <v>272</v>
      </c>
      <c r="E38" s="237">
        <v>945</v>
      </c>
      <c r="F38" s="238"/>
      <c r="G38" s="239">
        <f>ROUND(E38*F38,2)</f>
        <v>0</v>
      </c>
      <c r="H38" s="238"/>
      <c r="I38" s="239">
        <f>ROUND(E38*H38,2)</f>
        <v>0</v>
      </c>
      <c r="J38" s="238"/>
      <c r="K38" s="239">
        <f>ROUND(E38*J38,2)</f>
        <v>0</v>
      </c>
      <c r="L38" s="239">
        <v>21</v>
      </c>
      <c r="M38" s="239">
        <f>G38*(1+L38/100)</f>
        <v>0</v>
      </c>
      <c r="N38" s="237">
        <v>0.15826000000000001</v>
      </c>
      <c r="O38" s="237">
        <f>ROUND(E38*N38,2)</f>
        <v>149.56</v>
      </c>
      <c r="P38" s="237">
        <v>0</v>
      </c>
      <c r="Q38" s="237">
        <f>ROUND(E38*P38,2)</f>
        <v>0</v>
      </c>
      <c r="R38" s="239" t="s">
        <v>788</v>
      </c>
      <c r="S38" s="239" t="s">
        <v>236</v>
      </c>
      <c r="T38" s="240" t="s">
        <v>223</v>
      </c>
      <c r="U38" s="225">
        <v>5.6000000000000001E-2</v>
      </c>
      <c r="V38" s="225">
        <f>ROUND(E38*U38,2)</f>
        <v>52.92</v>
      </c>
      <c r="W38" s="225"/>
      <c r="X38" s="225" t="s">
        <v>224</v>
      </c>
      <c r="Y38" s="225" t="s">
        <v>225</v>
      </c>
      <c r="Z38" s="215"/>
      <c r="AA38" s="215"/>
      <c r="AB38" s="215"/>
      <c r="AC38" s="215"/>
      <c r="AD38" s="215"/>
      <c r="AE38" s="215"/>
      <c r="AF38" s="215"/>
      <c r="AG38" s="215" t="s">
        <v>226</v>
      </c>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row>
    <row r="39" spans="1:60" outlineLevel="2" x14ac:dyDescent="0.2">
      <c r="A39" s="222"/>
      <c r="B39" s="223"/>
      <c r="C39" s="260" t="s">
        <v>812</v>
      </c>
      <c r="D39" s="257"/>
      <c r="E39" s="257"/>
      <c r="F39" s="257"/>
      <c r="G39" s="257"/>
      <c r="H39" s="225"/>
      <c r="I39" s="225"/>
      <c r="J39" s="225"/>
      <c r="K39" s="225"/>
      <c r="L39" s="225"/>
      <c r="M39" s="225"/>
      <c r="N39" s="224"/>
      <c r="O39" s="224"/>
      <c r="P39" s="224"/>
      <c r="Q39" s="224"/>
      <c r="R39" s="225"/>
      <c r="S39" s="225"/>
      <c r="T39" s="225"/>
      <c r="U39" s="225"/>
      <c r="V39" s="225"/>
      <c r="W39" s="225"/>
      <c r="X39" s="225"/>
      <c r="Y39" s="225"/>
      <c r="Z39" s="215"/>
      <c r="AA39" s="215"/>
      <c r="AB39" s="215"/>
      <c r="AC39" s="215"/>
      <c r="AD39" s="215"/>
      <c r="AE39" s="215"/>
      <c r="AF39" s="215"/>
      <c r="AG39" s="215" t="s">
        <v>256</v>
      </c>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row>
    <row r="40" spans="1:60" outlineLevel="1" x14ac:dyDescent="0.2">
      <c r="A40" s="241">
        <v>15</v>
      </c>
      <c r="B40" s="242" t="s">
        <v>654</v>
      </c>
      <c r="C40" s="249" t="s">
        <v>813</v>
      </c>
      <c r="D40" s="243" t="s">
        <v>272</v>
      </c>
      <c r="E40" s="244">
        <v>990</v>
      </c>
      <c r="F40" s="245"/>
      <c r="G40" s="246">
        <f>ROUND(E40*F40,2)</f>
        <v>0</v>
      </c>
      <c r="H40" s="245"/>
      <c r="I40" s="246">
        <f>ROUND(E40*H40,2)</f>
        <v>0</v>
      </c>
      <c r="J40" s="245"/>
      <c r="K40" s="246">
        <f>ROUND(E40*J40,2)</f>
        <v>0</v>
      </c>
      <c r="L40" s="246">
        <v>21</v>
      </c>
      <c r="M40" s="246">
        <f>G40*(1+L40/100)</f>
        <v>0</v>
      </c>
      <c r="N40" s="244">
        <v>1.01E-3</v>
      </c>
      <c r="O40" s="244">
        <f>ROUND(E40*N40,2)</f>
        <v>1</v>
      </c>
      <c r="P40" s="244">
        <v>0</v>
      </c>
      <c r="Q40" s="244">
        <f>ROUND(E40*P40,2)</f>
        <v>0</v>
      </c>
      <c r="R40" s="246" t="s">
        <v>788</v>
      </c>
      <c r="S40" s="246" t="s">
        <v>236</v>
      </c>
      <c r="T40" s="247" t="s">
        <v>223</v>
      </c>
      <c r="U40" s="225">
        <v>4.0000000000000001E-3</v>
      </c>
      <c r="V40" s="225">
        <f>ROUND(E40*U40,2)</f>
        <v>3.96</v>
      </c>
      <c r="W40" s="225"/>
      <c r="X40" s="225" t="s">
        <v>224</v>
      </c>
      <c r="Y40" s="225" t="s">
        <v>225</v>
      </c>
      <c r="Z40" s="215"/>
      <c r="AA40" s="215"/>
      <c r="AB40" s="215"/>
      <c r="AC40" s="215"/>
      <c r="AD40" s="215"/>
      <c r="AE40" s="215"/>
      <c r="AF40" s="215"/>
      <c r="AG40" s="215" t="s">
        <v>226</v>
      </c>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row>
    <row r="41" spans="1:60" ht="22.5" outlineLevel="1" x14ac:dyDescent="0.2">
      <c r="A41" s="234">
        <v>16</v>
      </c>
      <c r="B41" s="235" t="s">
        <v>656</v>
      </c>
      <c r="C41" s="250" t="s">
        <v>814</v>
      </c>
      <c r="D41" s="236" t="s">
        <v>272</v>
      </c>
      <c r="E41" s="237">
        <v>1890</v>
      </c>
      <c r="F41" s="238"/>
      <c r="G41" s="239">
        <f>ROUND(E41*F41,2)</f>
        <v>0</v>
      </c>
      <c r="H41" s="238"/>
      <c r="I41" s="239">
        <f>ROUND(E41*H41,2)</f>
        <v>0</v>
      </c>
      <c r="J41" s="238"/>
      <c r="K41" s="239">
        <f>ROUND(E41*J41,2)</f>
        <v>0</v>
      </c>
      <c r="L41" s="239">
        <v>21</v>
      </c>
      <c r="M41" s="239">
        <f>G41*(1+L41/100)</f>
        <v>0</v>
      </c>
      <c r="N41" s="237">
        <v>2.9999999999999997E-4</v>
      </c>
      <c r="O41" s="237">
        <f>ROUND(E41*N41,2)</f>
        <v>0.56999999999999995</v>
      </c>
      <c r="P41" s="237">
        <v>0</v>
      </c>
      <c r="Q41" s="237">
        <f>ROUND(E41*P41,2)</f>
        <v>0</v>
      </c>
      <c r="R41" s="239" t="s">
        <v>788</v>
      </c>
      <c r="S41" s="239" t="s">
        <v>236</v>
      </c>
      <c r="T41" s="240" t="s">
        <v>223</v>
      </c>
      <c r="U41" s="225">
        <v>2E-3</v>
      </c>
      <c r="V41" s="225">
        <f>ROUND(E41*U41,2)</f>
        <v>3.78</v>
      </c>
      <c r="W41" s="225"/>
      <c r="X41" s="225" t="s">
        <v>224</v>
      </c>
      <c r="Y41" s="225" t="s">
        <v>225</v>
      </c>
      <c r="Z41" s="215"/>
      <c r="AA41" s="215"/>
      <c r="AB41" s="215"/>
      <c r="AC41" s="215"/>
      <c r="AD41" s="215"/>
      <c r="AE41" s="215"/>
      <c r="AF41" s="215"/>
      <c r="AG41" s="215" t="s">
        <v>226</v>
      </c>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row>
    <row r="42" spans="1:60" outlineLevel="2" x14ac:dyDescent="0.2">
      <c r="A42" s="222"/>
      <c r="B42" s="223"/>
      <c r="C42" s="260" t="s">
        <v>815</v>
      </c>
      <c r="D42" s="257"/>
      <c r="E42" s="257"/>
      <c r="F42" s="257"/>
      <c r="G42" s="257"/>
      <c r="H42" s="225"/>
      <c r="I42" s="225"/>
      <c r="J42" s="225"/>
      <c r="K42" s="225"/>
      <c r="L42" s="225"/>
      <c r="M42" s="225"/>
      <c r="N42" s="224"/>
      <c r="O42" s="224"/>
      <c r="P42" s="224"/>
      <c r="Q42" s="224"/>
      <c r="R42" s="225"/>
      <c r="S42" s="225"/>
      <c r="T42" s="225"/>
      <c r="U42" s="225"/>
      <c r="V42" s="225"/>
      <c r="W42" s="225"/>
      <c r="X42" s="225"/>
      <c r="Y42" s="225"/>
      <c r="Z42" s="215"/>
      <c r="AA42" s="215"/>
      <c r="AB42" s="215"/>
      <c r="AC42" s="215"/>
      <c r="AD42" s="215"/>
      <c r="AE42" s="215"/>
      <c r="AF42" s="215"/>
      <c r="AG42" s="215" t="s">
        <v>256</v>
      </c>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row>
    <row r="43" spans="1:60" outlineLevel="2" x14ac:dyDescent="0.2">
      <c r="A43" s="222"/>
      <c r="B43" s="223"/>
      <c r="C43" s="261" t="s">
        <v>816</v>
      </c>
      <c r="D43" s="254"/>
      <c r="E43" s="255">
        <v>1890</v>
      </c>
      <c r="F43" s="225"/>
      <c r="G43" s="225"/>
      <c r="H43" s="225"/>
      <c r="I43" s="225"/>
      <c r="J43" s="225"/>
      <c r="K43" s="225"/>
      <c r="L43" s="225"/>
      <c r="M43" s="225"/>
      <c r="N43" s="224"/>
      <c r="O43" s="224"/>
      <c r="P43" s="224"/>
      <c r="Q43" s="224"/>
      <c r="R43" s="225"/>
      <c r="S43" s="225"/>
      <c r="T43" s="225"/>
      <c r="U43" s="225"/>
      <c r="V43" s="225"/>
      <c r="W43" s="225"/>
      <c r="X43" s="225"/>
      <c r="Y43" s="225"/>
      <c r="Z43" s="215"/>
      <c r="AA43" s="215"/>
      <c r="AB43" s="215"/>
      <c r="AC43" s="215"/>
      <c r="AD43" s="215"/>
      <c r="AE43" s="215"/>
      <c r="AF43" s="215"/>
      <c r="AG43" s="215" t="s">
        <v>258</v>
      </c>
      <c r="AH43" s="215">
        <v>0</v>
      </c>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row>
    <row r="44" spans="1:60" ht="22.5" outlineLevel="1" x14ac:dyDescent="0.2">
      <c r="A44" s="241">
        <v>17</v>
      </c>
      <c r="B44" s="242" t="s">
        <v>659</v>
      </c>
      <c r="C44" s="249" t="s">
        <v>817</v>
      </c>
      <c r="D44" s="243" t="s">
        <v>272</v>
      </c>
      <c r="E44" s="244">
        <v>945</v>
      </c>
      <c r="F44" s="245"/>
      <c r="G44" s="246">
        <f>ROUND(E44*F44,2)</f>
        <v>0</v>
      </c>
      <c r="H44" s="245"/>
      <c r="I44" s="246">
        <f>ROUND(E44*H44,2)</f>
        <v>0</v>
      </c>
      <c r="J44" s="245"/>
      <c r="K44" s="246">
        <f>ROUND(E44*J44,2)</f>
        <v>0</v>
      </c>
      <c r="L44" s="246">
        <v>21</v>
      </c>
      <c r="M44" s="246">
        <f>G44*(1+L44/100)</f>
        <v>0</v>
      </c>
      <c r="N44" s="244">
        <v>0.10373</v>
      </c>
      <c r="O44" s="244">
        <f>ROUND(E44*N44,2)</f>
        <v>98.02</v>
      </c>
      <c r="P44" s="244">
        <v>0</v>
      </c>
      <c r="Q44" s="244">
        <f>ROUND(E44*P44,2)</f>
        <v>0</v>
      </c>
      <c r="R44" s="246" t="s">
        <v>788</v>
      </c>
      <c r="S44" s="246" t="s">
        <v>236</v>
      </c>
      <c r="T44" s="247" t="s">
        <v>223</v>
      </c>
      <c r="U44" s="225">
        <v>6.4000000000000001E-2</v>
      </c>
      <c r="V44" s="225">
        <f>ROUND(E44*U44,2)</f>
        <v>60.48</v>
      </c>
      <c r="W44" s="225"/>
      <c r="X44" s="225" t="s">
        <v>224</v>
      </c>
      <c r="Y44" s="225" t="s">
        <v>225</v>
      </c>
      <c r="Z44" s="215"/>
      <c r="AA44" s="215"/>
      <c r="AB44" s="215"/>
      <c r="AC44" s="215"/>
      <c r="AD44" s="215"/>
      <c r="AE44" s="215"/>
      <c r="AF44" s="215"/>
      <c r="AG44" s="215" t="s">
        <v>226</v>
      </c>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row>
    <row r="45" spans="1:60" ht="22.5" outlineLevel="1" x14ac:dyDescent="0.2">
      <c r="A45" s="241">
        <v>18</v>
      </c>
      <c r="B45" s="242" t="s">
        <v>661</v>
      </c>
      <c r="C45" s="249" t="s">
        <v>818</v>
      </c>
      <c r="D45" s="243" t="s">
        <v>272</v>
      </c>
      <c r="E45" s="244">
        <v>945</v>
      </c>
      <c r="F45" s="245"/>
      <c r="G45" s="246">
        <f>ROUND(E45*F45,2)</f>
        <v>0</v>
      </c>
      <c r="H45" s="245"/>
      <c r="I45" s="246">
        <f>ROUND(E45*H45,2)</f>
        <v>0</v>
      </c>
      <c r="J45" s="245"/>
      <c r="K45" s="246">
        <f>ROUND(E45*J45,2)</f>
        <v>0</v>
      </c>
      <c r="L45" s="246">
        <v>21</v>
      </c>
      <c r="M45" s="246">
        <f>G45*(1+L45/100)</f>
        <v>0</v>
      </c>
      <c r="N45" s="244">
        <v>0.15559000000000001</v>
      </c>
      <c r="O45" s="244">
        <f>ROUND(E45*N45,2)</f>
        <v>147.03</v>
      </c>
      <c r="P45" s="244">
        <v>0</v>
      </c>
      <c r="Q45" s="244">
        <f>ROUND(E45*P45,2)</f>
        <v>0</v>
      </c>
      <c r="R45" s="246" t="s">
        <v>788</v>
      </c>
      <c r="S45" s="246" t="s">
        <v>236</v>
      </c>
      <c r="T45" s="247" t="s">
        <v>223</v>
      </c>
      <c r="U45" s="225">
        <v>8.2000000000000003E-2</v>
      </c>
      <c r="V45" s="225">
        <f>ROUND(E45*U45,2)</f>
        <v>77.489999999999995</v>
      </c>
      <c r="W45" s="225"/>
      <c r="X45" s="225" t="s">
        <v>224</v>
      </c>
      <c r="Y45" s="225" t="s">
        <v>225</v>
      </c>
      <c r="Z45" s="215"/>
      <c r="AA45" s="215"/>
      <c r="AB45" s="215"/>
      <c r="AC45" s="215"/>
      <c r="AD45" s="215"/>
      <c r="AE45" s="215"/>
      <c r="AF45" s="215"/>
      <c r="AG45" s="215" t="s">
        <v>226</v>
      </c>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row>
    <row r="46" spans="1:60" outlineLevel="1" x14ac:dyDescent="0.2">
      <c r="A46" s="234">
        <v>19</v>
      </c>
      <c r="B46" s="235" t="s">
        <v>668</v>
      </c>
      <c r="C46" s="250" t="s">
        <v>669</v>
      </c>
      <c r="D46" s="236" t="s">
        <v>544</v>
      </c>
      <c r="E46" s="237">
        <v>17523</v>
      </c>
      <c r="F46" s="238"/>
      <c r="G46" s="239">
        <f>ROUND(E46*F46,2)</f>
        <v>0</v>
      </c>
      <c r="H46" s="238"/>
      <c r="I46" s="239">
        <f>ROUND(E46*H46,2)</f>
        <v>0</v>
      </c>
      <c r="J46" s="238"/>
      <c r="K46" s="239">
        <f>ROUND(E46*J46,2)</f>
        <v>0</v>
      </c>
      <c r="L46" s="239">
        <v>21</v>
      </c>
      <c r="M46" s="239">
        <f>G46*(1+L46/100)</f>
        <v>0</v>
      </c>
      <c r="N46" s="237">
        <v>1E-3</v>
      </c>
      <c r="O46" s="237">
        <f>ROUND(E46*N46,2)</f>
        <v>17.52</v>
      </c>
      <c r="P46" s="237">
        <v>0</v>
      </c>
      <c r="Q46" s="237">
        <f>ROUND(E46*P46,2)</f>
        <v>0</v>
      </c>
      <c r="R46" s="239"/>
      <c r="S46" s="239" t="s">
        <v>222</v>
      </c>
      <c r="T46" s="240" t="s">
        <v>223</v>
      </c>
      <c r="U46" s="225">
        <v>0</v>
      </c>
      <c r="V46" s="225">
        <f>ROUND(E46*U46,2)</f>
        <v>0</v>
      </c>
      <c r="W46" s="225"/>
      <c r="X46" s="225" t="s">
        <v>285</v>
      </c>
      <c r="Y46" s="225" t="s">
        <v>225</v>
      </c>
      <c r="Z46" s="215"/>
      <c r="AA46" s="215"/>
      <c r="AB46" s="215"/>
      <c r="AC46" s="215"/>
      <c r="AD46" s="215"/>
      <c r="AE46" s="215"/>
      <c r="AF46" s="215"/>
      <c r="AG46" s="215" t="s">
        <v>286</v>
      </c>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row>
    <row r="47" spans="1:60" outlineLevel="2" x14ac:dyDescent="0.2">
      <c r="A47" s="222"/>
      <c r="B47" s="223"/>
      <c r="C47" s="261" t="s">
        <v>819</v>
      </c>
      <c r="D47" s="254"/>
      <c r="E47" s="255">
        <v>17523</v>
      </c>
      <c r="F47" s="225"/>
      <c r="G47" s="225"/>
      <c r="H47" s="225"/>
      <c r="I47" s="225"/>
      <c r="J47" s="225"/>
      <c r="K47" s="225"/>
      <c r="L47" s="225"/>
      <c r="M47" s="225"/>
      <c r="N47" s="224"/>
      <c r="O47" s="224"/>
      <c r="P47" s="224"/>
      <c r="Q47" s="224"/>
      <c r="R47" s="225"/>
      <c r="S47" s="225"/>
      <c r="T47" s="225"/>
      <c r="U47" s="225"/>
      <c r="V47" s="225"/>
      <c r="W47" s="225"/>
      <c r="X47" s="225"/>
      <c r="Y47" s="225"/>
      <c r="Z47" s="215"/>
      <c r="AA47" s="215"/>
      <c r="AB47" s="215"/>
      <c r="AC47" s="215"/>
      <c r="AD47" s="215"/>
      <c r="AE47" s="215"/>
      <c r="AF47" s="215"/>
      <c r="AG47" s="215" t="s">
        <v>258</v>
      </c>
      <c r="AH47" s="215">
        <v>0</v>
      </c>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row>
    <row r="48" spans="1:60" x14ac:dyDescent="0.2">
      <c r="A48" s="227" t="s">
        <v>217</v>
      </c>
      <c r="B48" s="228" t="s">
        <v>154</v>
      </c>
      <c r="C48" s="248" t="s">
        <v>155</v>
      </c>
      <c r="D48" s="229"/>
      <c r="E48" s="230"/>
      <c r="F48" s="231"/>
      <c r="G48" s="231">
        <f>SUMIF(AG49:AG50,"&lt;&gt;NOR",G49:G50)</f>
        <v>0</v>
      </c>
      <c r="H48" s="231"/>
      <c r="I48" s="231">
        <f>SUM(I49:I50)</f>
        <v>0</v>
      </c>
      <c r="J48" s="231"/>
      <c r="K48" s="231">
        <f>SUM(K49:K50)</f>
        <v>0</v>
      </c>
      <c r="L48" s="231"/>
      <c r="M48" s="231">
        <f>SUM(M49:M50)</f>
        <v>0</v>
      </c>
      <c r="N48" s="230"/>
      <c r="O48" s="230">
        <f>SUM(O49:O50)</f>
        <v>11.51</v>
      </c>
      <c r="P48" s="230"/>
      <c r="Q48" s="230">
        <f>SUM(Q49:Q50)</f>
        <v>0</v>
      </c>
      <c r="R48" s="231"/>
      <c r="S48" s="231"/>
      <c r="T48" s="232"/>
      <c r="U48" s="226"/>
      <c r="V48" s="226">
        <f>SUM(V49:V50)</f>
        <v>14.14</v>
      </c>
      <c r="W48" s="226"/>
      <c r="X48" s="226"/>
      <c r="Y48" s="226"/>
      <c r="AG48" t="s">
        <v>218</v>
      </c>
    </row>
    <row r="49" spans="1:60" ht="33.75" outlineLevel="1" x14ac:dyDescent="0.2">
      <c r="A49" s="234">
        <v>20</v>
      </c>
      <c r="B49" s="235" t="s">
        <v>751</v>
      </c>
      <c r="C49" s="250" t="s">
        <v>820</v>
      </c>
      <c r="D49" s="236" t="s">
        <v>299</v>
      </c>
      <c r="E49" s="237">
        <v>52</v>
      </c>
      <c r="F49" s="238"/>
      <c r="G49" s="239">
        <f>ROUND(E49*F49,2)</f>
        <v>0</v>
      </c>
      <c r="H49" s="238"/>
      <c r="I49" s="239">
        <f>ROUND(E49*H49,2)</f>
        <v>0</v>
      </c>
      <c r="J49" s="238"/>
      <c r="K49" s="239">
        <f>ROUND(E49*J49,2)</f>
        <v>0</v>
      </c>
      <c r="L49" s="239">
        <v>21</v>
      </c>
      <c r="M49" s="239">
        <f>G49*(1+L49/100)</f>
        <v>0</v>
      </c>
      <c r="N49" s="237">
        <v>0.22133</v>
      </c>
      <c r="O49" s="237">
        <f>ROUND(E49*N49,2)</f>
        <v>11.51</v>
      </c>
      <c r="P49" s="237">
        <v>0</v>
      </c>
      <c r="Q49" s="237">
        <f>ROUND(E49*P49,2)</f>
        <v>0</v>
      </c>
      <c r="R49" s="239" t="s">
        <v>788</v>
      </c>
      <c r="S49" s="239" t="s">
        <v>236</v>
      </c>
      <c r="T49" s="240" t="s">
        <v>223</v>
      </c>
      <c r="U49" s="225">
        <v>0.27200000000000002</v>
      </c>
      <c r="V49" s="225">
        <f>ROUND(E49*U49,2)</f>
        <v>14.14</v>
      </c>
      <c r="W49" s="225"/>
      <c r="X49" s="225" t="s">
        <v>224</v>
      </c>
      <c r="Y49" s="225" t="s">
        <v>225</v>
      </c>
      <c r="Z49" s="215"/>
      <c r="AA49" s="215"/>
      <c r="AB49" s="215"/>
      <c r="AC49" s="215"/>
      <c r="AD49" s="215"/>
      <c r="AE49" s="215"/>
      <c r="AF49" s="215"/>
      <c r="AG49" s="215" t="s">
        <v>226</v>
      </c>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row>
    <row r="50" spans="1:60" outlineLevel="2" x14ac:dyDescent="0.2">
      <c r="A50" s="222"/>
      <c r="B50" s="223"/>
      <c r="C50" s="260" t="s">
        <v>821</v>
      </c>
      <c r="D50" s="257"/>
      <c r="E50" s="257"/>
      <c r="F50" s="257"/>
      <c r="G50" s="257"/>
      <c r="H50" s="225"/>
      <c r="I50" s="225"/>
      <c r="J50" s="225"/>
      <c r="K50" s="225"/>
      <c r="L50" s="225"/>
      <c r="M50" s="225"/>
      <c r="N50" s="224"/>
      <c r="O50" s="224"/>
      <c r="P50" s="224"/>
      <c r="Q50" s="224"/>
      <c r="R50" s="225"/>
      <c r="S50" s="225"/>
      <c r="T50" s="225"/>
      <c r="U50" s="225"/>
      <c r="V50" s="225"/>
      <c r="W50" s="225"/>
      <c r="X50" s="225"/>
      <c r="Y50" s="225"/>
      <c r="Z50" s="215"/>
      <c r="AA50" s="215"/>
      <c r="AB50" s="215"/>
      <c r="AC50" s="215"/>
      <c r="AD50" s="215"/>
      <c r="AE50" s="215"/>
      <c r="AF50" s="215"/>
      <c r="AG50" s="215" t="s">
        <v>256</v>
      </c>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row>
    <row r="51" spans="1:60" x14ac:dyDescent="0.2">
      <c r="A51" s="227" t="s">
        <v>217</v>
      </c>
      <c r="B51" s="228" t="s">
        <v>158</v>
      </c>
      <c r="C51" s="248" t="s">
        <v>159</v>
      </c>
      <c r="D51" s="229"/>
      <c r="E51" s="230"/>
      <c r="F51" s="231"/>
      <c r="G51" s="231">
        <f>SUMIF(AG52:AG53,"&lt;&gt;NOR",G52:G53)</f>
        <v>0</v>
      </c>
      <c r="H51" s="231"/>
      <c r="I51" s="231">
        <f>SUM(I52:I53)</f>
        <v>0</v>
      </c>
      <c r="J51" s="231"/>
      <c r="K51" s="231">
        <f>SUM(K52:K53)</f>
        <v>0</v>
      </c>
      <c r="L51" s="231"/>
      <c r="M51" s="231">
        <f>SUM(M52:M53)</f>
        <v>0</v>
      </c>
      <c r="N51" s="230"/>
      <c r="O51" s="230">
        <f>SUM(O52:O53)</f>
        <v>0</v>
      </c>
      <c r="P51" s="230"/>
      <c r="Q51" s="230">
        <f>SUM(Q52:Q53)</f>
        <v>0</v>
      </c>
      <c r="R51" s="231"/>
      <c r="S51" s="231"/>
      <c r="T51" s="232"/>
      <c r="U51" s="226"/>
      <c r="V51" s="226">
        <f>SUM(V52:V53)</f>
        <v>21.06</v>
      </c>
      <c r="W51" s="226"/>
      <c r="X51" s="226"/>
      <c r="Y51" s="226"/>
      <c r="AG51" t="s">
        <v>218</v>
      </c>
    </row>
    <row r="52" spans="1:60" outlineLevel="1" x14ac:dyDescent="0.2">
      <c r="A52" s="234">
        <v>21</v>
      </c>
      <c r="B52" s="235" t="s">
        <v>677</v>
      </c>
      <c r="C52" s="250" t="s">
        <v>822</v>
      </c>
      <c r="D52" s="236" t="s">
        <v>335</v>
      </c>
      <c r="E52" s="237">
        <v>1316.3804600000001</v>
      </c>
      <c r="F52" s="238"/>
      <c r="G52" s="239">
        <f>ROUND(E52*F52,2)</f>
        <v>0</v>
      </c>
      <c r="H52" s="238"/>
      <c r="I52" s="239">
        <f>ROUND(E52*H52,2)</f>
        <v>0</v>
      </c>
      <c r="J52" s="238"/>
      <c r="K52" s="239">
        <f>ROUND(E52*J52,2)</f>
        <v>0</v>
      </c>
      <c r="L52" s="239">
        <v>21</v>
      </c>
      <c r="M52" s="239">
        <f>G52*(1+L52/100)</f>
        <v>0</v>
      </c>
      <c r="N52" s="237">
        <v>0</v>
      </c>
      <c r="O52" s="237">
        <f>ROUND(E52*N52,2)</f>
        <v>0</v>
      </c>
      <c r="P52" s="237">
        <v>0</v>
      </c>
      <c r="Q52" s="237">
        <f>ROUND(E52*P52,2)</f>
        <v>0</v>
      </c>
      <c r="R52" s="239" t="s">
        <v>788</v>
      </c>
      <c r="S52" s="239" t="s">
        <v>236</v>
      </c>
      <c r="T52" s="240" t="s">
        <v>223</v>
      </c>
      <c r="U52" s="225">
        <v>1.6E-2</v>
      </c>
      <c r="V52" s="225">
        <f>ROUND(E52*U52,2)</f>
        <v>21.06</v>
      </c>
      <c r="W52" s="225"/>
      <c r="X52" s="225" t="s">
        <v>224</v>
      </c>
      <c r="Y52" s="225" t="s">
        <v>225</v>
      </c>
      <c r="Z52" s="215"/>
      <c r="AA52" s="215"/>
      <c r="AB52" s="215"/>
      <c r="AC52" s="215"/>
      <c r="AD52" s="215"/>
      <c r="AE52" s="215"/>
      <c r="AF52" s="215"/>
      <c r="AG52" s="215" t="s">
        <v>314</v>
      </c>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row>
    <row r="53" spans="1:60" outlineLevel="2" x14ac:dyDescent="0.2">
      <c r="A53" s="222"/>
      <c r="B53" s="223"/>
      <c r="C53" s="260" t="s">
        <v>823</v>
      </c>
      <c r="D53" s="257"/>
      <c r="E53" s="257"/>
      <c r="F53" s="257"/>
      <c r="G53" s="257"/>
      <c r="H53" s="225"/>
      <c r="I53" s="225"/>
      <c r="J53" s="225"/>
      <c r="K53" s="225"/>
      <c r="L53" s="225"/>
      <c r="M53" s="225"/>
      <c r="N53" s="224"/>
      <c r="O53" s="224"/>
      <c r="P53" s="224"/>
      <c r="Q53" s="224"/>
      <c r="R53" s="225"/>
      <c r="S53" s="225"/>
      <c r="T53" s="225"/>
      <c r="U53" s="225"/>
      <c r="V53" s="225"/>
      <c r="W53" s="225"/>
      <c r="X53" s="225"/>
      <c r="Y53" s="225"/>
      <c r="Z53" s="215"/>
      <c r="AA53" s="215"/>
      <c r="AB53" s="215"/>
      <c r="AC53" s="215"/>
      <c r="AD53" s="215"/>
      <c r="AE53" s="215"/>
      <c r="AF53" s="215"/>
      <c r="AG53" s="215" t="s">
        <v>256</v>
      </c>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row>
    <row r="54" spans="1:60" x14ac:dyDescent="0.2">
      <c r="A54" s="3"/>
      <c r="B54" s="4"/>
      <c r="C54" s="251"/>
      <c r="D54" s="6"/>
      <c r="E54" s="3"/>
      <c r="F54" s="3"/>
      <c r="G54" s="3"/>
      <c r="H54" s="3"/>
      <c r="I54" s="3"/>
      <c r="J54" s="3"/>
      <c r="K54" s="3"/>
      <c r="L54" s="3"/>
      <c r="M54" s="3"/>
      <c r="N54" s="3"/>
      <c r="O54" s="3"/>
      <c r="P54" s="3"/>
      <c r="Q54" s="3"/>
      <c r="R54" s="3"/>
      <c r="S54" s="3"/>
      <c r="T54" s="3"/>
      <c r="U54" s="3"/>
      <c r="V54" s="3"/>
      <c r="W54" s="3"/>
      <c r="X54" s="3"/>
      <c r="Y54" s="3"/>
      <c r="AE54">
        <v>12</v>
      </c>
      <c r="AF54">
        <v>21</v>
      </c>
      <c r="AG54" t="s">
        <v>203</v>
      </c>
    </row>
    <row r="55" spans="1:60" x14ac:dyDescent="0.2">
      <c r="A55" s="218"/>
      <c r="B55" s="219" t="s">
        <v>29</v>
      </c>
      <c r="C55" s="252"/>
      <c r="D55" s="220"/>
      <c r="E55" s="221"/>
      <c r="F55" s="221"/>
      <c r="G55" s="233">
        <f>G8+G29+G33+G48+G51</f>
        <v>0</v>
      </c>
      <c r="H55" s="3"/>
      <c r="I55" s="3"/>
      <c r="J55" s="3"/>
      <c r="K55" s="3"/>
      <c r="L55" s="3"/>
      <c r="M55" s="3"/>
      <c r="N55" s="3"/>
      <c r="O55" s="3"/>
      <c r="P55" s="3"/>
      <c r="Q55" s="3"/>
      <c r="R55" s="3"/>
      <c r="S55" s="3"/>
      <c r="T55" s="3"/>
      <c r="U55" s="3"/>
      <c r="V55" s="3"/>
      <c r="W55" s="3"/>
      <c r="X55" s="3"/>
      <c r="Y55" s="3"/>
      <c r="AE55">
        <f>SUMIF(L7:L53,AE54,G7:G53)</f>
        <v>0</v>
      </c>
      <c r="AF55">
        <f>SUMIF(L7:L53,AF54,G7:G53)</f>
        <v>0</v>
      </c>
      <c r="AG55" t="s">
        <v>249</v>
      </c>
    </row>
    <row r="56" spans="1:60" x14ac:dyDescent="0.2">
      <c r="C56" s="253"/>
      <c r="D56" s="10"/>
      <c r="AG56" t="s">
        <v>250</v>
      </c>
    </row>
    <row r="57" spans="1:60" x14ac:dyDescent="0.2">
      <c r="D57" s="10"/>
    </row>
    <row r="58" spans="1:60" x14ac:dyDescent="0.2">
      <c r="D58" s="10"/>
    </row>
    <row r="59" spans="1:60" x14ac:dyDescent="0.2">
      <c r="D59" s="10"/>
    </row>
    <row r="60" spans="1:60" x14ac:dyDescent="0.2">
      <c r="D60" s="10"/>
    </row>
    <row r="61" spans="1:60" x14ac:dyDescent="0.2">
      <c r="D61" s="10"/>
    </row>
    <row r="62" spans="1:60" x14ac:dyDescent="0.2">
      <c r="D62" s="10"/>
    </row>
    <row r="63" spans="1:60" x14ac:dyDescent="0.2">
      <c r="D63" s="10"/>
    </row>
    <row r="64" spans="1:60"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Z2HAgPBKwyXU5Q96DDIFD+uEJsItSBaUv+oW11UWtrwoB6y2UfuxUUvmrDm7qJPo2dGXs/MODnaNuFjPIRHlEw==" saltValue="Ayi+Xw8LpPWLROm/cR6hnQ==" spinCount="100000" sheet="1" formatRows="0"/>
  <mergeCells count="16">
    <mergeCell ref="C39:G39"/>
    <mergeCell ref="C42:G42"/>
    <mergeCell ref="C50:G50"/>
    <mergeCell ref="C53:G53"/>
    <mergeCell ref="C14:G14"/>
    <mergeCell ref="C17:G17"/>
    <mergeCell ref="C24:G24"/>
    <mergeCell ref="C25:G25"/>
    <mergeCell ref="C28:G28"/>
    <mergeCell ref="C35:G35"/>
    <mergeCell ref="A1:G1"/>
    <mergeCell ref="C2:G2"/>
    <mergeCell ref="C3:G3"/>
    <mergeCell ref="C4:G4"/>
    <mergeCell ref="C10:G10"/>
    <mergeCell ref="C12:G12"/>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4A21D-3824-4C37-9B53-2B1C865DED4F}">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72</v>
      </c>
      <c r="C3" s="204" t="s">
        <v>73</v>
      </c>
      <c r="D3" s="202"/>
      <c r="E3" s="202"/>
      <c r="F3" s="202"/>
      <c r="G3" s="203"/>
      <c r="AC3" s="179" t="s">
        <v>192</v>
      </c>
      <c r="AG3" t="s">
        <v>193</v>
      </c>
    </row>
    <row r="4" spans="1:60" ht="24.95" customHeight="1" x14ac:dyDescent="0.2">
      <c r="A4" s="205" t="s">
        <v>9</v>
      </c>
      <c r="B4" s="206" t="s">
        <v>80</v>
      </c>
      <c r="C4" s="207" t="s">
        <v>81</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138</v>
      </c>
      <c r="C8" s="248" t="s">
        <v>139</v>
      </c>
      <c r="D8" s="229"/>
      <c r="E8" s="230"/>
      <c r="F8" s="231"/>
      <c r="G8" s="231">
        <f>SUMIF(AG9:AG38,"&lt;&gt;NOR",G9:G38)</f>
        <v>0</v>
      </c>
      <c r="H8" s="231"/>
      <c r="I8" s="231">
        <f>SUM(I9:I38)</f>
        <v>0</v>
      </c>
      <c r="J8" s="231"/>
      <c r="K8" s="231">
        <f>SUM(K9:K38)</f>
        <v>0</v>
      </c>
      <c r="L8" s="231"/>
      <c r="M8" s="231">
        <f>SUM(M9:M38)</f>
        <v>0</v>
      </c>
      <c r="N8" s="230"/>
      <c r="O8" s="230">
        <f>SUM(O9:O38)</f>
        <v>785.66</v>
      </c>
      <c r="P8" s="230"/>
      <c r="Q8" s="230">
        <f>SUM(Q9:Q38)</f>
        <v>0</v>
      </c>
      <c r="R8" s="231"/>
      <c r="S8" s="231"/>
      <c r="T8" s="232"/>
      <c r="U8" s="226"/>
      <c r="V8" s="226">
        <f>SUM(V9:V38)</f>
        <v>461.39000000000004</v>
      </c>
      <c r="W8" s="226"/>
      <c r="X8" s="226"/>
      <c r="Y8" s="226"/>
      <c r="AG8" t="s">
        <v>218</v>
      </c>
    </row>
    <row r="9" spans="1:60" outlineLevel="1" x14ac:dyDescent="0.2">
      <c r="A9" s="234">
        <v>1</v>
      </c>
      <c r="B9" s="235" t="s">
        <v>604</v>
      </c>
      <c r="C9" s="250" t="s">
        <v>605</v>
      </c>
      <c r="D9" s="236" t="s">
        <v>253</v>
      </c>
      <c r="E9" s="237">
        <v>211.2</v>
      </c>
      <c r="F9" s="238"/>
      <c r="G9" s="239">
        <f>ROUND(E9*F9,2)</f>
        <v>0</v>
      </c>
      <c r="H9" s="238"/>
      <c r="I9" s="239">
        <f>ROUND(E9*H9,2)</f>
        <v>0</v>
      </c>
      <c r="J9" s="238"/>
      <c r="K9" s="239">
        <f>ROUND(E9*J9,2)</f>
        <v>0</v>
      </c>
      <c r="L9" s="239">
        <v>21</v>
      </c>
      <c r="M9" s="239">
        <f>G9*(1+L9/100)</f>
        <v>0</v>
      </c>
      <c r="N9" s="237">
        <v>0</v>
      </c>
      <c r="O9" s="237">
        <f>ROUND(E9*N9,2)</f>
        <v>0</v>
      </c>
      <c r="P9" s="237">
        <v>0</v>
      </c>
      <c r="Q9" s="237">
        <f>ROUND(E9*P9,2)</f>
        <v>0</v>
      </c>
      <c r="R9" s="239"/>
      <c r="S9" s="239" t="s">
        <v>236</v>
      </c>
      <c r="T9" s="240" t="s">
        <v>223</v>
      </c>
      <c r="U9" s="225">
        <v>0.1</v>
      </c>
      <c r="V9" s="225">
        <f>ROUND(E9*U9,2)</f>
        <v>21.12</v>
      </c>
      <c r="W9" s="225"/>
      <c r="X9" s="225" t="s">
        <v>224</v>
      </c>
      <c r="Y9" s="225" t="s">
        <v>225</v>
      </c>
      <c r="Z9" s="215"/>
      <c r="AA9" s="215"/>
      <c r="AB9" s="215"/>
      <c r="AC9" s="215"/>
      <c r="AD9" s="215"/>
      <c r="AE9" s="215"/>
      <c r="AF9" s="215"/>
      <c r="AG9" s="215" t="s">
        <v>226</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outlineLevel="2" x14ac:dyDescent="0.2">
      <c r="A10" s="222"/>
      <c r="B10" s="223"/>
      <c r="C10" s="261" t="s">
        <v>824</v>
      </c>
      <c r="D10" s="254"/>
      <c r="E10" s="255">
        <v>211.2</v>
      </c>
      <c r="F10" s="225"/>
      <c r="G10" s="225"/>
      <c r="H10" s="225"/>
      <c r="I10" s="225"/>
      <c r="J10" s="225"/>
      <c r="K10" s="225"/>
      <c r="L10" s="225"/>
      <c r="M10" s="225"/>
      <c r="N10" s="224"/>
      <c r="O10" s="224"/>
      <c r="P10" s="224"/>
      <c r="Q10" s="224"/>
      <c r="R10" s="225"/>
      <c r="S10" s="225"/>
      <c r="T10" s="225"/>
      <c r="U10" s="225"/>
      <c r="V10" s="225"/>
      <c r="W10" s="225"/>
      <c r="X10" s="225"/>
      <c r="Y10" s="225"/>
      <c r="Z10" s="215"/>
      <c r="AA10" s="215"/>
      <c r="AB10" s="215"/>
      <c r="AC10" s="215"/>
      <c r="AD10" s="215"/>
      <c r="AE10" s="215"/>
      <c r="AF10" s="215"/>
      <c r="AG10" s="215" t="s">
        <v>258</v>
      </c>
      <c r="AH10" s="215">
        <v>0</v>
      </c>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row>
    <row r="11" spans="1:60" outlineLevel="1" x14ac:dyDescent="0.2">
      <c r="A11" s="234">
        <v>2</v>
      </c>
      <c r="B11" s="235" t="s">
        <v>607</v>
      </c>
      <c r="C11" s="250" t="s">
        <v>608</v>
      </c>
      <c r="D11" s="236" t="s">
        <v>253</v>
      </c>
      <c r="E11" s="237">
        <v>1144</v>
      </c>
      <c r="F11" s="238"/>
      <c r="G11" s="239">
        <f>ROUND(E11*F11,2)</f>
        <v>0</v>
      </c>
      <c r="H11" s="238"/>
      <c r="I11" s="239">
        <f>ROUND(E11*H11,2)</f>
        <v>0</v>
      </c>
      <c r="J11" s="238"/>
      <c r="K11" s="239">
        <f>ROUND(E11*J11,2)</f>
        <v>0</v>
      </c>
      <c r="L11" s="239">
        <v>21</v>
      </c>
      <c r="M11" s="239">
        <f>G11*(1+L11/100)</f>
        <v>0</v>
      </c>
      <c r="N11" s="237">
        <v>0</v>
      </c>
      <c r="O11" s="237">
        <f>ROUND(E11*N11,2)</f>
        <v>0</v>
      </c>
      <c r="P11" s="237">
        <v>0</v>
      </c>
      <c r="Q11" s="237">
        <f>ROUND(E11*P11,2)</f>
        <v>0</v>
      </c>
      <c r="R11" s="239"/>
      <c r="S11" s="239" t="s">
        <v>236</v>
      </c>
      <c r="T11" s="240" t="s">
        <v>223</v>
      </c>
      <c r="U11" s="225">
        <v>0.12</v>
      </c>
      <c r="V11" s="225">
        <f>ROUND(E11*U11,2)</f>
        <v>137.28</v>
      </c>
      <c r="W11" s="225"/>
      <c r="X11" s="225" t="s">
        <v>224</v>
      </c>
      <c r="Y11" s="225" t="s">
        <v>225</v>
      </c>
      <c r="Z11" s="215"/>
      <c r="AA11" s="215"/>
      <c r="AB11" s="215"/>
      <c r="AC11" s="215"/>
      <c r="AD11" s="215"/>
      <c r="AE11" s="215"/>
      <c r="AF11" s="215"/>
      <c r="AG11" s="215" t="s">
        <v>226</v>
      </c>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2" x14ac:dyDescent="0.2">
      <c r="A12" s="222"/>
      <c r="B12" s="223"/>
      <c r="C12" s="261" t="s">
        <v>825</v>
      </c>
      <c r="D12" s="254"/>
      <c r="E12" s="255">
        <v>1144</v>
      </c>
      <c r="F12" s="225"/>
      <c r="G12" s="225"/>
      <c r="H12" s="225"/>
      <c r="I12" s="225"/>
      <c r="J12" s="225"/>
      <c r="K12" s="225"/>
      <c r="L12" s="225"/>
      <c r="M12" s="225"/>
      <c r="N12" s="224"/>
      <c r="O12" s="224"/>
      <c r="P12" s="224"/>
      <c r="Q12" s="224"/>
      <c r="R12" s="225"/>
      <c r="S12" s="225"/>
      <c r="T12" s="225"/>
      <c r="U12" s="225"/>
      <c r="V12" s="225"/>
      <c r="W12" s="225"/>
      <c r="X12" s="225"/>
      <c r="Y12" s="225"/>
      <c r="Z12" s="215"/>
      <c r="AA12" s="215"/>
      <c r="AB12" s="215"/>
      <c r="AC12" s="215"/>
      <c r="AD12" s="215"/>
      <c r="AE12" s="215"/>
      <c r="AF12" s="215"/>
      <c r="AG12" s="215" t="s">
        <v>258</v>
      </c>
      <c r="AH12" s="215">
        <v>0</v>
      </c>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outlineLevel="1" x14ac:dyDescent="0.2">
      <c r="A13" s="234">
        <v>3</v>
      </c>
      <c r="B13" s="235" t="s">
        <v>610</v>
      </c>
      <c r="C13" s="250" t="s">
        <v>611</v>
      </c>
      <c r="D13" s="236" t="s">
        <v>253</v>
      </c>
      <c r="E13" s="237">
        <v>113.232</v>
      </c>
      <c r="F13" s="238"/>
      <c r="G13" s="239">
        <f>ROUND(E13*F13,2)</f>
        <v>0</v>
      </c>
      <c r="H13" s="238"/>
      <c r="I13" s="239">
        <f>ROUND(E13*H13,2)</f>
        <v>0</v>
      </c>
      <c r="J13" s="238"/>
      <c r="K13" s="239">
        <f>ROUND(E13*J13,2)</f>
        <v>0</v>
      </c>
      <c r="L13" s="239">
        <v>21</v>
      </c>
      <c r="M13" s="239">
        <f>G13*(1+L13/100)</f>
        <v>0</v>
      </c>
      <c r="N13" s="237">
        <v>0</v>
      </c>
      <c r="O13" s="237">
        <f>ROUND(E13*N13,2)</f>
        <v>0</v>
      </c>
      <c r="P13" s="237">
        <v>0</v>
      </c>
      <c r="Q13" s="237">
        <f>ROUND(E13*P13,2)</f>
        <v>0</v>
      </c>
      <c r="R13" s="239"/>
      <c r="S13" s="239" t="s">
        <v>236</v>
      </c>
      <c r="T13" s="240" t="s">
        <v>223</v>
      </c>
      <c r="U13" s="225">
        <v>0.22</v>
      </c>
      <c r="V13" s="225">
        <f>ROUND(E13*U13,2)</f>
        <v>24.91</v>
      </c>
      <c r="W13" s="225"/>
      <c r="X13" s="225" t="s">
        <v>224</v>
      </c>
      <c r="Y13" s="225" t="s">
        <v>225</v>
      </c>
      <c r="Z13" s="215"/>
      <c r="AA13" s="215"/>
      <c r="AB13" s="215"/>
      <c r="AC13" s="215"/>
      <c r="AD13" s="215"/>
      <c r="AE13" s="215"/>
      <c r="AF13" s="215"/>
      <c r="AG13" s="215" t="s">
        <v>226</v>
      </c>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row>
    <row r="14" spans="1:60" outlineLevel="2" x14ac:dyDescent="0.2">
      <c r="A14" s="222"/>
      <c r="B14" s="223"/>
      <c r="C14" s="261" t="s">
        <v>826</v>
      </c>
      <c r="D14" s="254"/>
      <c r="E14" s="255">
        <v>3.3359999999999999</v>
      </c>
      <c r="F14" s="225"/>
      <c r="G14" s="225"/>
      <c r="H14" s="225"/>
      <c r="I14" s="225"/>
      <c r="J14" s="225"/>
      <c r="K14" s="225"/>
      <c r="L14" s="225"/>
      <c r="M14" s="225"/>
      <c r="N14" s="224"/>
      <c r="O14" s="224"/>
      <c r="P14" s="224"/>
      <c r="Q14" s="224"/>
      <c r="R14" s="225"/>
      <c r="S14" s="225"/>
      <c r="T14" s="225"/>
      <c r="U14" s="225"/>
      <c r="V14" s="225"/>
      <c r="W14" s="225"/>
      <c r="X14" s="225"/>
      <c r="Y14" s="225"/>
      <c r="Z14" s="215"/>
      <c r="AA14" s="215"/>
      <c r="AB14" s="215"/>
      <c r="AC14" s="215"/>
      <c r="AD14" s="215"/>
      <c r="AE14" s="215"/>
      <c r="AF14" s="215"/>
      <c r="AG14" s="215" t="s">
        <v>258</v>
      </c>
      <c r="AH14" s="215">
        <v>0</v>
      </c>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outlineLevel="3" x14ac:dyDescent="0.2">
      <c r="A15" s="222"/>
      <c r="B15" s="223"/>
      <c r="C15" s="261" t="s">
        <v>827</v>
      </c>
      <c r="D15" s="254"/>
      <c r="E15" s="255">
        <v>5.76</v>
      </c>
      <c r="F15" s="225"/>
      <c r="G15" s="225"/>
      <c r="H15" s="225"/>
      <c r="I15" s="225"/>
      <c r="J15" s="225"/>
      <c r="K15" s="225"/>
      <c r="L15" s="225"/>
      <c r="M15" s="225"/>
      <c r="N15" s="224"/>
      <c r="O15" s="224"/>
      <c r="P15" s="224"/>
      <c r="Q15" s="224"/>
      <c r="R15" s="225"/>
      <c r="S15" s="225"/>
      <c r="T15" s="225"/>
      <c r="U15" s="225"/>
      <c r="V15" s="225"/>
      <c r="W15" s="225"/>
      <c r="X15" s="225"/>
      <c r="Y15" s="225"/>
      <c r="Z15" s="215"/>
      <c r="AA15" s="215"/>
      <c r="AB15" s="215"/>
      <c r="AC15" s="215"/>
      <c r="AD15" s="215"/>
      <c r="AE15" s="215"/>
      <c r="AF15" s="215"/>
      <c r="AG15" s="215" t="s">
        <v>258</v>
      </c>
      <c r="AH15" s="215">
        <v>0</v>
      </c>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outlineLevel="3" x14ac:dyDescent="0.2">
      <c r="A16" s="222"/>
      <c r="B16" s="223"/>
      <c r="C16" s="261" t="s">
        <v>828</v>
      </c>
      <c r="D16" s="254"/>
      <c r="E16" s="255">
        <v>18.72</v>
      </c>
      <c r="F16" s="225"/>
      <c r="G16" s="225"/>
      <c r="H16" s="225"/>
      <c r="I16" s="225"/>
      <c r="J16" s="225"/>
      <c r="K16" s="225"/>
      <c r="L16" s="225"/>
      <c r="M16" s="225"/>
      <c r="N16" s="224"/>
      <c r="O16" s="224"/>
      <c r="P16" s="224"/>
      <c r="Q16" s="224"/>
      <c r="R16" s="225"/>
      <c r="S16" s="225"/>
      <c r="T16" s="225"/>
      <c r="U16" s="225"/>
      <c r="V16" s="225"/>
      <c r="W16" s="225"/>
      <c r="X16" s="225"/>
      <c r="Y16" s="225"/>
      <c r="Z16" s="215"/>
      <c r="AA16" s="215"/>
      <c r="AB16" s="215"/>
      <c r="AC16" s="215"/>
      <c r="AD16" s="215"/>
      <c r="AE16" s="215"/>
      <c r="AF16" s="215"/>
      <c r="AG16" s="215" t="s">
        <v>258</v>
      </c>
      <c r="AH16" s="215">
        <v>0</v>
      </c>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outlineLevel="3" x14ac:dyDescent="0.2">
      <c r="A17" s="222"/>
      <c r="B17" s="223"/>
      <c r="C17" s="261" t="s">
        <v>829</v>
      </c>
      <c r="D17" s="254"/>
      <c r="E17" s="255">
        <v>1.1759999999999999</v>
      </c>
      <c r="F17" s="225"/>
      <c r="G17" s="225"/>
      <c r="H17" s="225"/>
      <c r="I17" s="225"/>
      <c r="J17" s="225"/>
      <c r="K17" s="225"/>
      <c r="L17" s="225"/>
      <c r="M17" s="225"/>
      <c r="N17" s="224"/>
      <c r="O17" s="224"/>
      <c r="P17" s="224"/>
      <c r="Q17" s="224"/>
      <c r="R17" s="225"/>
      <c r="S17" s="225"/>
      <c r="T17" s="225"/>
      <c r="U17" s="225"/>
      <c r="V17" s="225"/>
      <c r="W17" s="225"/>
      <c r="X17" s="225"/>
      <c r="Y17" s="225"/>
      <c r="Z17" s="215"/>
      <c r="AA17" s="215"/>
      <c r="AB17" s="215"/>
      <c r="AC17" s="215"/>
      <c r="AD17" s="215"/>
      <c r="AE17" s="215"/>
      <c r="AF17" s="215"/>
      <c r="AG17" s="215" t="s">
        <v>258</v>
      </c>
      <c r="AH17" s="215">
        <v>0</v>
      </c>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row>
    <row r="18" spans="1:60" outlineLevel="3" x14ac:dyDescent="0.2">
      <c r="A18" s="222"/>
      <c r="B18" s="223"/>
      <c r="C18" s="261" t="s">
        <v>830</v>
      </c>
      <c r="D18" s="254"/>
      <c r="E18" s="255">
        <v>13.44</v>
      </c>
      <c r="F18" s="225"/>
      <c r="G18" s="225"/>
      <c r="H18" s="225"/>
      <c r="I18" s="225"/>
      <c r="J18" s="225"/>
      <c r="K18" s="225"/>
      <c r="L18" s="225"/>
      <c r="M18" s="225"/>
      <c r="N18" s="224"/>
      <c r="O18" s="224"/>
      <c r="P18" s="224"/>
      <c r="Q18" s="224"/>
      <c r="R18" s="225"/>
      <c r="S18" s="225"/>
      <c r="T18" s="225"/>
      <c r="U18" s="225"/>
      <c r="V18" s="225"/>
      <c r="W18" s="225"/>
      <c r="X18" s="225"/>
      <c r="Y18" s="225"/>
      <c r="Z18" s="215"/>
      <c r="AA18" s="215"/>
      <c r="AB18" s="215"/>
      <c r="AC18" s="215"/>
      <c r="AD18" s="215"/>
      <c r="AE18" s="215"/>
      <c r="AF18" s="215"/>
      <c r="AG18" s="215" t="s">
        <v>258</v>
      </c>
      <c r="AH18" s="215">
        <v>0</v>
      </c>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1:60" outlineLevel="3" x14ac:dyDescent="0.2">
      <c r="A19" s="222"/>
      <c r="B19" s="223"/>
      <c r="C19" s="261" t="s">
        <v>831</v>
      </c>
      <c r="D19" s="254"/>
      <c r="E19" s="255">
        <v>5.76</v>
      </c>
      <c r="F19" s="225"/>
      <c r="G19" s="225"/>
      <c r="H19" s="225"/>
      <c r="I19" s="225"/>
      <c r="J19" s="225"/>
      <c r="K19" s="225"/>
      <c r="L19" s="225"/>
      <c r="M19" s="225"/>
      <c r="N19" s="224"/>
      <c r="O19" s="224"/>
      <c r="P19" s="224"/>
      <c r="Q19" s="224"/>
      <c r="R19" s="225"/>
      <c r="S19" s="225"/>
      <c r="T19" s="225"/>
      <c r="U19" s="225"/>
      <c r="V19" s="225"/>
      <c r="W19" s="225"/>
      <c r="X19" s="225"/>
      <c r="Y19" s="225"/>
      <c r="Z19" s="215"/>
      <c r="AA19" s="215"/>
      <c r="AB19" s="215"/>
      <c r="AC19" s="215"/>
      <c r="AD19" s="215"/>
      <c r="AE19" s="215"/>
      <c r="AF19" s="215"/>
      <c r="AG19" s="215" t="s">
        <v>258</v>
      </c>
      <c r="AH19" s="215">
        <v>0</v>
      </c>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row>
    <row r="20" spans="1:60" outlineLevel="3" x14ac:dyDescent="0.2">
      <c r="A20" s="222"/>
      <c r="B20" s="223"/>
      <c r="C20" s="261" t="s">
        <v>832</v>
      </c>
      <c r="D20" s="254"/>
      <c r="E20" s="255">
        <v>29.952000000000002</v>
      </c>
      <c r="F20" s="225"/>
      <c r="G20" s="225"/>
      <c r="H20" s="225"/>
      <c r="I20" s="225"/>
      <c r="J20" s="225"/>
      <c r="K20" s="225"/>
      <c r="L20" s="225"/>
      <c r="M20" s="225"/>
      <c r="N20" s="224"/>
      <c r="O20" s="224"/>
      <c r="P20" s="224"/>
      <c r="Q20" s="224"/>
      <c r="R20" s="225"/>
      <c r="S20" s="225"/>
      <c r="T20" s="225"/>
      <c r="U20" s="225"/>
      <c r="V20" s="225"/>
      <c r="W20" s="225"/>
      <c r="X20" s="225"/>
      <c r="Y20" s="225"/>
      <c r="Z20" s="215"/>
      <c r="AA20" s="215"/>
      <c r="AB20" s="215"/>
      <c r="AC20" s="215"/>
      <c r="AD20" s="215"/>
      <c r="AE20" s="215"/>
      <c r="AF20" s="215"/>
      <c r="AG20" s="215" t="s">
        <v>258</v>
      </c>
      <c r="AH20" s="215">
        <v>0</v>
      </c>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row>
    <row r="21" spans="1:60" outlineLevel="3" x14ac:dyDescent="0.2">
      <c r="A21" s="222"/>
      <c r="B21" s="223"/>
      <c r="C21" s="261" t="s">
        <v>833</v>
      </c>
      <c r="D21" s="254"/>
      <c r="E21" s="255">
        <v>35.088000000000001</v>
      </c>
      <c r="F21" s="225"/>
      <c r="G21" s="225"/>
      <c r="H21" s="225"/>
      <c r="I21" s="225"/>
      <c r="J21" s="225"/>
      <c r="K21" s="225"/>
      <c r="L21" s="225"/>
      <c r="M21" s="225"/>
      <c r="N21" s="224"/>
      <c r="O21" s="224"/>
      <c r="P21" s="224"/>
      <c r="Q21" s="224"/>
      <c r="R21" s="225"/>
      <c r="S21" s="225"/>
      <c r="T21" s="225"/>
      <c r="U21" s="225"/>
      <c r="V21" s="225"/>
      <c r="W21" s="225"/>
      <c r="X21" s="225"/>
      <c r="Y21" s="225"/>
      <c r="Z21" s="215"/>
      <c r="AA21" s="215"/>
      <c r="AB21" s="215"/>
      <c r="AC21" s="215"/>
      <c r="AD21" s="215"/>
      <c r="AE21" s="215"/>
      <c r="AF21" s="215"/>
      <c r="AG21" s="215" t="s">
        <v>258</v>
      </c>
      <c r="AH21" s="215">
        <v>0</v>
      </c>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row>
    <row r="22" spans="1:60" outlineLevel="1" x14ac:dyDescent="0.2">
      <c r="A22" s="234">
        <v>4</v>
      </c>
      <c r="B22" s="235" t="s">
        <v>613</v>
      </c>
      <c r="C22" s="250" t="s">
        <v>614</v>
      </c>
      <c r="D22" s="236" t="s">
        <v>253</v>
      </c>
      <c r="E22" s="237">
        <v>211.2</v>
      </c>
      <c r="F22" s="238"/>
      <c r="G22" s="239">
        <f>ROUND(E22*F22,2)</f>
        <v>0</v>
      </c>
      <c r="H22" s="238"/>
      <c r="I22" s="239">
        <f>ROUND(E22*H22,2)</f>
        <v>0</v>
      </c>
      <c r="J22" s="238"/>
      <c r="K22" s="239">
        <f>ROUND(E22*J22,2)</f>
        <v>0</v>
      </c>
      <c r="L22" s="239">
        <v>21</v>
      </c>
      <c r="M22" s="239">
        <f>G22*(1+L22/100)</f>
        <v>0</v>
      </c>
      <c r="N22" s="237">
        <v>0</v>
      </c>
      <c r="O22" s="237">
        <f>ROUND(E22*N22,2)</f>
        <v>0</v>
      </c>
      <c r="P22" s="237">
        <v>0</v>
      </c>
      <c r="Q22" s="237">
        <f>ROUND(E22*P22,2)</f>
        <v>0</v>
      </c>
      <c r="R22" s="239"/>
      <c r="S22" s="239" t="s">
        <v>236</v>
      </c>
      <c r="T22" s="240" t="s">
        <v>223</v>
      </c>
      <c r="U22" s="225">
        <v>0.35</v>
      </c>
      <c r="V22" s="225">
        <f>ROUND(E22*U22,2)</f>
        <v>73.92</v>
      </c>
      <c r="W22" s="225"/>
      <c r="X22" s="225" t="s">
        <v>224</v>
      </c>
      <c r="Y22" s="225" t="s">
        <v>225</v>
      </c>
      <c r="Z22" s="215"/>
      <c r="AA22" s="215"/>
      <c r="AB22" s="215"/>
      <c r="AC22" s="215"/>
      <c r="AD22" s="215"/>
      <c r="AE22" s="215"/>
      <c r="AF22" s="215"/>
      <c r="AG22" s="215" t="s">
        <v>226</v>
      </c>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row>
    <row r="23" spans="1:60" outlineLevel="2" x14ac:dyDescent="0.2">
      <c r="A23" s="222"/>
      <c r="B23" s="223"/>
      <c r="C23" s="261" t="s">
        <v>834</v>
      </c>
      <c r="D23" s="254"/>
      <c r="E23" s="255">
        <v>211.2</v>
      </c>
      <c r="F23" s="225"/>
      <c r="G23" s="225"/>
      <c r="H23" s="225"/>
      <c r="I23" s="225"/>
      <c r="J23" s="225"/>
      <c r="K23" s="225"/>
      <c r="L23" s="225"/>
      <c r="M23" s="225"/>
      <c r="N23" s="224"/>
      <c r="O23" s="224"/>
      <c r="P23" s="224"/>
      <c r="Q23" s="224"/>
      <c r="R23" s="225"/>
      <c r="S23" s="225"/>
      <c r="T23" s="225"/>
      <c r="U23" s="225"/>
      <c r="V23" s="225"/>
      <c r="W23" s="225"/>
      <c r="X23" s="225"/>
      <c r="Y23" s="225"/>
      <c r="Z23" s="215"/>
      <c r="AA23" s="215"/>
      <c r="AB23" s="215"/>
      <c r="AC23" s="215"/>
      <c r="AD23" s="215"/>
      <c r="AE23" s="215"/>
      <c r="AF23" s="215"/>
      <c r="AG23" s="215" t="s">
        <v>258</v>
      </c>
      <c r="AH23" s="215">
        <v>0</v>
      </c>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row>
    <row r="24" spans="1:60" outlineLevel="1" x14ac:dyDescent="0.2">
      <c r="A24" s="234">
        <v>5</v>
      </c>
      <c r="B24" s="235" t="s">
        <v>321</v>
      </c>
      <c r="C24" s="250" t="s">
        <v>322</v>
      </c>
      <c r="D24" s="236" t="s">
        <v>253</v>
      </c>
      <c r="E24" s="237">
        <v>1468.432</v>
      </c>
      <c r="F24" s="238"/>
      <c r="G24" s="239">
        <f>ROUND(E24*F24,2)</f>
        <v>0</v>
      </c>
      <c r="H24" s="238"/>
      <c r="I24" s="239">
        <f>ROUND(E24*H24,2)</f>
        <v>0</v>
      </c>
      <c r="J24" s="238"/>
      <c r="K24" s="239">
        <f>ROUND(E24*J24,2)</f>
        <v>0</v>
      </c>
      <c r="L24" s="239">
        <v>21</v>
      </c>
      <c r="M24" s="239">
        <f>G24*(1+L24/100)</f>
        <v>0</v>
      </c>
      <c r="N24" s="237">
        <v>0</v>
      </c>
      <c r="O24" s="237">
        <f>ROUND(E24*N24,2)</f>
        <v>0</v>
      </c>
      <c r="P24" s="237">
        <v>0</v>
      </c>
      <c r="Q24" s="237">
        <f>ROUND(E24*P24,2)</f>
        <v>0</v>
      </c>
      <c r="R24" s="239"/>
      <c r="S24" s="239" t="s">
        <v>236</v>
      </c>
      <c r="T24" s="240" t="s">
        <v>223</v>
      </c>
      <c r="U24" s="225">
        <v>0.01</v>
      </c>
      <c r="V24" s="225">
        <f>ROUND(E24*U24,2)</f>
        <v>14.68</v>
      </c>
      <c r="W24" s="225"/>
      <c r="X24" s="225" t="s">
        <v>224</v>
      </c>
      <c r="Y24" s="225" t="s">
        <v>225</v>
      </c>
      <c r="Z24" s="215"/>
      <c r="AA24" s="215"/>
      <c r="AB24" s="215"/>
      <c r="AC24" s="215"/>
      <c r="AD24" s="215"/>
      <c r="AE24" s="215"/>
      <c r="AF24" s="215"/>
      <c r="AG24" s="215" t="s">
        <v>226</v>
      </c>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row>
    <row r="25" spans="1:60" outlineLevel="2" x14ac:dyDescent="0.2">
      <c r="A25" s="222"/>
      <c r="B25" s="223"/>
      <c r="C25" s="261" t="s">
        <v>835</v>
      </c>
      <c r="D25" s="254"/>
      <c r="E25" s="255">
        <v>113.232</v>
      </c>
      <c r="F25" s="225"/>
      <c r="G25" s="225"/>
      <c r="H25" s="225"/>
      <c r="I25" s="225"/>
      <c r="J25" s="225"/>
      <c r="K25" s="225"/>
      <c r="L25" s="225"/>
      <c r="M25" s="225"/>
      <c r="N25" s="224"/>
      <c r="O25" s="224"/>
      <c r="P25" s="224"/>
      <c r="Q25" s="224"/>
      <c r="R25" s="225"/>
      <c r="S25" s="225"/>
      <c r="T25" s="225"/>
      <c r="U25" s="225"/>
      <c r="V25" s="225"/>
      <c r="W25" s="225"/>
      <c r="X25" s="225"/>
      <c r="Y25" s="225"/>
      <c r="Z25" s="215"/>
      <c r="AA25" s="215"/>
      <c r="AB25" s="215"/>
      <c r="AC25" s="215"/>
      <c r="AD25" s="215"/>
      <c r="AE25" s="215"/>
      <c r="AF25" s="215"/>
      <c r="AG25" s="215" t="s">
        <v>258</v>
      </c>
      <c r="AH25" s="215">
        <v>5</v>
      </c>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row>
    <row r="26" spans="1:60" outlineLevel="3" x14ac:dyDescent="0.2">
      <c r="A26" s="222"/>
      <c r="B26" s="223"/>
      <c r="C26" s="261" t="s">
        <v>836</v>
      </c>
      <c r="D26" s="254"/>
      <c r="E26" s="255">
        <v>211.2</v>
      </c>
      <c r="F26" s="225"/>
      <c r="G26" s="225"/>
      <c r="H26" s="225"/>
      <c r="I26" s="225"/>
      <c r="J26" s="225"/>
      <c r="K26" s="225"/>
      <c r="L26" s="225"/>
      <c r="M26" s="225"/>
      <c r="N26" s="224"/>
      <c r="O26" s="224"/>
      <c r="P26" s="224"/>
      <c r="Q26" s="224"/>
      <c r="R26" s="225"/>
      <c r="S26" s="225"/>
      <c r="T26" s="225"/>
      <c r="U26" s="225"/>
      <c r="V26" s="225"/>
      <c r="W26" s="225"/>
      <c r="X26" s="225"/>
      <c r="Y26" s="225"/>
      <c r="Z26" s="215"/>
      <c r="AA26" s="215"/>
      <c r="AB26" s="215"/>
      <c r="AC26" s="215"/>
      <c r="AD26" s="215"/>
      <c r="AE26" s="215"/>
      <c r="AF26" s="215"/>
      <c r="AG26" s="215" t="s">
        <v>258</v>
      </c>
      <c r="AH26" s="215">
        <v>5</v>
      </c>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row>
    <row r="27" spans="1:60" outlineLevel="3" x14ac:dyDescent="0.2">
      <c r="A27" s="222"/>
      <c r="B27" s="223"/>
      <c r="C27" s="261" t="s">
        <v>837</v>
      </c>
      <c r="D27" s="254"/>
      <c r="E27" s="255">
        <v>1144</v>
      </c>
      <c r="F27" s="225"/>
      <c r="G27" s="225"/>
      <c r="H27" s="225"/>
      <c r="I27" s="225"/>
      <c r="J27" s="225"/>
      <c r="K27" s="225"/>
      <c r="L27" s="225"/>
      <c r="M27" s="225"/>
      <c r="N27" s="224"/>
      <c r="O27" s="224"/>
      <c r="P27" s="224"/>
      <c r="Q27" s="224"/>
      <c r="R27" s="225"/>
      <c r="S27" s="225"/>
      <c r="T27" s="225"/>
      <c r="U27" s="225"/>
      <c r="V27" s="225"/>
      <c r="W27" s="225"/>
      <c r="X27" s="225"/>
      <c r="Y27" s="225"/>
      <c r="Z27" s="215"/>
      <c r="AA27" s="215"/>
      <c r="AB27" s="215"/>
      <c r="AC27" s="215"/>
      <c r="AD27" s="215"/>
      <c r="AE27" s="215"/>
      <c r="AF27" s="215"/>
      <c r="AG27" s="215" t="s">
        <v>258</v>
      </c>
      <c r="AH27" s="215">
        <v>5</v>
      </c>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row>
    <row r="28" spans="1:60" outlineLevel="1" x14ac:dyDescent="0.2">
      <c r="A28" s="234">
        <v>6</v>
      </c>
      <c r="B28" s="235" t="s">
        <v>617</v>
      </c>
      <c r="C28" s="250" t="s">
        <v>618</v>
      </c>
      <c r="D28" s="236" t="s">
        <v>253</v>
      </c>
      <c r="E28" s="237">
        <v>1468.432</v>
      </c>
      <c r="F28" s="238"/>
      <c r="G28" s="239">
        <f>ROUND(E28*F28,2)</f>
        <v>0</v>
      </c>
      <c r="H28" s="238"/>
      <c r="I28" s="239">
        <f>ROUND(E28*H28,2)</f>
        <v>0</v>
      </c>
      <c r="J28" s="238"/>
      <c r="K28" s="239">
        <f>ROUND(E28*J28,2)</f>
        <v>0</v>
      </c>
      <c r="L28" s="239">
        <v>21</v>
      </c>
      <c r="M28" s="239">
        <f>G28*(1+L28/100)</f>
        <v>0</v>
      </c>
      <c r="N28" s="237">
        <v>0</v>
      </c>
      <c r="O28" s="237">
        <f>ROUND(E28*N28,2)</f>
        <v>0</v>
      </c>
      <c r="P28" s="237">
        <v>0</v>
      </c>
      <c r="Q28" s="237">
        <f>ROUND(E28*P28,2)</f>
        <v>0</v>
      </c>
      <c r="R28" s="239"/>
      <c r="S28" s="239" t="s">
        <v>236</v>
      </c>
      <c r="T28" s="240" t="s">
        <v>223</v>
      </c>
      <c r="U28" s="225">
        <v>0.05</v>
      </c>
      <c r="V28" s="225">
        <f>ROUND(E28*U28,2)</f>
        <v>73.42</v>
      </c>
      <c r="W28" s="225"/>
      <c r="X28" s="225" t="s">
        <v>224</v>
      </c>
      <c r="Y28" s="225" t="s">
        <v>225</v>
      </c>
      <c r="Z28" s="215"/>
      <c r="AA28" s="215"/>
      <c r="AB28" s="215"/>
      <c r="AC28" s="215"/>
      <c r="AD28" s="215"/>
      <c r="AE28" s="215"/>
      <c r="AF28" s="215"/>
      <c r="AG28" s="215" t="s">
        <v>226</v>
      </c>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row>
    <row r="29" spans="1:60" outlineLevel="2" x14ac:dyDescent="0.2">
      <c r="A29" s="222"/>
      <c r="B29" s="223"/>
      <c r="C29" s="261" t="s">
        <v>838</v>
      </c>
      <c r="D29" s="254"/>
      <c r="E29" s="255">
        <v>1468.432</v>
      </c>
      <c r="F29" s="225"/>
      <c r="G29" s="225"/>
      <c r="H29" s="225"/>
      <c r="I29" s="225"/>
      <c r="J29" s="225"/>
      <c r="K29" s="225"/>
      <c r="L29" s="225"/>
      <c r="M29" s="225"/>
      <c r="N29" s="224"/>
      <c r="O29" s="224"/>
      <c r="P29" s="224"/>
      <c r="Q29" s="224"/>
      <c r="R29" s="225"/>
      <c r="S29" s="225"/>
      <c r="T29" s="225"/>
      <c r="U29" s="225"/>
      <c r="V29" s="225"/>
      <c r="W29" s="225"/>
      <c r="X29" s="225"/>
      <c r="Y29" s="225"/>
      <c r="Z29" s="215"/>
      <c r="AA29" s="215"/>
      <c r="AB29" s="215"/>
      <c r="AC29" s="215"/>
      <c r="AD29" s="215"/>
      <c r="AE29" s="215"/>
      <c r="AF29" s="215"/>
      <c r="AG29" s="215" t="s">
        <v>258</v>
      </c>
      <c r="AH29" s="215">
        <v>5</v>
      </c>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row>
    <row r="30" spans="1:60" outlineLevel="1" x14ac:dyDescent="0.2">
      <c r="A30" s="234">
        <v>7</v>
      </c>
      <c r="B30" s="235" t="s">
        <v>620</v>
      </c>
      <c r="C30" s="250" t="s">
        <v>621</v>
      </c>
      <c r="D30" s="236" t="s">
        <v>253</v>
      </c>
      <c r="E30" s="237">
        <v>1468.432</v>
      </c>
      <c r="F30" s="238"/>
      <c r="G30" s="239">
        <f>ROUND(E30*F30,2)</f>
        <v>0</v>
      </c>
      <c r="H30" s="238"/>
      <c r="I30" s="239">
        <f>ROUND(E30*H30,2)</f>
        <v>0</v>
      </c>
      <c r="J30" s="238"/>
      <c r="K30" s="239">
        <f>ROUND(E30*J30,2)</f>
        <v>0</v>
      </c>
      <c r="L30" s="239">
        <v>21</v>
      </c>
      <c r="M30" s="239">
        <f>G30*(1+L30/100)</f>
        <v>0</v>
      </c>
      <c r="N30" s="237">
        <v>0</v>
      </c>
      <c r="O30" s="237">
        <f>ROUND(E30*N30,2)</f>
        <v>0</v>
      </c>
      <c r="P30" s="237">
        <v>0</v>
      </c>
      <c r="Q30" s="237">
        <f>ROUND(E30*P30,2)</f>
        <v>0</v>
      </c>
      <c r="R30" s="239"/>
      <c r="S30" s="239" t="s">
        <v>236</v>
      </c>
      <c r="T30" s="240" t="s">
        <v>223</v>
      </c>
      <c r="U30" s="225">
        <v>0.01</v>
      </c>
      <c r="V30" s="225">
        <f>ROUND(E30*U30,2)</f>
        <v>14.68</v>
      </c>
      <c r="W30" s="225"/>
      <c r="X30" s="225" t="s">
        <v>224</v>
      </c>
      <c r="Y30" s="225" t="s">
        <v>225</v>
      </c>
      <c r="Z30" s="215"/>
      <c r="AA30" s="215"/>
      <c r="AB30" s="215"/>
      <c r="AC30" s="215"/>
      <c r="AD30" s="215"/>
      <c r="AE30" s="215"/>
      <c r="AF30" s="215"/>
      <c r="AG30" s="215" t="s">
        <v>226</v>
      </c>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row>
    <row r="31" spans="1:60" outlineLevel="2" x14ac:dyDescent="0.2">
      <c r="A31" s="222"/>
      <c r="B31" s="223"/>
      <c r="C31" s="261" t="s">
        <v>839</v>
      </c>
      <c r="D31" s="254"/>
      <c r="E31" s="255">
        <v>1468.432</v>
      </c>
      <c r="F31" s="225"/>
      <c r="G31" s="225"/>
      <c r="H31" s="225"/>
      <c r="I31" s="225"/>
      <c r="J31" s="225"/>
      <c r="K31" s="225"/>
      <c r="L31" s="225"/>
      <c r="M31" s="225"/>
      <c r="N31" s="224"/>
      <c r="O31" s="224"/>
      <c r="P31" s="224"/>
      <c r="Q31" s="224"/>
      <c r="R31" s="225"/>
      <c r="S31" s="225"/>
      <c r="T31" s="225"/>
      <c r="U31" s="225"/>
      <c r="V31" s="225"/>
      <c r="W31" s="225"/>
      <c r="X31" s="225"/>
      <c r="Y31" s="225"/>
      <c r="Z31" s="215"/>
      <c r="AA31" s="215"/>
      <c r="AB31" s="215"/>
      <c r="AC31" s="215"/>
      <c r="AD31" s="215"/>
      <c r="AE31" s="215"/>
      <c r="AF31" s="215"/>
      <c r="AG31" s="215" t="s">
        <v>258</v>
      </c>
      <c r="AH31" s="215">
        <v>5</v>
      </c>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row>
    <row r="32" spans="1:60" outlineLevel="1" x14ac:dyDescent="0.2">
      <c r="A32" s="234">
        <v>8</v>
      </c>
      <c r="B32" s="235" t="s">
        <v>326</v>
      </c>
      <c r="C32" s="250" t="s">
        <v>327</v>
      </c>
      <c r="D32" s="236" t="s">
        <v>253</v>
      </c>
      <c r="E32" s="237">
        <v>436.48</v>
      </c>
      <c r="F32" s="238"/>
      <c r="G32" s="239">
        <f>ROUND(E32*F32,2)</f>
        <v>0</v>
      </c>
      <c r="H32" s="238"/>
      <c r="I32" s="239">
        <f>ROUND(E32*H32,2)</f>
        <v>0</v>
      </c>
      <c r="J32" s="238"/>
      <c r="K32" s="239">
        <f>ROUND(E32*J32,2)</f>
        <v>0</v>
      </c>
      <c r="L32" s="239">
        <v>21</v>
      </c>
      <c r="M32" s="239">
        <f>G32*(1+L32/100)</f>
        <v>0</v>
      </c>
      <c r="N32" s="237">
        <v>0</v>
      </c>
      <c r="O32" s="237">
        <f>ROUND(E32*N32,2)</f>
        <v>0</v>
      </c>
      <c r="P32" s="237">
        <v>0</v>
      </c>
      <c r="Q32" s="237">
        <f>ROUND(E32*P32,2)</f>
        <v>0</v>
      </c>
      <c r="R32" s="239"/>
      <c r="S32" s="239" t="s">
        <v>236</v>
      </c>
      <c r="T32" s="240" t="s">
        <v>223</v>
      </c>
      <c r="U32" s="225">
        <v>0.2</v>
      </c>
      <c r="V32" s="225">
        <f>ROUND(E32*U32,2)</f>
        <v>87.3</v>
      </c>
      <c r="W32" s="225"/>
      <c r="X32" s="225" t="s">
        <v>224</v>
      </c>
      <c r="Y32" s="225" t="s">
        <v>225</v>
      </c>
      <c r="Z32" s="215"/>
      <c r="AA32" s="215"/>
      <c r="AB32" s="215"/>
      <c r="AC32" s="215"/>
      <c r="AD32" s="215"/>
      <c r="AE32" s="215"/>
      <c r="AF32" s="215"/>
      <c r="AG32" s="215" t="s">
        <v>226</v>
      </c>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row>
    <row r="33" spans="1:60" outlineLevel="2" x14ac:dyDescent="0.2">
      <c r="A33" s="222"/>
      <c r="B33" s="223"/>
      <c r="C33" s="263" t="s">
        <v>328</v>
      </c>
      <c r="D33" s="259"/>
      <c r="E33" s="259"/>
      <c r="F33" s="259"/>
      <c r="G33" s="259"/>
      <c r="H33" s="225"/>
      <c r="I33" s="225"/>
      <c r="J33" s="225"/>
      <c r="K33" s="225"/>
      <c r="L33" s="225"/>
      <c r="M33" s="225"/>
      <c r="N33" s="224"/>
      <c r="O33" s="224"/>
      <c r="P33" s="224"/>
      <c r="Q33" s="224"/>
      <c r="R33" s="225"/>
      <c r="S33" s="225"/>
      <c r="T33" s="225"/>
      <c r="U33" s="225"/>
      <c r="V33" s="225"/>
      <c r="W33" s="225"/>
      <c r="X33" s="225"/>
      <c r="Y33" s="225"/>
      <c r="Z33" s="215"/>
      <c r="AA33" s="215"/>
      <c r="AB33" s="215"/>
      <c r="AC33" s="215"/>
      <c r="AD33" s="215"/>
      <c r="AE33" s="215"/>
      <c r="AF33" s="215"/>
      <c r="AG33" s="215" t="s">
        <v>278</v>
      </c>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row>
    <row r="34" spans="1:60" outlineLevel="2" x14ac:dyDescent="0.2">
      <c r="A34" s="222"/>
      <c r="B34" s="223"/>
      <c r="C34" s="261" t="s">
        <v>840</v>
      </c>
      <c r="D34" s="254"/>
      <c r="E34" s="255">
        <v>436.48</v>
      </c>
      <c r="F34" s="225"/>
      <c r="G34" s="225"/>
      <c r="H34" s="225"/>
      <c r="I34" s="225"/>
      <c r="J34" s="225"/>
      <c r="K34" s="225"/>
      <c r="L34" s="225"/>
      <c r="M34" s="225"/>
      <c r="N34" s="224"/>
      <c r="O34" s="224"/>
      <c r="P34" s="224"/>
      <c r="Q34" s="224"/>
      <c r="R34" s="225"/>
      <c r="S34" s="225"/>
      <c r="T34" s="225"/>
      <c r="U34" s="225"/>
      <c r="V34" s="225"/>
      <c r="W34" s="225"/>
      <c r="X34" s="225"/>
      <c r="Y34" s="225"/>
      <c r="Z34" s="215"/>
      <c r="AA34" s="215"/>
      <c r="AB34" s="215"/>
      <c r="AC34" s="215"/>
      <c r="AD34" s="215"/>
      <c r="AE34" s="215"/>
      <c r="AF34" s="215"/>
      <c r="AG34" s="215" t="s">
        <v>258</v>
      </c>
      <c r="AH34" s="215">
        <v>0</v>
      </c>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row>
    <row r="35" spans="1:60" outlineLevel="1" x14ac:dyDescent="0.2">
      <c r="A35" s="234">
        <v>9</v>
      </c>
      <c r="B35" s="235" t="s">
        <v>624</v>
      </c>
      <c r="C35" s="250" t="s">
        <v>625</v>
      </c>
      <c r="D35" s="236" t="s">
        <v>272</v>
      </c>
      <c r="E35" s="237">
        <v>704</v>
      </c>
      <c r="F35" s="238"/>
      <c r="G35" s="239">
        <f>ROUND(E35*F35,2)</f>
        <v>0</v>
      </c>
      <c r="H35" s="238"/>
      <c r="I35" s="239">
        <f>ROUND(E35*H35,2)</f>
        <v>0</v>
      </c>
      <c r="J35" s="238"/>
      <c r="K35" s="239">
        <f>ROUND(E35*J35,2)</f>
        <v>0</v>
      </c>
      <c r="L35" s="239">
        <v>21</v>
      </c>
      <c r="M35" s="239">
        <f>G35*(1+L35/100)</f>
        <v>0</v>
      </c>
      <c r="N35" s="237">
        <v>0</v>
      </c>
      <c r="O35" s="237">
        <f>ROUND(E35*N35,2)</f>
        <v>0</v>
      </c>
      <c r="P35" s="237">
        <v>0</v>
      </c>
      <c r="Q35" s="237">
        <f>ROUND(E35*P35,2)</f>
        <v>0</v>
      </c>
      <c r="R35" s="239"/>
      <c r="S35" s="239" t="s">
        <v>236</v>
      </c>
      <c r="T35" s="240" t="s">
        <v>223</v>
      </c>
      <c r="U35" s="225">
        <v>0.02</v>
      </c>
      <c r="V35" s="225">
        <f>ROUND(E35*U35,2)</f>
        <v>14.08</v>
      </c>
      <c r="W35" s="225"/>
      <c r="X35" s="225" t="s">
        <v>224</v>
      </c>
      <c r="Y35" s="225" t="s">
        <v>225</v>
      </c>
      <c r="Z35" s="215"/>
      <c r="AA35" s="215"/>
      <c r="AB35" s="215"/>
      <c r="AC35" s="215"/>
      <c r="AD35" s="215"/>
      <c r="AE35" s="215"/>
      <c r="AF35" s="215"/>
      <c r="AG35" s="215" t="s">
        <v>226</v>
      </c>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row>
    <row r="36" spans="1:60" outlineLevel="2" x14ac:dyDescent="0.2">
      <c r="A36" s="222"/>
      <c r="B36" s="223"/>
      <c r="C36" s="261" t="s">
        <v>841</v>
      </c>
      <c r="D36" s="254"/>
      <c r="E36" s="255">
        <v>704</v>
      </c>
      <c r="F36" s="225"/>
      <c r="G36" s="225"/>
      <c r="H36" s="225"/>
      <c r="I36" s="225"/>
      <c r="J36" s="225"/>
      <c r="K36" s="225"/>
      <c r="L36" s="225"/>
      <c r="M36" s="225"/>
      <c r="N36" s="224"/>
      <c r="O36" s="224"/>
      <c r="P36" s="224"/>
      <c r="Q36" s="224"/>
      <c r="R36" s="225"/>
      <c r="S36" s="225"/>
      <c r="T36" s="225"/>
      <c r="U36" s="225"/>
      <c r="V36" s="225"/>
      <c r="W36" s="225"/>
      <c r="X36" s="225"/>
      <c r="Y36" s="225"/>
      <c r="Z36" s="215"/>
      <c r="AA36" s="215"/>
      <c r="AB36" s="215"/>
      <c r="AC36" s="215"/>
      <c r="AD36" s="215"/>
      <c r="AE36" s="215"/>
      <c r="AF36" s="215"/>
      <c r="AG36" s="215" t="s">
        <v>258</v>
      </c>
      <c r="AH36" s="215">
        <v>0</v>
      </c>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row>
    <row r="37" spans="1:60" outlineLevel="1" x14ac:dyDescent="0.2">
      <c r="A37" s="234">
        <v>10</v>
      </c>
      <c r="B37" s="235" t="s">
        <v>842</v>
      </c>
      <c r="C37" s="250" t="s">
        <v>843</v>
      </c>
      <c r="D37" s="236" t="s">
        <v>335</v>
      </c>
      <c r="E37" s="237">
        <v>785.66399999999999</v>
      </c>
      <c r="F37" s="238"/>
      <c r="G37" s="239">
        <f>ROUND(E37*F37,2)</f>
        <v>0</v>
      </c>
      <c r="H37" s="238"/>
      <c r="I37" s="239">
        <f>ROUND(E37*H37,2)</f>
        <v>0</v>
      </c>
      <c r="J37" s="238"/>
      <c r="K37" s="239">
        <f>ROUND(E37*J37,2)</f>
        <v>0</v>
      </c>
      <c r="L37" s="239">
        <v>21</v>
      </c>
      <c r="M37" s="239">
        <f>G37*(1+L37/100)</f>
        <v>0</v>
      </c>
      <c r="N37" s="237">
        <v>1</v>
      </c>
      <c r="O37" s="237">
        <f>ROUND(E37*N37,2)</f>
        <v>785.66</v>
      </c>
      <c r="P37" s="237">
        <v>0</v>
      </c>
      <c r="Q37" s="237">
        <f>ROUND(E37*P37,2)</f>
        <v>0</v>
      </c>
      <c r="R37" s="239" t="s">
        <v>302</v>
      </c>
      <c r="S37" s="239" t="s">
        <v>236</v>
      </c>
      <c r="T37" s="240" t="s">
        <v>223</v>
      </c>
      <c r="U37" s="225">
        <v>0</v>
      </c>
      <c r="V37" s="225">
        <f>ROUND(E37*U37,2)</f>
        <v>0</v>
      </c>
      <c r="W37" s="225"/>
      <c r="X37" s="225" t="s">
        <v>285</v>
      </c>
      <c r="Y37" s="225" t="s">
        <v>225</v>
      </c>
      <c r="Z37" s="215"/>
      <c r="AA37" s="215"/>
      <c r="AB37" s="215"/>
      <c r="AC37" s="215"/>
      <c r="AD37" s="215"/>
      <c r="AE37" s="215"/>
      <c r="AF37" s="215"/>
      <c r="AG37" s="215" t="s">
        <v>286</v>
      </c>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row>
    <row r="38" spans="1:60" outlineLevel="2" x14ac:dyDescent="0.2">
      <c r="A38" s="222"/>
      <c r="B38" s="223"/>
      <c r="C38" s="261" t="s">
        <v>844</v>
      </c>
      <c r="D38" s="254"/>
      <c r="E38" s="255">
        <v>785.66399999999999</v>
      </c>
      <c r="F38" s="225"/>
      <c r="G38" s="225"/>
      <c r="H38" s="225"/>
      <c r="I38" s="225"/>
      <c r="J38" s="225"/>
      <c r="K38" s="225"/>
      <c r="L38" s="225"/>
      <c r="M38" s="225"/>
      <c r="N38" s="224"/>
      <c r="O38" s="224"/>
      <c r="P38" s="224"/>
      <c r="Q38" s="224"/>
      <c r="R38" s="225"/>
      <c r="S38" s="225"/>
      <c r="T38" s="225"/>
      <c r="U38" s="225"/>
      <c r="V38" s="225"/>
      <c r="W38" s="225"/>
      <c r="X38" s="225"/>
      <c r="Y38" s="225"/>
      <c r="Z38" s="215"/>
      <c r="AA38" s="215"/>
      <c r="AB38" s="215"/>
      <c r="AC38" s="215"/>
      <c r="AD38" s="215"/>
      <c r="AE38" s="215"/>
      <c r="AF38" s="215"/>
      <c r="AG38" s="215" t="s">
        <v>258</v>
      </c>
      <c r="AH38" s="215">
        <v>0</v>
      </c>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row>
    <row r="39" spans="1:60" x14ac:dyDescent="0.2">
      <c r="A39" s="227" t="s">
        <v>217</v>
      </c>
      <c r="B39" s="228" t="s">
        <v>140</v>
      </c>
      <c r="C39" s="248" t="s">
        <v>141</v>
      </c>
      <c r="D39" s="229"/>
      <c r="E39" s="230"/>
      <c r="F39" s="231"/>
      <c r="G39" s="231">
        <f>SUMIF(AG40:AG45,"&lt;&gt;NOR",G40:G45)</f>
        <v>0</v>
      </c>
      <c r="H39" s="231"/>
      <c r="I39" s="231">
        <f>SUM(I40:I45)</f>
        <v>0</v>
      </c>
      <c r="J39" s="231"/>
      <c r="K39" s="231">
        <f>SUM(K40:K45)</f>
        <v>0</v>
      </c>
      <c r="L39" s="231"/>
      <c r="M39" s="231">
        <f>SUM(M40:M45)</f>
        <v>0</v>
      </c>
      <c r="N39" s="230"/>
      <c r="O39" s="230">
        <f>SUM(O40:O45)</f>
        <v>314.83</v>
      </c>
      <c r="P39" s="230"/>
      <c r="Q39" s="230">
        <f>SUM(Q40:Q45)</f>
        <v>0</v>
      </c>
      <c r="R39" s="231"/>
      <c r="S39" s="231"/>
      <c r="T39" s="232"/>
      <c r="U39" s="226"/>
      <c r="V39" s="226">
        <f>SUM(V40:V45)</f>
        <v>102.03</v>
      </c>
      <c r="W39" s="226"/>
      <c r="X39" s="226"/>
      <c r="Y39" s="226"/>
      <c r="AG39" t="s">
        <v>218</v>
      </c>
    </row>
    <row r="40" spans="1:60" outlineLevel="1" x14ac:dyDescent="0.2">
      <c r="A40" s="234">
        <v>11</v>
      </c>
      <c r="B40" s="235" t="s">
        <v>531</v>
      </c>
      <c r="C40" s="250" t="s">
        <v>532</v>
      </c>
      <c r="D40" s="236" t="s">
        <v>253</v>
      </c>
      <c r="E40" s="237">
        <v>124.5552</v>
      </c>
      <c r="F40" s="238"/>
      <c r="G40" s="239">
        <f>ROUND(E40*F40,2)</f>
        <v>0</v>
      </c>
      <c r="H40" s="238"/>
      <c r="I40" s="239">
        <f>ROUND(E40*H40,2)</f>
        <v>0</v>
      </c>
      <c r="J40" s="238"/>
      <c r="K40" s="239">
        <f>ROUND(E40*J40,2)</f>
        <v>0</v>
      </c>
      <c r="L40" s="239">
        <v>21</v>
      </c>
      <c r="M40" s="239">
        <f>G40*(1+L40/100)</f>
        <v>0</v>
      </c>
      <c r="N40" s="237">
        <v>2.5249999999999999</v>
      </c>
      <c r="O40" s="237">
        <f>ROUND(E40*N40,2)</f>
        <v>314.5</v>
      </c>
      <c r="P40" s="237">
        <v>0</v>
      </c>
      <c r="Q40" s="237">
        <f>ROUND(E40*P40,2)</f>
        <v>0</v>
      </c>
      <c r="R40" s="239"/>
      <c r="S40" s="239" t="s">
        <v>236</v>
      </c>
      <c r="T40" s="240" t="s">
        <v>223</v>
      </c>
      <c r="U40" s="225">
        <v>0.48</v>
      </c>
      <c r="V40" s="225">
        <f>ROUND(E40*U40,2)</f>
        <v>59.79</v>
      </c>
      <c r="W40" s="225"/>
      <c r="X40" s="225" t="s">
        <v>224</v>
      </c>
      <c r="Y40" s="225" t="s">
        <v>225</v>
      </c>
      <c r="Z40" s="215"/>
      <c r="AA40" s="215"/>
      <c r="AB40" s="215"/>
      <c r="AC40" s="215"/>
      <c r="AD40" s="215"/>
      <c r="AE40" s="215"/>
      <c r="AF40" s="215"/>
      <c r="AG40" s="215" t="s">
        <v>226</v>
      </c>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row>
    <row r="41" spans="1:60" outlineLevel="2" x14ac:dyDescent="0.2">
      <c r="A41" s="222"/>
      <c r="B41" s="223"/>
      <c r="C41" s="263" t="s">
        <v>533</v>
      </c>
      <c r="D41" s="259"/>
      <c r="E41" s="259"/>
      <c r="F41" s="259"/>
      <c r="G41" s="259"/>
      <c r="H41" s="225"/>
      <c r="I41" s="225"/>
      <c r="J41" s="225"/>
      <c r="K41" s="225"/>
      <c r="L41" s="225"/>
      <c r="M41" s="225"/>
      <c r="N41" s="224"/>
      <c r="O41" s="224"/>
      <c r="P41" s="224"/>
      <c r="Q41" s="224"/>
      <c r="R41" s="225"/>
      <c r="S41" s="225"/>
      <c r="T41" s="225"/>
      <c r="U41" s="225"/>
      <c r="V41" s="225"/>
      <c r="W41" s="225"/>
      <c r="X41" s="225"/>
      <c r="Y41" s="225"/>
      <c r="Z41" s="215"/>
      <c r="AA41" s="215"/>
      <c r="AB41" s="215"/>
      <c r="AC41" s="215"/>
      <c r="AD41" s="215"/>
      <c r="AE41" s="215"/>
      <c r="AF41" s="215"/>
      <c r="AG41" s="215" t="s">
        <v>278</v>
      </c>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row>
    <row r="42" spans="1:60" outlineLevel="2" x14ac:dyDescent="0.2">
      <c r="A42" s="222"/>
      <c r="B42" s="223"/>
      <c r="C42" s="261" t="s">
        <v>845</v>
      </c>
      <c r="D42" s="254"/>
      <c r="E42" s="255">
        <v>124.5552</v>
      </c>
      <c r="F42" s="225"/>
      <c r="G42" s="225"/>
      <c r="H42" s="225"/>
      <c r="I42" s="225"/>
      <c r="J42" s="225"/>
      <c r="K42" s="225"/>
      <c r="L42" s="225"/>
      <c r="M42" s="225"/>
      <c r="N42" s="224"/>
      <c r="O42" s="224"/>
      <c r="P42" s="224"/>
      <c r="Q42" s="224"/>
      <c r="R42" s="225"/>
      <c r="S42" s="225"/>
      <c r="T42" s="225"/>
      <c r="U42" s="225"/>
      <c r="V42" s="225"/>
      <c r="W42" s="225"/>
      <c r="X42" s="225"/>
      <c r="Y42" s="225"/>
      <c r="Z42" s="215"/>
      <c r="AA42" s="215"/>
      <c r="AB42" s="215"/>
      <c r="AC42" s="215"/>
      <c r="AD42" s="215"/>
      <c r="AE42" s="215"/>
      <c r="AF42" s="215"/>
      <c r="AG42" s="215" t="s">
        <v>258</v>
      </c>
      <c r="AH42" s="215">
        <v>0</v>
      </c>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row>
    <row r="43" spans="1:60" outlineLevel="1" x14ac:dyDescent="0.2">
      <c r="A43" s="241">
        <v>12</v>
      </c>
      <c r="B43" s="242" t="s">
        <v>628</v>
      </c>
      <c r="C43" s="249" t="s">
        <v>629</v>
      </c>
      <c r="D43" s="243" t="s">
        <v>272</v>
      </c>
      <c r="E43" s="244">
        <v>704</v>
      </c>
      <c r="F43" s="245"/>
      <c r="G43" s="246">
        <f>ROUND(E43*F43,2)</f>
        <v>0</v>
      </c>
      <c r="H43" s="245"/>
      <c r="I43" s="246">
        <f>ROUND(E43*H43,2)</f>
        <v>0</v>
      </c>
      <c r="J43" s="245"/>
      <c r="K43" s="246">
        <f>ROUND(E43*J43,2)</f>
        <v>0</v>
      </c>
      <c r="L43" s="246">
        <v>21</v>
      </c>
      <c r="M43" s="246">
        <f>G43*(1+L43/100)</f>
        <v>0</v>
      </c>
      <c r="N43" s="244">
        <v>3.0000000000000001E-5</v>
      </c>
      <c r="O43" s="244">
        <f>ROUND(E43*N43,2)</f>
        <v>0.02</v>
      </c>
      <c r="P43" s="244">
        <v>0</v>
      </c>
      <c r="Q43" s="244">
        <f>ROUND(E43*P43,2)</f>
        <v>0</v>
      </c>
      <c r="R43" s="246"/>
      <c r="S43" s="246" t="s">
        <v>236</v>
      </c>
      <c r="T43" s="247" t="s">
        <v>223</v>
      </c>
      <c r="U43" s="225">
        <v>0.06</v>
      </c>
      <c r="V43" s="225">
        <f>ROUND(E43*U43,2)</f>
        <v>42.24</v>
      </c>
      <c r="W43" s="225"/>
      <c r="X43" s="225" t="s">
        <v>224</v>
      </c>
      <c r="Y43" s="225" t="s">
        <v>225</v>
      </c>
      <c r="Z43" s="215"/>
      <c r="AA43" s="215"/>
      <c r="AB43" s="215"/>
      <c r="AC43" s="215"/>
      <c r="AD43" s="215"/>
      <c r="AE43" s="215"/>
      <c r="AF43" s="215"/>
      <c r="AG43" s="215" t="s">
        <v>226</v>
      </c>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row>
    <row r="44" spans="1:60" outlineLevel="1" x14ac:dyDescent="0.2">
      <c r="A44" s="234">
        <v>13</v>
      </c>
      <c r="B44" s="235" t="s">
        <v>630</v>
      </c>
      <c r="C44" s="250" t="s">
        <v>631</v>
      </c>
      <c r="D44" s="236" t="s">
        <v>272</v>
      </c>
      <c r="E44" s="237">
        <v>774.4</v>
      </c>
      <c r="F44" s="238"/>
      <c r="G44" s="239">
        <f>ROUND(E44*F44,2)</f>
        <v>0</v>
      </c>
      <c r="H44" s="238"/>
      <c r="I44" s="239">
        <f>ROUND(E44*H44,2)</f>
        <v>0</v>
      </c>
      <c r="J44" s="238"/>
      <c r="K44" s="239">
        <f>ROUND(E44*J44,2)</f>
        <v>0</v>
      </c>
      <c r="L44" s="239">
        <v>21</v>
      </c>
      <c r="M44" s="239">
        <f>G44*(1+L44/100)</f>
        <v>0</v>
      </c>
      <c r="N44" s="237">
        <v>4.0000000000000002E-4</v>
      </c>
      <c r="O44" s="237">
        <f>ROUND(E44*N44,2)</f>
        <v>0.31</v>
      </c>
      <c r="P44" s="237">
        <v>0</v>
      </c>
      <c r="Q44" s="237">
        <f>ROUND(E44*P44,2)</f>
        <v>0</v>
      </c>
      <c r="R44" s="239" t="s">
        <v>302</v>
      </c>
      <c r="S44" s="239" t="s">
        <v>236</v>
      </c>
      <c r="T44" s="240" t="s">
        <v>223</v>
      </c>
      <c r="U44" s="225">
        <v>0</v>
      </c>
      <c r="V44" s="225">
        <f>ROUND(E44*U44,2)</f>
        <v>0</v>
      </c>
      <c r="W44" s="225"/>
      <c r="X44" s="225" t="s">
        <v>285</v>
      </c>
      <c r="Y44" s="225" t="s">
        <v>225</v>
      </c>
      <c r="Z44" s="215"/>
      <c r="AA44" s="215"/>
      <c r="AB44" s="215"/>
      <c r="AC44" s="215"/>
      <c r="AD44" s="215"/>
      <c r="AE44" s="215"/>
      <c r="AF44" s="215"/>
      <c r="AG44" s="215" t="s">
        <v>286</v>
      </c>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row>
    <row r="45" spans="1:60" outlineLevel="2" x14ac:dyDescent="0.2">
      <c r="A45" s="222"/>
      <c r="B45" s="223"/>
      <c r="C45" s="261" t="s">
        <v>846</v>
      </c>
      <c r="D45" s="254"/>
      <c r="E45" s="255">
        <v>774.4</v>
      </c>
      <c r="F45" s="225"/>
      <c r="G45" s="225"/>
      <c r="H45" s="225"/>
      <c r="I45" s="225"/>
      <c r="J45" s="225"/>
      <c r="K45" s="225"/>
      <c r="L45" s="225"/>
      <c r="M45" s="225"/>
      <c r="N45" s="224"/>
      <c r="O45" s="224"/>
      <c r="P45" s="224"/>
      <c r="Q45" s="224"/>
      <c r="R45" s="225"/>
      <c r="S45" s="225"/>
      <c r="T45" s="225"/>
      <c r="U45" s="225"/>
      <c r="V45" s="225"/>
      <c r="W45" s="225"/>
      <c r="X45" s="225"/>
      <c r="Y45" s="225"/>
      <c r="Z45" s="215"/>
      <c r="AA45" s="215"/>
      <c r="AB45" s="215"/>
      <c r="AC45" s="215"/>
      <c r="AD45" s="215"/>
      <c r="AE45" s="215"/>
      <c r="AF45" s="215"/>
      <c r="AG45" s="215" t="s">
        <v>258</v>
      </c>
      <c r="AH45" s="215">
        <v>0</v>
      </c>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row>
    <row r="46" spans="1:60" x14ac:dyDescent="0.2">
      <c r="A46" s="227" t="s">
        <v>217</v>
      </c>
      <c r="B46" s="228" t="s">
        <v>142</v>
      </c>
      <c r="C46" s="248" t="s">
        <v>143</v>
      </c>
      <c r="D46" s="229"/>
      <c r="E46" s="230"/>
      <c r="F46" s="231"/>
      <c r="G46" s="231">
        <f>SUMIF(AG47:AG65,"&lt;&gt;NOR",G47:G65)</f>
        <v>0</v>
      </c>
      <c r="H46" s="231"/>
      <c r="I46" s="231">
        <f>SUM(I47:I65)</f>
        <v>0</v>
      </c>
      <c r="J46" s="231"/>
      <c r="K46" s="231">
        <f>SUM(K47:K65)</f>
        <v>0</v>
      </c>
      <c r="L46" s="231"/>
      <c r="M46" s="231">
        <f>SUM(M47:M65)</f>
        <v>0</v>
      </c>
      <c r="N46" s="230"/>
      <c r="O46" s="230">
        <f>SUM(O47:O65)</f>
        <v>222.12</v>
      </c>
      <c r="P46" s="230"/>
      <c r="Q46" s="230">
        <f>SUM(Q47:Q65)</f>
        <v>0</v>
      </c>
      <c r="R46" s="231"/>
      <c r="S46" s="231"/>
      <c r="T46" s="232"/>
      <c r="U46" s="226"/>
      <c r="V46" s="226">
        <f>SUM(V47:V65)</f>
        <v>417.48</v>
      </c>
      <c r="W46" s="226"/>
      <c r="X46" s="226"/>
      <c r="Y46" s="226"/>
      <c r="AG46" t="s">
        <v>218</v>
      </c>
    </row>
    <row r="47" spans="1:60" outlineLevel="1" x14ac:dyDescent="0.2">
      <c r="A47" s="234">
        <v>14</v>
      </c>
      <c r="B47" s="235" t="s">
        <v>847</v>
      </c>
      <c r="C47" s="250" t="s">
        <v>848</v>
      </c>
      <c r="D47" s="236" t="s">
        <v>272</v>
      </c>
      <c r="E47" s="237">
        <v>269.875</v>
      </c>
      <c r="F47" s="238"/>
      <c r="G47" s="239">
        <f>ROUND(E47*F47,2)</f>
        <v>0</v>
      </c>
      <c r="H47" s="238"/>
      <c r="I47" s="239">
        <f>ROUND(E47*H47,2)</f>
        <v>0</v>
      </c>
      <c r="J47" s="238"/>
      <c r="K47" s="239">
        <f>ROUND(E47*J47,2)</f>
        <v>0</v>
      </c>
      <c r="L47" s="239">
        <v>21</v>
      </c>
      <c r="M47" s="239">
        <f>G47*(1+L47/100)</f>
        <v>0</v>
      </c>
      <c r="N47" s="237">
        <v>0.77122999999999997</v>
      </c>
      <c r="O47" s="237">
        <f>ROUND(E47*N47,2)</f>
        <v>208.14</v>
      </c>
      <c r="P47" s="237">
        <v>0</v>
      </c>
      <c r="Q47" s="237">
        <f>ROUND(E47*P47,2)</f>
        <v>0</v>
      </c>
      <c r="R47" s="239"/>
      <c r="S47" s="239" t="s">
        <v>236</v>
      </c>
      <c r="T47" s="240" t="s">
        <v>223</v>
      </c>
      <c r="U47" s="225">
        <v>0.93</v>
      </c>
      <c r="V47" s="225">
        <f>ROUND(E47*U47,2)</f>
        <v>250.98</v>
      </c>
      <c r="W47" s="225"/>
      <c r="X47" s="225" t="s">
        <v>224</v>
      </c>
      <c r="Y47" s="225" t="s">
        <v>225</v>
      </c>
      <c r="Z47" s="215"/>
      <c r="AA47" s="215"/>
      <c r="AB47" s="215"/>
      <c r="AC47" s="215"/>
      <c r="AD47" s="215"/>
      <c r="AE47" s="215"/>
      <c r="AF47" s="215"/>
      <c r="AG47" s="215" t="s">
        <v>226</v>
      </c>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row>
    <row r="48" spans="1:60" outlineLevel="2" x14ac:dyDescent="0.2">
      <c r="A48" s="222"/>
      <c r="B48" s="223"/>
      <c r="C48" s="261" t="s">
        <v>849</v>
      </c>
      <c r="D48" s="254"/>
      <c r="E48" s="255">
        <v>8.6875</v>
      </c>
      <c r="F48" s="225"/>
      <c r="G48" s="225"/>
      <c r="H48" s="225"/>
      <c r="I48" s="225"/>
      <c r="J48" s="225"/>
      <c r="K48" s="225"/>
      <c r="L48" s="225"/>
      <c r="M48" s="225"/>
      <c r="N48" s="224"/>
      <c r="O48" s="224"/>
      <c r="P48" s="224"/>
      <c r="Q48" s="224"/>
      <c r="R48" s="225"/>
      <c r="S48" s="225"/>
      <c r="T48" s="225"/>
      <c r="U48" s="225"/>
      <c r="V48" s="225"/>
      <c r="W48" s="225"/>
      <c r="X48" s="225"/>
      <c r="Y48" s="225"/>
      <c r="Z48" s="215"/>
      <c r="AA48" s="215"/>
      <c r="AB48" s="215"/>
      <c r="AC48" s="215"/>
      <c r="AD48" s="215"/>
      <c r="AE48" s="215"/>
      <c r="AF48" s="215"/>
      <c r="AG48" s="215" t="s">
        <v>258</v>
      </c>
      <c r="AH48" s="215">
        <v>0</v>
      </c>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row>
    <row r="49" spans="1:60" outlineLevel="3" x14ac:dyDescent="0.2">
      <c r="A49" s="222"/>
      <c r="B49" s="223"/>
      <c r="C49" s="261" t="s">
        <v>850</v>
      </c>
      <c r="D49" s="254"/>
      <c r="E49" s="255">
        <v>15</v>
      </c>
      <c r="F49" s="225"/>
      <c r="G49" s="225"/>
      <c r="H49" s="225"/>
      <c r="I49" s="225"/>
      <c r="J49" s="225"/>
      <c r="K49" s="225"/>
      <c r="L49" s="225"/>
      <c r="M49" s="225"/>
      <c r="N49" s="224"/>
      <c r="O49" s="224"/>
      <c r="P49" s="224"/>
      <c r="Q49" s="224"/>
      <c r="R49" s="225"/>
      <c r="S49" s="225"/>
      <c r="T49" s="225"/>
      <c r="U49" s="225"/>
      <c r="V49" s="225"/>
      <c r="W49" s="225"/>
      <c r="X49" s="225"/>
      <c r="Y49" s="225"/>
      <c r="Z49" s="215"/>
      <c r="AA49" s="215"/>
      <c r="AB49" s="215"/>
      <c r="AC49" s="215"/>
      <c r="AD49" s="215"/>
      <c r="AE49" s="215"/>
      <c r="AF49" s="215"/>
      <c r="AG49" s="215" t="s">
        <v>258</v>
      </c>
      <c r="AH49" s="215">
        <v>0</v>
      </c>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row>
    <row r="50" spans="1:60" outlineLevel="3" x14ac:dyDescent="0.2">
      <c r="A50" s="222"/>
      <c r="B50" s="223"/>
      <c r="C50" s="261" t="s">
        <v>851</v>
      </c>
      <c r="D50" s="254"/>
      <c r="E50" s="255">
        <v>48.75</v>
      </c>
      <c r="F50" s="225"/>
      <c r="G50" s="225"/>
      <c r="H50" s="225"/>
      <c r="I50" s="225"/>
      <c r="J50" s="225"/>
      <c r="K50" s="225"/>
      <c r="L50" s="225"/>
      <c r="M50" s="225"/>
      <c r="N50" s="224"/>
      <c r="O50" s="224"/>
      <c r="P50" s="224"/>
      <c r="Q50" s="224"/>
      <c r="R50" s="225"/>
      <c r="S50" s="225"/>
      <c r="T50" s="225"/>
      <c r="U50" s="225"/>
      <c r="V50" s="225"/>
      <c r="W50" s="225"/>
      <c r="X50" s="225"/>
      <c r="Y50" s="225"/>
      <c r="Z50" s="215"/>
      <c r="AA50" s="215"/>
      <c r="AB50" s="215"/>
      <c r="AC50" s="215"/>
      <c r="AD50" s="215"/>
      <c r="AE50" s="215"/>
      <c r="AF50" s="215"/>
      <c r="AG50" s="215" t="s">
        <v>258</v>
      </c>
      <c r="AH50" s="215">
        <v>0</v>
      </c>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row>
    <row r="51" spans="1:60" outlineLevel="3" x14ac:dyDescent="0.2">
      <c r="A51" s="222"/>
      <c r="B51" s="223"/>
      <c r="C51" s="261" t="s">
        <v>852</v>
      </c>
      <c r="D51" s="254"/>
      <c r="E51" s="255">
        <v>3.0625</v>
      </c>
      <c r="F51" s="225"/>
      <c r="G51" s="225"/>
      <c r="H51" s="225"/>
      <c r="I51" s="225"/>
      <c r="J51" s="225"/>
      <c r="K51" s="225"/>
      <c r="L51" s="225"/>
      <c r="M51" s="225"/>
      <c r="N51" s="224"/>
      <c r="O51" s="224"/>
      <c r="P51" s="224"/>
      <c r="Q51" s="224"/>
      <c r="R51" s="225"/>
      <c r="S51" s="225"/>
      <c r="T51" s="225"/>
      <c r="U51" s="225"/>
      <c r="V51" s="225"/>
      <c r="W51" s="225"/>
      <c r="X51" s="225"/>
      <c r="Y51" s="225"/>
      <c r="Z51" s="215"/>
      <c r="AA51" s="215"/>
      <c r="AB51" s="215"/>
      <c r="AC51" s="215"/>
      <c r="AD51" s="215"/>
      <c r="AE51" s="215"/>
      <c r="AF51" s="215"/>
      <c r="AG51" s="215" t="s">
        <v>258</v>
      </c>
      <c r="AH51" s="215">
        <v>0</v>
      </c>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row>
    <row r="52" spans="1:60" outlineLevel="3" x14ac:dyDescent="0.2">
      <c r="A52" s="222"/>
      <c r="B52" s="223"/>
      <c r="C52" s="261" t="s">
        <v>853</v>
      </c>
      <c r="D52" s="254"/>
      <c r="E52" s="255">
        <v>17.5</v>
      </c>
      <c r="F52" s="225"/>
      <c r="G52" s="225"/>
      <c r="H52" s="225"/>
      <c r="I52" s="225"/>
      <c r="J52" s="225"/>
      <c r="K52" s="225"/>
      <c r="L52" s="225"/>
      <c r="M52" s="225"/>
      <c r="N52" s="224"/>
      <c r="O52" s="224"/>
      <c r="P52" s="224"/>
      <c r="Q52" s="224"/>
      <c r="R52" s="225"/>
      <c r="S52" s="225"/>
      <c r="T52" s="225"/>
      <c r="U52" s="225"/>
      <c r="V52" s="225"/>
      <c r="W52" s="225"/>
      <c r="X52" s="225"/>
      <c r="Y52" s="225"/>
      <c r="Z52" s="215"/>
      <c r="AA52" s="215"/>
      <c r="AB52" s="215"/>
      <c r="AC52" s="215"/>
      <c r="AD52" s="215"/>
      <c r="AE52" s="215"/>
      <c r="AF52" s="215"/>
      <c r="AG52" s="215" t="s">
        <v>258</v>
      </c>
      <c r="AH52" s="215">
        <v>0</v>
      </c>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row>
    <row r="53" spans="1:60" outlineLevel="3" x14ac:dyDescent="0.2">
      <c r="A53" s="222"/>
      <c r="B53" s="223"/>
      <c r="C53" s="261" t="s">
        <v>854</v>
      </c>
      <c r="D53" s="254"/>
      <c r="E53" s="255">
        <v>7.5</v>
      </c>
      <c r="F53" s="225"/>
      <c r="G53" s="225"/>
      <c r="H53" s="225"/>
      <c r="I53" s="225"/>
      <c r="J53" s="225"/>
      <c r="K53" s="225"/>
      <c r="L53" s="225"/>
      <c r="M53" s="225"/>
      <c r="N53" s="224"/>
      <c r="O53" s="224"/>
      <c r="P53" s="224"/>
      <c r="Q53" s="224"/>
      <c r="R53" s="225"/>
      <c r="S53" s="225"/>
      <c r="T53" s="225"/>
      <c r="U53" s="225"/>
      <c r="V53" s="225"/>
      <c r="W53" s="225"/>
      <c r="X53" s="225"/>
      <c r="Y53" s="225"/>
      <c r="Z53" s="215"/>
      <c r="AA53" s="215"/>
      <c r="AB53" s="215"/>
      <c r="AC53" s="215"/>
      <c r="AD53" s="215"/>
      <c r="AE53" s="215"/>
      <c r="AF53" s="215"/>
      <c r="AG53" s="215" t="s">
        <v>258</v>
      </c>
      <c r="AH53" s="215">
        <v>0</v>
      </c>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row>
    <row r="54" spans="1:60" outlineLevel="3" x14ac:dyDescent="0.2">
      <c r="A54" s="222"/>
      <c r="B54" s="223"/>
      <c r="C54" s="261" t="s">
        <v>855</v>
      </c>
      <c r="D54" s="254"/>
      <c r="E54" s="255">
        <v>78</v>
      </c>
      <c r="F54" s="225"/>
      <c r="G54" s="225"/>
      <c r="H54" s="225"/>
      <c r="I54" s="225"/>
      <c r="J54" s="225"/>
      <c r="K54" s="225"/>
      <c r="L54" s="225"/>
      <c r="M54" s="225"/>
      <c r="N54" s="224"/>
      <c r="O54" s="224"/>
      <c r="P54" s="224"/>
      <c r="Q54" s="224"/>
      <c r="R54" s="225"/>
      <c r="S54" s="225"/>
      <c r="T54" s="225"/>
      <c r="U54" s="225"/>
      <c r="V54" s="225"/>
      <c r="W54" s="225"/>
      <c r="X54" s="225"/>
      <c r="Y54" s="225"/>
      <c r="Z54" s="215"/>
      <c r="AA54" s="215"/>
      <c r="AB54" s="215"/>
      <c r="AC54" s="215"/>
      <c r="AD54" s="215"/>
      <c r="AE54" s="215"/>
      <c r="AF54" s="215"/>
      <c r="AG54" s="215" t="s">
        <v>258</v>
      </c>
      <c r="AH54" s="215">
        <v>0</v>
      </c>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row>
    <row r="55" spans="1:60" outlineLevel="3" x14ac:dyDescent="0.2">
      <c r="A55" s="222"/>
      <c r="B55" s="223"/>
      <c r="C55" s="261" t="s">
        <v>856</v>
      </c>
      <c r="D55" s="254"/>
      <c r="E55" s="255">
        <v>91.375</v>
      </c>
      <c r="F55" s="225"/>
      <c r="G55" s="225"/>
      <c r="H55" s="225"/>
      <c r="I55" s="225"/>
      <c r="J55" s="225"/>
      <c r="K55" s="225"/>
      <c r="L55" s="225"/>
      <c r="M55" s="225"/>
      <c r="N55" s="224"/>
      <c r="O55" s="224"/>
      <c r="P55" s="224"/>
      <c r="Q55" s="224"/>
      <c r="R55" s="225"/>
      <c r="S55" s="225"/>
      <c r="T55" s="225"/>
      <c r="U55" s="225"/>
      <c r="V55" s="225"/>
      <c r="W55" s="225"/>
      <c r="X55" s="225"/>
      <c r="Y55" s="225"/>
      <c r="Z55" s="215"/>
      <c r="AA55" s="215"/>
      <c r="AB55" s="215"/>
      <c r="AC55" s="215"/>
      <c r="AD55" s="215"/>
      <c r="AE55" s="215"/>
      <c r="AF55" s="215"/>
      <c r="AG55" s="215" t="s">
        <v>258</v>
      </c>
      <c r="AH55" s="215">
        <v>0</v>
      </c>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row>
    <row r="56" spans="1:60" outlineLevel="1" x14ac:dyDescent="0.2">
      <c r="A56" s="234">
        <v>15</v>
      </c>
      <c r="B56" s="235" t="s">
        <v>636</v>
      </c>
      <c r="C56" s="250" t="s">
        <v>637</v>
      </c>
      <c r="D56" s="236" t="s">
        <v>335</v>
      </c>
      <c r="E56" s="237">
        <v>3.5083799999999998</v>
      </c>
      <c r="F56" s="238"/>
      <c r="G56" s="239">
        <f>ROUND(E56*F56,2)</f>
        <v>0</v>
      </c>
      <c r="H56" s="238"/>
      <c r="I56" s="239">
        <f>ROUND(E56*H56,2)</f>
        <v>0</v>
      </c>
      <c r="J56" s="238"/>
      <c r="K56" s="239">
        <f>ROUND(E56*J56,2)</f>
        <v>0</v>
      </c>
      <c r="L56" s="239">
        <v>21</v>
      </c>
      <c r="M56" s="239">
        <f>G56*(1+L56/100)</f>
        <v>0</v>
      </c>
      <c r="N56" s="237">
        <v>1.0202899999999999</v>
      </c>
      <c r="O56" s="237">
        <f>ROUND(E56*N56,2)</f>
        <v>3.58</v>
      </c>
      <c r="P56" s="237">
        <v>0</v>
      </c>
      <c r="Q56" s="237">
        <f>ROUND(E56*P56,2)</f>
        <v>0</v>
      </c>
      <c r="R56" s="239"/>
      <c r="S56" s="239" t="s">
        <v>236</v>
      </c>
      <c r="T56" s="240" t="s">
        <v>223</v>
      </c>
      <c r="U56" s="225">
        <v>25.27</v>
      </c>
      <c r="V56" s="225">
        <f>ROUND(E56*U56,2)</f>
        <v>88.66</v>
      </c>
      <c r="W56" s="225"/>
      <c r="X56" s="225" t="s">
        <v>224</v>
      </c>
      <c r="Y56" s="225" t="s">
        <v>225</v>
      </c>
      <c r="Z56" s="215"/>
      <c r="AA56" s="215"/>
      <c r="AB56" s="215"/>
      <c r="AC56" s="215"/>
      <c r="AD56" s="215"/>
      <c r="AE56" s="215"/>
      <c r="AF56" s="215"/>
      <c r="AG56" s="215" t="s">
        <v>226</v>
      </c>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row>
    <row r="57" spans="1:60" outlineLevel="2" x14ac:dyDescent="0.2">
      <c r="A57" s="222"/>
      <c r="B57" s="223"/>
      <c r="C57" s="263" t="s">
        <v>857</v>
      </c>
      <c r="D57" s="259"/>
      <c r="E57" s="259"/>
      <c r="F57" s="259"/>
      <c r="G57" s="259"/>
      <c r="H57" s="225"/>
      <c r="I57" s="225"/>
      <c r="J57" s="225"/>
      <c r="K57" s="225"/>
      <c r="L57" s="225"/>
      <c r="M57" s="225"/>
      <c r="N57" s="224"/>
      <c r="O57" s="224"/>
      <c r="P57" s="224"/>
      <c r="Q57" s="224"/>
      <c r="R57" s="225"/>
      <c r="S57" s="225"/>
      <c r="T57" s="225"/>
      <c r="U57" s="225"/>
      <c r="V57" s="225"/>
      <c r="W57" s="225"/>
      <c r="X57" s="225"/>
      <c r="Y57" s="225"/>
      <c r="Z57" s="215"/>
      <c r="AA57" s="215"/>
      <c r="AB57" s="215"/>
      <c r="AC57" s="215"/>
      <c r="AD57" s="215"/>
      <c r="AE57" s="215"/>
      <c r="AF57" s="215"/>
      <c r="AG57" s="215" t="s">
        <v>278</v>
      </c>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row>
    <row r="58" spans="1:60" outlineLevel="2" x14ac:dyDescent="0.2">
      <c r="A58" s="222"/>
      <c r="B58" s="223"/>
      <c r="C58" s="261" t="s">
        <v>858</v>
      </c>
      <c r="D58" s="254"/>
      <c r="E58" s="255">
        <v>3.5083799999999998</v>
      </c>
      <c r="F58" s="225"/>
      <c r="G58" s="225"/>
      <c r="H58" s="225"/>
      <c r="I58" s="225"/>
      <c r="J58" s="225"/>
      <c r="K58" s="225"/>
      <c r="L58" s="225"/>
      <c r="M58" s="225"/>
      <c r="N58" s="224"/>
      <c r="O58" s="224"/>
      <c r="P58" s="224"/>
      <c r="Q58" s="224"/>
      <c r="R58" s="225"/>
      <c r="S58" s="225"/>
      <c r="T58" s="225"/>
      <c r="U58" s="225"/>
      <c r="V58" s="225"/>
      <c r="W58" s="225"/>
      <c r="X58" s="225"/>
      <c r="Y58" s="225"/>
      <c r="Z58" s="215"/>
      <c r="AA58" s="215"/>
      <c r="AB58" s="215"/>
      <c r="AC58" s="215"/>
      <c r="AD58" s="215"/>
      <c r="AE58" s="215"/>
      <c r="AF58" s="215"/>
      <c r="AG58" s="215" t="s">
        <v>258</v>
      </c>
      <c r="AH58" s="215">
        <v>0</v>
      </c>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row>
    <row r="59" spans="1:60" outlineLevel="1" x14ac:dyDescent="0.2">
      <c r="A59" s="234">
        <v>16</v>
      </c>
      <c r="B59" s="235" t="s">
        <v>859</v>
      </c>
      <c r="C59" s="250" t="s">
        <v>860</v>
      </c>
      <c r="D59" s="236" t="s">
        <v>299</v>
      </c>
      <c r="E59" s="237">
        <v>228.95</v>
      </c>
      <c r="F59" s="238"/>
      <c r="G59" s="239">
        <f>ROUND(E59*F59,2)</f>
        <v>0</v>
      </c>
      <c r="H59" s="238"/>
      <c r="I59" s="239">
        <f>ROUND(E59*H59,2)</f>
        <v>0</v>
      </c>
      <c r="J59" s="238"/>
      <c r="K59" s="239">
        <f>ROUND(E59*J59,2)</f>
        <v>0</v>
      </c>
      <c r="L59" s="239">
        <v>21</v>
      </c>
      <c r="M59" s="239">
        <f>G59*(1+L59/100)</f>
        <v>0</v>
      </c>
      <c r="N59" s="237">
        <v>4.5440000000000001E-2</v>
      </c>
      <c r="O59" s="237">
        <f>ROUND(E59*N59,2)</f>
        <v>10.4</v>
      </c>
      <c r="P59" s="237">
        <v>0</v>
      </c>
      <c r="Q59" s="237">
        <f>ROUND(E59*P59,2)</f>
        <v>0</v>
      </c>
      <c r="R59" s="239"/>
      <c r="S59" s="239" t="s">
        <v>236</v>
      </c>
      <c r="T59" s="240" t="s">
        <v>223</v>
      </c>
      <c r="U59" s="225">
        <v>0.34</v>
      </c>
      <c r="V59" s="225">
        <f>ROUND(E59*U59,2)</f>
        <v>77.84</v>
      </c>
      <c r="W59" s="225"/>
      <c r="X59" s="225" t="s">
        <v>224</v>
      </c>
      <c r="Y59" s="225" t="s">
        <v>225</v>
      </c>
      <c r="Z59" s="215"/>
      <c r="AA59" s="215"/>
      <c r="AB59" s="215"/>
      <c r="AC59" s="215"/>
      <c r="AD59" s="215"/>
      <c r="AE59" s="215"/>
      <c r="AF59" s="215"/>
      <c r="AG59" s="215" t="s">
        <v>226</v>
      </c>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row>
    <row r="60" spans="1:60" outlineLevel="2" x14ac:dyDescent="0.2">
      <c r="A60" s="222"/>
      <c r="B60" s="223"/>
      <c r="C60" s="261" t="s">
        <v>861</v>
      </c>
      <c r="D60" s="254"/>
      <c r="E60" s="255">
        <v>24</v>
      </c>
      <c r="F60" s="225"/>
      <c r="G60" s="225"/>
      <c r="H60" s="225"/>
      <c r="I60" s="225"/>
      <c r="J60" s="225"/>
      <c r="K60" s="225"/>
      <c r="L60" s="225"/>
      <c r="M60" s="225"/>
      <c r="N60" s="224"/>
      <c r="O60" s="224"/>
      <c r="P60" s="224"/>
      <c r="Q60" s="224"/>
      <c r="R60" s="225"/>
      <c r="S60" s="225"/>
      <c r="T60" s="225"/>
      <c r="U60" s="225"/>
      <c r="V60" s="225"/>
      <c r="W60" s="225"/>
      <c r="X60" s="225"/>
      <c r="Y60" s="225"/>
      <c r="Z60" s="215"/>
      <c r="AA60" s="215"/>
      <c r="AB60" s="215"/>
      <c r="AC60" s="215"/>
      <c r="AD60" s="215"/>
      <c r="AE60" s="215"/>
      <c r="AF60" s="215"/>
      <c r="AG60" s="215" t="s">
        <v>258</v>
      </c>
      <c r="AH60" s="215">
        <v>0</v>
      </c>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15"/>
      <c r="BG60" s="215"/>
      <c r="BH60" s="215"/>
    </row>
    <row r="61" spans="1:60" outlineLevel="3" x14ac:dyDescent="0.2">
      <c r="A61" s="222"/>
      <c r="B61" s="223"/>
      <c r="C61" s="261" t="s">
        <v>862</v>
      </c>
      <c r="D61" s="254"/>
      <c r="E61" s="255">
        <v>39</v>
      </c>
      <c r="F61" s="225"/>
      <c r="G61" s="225"/>
      <c r="H61" s="225"/>
      <c r="I61" s="225"/>
      <c r="J61" s="225"/>
      <c r="K61" s="225"/>
      <c r="L61" s="225"/>
      <c r="M61" s="225"/>
      <c r="N61" s="224"/>
      <c r="O61" s="224"/>
      <c r="P61" s="224"/>
      <c r="Q61" s="224"/>
      <c r="R61" s="225"/>
      <c r="S61" s="225"/>
      <c r="T61" s="225"/>
      <c r="U61" s="225"/>
      <c r="V61" s="225"/>
      <c r="W61" s="225"/>
      <c r="X61" s="225"/>
      <c r="Y61" s="225"/>
      <c r="Z61" s="215"/>
      <c r="AA61" s="215"/>
      <c r="AB61" s="215"/>
      <c r="AC61" s="215"/>
      <c r="AD61" s="215"/>
      <c r="AE61" s="215"/>
      <c r="AF61" s="215"/>
      <c r="AG61" s="215" t="s">
        <v>258</v>
      </c>
      <c r="AH61" s="215">
        <v>0</v>
      </c>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row>
    <row r="62" spans="1:60" outlineLevel="3" x14ac:dyDescent="0.2">
      <c r="A62" s="222"/>
      <c r="B62" s="223"/>
      <c r="C62" s="261" t="s">
        <v>863</v>
      </c>
      <c r="D62" s="254"/>
      <c r="E62" s="255">
        <v>2.4500000000000002</v>
      </c>
      <c r="F62" s="225"/>
      <c r="G62" s="225"/>
      <c r="H62" s="225"/>
      <c r="I62" s="225"/>
      <c r="J62" s="225"/>
      <c r="K62" s="225"/>
      <c r="L62" s="225"/>
      <c r="M62" s="225"/>
      <c r="N62" s="224"/>
      <c r="O62" s="224"/>
      <c r="P62" s="224"/>
      <c r="Q62" s="224"/>
      <c r="R62" s="225"/>
      <c r="S62" s="225"/>
      <c r="T62" s="225"/>
      <c r="U62" s="225"/>
      <c r="V62" s="225"/>
      <c r="W62" s="225"/>
      <c r="X62" s="225"/>
      <c r="Y62" s="225"/>
      <c r="Z62" s="215"/>
      <c r="AA62" s="215"/>
      <c r="AB62" s="215"/>
      <c r="AC62" s="215"/>
      <c r="AD62" s="215"/>
      <c r="AE62" s="215"/>
      <c r="AF62" s="215"/>
      <c r="AG62" s="215" t="s">
        <v>258</v>
      </c>
      <c r="AH62" s="215">
        <v>0</v>
      </c>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row>
    <row r="63" spans="1:60" outlineLevel="3" x14ac:dyDescent="0.2">
      <c r="A63" s="222"/>
      <c r="B63" s="223"/>
      <c r="C63" s="261" t="s">
        <v>864</v>
      </c>
      <c r="D63" s="254"/>
      <c r="E63" s="255">
        <v>28</v>
      </c>
      <c r="F63" s="225"/>
      <c r="G63" s="225"/>
      <c r="H63" s="225"/>
      <c r="I63" s="225"/>
      <c r="J63" s="225"/>
      <c r="K63" s="225"/>
      <c r="L63" s="225"/>
      <c r="M63" s="225"/>
      <c r="N63" s="224"/>
      <c r="O63" s="224"/>
      <c r="P63" s="224"/>
      <c r="Q63" s="224"/>
      <c r="R63" s="225"/>
      <c r="S63" s="225"/>
      <c r="T63" s="225"/>
      <c r="U63" s="225"/>
      <c r="V63" s="225"/>
      <c r="W63" s="225"/>
      <c r="X63" s="225"/>
      <c r="Y63" s="225"/>
      <c r="Z63" s="215"/>
      <c r="AA63" s="215"/>
      <c r="AB63" s="215"/>
      <c r="AC63" s="215"/>
      <c r="AD63" s="215"/>
      <c r="AE63" s="215"/>
      <c r="AF63" s="215"/>
      <c r="AG63" s="215" t="s">
        <v>258</v>
      </c>
      <c r="AH63" s="215">
        <v>0</v>
      </c>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row>
    <row r="64" spans="1:60" outlineLevel="3" x14ac:dyDescent="0.2">
      <c r="A64" s="222"/>
      <c r="B64" s="223"/>
      <c r="C64" s="261" t="s">
        <v>865</v>
      </c>
      <c r="D64" s="254"/>
      <c r="E64" s="255">
        <v>62.4</v>
      </c>
      <c r="F64" s="225"/>
      <c r="G64" s="225"/>
      <c r="H64" s="225"/>
      <c r="I64" s="225"/>
      <c r="J64" s="225"/>
      <c r="K64" s="225"/>
      <c r="L64" s="225"/>
      <c r="M64" s="225"/>
      <c r="N64" s="224"/>
      <c r="O64" s="224"/>
      <c r="P64" s="224"/>
      <c r="Q64" s="224"/>
      <c r="R64" s="225"/>
      <c r="S64" s="225"/>
      <c r="T64" s="225"/>
      <c r="U64" s="225"/>
      <c r="V64" s="225"/>
      <c r="W64" s="225"/>
      <c r="X64" s="225"/>
      <c r="Y64" s="225"/>
      <c r="Z64" s="215"/>
      <c r="AA64" s="215"/>
      <c r="AB64" s="215"/>
      <c r="AC64" s="215"/>
      <c r="AD64" s="215"/>
      <c r="AE64" s="215"/>
      <c r="AF64" s="215"/>
      <c r="AG64" s="215" t="s">
        <v>258</v>
      </c>
      <c r="AH64" s="215">
        <v>0</v>
      </c>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row>
    <row r="65" spans="1:60" outlineLevel="3" x14ac:dyDescent="0.2">
      <c r="A65" s="222"/>
      <c r="B65" s="223"/>
      <c r="C65" s="261" t="s">
        <v>866</v>
      </c>
      <c r="D65" s="254"/>
      <c r="E65" s="255">
        <v>73.099999999999994</v>
      </c>
      <c r="F65" s="225"/>
      <c r="G65" s="225"/>
      <c r="H65" s="225"/>
      <c r="I65" s="225"/>
      <c r="J65" s="225"/>
      <c r="K65" s="225"/>
      <c r="L65" s="225"/>
      <c r="M65" s="225"/>
      <c r="N65" s="224"/>
      <c r="O65" s="224"/>
      <c r="P65" s="224"/>
      <c r="Q65" s="224"/>
      <c r="R65" s="225"/>
      <c r="S65" s="225"/>
      <c r="T65" s="225"/>
      <c r="U65" s="225"/>
      <c r="V65" s="225"/>
      <c r="W65" s="225"/>
      <c r="X65" s="225"/>
      <c r="Y65" s="225"/>
      <c r="Z65" s="215"/>
      <c r="AA65" s="215"/>
      <c r="AB65" s="215"/>
      <c r="AC65" s="215"/>
      <c r="AD65" s="215"/>
      <c r="AE65" s="215"/>
      <c r="AF65" s="215"/>
      <c r="AG65" s="215" t="s">
        <v>258</v>
      </c>
      <c r="AH65" s="215">
        <v>0</v>
      </c>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row>
    <row r="66" spans="1:60" x14ac:dyDescent="0.2">
      <c r="A66" s="227" t="s">
        <v>217</v>
      </c>
      <c r="B66" s="228" t="s">
        <v>146</v>
      </c>
      <c r="C66" s="248" t="s">
        <v>147</v>
      </c>
      <c r="D66" s="229"/>
      <c r="E66" s="230"/>
      <c r="F66" s="231"/>
      <c r="G66" s="231">
        <f>SUMIF(AG67:AG74,"&lt;&gt;NOR",G67:G74)</f>
        <v>0</v>
      </c>
      <c r="H66" s="231"/>
      <c r="I66" s="231">
        <f>SUM(I67:I74)</f>
        <v>0</v>
      </c>
      <c r="J66" s="231"/>
      <c r="K66" s="231">
        <f>SUM(K67:K74)</f>
        <v>0</v>
      </c>
      <c r="L66" s="231"/>
      <c r="M66" s="231">
        <f>SUM(M67:M74)</f>
        <v>0</v>
      </c>
      <c r="N66" s="230"/>
      <c r="O66" s="230">
        <f>SUM(O67:O74)</f>
        <v>1096.47</v>
      </c>
      <c r="P66" s="230"/>
      <c r="Q66" s="230">
        <f>SUM(Q67:Q74)</f>
        <v>0</v>
      </c>
      <c r="R66" s="231"/>
      <c r="S66" s="231"/>
      <c r="T66" s="232"/>
      <c r="U66" s="226"/>
      <c r="V66" s="226">
        <f>SUM(V67:V74)</f>
        <v>147.84</v>
      </c>
      <c r="W66" s="226"/>
      <c r="X66" s="226"/>
      <c r="Y66" s="226"/>
      <c r="AG66" t="s">
        <v>218</v>
      </c>
    </row>
    <row r="67" spans="1:60" outlineLevel="1" x14ac:dyDescent="0.2">
      <c r="A67" s="241">
        <v>17</v>
      </c>
      <c r="B67" s="242" t="s">
        <v>642</v>
      </c>
      <c r="C67" s="249" t="s">
        <v>643</v>
      </c>
      <c r="D67" s="243" t="s">
        <v>272</v>
      </c>
      <c r="E67" s="244">
        <v>704</v>
      </c>
      <c r="F67" s="245"/>
      <c r="G67" s="246">
        <f>ROUND(E67*F67,2)</f>
        <v>0</v>
      </c>
      <c r="H67" s="245"/>
      <c r="I67" s="246">
        <f>ROUND(E67*H67,2)</f>
        <v>0</v>
      </c>
      <c r="J67" s="245"/>
      <c r="K67" s="246">
        <f>ROUND(E67*J67,2)</f>
        <v>0</v>
      </c>
      <c r="L67" s="246">
        <v>21</v>
      </c>
      <c r="M67" s="246">
        <f>G67*(1+L67/100)</f>
        <v>0</v>
      </c>
      <c r="N67" s="244">
        <v>1.77E-2</v>
      </c>
      <c r="O67" s="244">
        <f>ROUND(E67*N67,2)</f>
        <v>12.46</v>
      </c>
      <c r="P67" s="244">
        <v>0</v>
      </c>
      <c r="Q67" s="244">
        <f>ROUND(E67*P67,2)</f>
        <v>0</v>
      </c>
      <c r="R67" s="246"/>
      <c r="S67" s="246" t="s">
        <v>236</v>
      </c>
      <c r="T67" s="247" t="s">
        <v>223</v>
      </c>
      <c r="U67" s="225">
        <v>0.03</v>
      </c>
      <c r="V67" s="225">
        <f>ROUND(E67*U67,2)</f>
        <v>21.12</v>
      </c>
      <c r="W67" s="225"/>
      <c r="X67" s="225" t="s">
        <v>224</v>
      </c>
      <c r="Y67" s="225" t="s">
        <v>225</v>
      </c>
      <c r="Z67" s="215"/>
      <c r="AA67" s="215"/>
      <c r="AB67" s="215"/>
      <c r="AC67" s="215"/>
      <c r="AD67" s="215"/>
      <c r="AE67" s="215"/>
      <c r="AF67" s="215"/>
      <c r="AG67" s="215" t="s">
        <v>226</v>
      </c>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row>
    <row r="68" spans="1:60" outlineLevel="1" x14ac:dyDescent="0.2">
      <c r="A68" s="241">
        <v>18</v>
      </c>
      <c r="B68" s="242" t="s">
        <v>648</v>
      </c>
      <c r="C68" s="249" t="s">
        <v>649</v>
      </c>
      <c r="D68" s="243" t="s">
        <v>272</v>
      </c>
      <c r="E68" s="244">
        <v>704</v>
      </c>
      <c r="F68" s="245"/>
      <c r="G68" s="246">
        <f>ROUND(E68*F68,2)</f>
        <v>0</v>
      </c>
      <c r="H68" s="245"/>
      <c r="I68" s="246">
        <f>ROUND(E68*H68,2)</f>
        <v>0</v>
      </c>
      <c r="J68" s="245"/>
      <c r="K68" s="246">
        <f>ROUND(E68*J68,2)</f>
        <v>0</v>
      </c>
      <c r="L68" s="246">
        <v>21</v>
      </c>
      <c r="M68" s="246">
        <f>G68*(1+L68/100)</f>
        <v>0</v>
      </c>
      <c r="N68" s="244">
        <v>0.55125000000000002</v>
      </c>
      <c r="O68" s="244">
        <f>ROUND(E68*N68,2)</f>
        <v>388.08</v>
      </c>
      <c r="P68" s="244">
        <v>0</v>
      </c>
      <c r="Q68" s="244">
        <f>ROUND(E68*P68,2)</f>
        <v>0</v>
      </c>
      <c r="R68" s="246"/>
      <c r="S68" s="246" t="s">
        <v>236</v>
      </c>
      <c r="T68" s="247" t="s">
        <v>223</v>
      </c>
      <c r="U68" s="225">
        <v>0.03</v>
      </c>
      <c r="V68" s="225">
        <f>ROUND(E68*U68,2)</f>
        <v>21.12</v>
      </c>
      <c r="W68" s="225"/>
      <c r="X68" s="225" t="s">
        <v>224</v>
      </c>
      <c r="Y68" s="225" t="s">
        <v>225</v>
      </c>
      <c r="Z68" s="215"/>
      <c r="AA68" s="215"/>
      <c r="AB68" s="215"/>
      <c r="AC68" s="215"/>
      <c r="AD68" s="215"/>
      <c r="AE68" s="215"/>
      <c r="AF68" s="215"/>
      <c r="AG68" s="215" t="s">
        <v>226</v>
      </c>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row>
    <row r="69" spans="1:60" outlineLevel="1" x14ac:dyDescent="0.2">
      <c r="A69" s="241">
        <v>19</v>
      </c>
      <c r="B69" s="242" t="s">
        <v>652</v>
      </c>
      <c r="C69" s="249" t="s">
        <v>653</v>
      </c>
      <c r="D69" s="243" t="s">
        <v>272</v>
      </c>
      <c r="E69" s="244">
        <v>704</v>
      </c>
      <c r="F69" s="245"/>
      <c r="G69" s="246">
        <f>ROUND(E69*F69,2)</f>
        <v>0</v>
      </c>
      <c r="H69" s="245"/>
      <c r="I69" s="246">
        <f>ROUND(E69*H69,2)</f>
        <v>0</v>
      </c>
      <c r="J69" s="245"/>
      <c r="K69" s="246">
        <f>ROUND(E69*J69,2)</f>
        <v>0</v>
      </c>
      <c r="L69" s="246">
        <v>21</v>
      </c>
      <c r="M69" s="246">
        <f>G69*(1+L69/100)</f>
        <v>0</v>
      </c>
      <c r="N69" s="244">
        <v>0.45268000000000003</v>
      </c>
      <c r="O69" s="244">
        <f>ROUND(E69*N69,2)</f>
        <v>318.69</v>
      </c>
      <c r="P69" s="244">
        <v>0</v>
      </c>
      <c r="Q69" s="244">
        <f>ROUND(E69*P69,2)</f>
        <v>0</v>
      </c>
      <c r="R69" s="246"/>
      <c r="S69" s="246" t="s">
        <v>236</v>
      </c>
      <c r="T69" s="247" t="s">
        <v>223</v>
      </c>
      <c r="U69" s="225">
        <v>0.03</v>
      </c>
      <c r="V69" s="225">
        <f>ROUND(E69*U69,2)</f>
        <v>21.12</v>
      </c>
      <c r="W69" s="225"/>
      <c r="X69" s="225" t="s">
        <v>224</v>
      </c>
      <c r="Y69" s="225" t="s">
        <v>225</v>
      </c>
      <c r="Z69" s="215"/>
      <c r="AA69" s="215"/>
      <c r="AB69" s="215"/>
      <c r="AC69" s="215"/>
      <c r="AD69" s="215"/>
      <c r="AE69" s="215"/>
      <c r="AF69" s="215"/>
      <c r="AG69" s="215" t="s">
        <v>226</v>
      </c>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row>
    <row r="70" spans="1:60" outlineLevel="1" x14ac:dyDescent="0.2">
      <c r="A70" s="241">
        <v>20</v>
      </c>
      <c r="B70" s="242" t="s">
        <v>663</v>
      </c>
      <c r="C70" s="249" t="s">
        <v>664</v>
      </c>
      <c r="D70" s="243" t="s">
        <v>272</v>
      </c>
      <c r="E70" s="244">
        <v>704</v>
      </c>
      <c r="F70" s="245"/>
      <c r="G70" s="246">
        <f>ROUND(E70*F70,2)</f>
        <v>0</v>
      </c>
      <c r="H70" s="245"/>
      <c r="I70" s="246">
        <f>ROUND(E70*H70,2)</f>
        <v>0</v>
      </c>
      <c r="J70" s="245"/>
      <c r="K70" s="246">
        <f>ROUND(E70*J70,2)</f>
        <v>0</v>
      </c>
      <c r="L70" s="246">
        <v>21</v>
      </c>
      <c r="M70" s="246">
        <f>G70*(1+L70/100)</f>
        <v>0</v>
      </c>
      <c r="N70" s="244">
        <v>0.51815</v>
      </c>
      <c r="O70" s="244">
        <f>ROUND(E70*N70,2)</f>
        <v>364.78</v>
      </c>
      <c r="P70" s="244">
        <v>0</v>
      </c>
      <c r="Q70" s="244">
        <f>ROUND(E70*P70,2)</f>
        <v>0</v>
      </c>
      <c r="R70" s="246"/>
      <c r="S70" s="246" t="s">
        <v>236</v>
      </c>
      <c r="T70" s="247" t="s">
        <v>223</v>
      </c>
      <c r="U70" s="225">
        <v>0.02</v>
      </c>
      <c r="V70" s="225">
        <f>ROUND(E70*U70,2)</f>
        <v>14.08</v>
      </c>
      <c r="W70" s="225"/>
      <c r="X70" s="225" t="s">
        <v>224</v>
      </c>
      <c r="Y70" s="225" t="s">
        <v>225</v>
      </c>
      <c r="Z70" s="215"/>
      <c r="AA70" s="215"/>
      <c r="AB70" s="215"/>
      <c r="AC70" s="215"/>
      <c r="AD70" s="215"/>
      <c r="AE70" s="215"/>
      <c r="AF70" s="215"/>
      <c r="AG70" s="215" t="s">
        <v>226</v>
      </c>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row>
    <row r="71" spans="1:60" ht="22.5" outlineLevel="1" x14ac:dyDescent="0.2">
      <c r="A71" s="234">
        <v>21</v>
      </c>
      <c r="B71" s="235" t="s">
        <v>665</v>
      </c>
      <c r="C71" s="250" t="s">
        <v>666</v>
      </c>
      <c r="D71" s="236" t="s">
        <v>272</v>
      </c>
      <c r="E71" s="237">
        <v>704</v>
      </c>
      <c r="F71" s="238"/>
      <c r="G71" s="239">
        <f>ROUND(E71*F71,2)</f>
        <v>0</v>
      </c>
      <c r="H71" s="238"/>
      <c r="I71" s="239">
        <f>ROUND(E71*H71,2)</f>
        <v>0</v>
      </c>
      <c r="J71" s="238"/>
      <c r="K71" s="239">
        <f>ROUND(E71*J71,2)</f>
        <v>0</v>
      </c>
      <c r="L71" s="239">
        <v>21</v>
      </c>
      <c r="M71" s="239">
        <f>G71*(1+L71/100)</f>
        <v>0</v>
      </c>
      <c r="N71" s="237">
        <v>0</v>
      </c>
      <c r="O71" s="237">
        <f>ROUND(E71*N71,2)</f>
        <v>0</v>
      </c>
      <c r="P71" s="237">
        <v>0</v>
      </c>
      <c r="Q71" s="237">
        <f>ROUND(E71*P71,2)</f>
        <v>0</v>
      </c>
      <c r="R71" s="239"/>
      <c r="S71" s="239" t="s">
        <v>236</v>
      </c>
      <c r="T71" s="240" t="s">
        <v>223</v>
      </c>
      <c r="U71" s="225">
        <v>0.1</v>
      </c>
      <c r="V71" s="225">
        <f>ROUND(E71*U71,2)</f>
        <v>70.400000000000006</v>
      </c>
      <c r="W71" s="225"/>
      <c r="X71" s="225" t="s">
        <v>224</v>
      </c>
      <c r="Y71" s="225" t="s">
        <v>225</v>
      </c>
      <c r="Z71" s="215"/>
      <c r="AA71" s="215"/>
      <c r="AB71" s="215"/>
      <c r="AC71" s="215"/>
      <c r="AD71" s="215"/>
      <c r="AE71" s="215"/>
      <c r="AF71" s="215"/>
      <c r="AG71" s="215" t="s">
        <v>226</v>
      </c>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row>
    <row r="72" spans="1:60" outlineLevel="2" x14ac:dyDescent="0.2">
      <c r="A72" s="222"/>
      <c r="B72" s="223"/>
      <c r="C72" s="261" t="s">
        <v>841</v>
      </c>
      <c r="D72" s="254"/>
      <c r="E72" s="255">
        <v>704</v>
      </c>
      <c r="F72" s="225"/>
      <c r="G72" s="225"/>
      <c r="H72" s="225"/>
      <c r="I72" s="225"/>
      <c r="J72" s="225"/>
      <c r="K72" s="225"/>
      <c r="L72" s="225"/>
      <c r="M72" s="225"/>
      <c r="N72" s="224"/>
      <c r="O72" s="224"/>
      <c r="P72" s="224"/>
      <c r="Q72" s="224"/>
      <c r="R72" s="225"/>
      <c r="S72" s="225"/>
      <c r="T72" s="225"/>
      <c r="U72" s="225"/>
      <c r="V72" s="225"/>
      <c r="W72" s="225"/>
      <c r="X72" s="225"/>
      <c r="Y72" s="225"/>
      <c r="Z72" s="215"/>
      <c r="AA72" s="215"/>
      <c r="AB72" s="215"/>
      <c r="AC72" s="215"/>
      <c r="AD72" s="215"/>
      <c r="AE72" s="215"/>
      <c r="AF72" s="215"/>
      <c r="AG72" s="215" t="s">
        <v>258</v>
      </c>
      <c r="AH72" s="215">
        <v>0</v>
      </c>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row>
    <row r="73" spans="1:60" outlineLevel="1" x14ac:dyDescent="0.2">
      <c r="A73" s="234">
        <v>22</v>
      </c>
      <c r="B73" s="235" t="s">
        <v>668</v>
      </c>
      <c r="C73" s="250" t="s">
        <v>669</v>
      </c>
      <c r="D73" s="236" t="s">
        <v>544</v>
      </c>
      <c r="E73" s="237">
        <v>12460.8</v>
      </c>
      <c r="F73" s="238"/>
      <c r="G73" s="239">
        <f>ROUND(E73*F73,2)</f>
        <v>0</v>
      </c>
      <c r="H73" s="238"/>
      <c r="I73" s="239">
        <f>ROUND(E73*H73,2)</f>
        <v>0</v>
      </c>
      <c r="J73" s="238"/>
      <c r="K73" s="239">
        <f>ROUND(E73*J73,2)</f>
        <v>0</v>
      </c>
      <c r="L73" s="239">
        <v>21</v>
      </c>
      <c r="M73" s="239">
        <f>G73*(1+L73/100)</f>
        <v>0</v>
      </c>
      <c r="N73" s="237">
        <v>1E-3</v>
      </c>
      <c r="O73" s="237">
        <f>ROUND(E73*N73,2)</f>
        <v>12.46</v>
      </c>
      <c r="P73" s="237">
        <v>0</v>
      </c>
      <c r="Q73" s="237">
        <f>ROUND(E73*P73,2)</f>
        <v>0</v>
      </c>
      <c r="R73" s="239"/>
      <c r="S73" s="239" t="s">
        <v>222</v>
      </c>
      <c r="T73" s="240" t="s">
        <v>223</v>
      </c>
      <c r="U73" s="225">
        <v>0</v>
      </c>
      <c r="V73" s="225">
        <f>ROUND(E73*U73,2)</f>
        <v>0</v>
      </c>
      <c r="W73" s="225"/>
      <c r="X73" s="225" t="s">
        <v>285</v>
      </c>
      <c r="Y73" s="225" t="s">
        <v>225</v>
      </c>
      <c r="Z73" s="215"/>
      <c r="AA73" s="215"/>
      <c r="AB73" s="215"/>
      <c r="AC73" s="215"/>
      <c r="AD73" s="215"/>
      <c r="AE73" s="215"/>
      <c r="AF73" s="215"/>
      <c r="AG73" s="215" t="s">
        <v>286</v>
      </c>
      <c r="AH73" s="215"/>
      <c r="AI73" s="215"/>
      <c r="AJ73" s="215"/>
      <c r="AK73" s="215"/>
      <c r="AL73" s="215"/>
      <c r="AM73" s="215"/>
      <c r="AN73" s="215"/>
      <c r="AO73" s="215"/>
      <c r="AP73" s="215"/>
      <c r="AQ73" s="215"/>
      <c r="AR73" s="215"/>
      <c r="AS73" s="215"/>
      <c r="AT73" s="215"/>
      <c r="AU73" s="215"/>
      <c r="AV73" s="215"/>
      <c r="AW73" s="215"/>
      <c r="AX73" s="215"/>
      <c r="AY73" s="215"/>
      <c r="AZ73" s="215"/>
      <c r="BA73" s="215"/>
      <c r="BB73" s="215"/>
      <c r="BC73" s="215"/>
      <c r="BD73" s="215"/>
      <c r="BE73" s="215"/>
      <c r="BF73" s="215"/>
      <c r="BG73" s="215"/>
      <c r="BH73" s="215"/>
    </row>
    <row r="74" spans="1:60" outlineLevel="2" x14ac:dyDescent="0.2">
      <c r="A74" s="222"/>
      <c r="B74" s="223"/>
      <c r="C74" s="261" t="s">
        <v>867</v>
      </c>
      <c r="D74" s="254"/>
      <c r="E74" s="255">
        <v>12460.8</v>
      </c>
      <c r="F74" s="225"/>
      <c r="G74" s="225"/>
      <c r="H74" s="225"/>
      <c r="I74" s="225"/>
      <c r="J74" s="225"/>
      <c r="K74" s="225"/>
      <c r="L74" s="225"/>
      <c r="M74" s="225"/>
      <c r="N74" s="224"/>
      <c r="O74" s="224"/>
      <c r="P74" s="224"/>
      <c r="Q74" s="224"/>
      <c r="R74" s="225"/>
      <c r="S74" s="225"/>
      <c r="T74" s="225"/>
      <c r="U74" s="225"/>
      <c r="V74" s="225"/>
      <c r="W74" s="225"/>
      <c r="X74" s="225"/>
      <c r="Y74" s="225"/>
      <c r="Z74" s="215"/>
      <c r="AA74" s="215"/>
      <c r="AB74" s="215"/>
      <c r="AC74" s="215"/>
      <c r="AD74" s="215"/>
      <c r="AE74" s="215"/>
      <c r="AF74" s="215"/>
      <c r="AG74" s="215" t="s">
        <v>258</v>
      </c>
      <c r="AH74" s="215">
        <v>0</v>
      </c>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c r="BG74" s="215"/>
      <c r="BH74" s="215"/>
    </row>
    <row r="75" spans="1:60" x14ac:dyDescent="0.2">
      <c r="A75" s="227" t="s">
        <v>217</v>
      </c>
      <c r="B75" s="228" t="s">
        <v>158</v>
      </c>
      <c r="C75" s="248" t="s">
        <v>159</v>
      </c>
      <c r="D75" s="229"/>
      <c r="E75" s="230"/>
      <c r="F75" s="231"/>
      <c r="G75" s="231">
        <f>SUMIF(AG76:AG88,"&lt;&gt;NOR",G76:G88)</f>
        <v>0</v>
      </c>
      <c r="H75" s="231"/>
      <c r="I75" s="231">
        <f>SUM(I76:I88)</f>
        <v>0</v>
      </c>
      <c r="J75" s="231"/>
      <c r="K75" s="231">
        <f>SUM(K76:K88)</f>
        <v>0</v>
      </c>
      <c r="L75" s="231"/>
      <c r="M75" s="231">
        <f>SUM(M76:M88)</f>
        <v>0</v>
      </c>
      <c r="N75" s="230"/>
      <c r="O75" s="230">
        <f>SUM(O76:O88)</f>
        <v>0</v>
      </c>
      <c r="P75" s="230"/>
      <c r="Q75" s="230">
        <f>SUM(Q76:Q88)</f>
        <v>0</v>
      </c>
      <c r="R75" s="231"/>
      <c r="S75" s="231"/>
      <c r="T75" s="232"/>
      <c r="U75" s="226"/>
      <c r="V75" s="226">
        <f>SUM(V76:V88)</f>
        <v>471.71</v>
      </c>
      <c r="W75" s="226"/>
      <c r="X75" s="226"/>
      <c r="Y75" s="226"/>
      <c r="AG75" t="s">
        <v>218</v>
      </c>
    </row>
    <row r="76" spans="1:60" outlineLevel="1" x14ac:dyDescent="0.2">
      <c r="A76" s="234">
        <v>23</v>
      </c>
      <c r="B76" s="235" t="s">
        <v>404</v>
      </c>
      <c r="C76" s="250" t="s">
        <v>405</v>
      </c>
      <c r="D76" s="236" t="s">
        <v>335</v>
      </c>
      <c r="E76" s="237">
        <v>536.83682999999996</v>
      </c>
      <c r="F76" s="238"/>
      <c r="G76" s="239">
        <f>ROUND(E76*F76,2)</f>
        <v>0</v>
      </c>
      <c r="H76" s="238"/>
      <c r="I76" s="239">
        <f>ROUND(E76*H76,2)</f>
        <v>0</v>
      </c>
      <c r="J76" s="238"/>
      <c r="K76" s="239">
        <f>ROUND(E76*J76,2)</f>
        <v>0</v>
      </c>
      <c r="L76" s="239">
        <v>21</v>
      </c>
      <c r="M76" s="239">
        <f>G76*(1+L76/100)</f>
        <v>0</v>
      </c>
      <c r="N76" s="237">
        <v>0</v>
      </c>
      <c r="O76" s="237">
        <f>ROUND(E76*N76,2)</f>
        <v>0</v>
      </c>
      <c r="P76" s="237">
        <v>0</v>
      </c>
      <c r="Q76" s="237">
        <f>ROUND(E76*P76,2)</f>
        <v>0</v>
      </c>
      <c r="R76" s="239"/>
      <c r="S76" s="239" t="s">
        <v>236</v>
      </c>
      <c r="T76" s="240" t="s">
        <v>223</v>
      </c>
      <c r="U76" s="225">
        <v>0.85199999999999998</v>
      </c>
      <c r="V76" s="225">
        <f>ROUND(E76*U76,2)</f>
        <v>457.38</v>
      </c>
      <c r="W76" s="225"/>
      <c r="X76" s="225" t="s">
        <v>224</v>
      </c>
      <c r="Y76" s="225" t="s">
        <v>225</v>
      </c>
      <c r="Z76" s="215"/>
      <c r="AA76" s="215"/>
      <c r="AB76" s="215"/>
      <c r="AC76" s="215"/>
      <c r="AD76" s="215"/>
      <c r="AE76" s="215"/>
      <c r="AF76" s="215"/>
      <c r="AG76" s="215" t="s">
        <v>226</v>
      </c>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row>
    <row r="77" spans="1:60" outlineLevel="2" x14ac:dyDescent="0.2">
      <c r="A77" s="222"/>
      <c r="B77" s="223"/>
      <c r="C77" s="261" t="s">
        <v>868</v>
      </c>
      <c r="D77" s="254"/>
      <c r="E77" s="255">
        <v>314.5</v>
      </c>
      <c r="F77" s="225"/>
      <c r="G77" s="225"/>
      <c r="H77" s="225"/>
      <c r="I77" s="225"/>
      <c r="J77" s="225"/>
      <c r="K77" s="225"/>
      <c r="L77" s="225"/>
      <c r="M77" s="225"/>
      <c r="N77" s="224"/>
      <c r="O77" s="224"/>
      <c r="P77" s="224"/>
      <c r="Q77" s="224"/>
      <c r="R77" s="225"/>
      <c r="S77" s="225"/>
      <c r="T77" s="225"/>
      <c r="U77" s="225"/>
      <c r="V77" s="225"/>
      <c r="W77" s="225"/>
      <c r="X77" s="225"/>
      <c r="Y77" s="225"/>
      <c r="Z77" s="215"/>
      <c r="AA77" s="215"/>
      <c r="AB77" s="215"/>
      <c r="AC77" s="215"/>
      <c r="AD77" s="215"/>
      <c r="AE77" s="215"/>
      <c r="AF77" s="215"/>
      <c r="AG77" s="215" t="s">
        <v>258</v>
      </c>
      <c r="AH77" s="215">
        <v>0</v>
      </c>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c r="BG77" s="215"/>
      <c r="BH77" s="215"/>
    </row>
    <row r="78" spans="1:60" outlineLevel="3" x14ac:dyDescent="0.2">
      <c r="A78" s="222"/>
      <c r="B78" s="223"/>
      <c r="C78" s="261" t="s">
        <v>869</v>
      </c>
      <c r="D78" s="254"/>
      <c r="E78" s="255">
        <v>0.01</v>
      </c>
      <c r="F78" s="225"/>
      <c r="G78" s="225"/>
      <c r="H78" s="225"/>
      <c r="I78" s="225"/>
      <c r="J78" s="225"/>
      <c r="K78" s="225"/>
      <c r="L78" s="225"/>
      <c r="M78" s="225"/>
      <c r="N78" s="224"/>
      <c r="O78" s="224"/>
      <c r="P78" s="224"/>
      <c r="Q78" s="224"/>
      <c r="R78" s="225"/>
      <c r="S78" s="225"/>
      <c r="T78" s="225"/>
      <c r="U78" s="225"/>
      <c r="V78" s="225"/>
      <c r="W78" s="225"/>
      <c r="X78" s="225"/>
      <c r="Y78" s="225"/>
      <c r="Z78" s="215"/>
      <c r="AA78" s="215"/>
      <c r="AB78" s="215"/>
      <c r="AC78" s="215"/>
      <c r="AD78" s="215"/>
      <c r="AE78" s="215"/>
      <c r="AF78" s="215"/>
      <c r="AG78" s="215" t="s">
        <v>258</v>
      </c>
      <c r="AH78" s="215">
        <v>0</v>
      </c>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row>
    <row r="79" spans="1:60" outlineLevel="3" x14ac:dyDescent="0.2">
      <c r="A79" s="222"/>
      <c r="B79" s="223"/>
      <c r="C79" s="261" t="s">
        <v>870</v>
      </c>
      <c r="D79" s="254"/>
      <c r="E79" s="255">
        <v>0.2</v>
      </c>
      <c r="F79" s="225"/>
      <c r="G79" s="225"/>
      <c r="H79" s="225"/>
      <c r="I79" s="225"/>
      <c r="J79" s="225"/>
      <c r="K79" s="225"/>
      <c r="L79" s="225"/>
      <c r="M79" s="225"/>
      <c r="N79" s="224"/>
      <c r="O79" s="224"/>
      <c r="P79" s="224"/>
      <c r="Q79" s="224"/>
      <c r="R79" s="225"/>
      <c r="S79" s="225"/>
      <c r="T79" s="225"/>
      <c r="U79" s="225"/>
      <c r="V79" s="225"/>
      <c r="W79" s="225"/>
      <c r="X79" s="225"/>
      <c r="Y79" s="225"/>
      <c r="Z79" s="215"/>
      <c r="AA79" s="215"/>
      <c r="AB79" s="215"/>
      <c r="AC79" s="215"/>
      <c r="AD79" s="215"/>
      <c r="AE79" s="215"/>
      <c r="AF79" s="215"/>
      <c r="AG79" s="215" t="s">
        <v>258</v>
      </c>
      <c r="AH79" s="215">
        <v>0</v>
      </c>
      <c r="AI79" s="215"/>
      <c r="AJ79" s="215"/>
      <c r="AK79" s="215"/>
      <c r="AL79" s="215"/>
      <c r="AM79" s="215"/>
      <c r="AN79" s="215"/>
      <c r="AO79" s="215"/>
      <c r="AP79" s="215"/>
      <c r="AQ79" s="215"/>
      <c r="AR79" s="215"/>
      <c r="AS79" s="215"/>
      <c r="AT79" s="215"/>
      <c r="AU79" s="215"/>
      <c r="AV79" s="215"/>
      <c r="AW79" s="215"/>
      <c r="AX79" s="215"/>
      <c r="AY79" s="215"/>
      <c r="AZ79" s="215"/>
      <c r="BA79" s="215"/>
      <c r="BB79" s="215"/>
      <c r="BC79" s="215"/>
      <c r="BD79" s="215"/>
      <c r="BE79" s="215"/>
      <c r="BF79" s="215"/>
      <c r="BG79" s="215"/>
      <c r="BH79" s="215"/>
    </row>
    <row r="80" spans="1:60" outlineLevel="3" x14ac:dyDescent="0.2">
      <c r="A80" s="222"/>
      <c r="B80" s="223"/>
      <c r="C80" s="261" t="s">
        <v>871</v>
      </c>
      <c r="D80" s="254"/>
      <c r="E80" s="255">
        <v>208.14</v>
      </c>
      <c r="F80" s="225"/>
      <c r="G80" s="225"/>
      <c r="H80" s="225"/>
      <c r="I80" s="225"/>
      <c r="J80" s="225"/>
      <c r="K80" s="225"/>
      <c r="L80" s="225"/>
      <c r="M80" s="225"/>
      <c r="N80" s="224"/>
      <c r="O80" s="224"/>
      <c r="P80" s="224"/>
      <c r="Q80" s="224"/>
      <c r="R80" s="225"/>
      <c r="S80" s="225"/>
      <c r="T80" s="225"/>
      <c r="U80" s="225"/>
      <c r="V80" s="225"/>
      <c r="W80" s="225"/>
      <c r="X80" s="225"/>
      <c r="Y80" s="225"/>
      <c r="Z80" s="215"/>
      <c r="AA80" s="215"/>
      <c r="AB80" s="215"/>
      <c r="AC80" s="215"/>
      <c r="AD80" s="215"/>
      <c r="AE80" s="215"/>
      <c r="AF80" s="215"/>
      <c r="AG80" s="215" t="s">
        <v>258</v>
      </c>
      <c r="AH80" s="215">
        <v>0</v>
      </c>
      <c r="AI80" s="215"/>
      <c r="AJ80" s="215"/>
      <c r="AK80" s="215"/>
      <c r="AL80" s="215"/>
      <c r="AM80" s="215"/>
      <c r="AN80" s="215"/>
      <c r="AO80" s="215"/>
      <c r="AP80" s="215"/>
      <c r="AQ80" s="215"/>
      <c r="AR80" s="215"/>
      <c r="AS80" s="215"/>
      <c r="AT80" s="215"/>
      <c r="AU80" s="215"/>
      <c r="AV80" s="215"/>
      <c r="AW80" s="215"/>
      <c r="AX80" s="215"/>
      <c r="AY80" s="215"/>
      <c r="AZ80" s="215"/>
      <c r="BA80" s="215"/>
      <c r="BB80" s="215"/>
      <c r="BC80" s="215"/>
      <c r="BD80" s="215"/>
      <c r="BE80" s="215"/>
      <c r="BF80" s="215"/>
      <c r="BG80" s="215"/>
      <c r="BH80" s="215"/>
    </row>
    <row r="81" spans="1:60" outlineLevel="3" x14ac:dyDescent="0.2">
      <c r="A81" s="222"/>
      <c r="B81" s="223"/>
      <c r="C81" s="261" t="s">
        <v>872</v>
      </c>
      <c r="D81" s="254"/>
      <c r="E81" s="255">
        <v>3.58</v>
      </c>
      <c r="F81" s="225"/>
      <c r="G81" s="225"/>
      <c r="H81" s="225"/>
      <c r="I81" s="225"/>
      <c r="J81" s="225"/>
      <c r="K81" s="225"/>
      <c r="L81" s="225"/>
      <c r="M81" s="225"/>
      <c r="N81" s="224"/>
      <c r="O81" s="224"/>
      <c r="P81" s="224"/>
      <c r="Q81" s="224"/>
      <c r="R81" s="225"/>
      <c r="S81" s="225"/>
      <c r="T81" s="225"/>
      <c r="U81" s="225"/>
      <c r="V81" s="225"/>
      <c r="W81" s="225"/>
      <c r="X81" s="225"/>
      <c r="Y81" s="225"/>
      <c r="Z81" s="215"/>
      <c r="AA81" s="215"/>
      <c r="AB81" s="215"/>
      <c r="AC81" s="215"/>
      <c r="AD81" s="215"/>
      <c r="AE81" s="215"/>
      <c r="AF81" s="215"/>
      <c r="AG81" s="215" t="s">
        <v>258</v>
      </c>
      <c r="AH81" s="215">
        <v>0</v>
      </c>
      <c r="AI81" s="215"/>
      <c r="AJ81" s="215"/>
      <c r="AK81" s="215"/>
      <c r="AL81" s="215"/>
      <c r="AM81" s="215"/>
      <c r="AN81" s="215"/>
      <c r="AO81" s="215"/>
      <c r="AP81" s="215"/>
      <c r="AQ81" s="215"/>
      <c r="AR81" s="215"/>
      <c r="AS81" s="215"/>
      <c r="AT81" s="215"/>
      <c r="AU81" s="215"/>
      <c r="AV81" s="215"/>
      <c r="AW81" s="215"/>
      <c r="AX81" s="215"/>
      <c r="AY81" s="215"/>
      <c r="AZ81" s="215"/>
      <c r="BA81" s="215"/>
      <c r="BB81" s="215"/>
      <c r="BC81" s="215"/>
      <c r="BD81" s="215"/>
      <c r="BE81" s="215"/>
      <c r="BF81" s="215"/>
      <c r="BG81" s="215"/>
      <c r="BH81" s="215"/>
    </row>
    <row r="82" spans="1:60" outlineLevel="3" x14ac:dyDescent="0.2">
      <c r="A82" s="222"/>
      <c r="B82" s="223"/>
      <c r="C82" s="261" t="s">
        <v>873</v>
      </c>
      <c r="D82" s="254"/>
      <c r="E82" s="255">
        <v>10.4</v>
      </c>
      <c r="F82" s="225"/>
      <c r="G82" s="225"/>
      <c r="H82" s="225"/>
      <c r="I82" s="225"/>
      <c r="J82" s="225"/>
      <c r="K82" s="225"/>
      <c r="L82" s="225"/>
      <c r="M82" s="225"/>
      <c r="N82" s="224"/>
      <c r="O82" s="224"/>
      <c r="P82" s="224"/>
      <c r="Q82" s="224"/>
      <c r="R82" s="225"/>
      <c r="S82" s="225"/>
      <c r="T82" s="225"/>
      <c r="U82" s="225"/>
      <c r="V82" s="225"/>
      <c r="W82" s="225"/>
      <c r="X82" s="225"/>
      <c r="Y82" s="225"/>
      <c r="Z82" s="215"/>
      <c r="AA82" s="215"/>
      <c r="AB82" s="215"/>
      <c r="AC82" s="215"/>
      <c r="AD82" s="215"/>
      <c r="AE82" s="215"/>
      <c r="AF82" s="215"/>
      <c r="AG82" s="215" t="s">
        <v>258</v>
      </c>
      <c r="AH82" s="215">
        <v>0</v>
      </c>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row>
    <row r="83" spans="1:60" outlineLevel="1" x14ac:dyDescent="0.2">
      <c r="A83" s="234">
        <v>24</v>
      </c>
      <c r="B83" s="235" t="s">
        <v>677</v>
      </c>
      <c r="C83" s="250" t="s">
        <v>771</v>
      </c>
      <c r="D83" s="236" t="s">
        <v>335</v>
      </c>
      <c r="E83" s="237">
        <v>716.44079999999997</v>
      </c>
      <c r="F83" s="238"/>
      <c r="G83" s="239">
        <f>ROUND(E83*F83,2)</f>
        <v>0</v>
      </c>
      <c r="H83" s="238"/>
      <c r="I83" s="239">
        <f>ROUND(E83*H83,2)</f>
        <v>0</v>
      </c>
      <c r="J83" s="238"/>
      <c r="K83" s="239">
        <f>ROUND(E83*J83,2)</f>
        <v>0</v>
      </c>
      <c r="L83" s="239">
        <v>21</v>
      </c>
      <c r="M83" s="239">
        <f>G83*(1+L83/100)</f>
        <v>0</v>
      </c>
      <c r="N83" s="237">
        <v>0</v>
      </c>
      <c r="O83" s="237">
        <f>ROUND(E83*N83,2)</f>
        <v>0</v>
      </c>
      <c r="P83" s="237">
        <v>0</v>
      </c>
      <c r="Q83" s="237">
        <f>ROUND(E83*P83,2)</f>
        <v>0</v>
      </c>
      <c r="R83" s="239"/>
      <c r="S83" s="239" t="s">
        <v>236</v>
      </c>
      <c r="T83" s="240" t="s">
        <v>223</v>
      </c>
      <c r="U83" s="225">
        <v>0.02</v>
      </c>
      <c r="V83" s="225">
        <f>ROUND(E83*U83,2)</f>
        <v>14.33</v>
      </c>
      <c r="W83" s="225"/>
      <c r="X83" s="225" t="s">
        <v>224</v>
      </c>
      <c r="Y83" s="225" t="s">
        <v>225</v>
      </c>
      <c r="Z83" s="215"/>
      <c r="AA83" s="215"/>
      <c r="AB83" s="215"/>
      <c r="AC83" s="215"/>
      <c r="AD83" s="215"/>
      <c r="AE83" s="215"/>
      <c r="AF83" s="215"/>
      <c r="AG83" s="215" t="s">
        <v>226</v>
      </c>
      <c r="AH83" s="215"/>
      <c r="AI83" s="215"/>
      <c r="AJ83" s="215"/>
      <c r="AK83" s="215"/>
      <c r="AL83" s="215"/>
      <c r="AM83" s="215"/>
      <c r="AN83" s="215"/>
      <c r="AO83" s="215"/>
      <c r="AP83" s="215"/>
      <c r="AQ83" s="215"/>
      <c r="AR83" s="215"/>
      <c r="AS83" s="215"/>
      <c r="AT83" s="215"/>
      <c r="AU83" s="215"/>
      <c r="AV83" s="215"/>
      <c r="AW83" s="215"/>
      <c r="AX83" s="215"/>
      <c r="AY83" s="215"/>
      <c r="AZ83" s="215"/>
      <c r="BA83" s="215"/>
      <c r="BB83" s="215"/>
      <c r="BC83" s="215"/>
      <c r="BD83" s="215"/>
      <c r="BE83" s="215"/>
      <c r="BF83" s="215"/>
      <c r="BG83" s="215"/>
      <c r="BH83" s="215"/>
    </row>
    <row r="84" spans="1:60" outlineLevel="2" x14ac:dyDescent="0.2">
      <c r="A84" s="222"/>
      <c r="B84" s="223"/>
      <c r="C84" s="261" t="s">
        <v>874</v>
      </c>
      <c r="D84" s="254"/>
      <c r="E84" s="255">
        <v>8.1419999999999995</v>
      </c>
      <c r="F84" s="225"/>
      <c r="G84" s="225"/>
      <c r="H84" s="225"/>
      <c r="I84" s="225"/>
      <c r="J84" s="225"/>
      <c r="K84" s="225"/>
      <c r="L84" s="225"/>
      <c r="M84" s="225"/>
      <c r="N84" s="224"/>
      <c r="O84" s="224"/>
      <c r="P84" s="224"/>
      <c r="Q84" s="224"/>
      <c r="R84" s="225"/>
      <c r="S84" s="225"/>
      <c r="T84" s="225"/>
      <c r="U84" s="225"/>
      <c r="V84" s="225"/>
      <c r="W84" s="225"/>
      <c r="X84" s="225"/>
      <c r="Y84" s="225"/>
      <c r="Z84" s="215"/>
      <c r="AA84" s="215"/>
      <c r="AB84" s="215"/>
      <c r="AC84" s="215"/>
      <c r="AD84" s="215"/>
      <c r="AE84" s="215"/>
      <c r="AF84" s="215"/>
      <c r="AG84" s="215" t="s">
        <v>258</v>
      </c>
      <c r="AH84" s="215">
        <v>0</v>
      </c>
      <c r="AI84" s="215"/>
      <c r="AJ84" s="215"/>
      <c r="AK84" s="215"/>
      <c r="AL84" s="215"/>
      <c r="AM84" s="215"/>
      <c r="AN84" s="215"/>
      <c r="AO84" s="215"/>
      <c r="AP84" s="215"/>
      <c r="AQ84" s="215"/>
      <c r="AR84" s="215"/>
      <c r="AS84" s="215"/>
      <c r="AT84" s="215"/>
      <c r="AU84" s="215"/>
      <c r="AV84" s="215"/>
      <c r="AW84" s="215"/>
      <c r="AX84" s="215"/>
      <c r="AY84" s="215"/>
      <c r="AZ84" s="215"/>
      <c r="BA84" s="215"/>
      <c r="BB84" s="215"/>
      <c r="BC84" s="215"/>
      <c r="BD84" s="215"/>
      <c r="BE84" s="215"/>
      <c r="BF84" s="215"/>
      <c r="BG84" s="215"/>
      <c r="BH84" s="215"/>
    </row>
    <row r="85" spans="1:60" outlineLevel="3" x14ac:dyDescent="0.2">
      <c r="A85" s="222"/>
      <c r="B85" s="223"/>
      <c r="C85" s="261" t="s">
        <v>875</v>
      </c>
      <c r="D85" s="254"/>
      <c r="E85" s="255">
        <v>253.57499999999999</v>
      </c>
      <c r="F85" s="225"/>
      <c r="G85" s="225"/>
      <c r="H85" s="225"/>
      <c r="I85" s="225"/>
      <c r="J85" s="225"/>
      <c r="K85" s="225"/>
      <c r="L85" s="225"/>
      <c r="M85" s="225"/>
      <c r="N85" s="224"/>
      <c r="O85" s="224"/>
      <c r="P85" s="224"/>
      <c r="Q85" s="224"/>
      <c r="R85" s="225"/>
      <c r="S85" s="225"/>
      <c r="T85" s="225"/>
      <c r="U85" s="225"/>
      <c r="V85" s="225"/>
      <c r="W85" s="225"/>
      <c r="X85" s="225"/>
      <c r="Y85" s="225"/>
      <c r="Z85" s="215"/>
      <c r="AA85" s="215"/>
      <c r="AB85" s="215"/>
      <c r="AC85" s="215"/>
      <c r="AD85" s="215"/>
      <c r="AE85" s="215"/>
      <c r="AF85" s="215"/>
      <c r="AG85" s="215" t="s">
        <v>258</v>
      </c>
      <c r="AH85" s="215">
        <v>0</v>
      </c>
      <c r="AI85" s="215"/>
      <c r="AJ85" s="215"/>
      <c r="AK85" s="215"/>
      <c r="AL85" s="215"/>
      <c r="AM85" s="215"/>
      <c r="AN85" s="215"/>
      <c r="AO85" s="215"/>
      <c r="AP85" s="215"/>
      <c r="AQ85" s="215"/>
      <c r="AR85" s="215"/>
      <c r="AS85" s="215"/>
      <c r="AT85" s="215"/>
      <c r="AU85" s="215"/>
      <c r="AV85" s="215"/>
      <c r="AW85" s="215"/>
      <c r="AX85" s="215"/>
      <c r="AY85" s="215"/>
      <c r="AZ85" s="215"/>
      <c r="BA85" s="215"/>
      <c r="BB85" s="215"/>
      <c r="BC85" s="215"/>
      <c r="BD85" s="215"/>
      <c r="BE85" s="215"/>
      <c r="BF85" s="215"/>
      <c r="BG85" s="215"/>
      <c r="BH85" s="215"/>
    </row>
    <row r="86" spans="1:60" outlineLevel="3" x14ac:dyDescent="0.2">
      <c r="A86" s="222"/>
      <c r="B86" s="223"/>
      <c r="C86" s="261" t="s">
        <v>876</v>
      </c>
      <c r="D86" s="254"/>
      <c r="E86" s="255">
        <v>208.2328</v>
      </c>
      <c r="F86" s="225"/>
      <c r="G86" s="225"/>
      <c r="H86" s="225"/>
      <c r="I86" s="225"/>
      <c r="J86" s="225"/>
      <c r="K86" s="225"/>
      <c r="L86" s="225"/>
      <c r="M86" s="225"/>
      <c r="N86" s="224"/>
      <c r="O86" s="224"/>
      <c r="P86" s="224"/>
      <c r="Q86" s="224"/>
      <c r="R86" s="225"/>
      <c r="S86" s="225"/>
      <c r="T86" s="225"/>
      <c r="U86" s="225"/>
      <c r="V86" s="225"/>
      <c r="W86" s="225"/>
      <c r="X86" s="225"/>
      <c r="Y86" s="225"/>
      <c r="Z86" s="215"/>
      <c r="AA86" s="215"/>
      <c r="AB86" s="215"/>
      <c r="AC86" s="215"/>
      <c r="AD86" s="215"/>
      <c r="AE86" s="215"/>
      <c r="AF86" s="215"/>
      <c r="AG86" s="215" t="s">
        <v>258</v>
      </c>
      <c r="AH86" s="215">
        <v>0</v>
      </c>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row>
    <row r="87" spans="1:60" outlineLevel="3" x14ac:dyDescent="0.2">
      <c r="A87" s="222"/>
      <c r="B87" s="223"/>
      <c r="C87" s="261" t="s">
        <v>877</v>
      </c>
      <c r="D87" s="254"/>
      <c r="E87" s="255">
        <v>238.34899999999999</v>
      </c>
      <c r="F87" s="225"/>
      <c r="G87" s="225"/>
      <c r="H87" s="225"/>
      <c r="I87" s="225"/>
      <c r="J87" s="225"/>
      <c r="K87" s="225"/>
      <c r="L87" s="225"/>
      <c r="M87" s="225"/>
      <c r="N87" s="224"/>
      <c r="O87" s="224"/>
      <c r="P87" s="224"/>
      <c r="Q87" s="224"/>
      <c r="R87" s="225"/>
      <c r="S87" s="225"/>
      <c r="T87" s="225"/>
      <c r="U87" s="225"/>
      <c r="V87" s="225"/>
      <c r="W87" s="225"/>
      <c r="X87" s="225"/>
      <c r="Y87" s="225"/>
      <c r="Z87" s="215"/>
      <c r="AA87" s="215"/>
      <c r="AB87" s="215"/>
      <c r="AC87" s="215"/>
      <c r="AD87" s="215"/>
      <c r="AE87" s="215"/>
      <c r="AF87" s="215"/>
      <c r="AG87" s="215" t="s">
        <v>258</v>
      </c>
      <c r="AH87" s="215">
        <v>0</v>
      </c>
      <c r="AI87" s="215"/>
      <c r="AJ87" s="215"/>
      <c r="AK87" s="215"/>
      <c r="AL87" s="215"/>
      <c r="AM87" s="215"/>
      <c r="AN87" s="215"/>
      <c r="AO87" s="215"/>
      <c r="AP87" s="215"/>
      <c r="AQ87" s="215"/>
      <c r="AR87" s="215"/>
      <c r="AS87" s="215"/>
      <c r="AT87" s="215"/>
      <c r="AU87" s="215"/>
      <c r="AV87" s="215"/>
      <c r="AW87" s="215"/>
      <c r="AX87" s="215"/>
      <c r="AY87" s="215"/>
      <c r="AZ87" s="215"/>
      <c r="BA87" s="215"/>
      <c r="BB87" s="215"/>
      <c r="BC87" s="215"/>
      <c r="BD87" s="215"/>
      <c r="BE87" s="215"/>
      <c r="BF87" s="215"/>
      <c r="BG87" s="215"/>
      <c r="BH87" s="215"/>
    </row>
    <row r="88" spans="1:60" outlineLevel="3" x14ac:dyDescent="0.2">
      <c r="A88" s="222"/>
      <c r="B88" s="223"/>
      <c r="C88" s="261" t="s">
        <v>878</v>
      </c>
      <c r="D88" s="254"/>
      <c r="E88" s="255">
        <v>8.1419999999999995</v>
      </c>
      <c r="F88" s="225"/>
      <c r="G88" s="225"/>
      <c r="H88" s="225"/>
      <c r="I88" s="225"/>
      <c r="J88" s="225"/>
      <c r="K88" s="225"/>
      <c r="L88" s="225"/>
      <c r="M88" s="225"/>
      <c r="N88" s="224"/>
      <c r="O88" s="224"/>
      <c r="P88" s="224"/>
      <c r="Q88" s="224"/>
      <c r="R88" s="225"/>
      <c r="S88" s="225"/>
      <c r="T88" s="225"/>
      <c r="U88" s="225"/>
      <c r="V88" s="225"/>
      <c r="W88" s="225"/>
      <c r="X88" s="225"/>
      <c r="Y88" s="225"/>
      <c r="Z88" s="215"/>
      <c r="AA88" s="215"/>
      <c r="AB88" s="215"/>
      <c r="AC88" s="215"/>
      <c r="AD88" s="215"/>
      <c r="AE88" s="215"/>
      <c r="AF88" s="215"/>
      <c r="AG88" s="215" t="s">
        <v>258</v>
      </c>
      <c r="AH88" s="215">
        <v>0</v>
      </c>
      <c r="AI88" s="215"/>
      <c r="AJ88" s="215"/>
      <c r="AK88" s="215"/>
      <c r="AL88" s="215"/>
      <c r="AM88" s="215"/>
      <c r="AN88" s="215"/>
      <c r="AO88" s="215"/>
      <c r="AP88" s="215"/>
      <c r="AQ88" s="215"/>
      <c r="AR88" s="215"/>
      <c r="AS88" s="215"/>
      <c r="AT88" s="215"/>
      <c r="AU88" s="215"/>
      <c r="AV88" s="215"/>
      <c r="AW88" s="215"/>
      <c r="AX88" s="215"/>
      <c r="AY88" s="215"/>
      <c r="AZ88" s="215"/>
      <c r="BA88" s="215"/>
      <c r="BB88" s="215"/>
      <c r="BC88" s="215"/>
      <c r="BD88" s="215"/>
      <c r="BE88" s="215"/>
      <c r="BF88" s="215"/>
      <c r="BG88" s="215"/>
      <c r="BH88" s="215"/>
    </row>
    <row r="89" spans="1:60" x14ac:dyDescent="0.2">
      <c r="A89" s="227" t="s">
        <v>217</v>
      </c>
      <c r="B89" s="228" t="s">
        <v>162</v>
      </c>
      <c r="C89" s="248" t="s">
        <v>163</v>
      </c>
      <c r="D89" s="229"/>
      <c r="E89" s="230"/>
      <c r="F89" s="231"/>
      <c r="G89" s="231">
        <f>SUMIF(AG90:AG92,"&lt;&gt;NOR",G90:G92)</f>
        <v>0</v>
      </c>
      <c r="H89" s="231"/>
      <c r="I89" s="231">
        <f>SUM(I90:I92)</f>
        <v>0</v>
      </c>
      <c r="J89" s="231"/>
      <c r="K89" s="231">
        <f>SUM(K90:K92)</f>
        <v>0</v>
      </c>
      <c r="L89" s="231"/>
      <c r="M89" s="231">
        <f>SUM(M90:M92)</f>
        <v>0</v>
      </c>
      <c r="N89" s="230"/>
      <c r="O89" s="230">
        <f>SUM(O90:O92)</f>
        <v>0.02</v>
      </c>
      <c r="P89" s="230"/>
      <c r="Q89" s="230">
        <f>SUM(Q90:Q92)</f>
        <v>0</v>
      </c>
      <c r="R89" s="231"/>
      <c r="S89" s="231"/>
      <c r="T89" s="232"/>
      <c r="U89" s="226"/>
      <c r="V89" s="226">
        <f>SUM(V90:V92)</f>
        <v>91.79</v>
      </c>
      <c r="W89" s="226"/>
      <c r="X89" s="226"/>
      <c r="Y89" s="226"/>
      <c r="AG89" t="s">
        <v>218</v>
      </c>
    </row>
    <row r="90" spans="1:60" outlineLevel="1" x14ac:dyDescent="0.2">
      <c r="A90" s="234">
        <v>25</v>
      </c>
      <c r="B90" s="235" t="s">
        <v>682</v>
      </c>
      <c r="C90" s="250" t="s">
        <v>683</v>
      </c>
      <c r="D90" s="236" t="s">
        <v>272</v>
      </c>
      <c r="E90" s="237">
        <v>269.875</v>
      </c>
      <c r="F90" s="238"/>
      <c r="G90" s="239">
        <f>ROUND(E90*F90,2)</f>
        <v>0</v>
      </c>
      <c r="H90" s="238"/>
      <c r="I90" s="239">
        <f>ROUND(E90*H90,2)</f>
        <v>0</v>
      </c>
      <c r="J90" s="238"/>
      <c r="K90" s="239">
        <f>ROUND(E90*J90,2)</f>
        <v>0</v>
      </c>
      <c r="L90" s="239">
        <v>21</v>
      </c>
      <c r="M90" s="239">
        <f>G90*(1+L90/100)</f>
        <v>0</v>
      </c>
      <c r="N90" s="237">
        <v>8.0000000000000007E-5</v>
      </c>
      <c r="O90" s="237">
        <f>ROUND(E90*N90,2)</f>
        <v>0.02</v>
      </c>
      <c r="P90" s="237">
        <v>0</v>
      </c>
      <c r="Q90" s="237">
        <f>ROUND(E90*P90,2)</f>
        <v>0</v>
      </c>
      <c r="R90" s="239"/>
      <c r="S90" s="239" t="s">
        <v>236</v>
      </c>
      <c r="T90" s="240" t="s">
        <v>223</v>
      </c>
      <c r="U90" s="225">
        <v>0.34</v>
      </c>
      <c r="V90" s="225">
        <f>ROUND(E90*U90,2)</f>
        <v>91.76</v>
      </c>
      <c r="W90" s="225"/>
      <c r="X90" s="225" t="s">
        <v>224</v>
      </c>
      <c r="Y90" s="225" t="s">
        <v>225</v>
      </c>
      <c r="Z90" s="215"/>
      <c r="AA90" s="215"/>
      <c r="AB90" s="215"/>
      <c r="AC90" s="215"/>
      <c r="AD90" s="215"/>
      <c r="AE90" s="215"/>
      <c r="AF90" s="215"/>
      <c r="AG90" s="215" t="s">
        <v>226</v>
      </c>
      <c r="AH90" s="215"/>
      <c r="AI90" s="215"/>
      <c r="AJ90" s="215"/>
      <c r="AK90" s="215"/>
      <c r="AL90" s="215"/>
      <c r="AM90" s="215"/>
      <c r="AN90" s="215"/>
      <c r="AO90" s="215"/>
      <c r="AP90" s="215"/>
      <c r="AQ90" s="215"/>
      <c r="AR90" s="215"/>
      <c r="AS90" s="215"/>
      <c r="AT90" s="215"/>
      <c r="AU90" s="215"/>
      <c r="AV90" s="215"/>
      <c r="AW90" s="215"/>
      <c r="AX90" s="215"/>
      <c r="AY90" s="215"/>
      <c r="AZ90" s="215"/>
      <c r="BA90" s="215"/>
      <c r="BB90" s="215"/>
      <c r="BC90" s="215"/>
      <c r="BD90" s="215"/>
      <c r="BE90" s="215"/>
      <c r="BF90" s="215"/>
      <c r="BG90" s="215"/>
      <c r="BH90" s="215"/>
    </row>
    <row r="91" spans="1:60" outlineLevel="2" x14ac:dyDescent="0.2">
      <c r="A91" s="222"/>
      <c r="B91" s="223"/>
      <c r="C91" s="261" t="s">
        <v>879</v>
      </c>
      <c r="D91" s="254"/>
      <c r="E91" s="255">
        <v>269.875</v>
      </c>
      <c r="F91" s="225"/>
      <c r="G91" s="225"/>
      <c r="H91" s="225"/>
      <c r="I91" s="225"/>
      <c r="J91" s="225"/>
      <c r="K91" s="225"/>
      <c r="L91" s="225"/>
      <c r="M91" s="225"/>
      <c r="N91" s="224"/>
      <c r="O91" s="224"/>
      <c r="P91" s="224"/>
      <c r="Q91" s="224"/>
      <c r="R91" s="225"/>
      <c r="S91" s="225"/>
      <c r="T91" s="225"/>
      <c r="U91" s="225"/>
      <c r="V91" s="225"/>
      <c r="W91" s="225"/>
      <c r="X91" s="225"/>
      <c r="Y91" s="225"/>
      <c r="Z91" s="215"/>
      <c r="AA91" s="215"/>
      <c r="AB91" s="215"/>
      <c r="AC91" s="215"/>
      <c r="AD91" s="215"/>
      <c r="AE91" s="215"/>
      <c r="AF91" s="215"/>
      <c r="AG91" s="215" t="s">
        <v>258</v>
      </c>
      <c r="AH91" s="215">
        <v>5</v>
      </c>
      <c r="AI91" s="215"/>
      <c r="AJ91" s="215"/>
      <c r="AK91" s="215"/>
      <c r="AL91" s="215"/>
      <c r="AM91" s="215"/>
      <c r="AN91" s="215"/>
      <c r="AO91" s="215"/>
      <c r="AP91" s="215"/>
      <c r="AQ91" s="215"/>
      <c r="AR91" s="215"/>
      <c r="AS91" s="215"/>
      <c r="AT91" s="215"/>
      <c r="AU91" s="215"/>
      <c r="AV91" s="215"/>
      <c r="AW91" s="215"/>
      <c r="AX91" s="215"/>
      <c r="AY91" s="215"/>
      <c r="AZ91" s="215"/>
      <c r="BA91" s="215"/>
      <c r="BB91" s="215"/>
      <c r="BC91" s="215"/>
      <c r="BD91" s="215"/>
      <c r="BE91" s="215"/>
      <c r="BF91" s="215"/>
      <c r="BG91" s="215"/>
      <c r="BH91" s="215"/>
    </row>
    <row r="92" spans="1:60" outlineLevel="1" x14ac:dyDescent="0.2">
      <c r="A92" s="241">
        <v>26</v>
      </c>
      <c r="B92" s="242" t="s">
        <v>685</v>
      </c>
      <c r="C92" s="249" t="s">
        <v>686</v>
      </c>
      <c r="D92" s="243" t="s">
        <v>335</v>
      </c>
      <c r="E92" s="244">
        <v>2.1590000000000002E-2</v>
      </c>
      <c r="F92" s="245"/>
      <c r="G92" s="246">
        <f>ROUND(E92*F92,2)</f>
        <v>0</v>
      </c>
      <c r="H92" s="245"/>
      <c r="I92" s="246">
        <f>ROUND(E92*H92,2)</f>
        <v>0</v>
      </c>
      <c r="J92" s="245"/>
      <c r="K92" s="246">
        <f>ROUND(E92*J92,2)</f>
        <v>0</v>
      </c>
      <c r="L92" s="246">
        <v>21</v>
      </c>
      <c r="M92" s="246">
        <f>G92*(1+L92/100)</f>
        <v>0</v>
      </c>
      <c r="N92" s="244">
        <v>0</v>
      </c>
      <c r="O92" s="244">
        <f>ROUND(E92*N92,2)</f>
        <v>0</v>
      </c>
      <c r="P92" s="244">
        <v>0</v>
      </c>
      <c r="Q92" s="244">
        <f>ROUND(E92*P92,2)</f>
        <v>0</v>
      </c>
      <c r="R92" s="246"/>
      <c r="S92" s="246" t="s">
        <v>236</v>
      </c>
      <c r="T92" s="247" t="s">
        <v>223</v>
      </c>
      <c r="U92" s="225">
        <v>1.5669999999999999</v>
      </c>
      <c r="V92" s="225">
        <f>ROUND(E92*U92,2)</f>
        <v>0.03</v>
      </c>
      <c r="W92" s="225"/>
      <c r="X92" s="225" t="s">
        <v>224</v>
      </c>
      <c r="Y92" s="225" t="s">
        <v>225</v>
      </c>
      <c r="Z92" s="215"/>
      <c r="AA92" s="215"/>
      <c r="AB92" s="215"/>
      <c r="AC92" s="215"/>
      <c r="AD92" s="215"/>
      <c r="AE92" s="215"/>
      <c r="AF92" s="215"/>
      <c r="AG92" s="215" t="s">
        <v>368</v>
      </c>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row>
    <row r="93" spans="1:60" x14ac:dyDescent="0.2">
      <c r="A93" s="227" t="s">
        <v>217</v>
      </c>
      <c r="B93" s="228" t="s">
        <v>164</v>
      </c>
      <c r="C93" s="248" t="s">
        <v>165</v>
      </c>
      <c r="D93" s="229"/>
      <c r="E93" s="230"/>
      <c r="F93" s="231"/>
      <c r="G93" s="231">
        <f>SUMIF(AG94:AG97,"&lt;&gt;NOR",G94:G97)</f>
        <v>0</v>
      </c>
      <c r="H93" s="231"/>
      <c r="I93" s="231">
        <f>SUM(I94:I97)</f>
        <v>0</v>
      </c>
      <c r="J93" s="231"/>
      <c r="K93" s="231">
        <f>SUM(K94:K97)</f>
        <v>0</v>
      </c>
      <c r="L93" s="231"/>
      <c r="M93" s="231">
        <f>SUM(M94:M97)</f>
        <v>0</v>
      </c>
      <c r="N93" s="230"/>
      <c r="O93" s="230">
        <f>SUM(O94:O97)</f>
        <v>0.01</v>
      </c>
      <c r="P93" s="230"/>
      <c r="Q93" s="230">
        <f>SUM(Q94:Q97)</f>
        <v>0</v>
      </c>
      <c r="R93" s="231"/>
      <c r="S93" s="231"/>
      <c r="T93" s="232"/>
      <c r="U93" s="226"/>
      <c r="V93" s="226">
        <f>SUM(V94:V97)</f>
        <v>12.12</v>
      </c>
      <c r="W93" s="226"/>
      <c r="X93" s="226"/>
      <c r="Y93" s="226"/>
      <c r="AG93" t="s">
        <v>218</v>
      </c>
    </row>
    <row r="94" spans="1:60" outlineLevel="1" x14ac:dyDescent="0.2">
      <c r="A94" s="241">
        <v>27</v>
      </c>
      <c r="B94" s="242" t="s">
        <v>880</v>
      </c>
      <c r="C94" s="249" t="s">
        <v>881</v>
      </c>
      <c r="D94" s="243" t="s">
        <v>299</v>
      </c>
      <c r="E94" s="244">
        <v>242</v>
      </c>
      <c r="F94" s="245"/>
      <c r="G94" s="246">
        <f>ROUND(E94*F94,2)</f>
        <v>0</v>
      </c>
      <c r="H94" s="245"/>
      <c r="I94" s="246">
        <f>ROUND(E94*H94,2)</f>
        <v>0</v>
      </c>
      <c r="J94" s="245"/>
      <c r="K94" s="246">
        <f>ROUND(E94*J94,2)</f>
        <v>0</v>
      </c>
      <c r="L94" s="246">
        <v>21</v>
      </c>
      <c r="M94" s="246">
        <f>G94*(1+L94/100)</f>
        <v>0</v>
      </c>
      <c r="N94" s="244">
        <v>0</v>
      </c>
      <c r="O94" s="244">
        <f>ROUND(E94*N94,2)</f>
        <v>0</v>
      </c>
      <c r="P94" s="244">
        <v>0</v>
      </c>
      <c r="Q94" s="244">
        <f>ROUND(E94*P94,2)</f>
        <v>0</v>
      </c>
      <c r="R94" s="246"/>
      <c r="S94" s="246" t="s">
        <v>236</v>
      </c>
      <c r="T94" s="247" t="s">
        <v>223</v>
      </c>
      <c r="U94" s="225">
        <v>0.05</v>
      </c>
      <c r="V94" s="225">
        <f>ROUND(E94*U94,2)</f>
        <v>12.1</v>
      </c>
      <c r="W94" s="225"/>
      <c r="X94" s="225" t="s">
        <v>224</v>
      </c>
      <c r="Y94" s="225" t="s">
        <v>225</v>
      </c>
      <c r="Z94" s="215"/>
      <c r="AA94" s="215"/>
      <c r="AB94" s="215"/>
      <c r="AC94" s="215"/>
      <c r="AD94" s="215"/>
      <c r="AE94" s="215"/>
      <c r="AF94" s="215"/>
      <c r="AG94" s="215" t="s">
        <v>226</v>
      </c>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row>
    <row r="95" spans="1:60" outlineLevel="1" x14ac:dyDescent="0.2">
      <c r="A95" s="234">
        <v>28</v>
      </c>
      <c r="B95" s="235" t="s">
        <v>882</v>
      </c>
      <c r="C95" s="250" t="s">
        <v>883</v>
      </c>
      <c r="D95" s="236" t="s">
        <v>299</v>
      </c>
      <c r="E95" s="237">
        <v>266.2</v>
      </c>
      <c r="F95" s="238"/>
      <c r="G95" s="239">
        <f>ROUND(E95*F95,2)</f>
        <v>0</v>
      </c>
      <c r="H95" s="238"/>
      <c r="I95" s="239">
        <f>ROUND(E95*H95,2)</f>
        <v>0</v>
      </c>
      <c r="J95" s="238"/>
      <c r="K95" s="239">
        <f>ROUND(E95*J95,2)</f>
        <v>0</v>
      </c>
      <c r="L95" s="239">
        <v>21</v>
      </c>
      <c r="M95" s="239">
        <f>G95*(1+L95/100)</f>
        <v>0</v>
      </c>
      <c r="N95" s="237">
        <v>4.0000000000000003E-5</v>
      </c>
      <c r="O95" s="237">
        <f>ROUND(E95*N95,2)</f>
        <v>0.01</v>
      </c>
      <c r="P95" s="237">
        <v>0</v>
      </c>
      <c r="Q95" s="237">
        <f>ROUND(E95*P95,2)</f>
        <v>0</v>
      </c>
      <c r="R95" s="239" t="s">
        <v>302</v>
      </c>
      <c r="S95" s="239" t="s">
        <v>236</v>
      </c>
      <c r="T95" s="240" t="s">
        <v>223</v>
      </c>
      <c r="U95" s="225">
        <v>0</v>
      </c>
      <c r="V95" s="225">
        <f>ROUND(E95*U95,2)</f>
        <v>0</v>
      </c>
      <c r="W95" s="225"/>
      <c r="X95" s="225" t="s">
        <v>285</v>
      </c>
      <c r="Y95" s="225" t="s">
        <v>225</v>
      </c>
      <c r="Z95" s="215"/>
      <c r="AA95" s="215"/>
      <c r="AB95" s="215"/>
      <c r="AC95" s="215"/>
      <c r="AD95" s="215"/>
      <c r="AE95" s="215"/>
      <c r="AF95" s="215"/>
      <c r="AG95" s="215" t="s">
        <v>286</v>
      </c>
      <c r="AH95" s="215"/>
      <c r="AI95" s="215"/>
      <c r="AJ95" s="215"/>
      <c r="AK95" s="215"/>
      <c r="AL95" s="215"/>
      <c r="AM95" s="215"/>
      <c r="AN95" s="215"/>
      <c r="AO95" s="215"/>
      <c r="AP95" s="215"/>
      <c r="AQ95" s="215"/>
      <c r="AR95" s="215"/>
      <c r="AS95" s="215"/>
      <c r="AT95" s="215"/>
      <c r="AU95" s="215"/>
      <c r="AV95" s="215"/>
      <c r="AW95" s="215"/>
      <c r="AX95" s="215"/>
      <c r="AY95" s="215"/>
      <c r="AZ95" s="215"/>
      <c r="BA95" s="215"/>
      <c r="BB95" s="215"/>
      <c r="BC95" s="215"/>
      <c r="BD95" s="215"/>
      <c r="BE95" s="215"/>
      <c r="BF95" s="215"/>
      <c r="BG95" s="215"/>
      <c r="BH95" s="215"/>
    </row>
    <row r="96" spans="1:60" outlineLevel="2" x14ac:dyDescent="0.2">
      <c r="A96" s="222"/>
      <c r="B96" s="223"/>
      <c r="C96" s="261" t="s">
        <v>884</v>
      </c>
      <c r="D96" s="254"/>
      <c r="E96" s="255">
        <v>266.2</v>
      </c>
      <c r="F96" s="225"/>
      <c r="G96" s="225"/>
      <c r="H96" s="225"/>
      <c r="I96" s="225"/>
      <c r="J96" s="225"/>
      <c r="K96" s="225"/>
      <c r="L96" s="225"/>
      <c r="M96" s="225"/>
      <c r="N96" s="224"/>
      <c r="O96" s="224"/>
      <c r="P96" s="224"/>
      <c r="Q96" s="224"/>
      <c r="R96" s="225"/>
      <c r="S96" s="225"/>
      <c r="T96" s="225"/>
      <c r="U96" s="225"/>
      <c r="V96" s="225"/>
      <c r="W96" s="225"/>
      <c r="X96" s="225"/>
      <c r="Y96" s="225"/>
      <c r="Z96" s="215"/>
      <c r="AA96" s="215"/>
      <c r="AB96" s="215"/>
      <c r="AC96" s="215"/>
      <c r="AD96" s="215"/>
      <c r="AE96" s="215"/>
      <c r="AF96" s="215"/>
      <c r="AG96" s="215" t="s">
        <v>258</v>
      </c>
      <c r="AH96" s="215">
        <v>0</v>
      </c>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row>
    <row r="97" spans="1:60" outlineLevel="1" x14ac:dyDescent="0.2">
      <c r="A97" s="241">
        <v>29</v>
      </c>
      <c r="B97" s="242" t="s">
        <v>885</v>
      </c>
      <c r="C97" s="249" t="s">
        <v>886</v>
      </c>
      <c r="D97" s="243" t="s">
        <v>335</v>
      </c>
      <c r="E97" s="244">
        <v>1.065E-2</v>
      </c>
      <c r="F97" s="245"/>
      <c r="G97" s="246">
        <f>ROUND(E97*F97,2)</f>
        <v>0</v>
      </c>
      <c r="H97" s="245"/>
      <c r="I97" s="246">
        <f>ROUND(E97*H97,2)</f>
        <v>0</v>
      </c>
      <c r="J97" s="245"/>
      <c r="K97" s="246">
        <f>ROUND(E97*J97,2)</f>
        <v>0</v>
      </c>
      <c r="L97" s="246">
        <v>21</v>
      </c>
      <c r="M97" s="246">
        <f>G97*(1+L97/100)</f>
        <v>0</v>
      </c>
      <c r="N97" s="244">
        <v>0</v>
      </c>
      <c r="O97" s="244">
        <f>ROUND(E97*N97,2)</f>
        <v>0</v>
      </c>
      <c r="P97" s="244">
        <v>0</v>
      </c>
      <c r="Q97" s="244">
        <f>ROUND(E97*P97,2)</f>
        <v>0</v>
      </c>
      <c r="R97" s="246"/>
      <c r="S97" s="246" t="s">
        <v>236</v>
      </c>
      <c r="T97" s="247" t="s">
        <v>223</v>
      </c>
      <c r="U97" s="225">
        <v>1.74</v>
      </c>
      <c r="V97" s="225">
        <f>ROUND(E97*U97,2)</f>
        <v>0.02</v>
      </c>
      <c r="W97" s="225"/>
      <c r="X97" s="225" t="s">
        <v>224</v>
      </c>
      <c r="Y97" s="225" t="s">
        <v>225</v>
      </c>
      <c r="Z97" s="215"/>
      <c r="AA97" s="215"/>
      <c r="AB97" s="215"/>
      <c r="AC97" s="215"/>
      <c r="AD97" s="215"/>
      <c r="AE97" s="215"/>
      <c r="AF97" s="215"/>
      <c r="AG97" s="215" t="s">
        <v>368</v>
      </c>
      <c r="AH97" s="215"/>
      <c r="AI97" s="215"/>
      <c r="AJ97" s="215"/>
      <c r="AK97" s="215"/>
      <c r="AL97" s="215"/>
      <c r="AM97" s="215"/>
      <c r="AN97" s="215"/>
      <c r="AO97" s="215"/>
      <c r="AP97" s="215"/>
      <c r="AQ97" s="215"/>
      <c r="AR97" s="215"/>
      <c r="AS97" s="215"/>
      <c r="AT97" s="215"/>
      <c r="AU97" s="215"/>
      <c r="AV97" s="215"/>
      <c r="AW97" s="215"/>
      <c r="AX97" s="215"/>
      <c r="AY97" s="215"/>
      <c r="AZ97" s="215"/>
      <c r="BA97" s="215"/>
      <c r="BB97" s="215"/>
      <c r="BC97" s="215"/>
      <c r="BD97" s="215"/>
      <c r="BE97" s="215"/>
      <c r="BF97" s="215"/>
      <c r="BG97" s="215"/>
      <c r="BH97" s="215"/>
    </row>
    <row r="98" spans="1:60" x14ac:dyDescent="0.2">
      <c r="A98" s="227" t="s">
        <v>217</v>
      </c>
      <c r="B98" s="228" t="s">
        <v>174</v>
      </c>
      <c r="C98" s="248" t="s">
        <v>175</v>
      </c>
      <c r="D98" s="229"/>
      <c r="E98" s="230"/>
      <c r="F98" s="231"/>
      <c r="G98" s="231">
        <f>SUMIF(AG99:AG99,"&lt;&gt;NOR",G99:G99)</f>
        <v>0</v>
      </c>
      <c r="H98" s="231"/>
      <c r="I98" s="231">
        <f>SUM(I99:I99)</f>
        <v>0</v>
      </c>
      <c r="J98" s="231"/>
      <c r="K98" s="231">
        <f>SUM(K99:K99)</f>
        <v>0</v>
      </c>
      <c r="L98" s="231"/>
      <c r="M98" s="231">
        <f>SUM(M99:M99)</f>
        <v>0</v>
      </c>
      <c r="N98" s="230"/>
      <c r="O98" s="230">
        <f>SUM(O99:O99)</f>
        <v>0</v>
      </c>
      <c r="P98" s="230"/>
      <c r="Q98" s="230">
        <f>SUM(Q99:Q99)</f>
        <v>17897824</v>
      </c>
      <c r="R98" s="231"/>
      <c r="S98" s="231"/>
      <c r="T98" s="232"/>
      <c r="U98" s="226"/>
      <c r="V98" s="226">
        <f>SUM(V99:V99)</f>
        <v>0</v>
      </c>
      <c r="W98" s="226"/>
      <c r="X98" s="226"/>
      <c r="Y98" s="226"/>
      <c r="AG98" t="s">
        <v>218</v>
      </c>
    </row>
    <row r="99" spans="1:60" ht="22.5" outlineLevel="1" x14ac:dyDescent="0.2">
      <c r="A99" s="234">
        <v>30</v>
      </c>
      <c r="B99" s="235" t="s">
        <v>280</v>
      </c>
      <c r="C99" s="250" t="s">
        <v>887</v>
      </c>
      <c r="D99" s="236" t="s">
        <v>299</v>
      </c>
      <c r="E99" s="237">
        <v>224</v>
      </c>
      <c r="F99" s="238"/>
      <c r="G99" s="239">
        <f>ROUND(E99*F99,2)</f>
        <v>0</v>
      </c>
      <c r="H99" s="238"/>
      <c r="I99" s="239">
        <f>ROUND(E99*H99,2)</f>
        <v>0</v>
      </c>
      <c r="J99" s="238"/>
      <c r="K99" s="239">
        <f>ROUND(E99*J99,2)</f>
        <v>0</v>
      </c>
      <c r="L99" s="239">
        <v>21</v>
      </c>
      <c r="M99" s="239">
        <f>G99*(1+L99/100)</f>
        <v>0</v>
      </c>
      <c r="N99" s="237">
        <v>0</v>
      </c>
      <c r="O99" s="237">
        <f>ROUND(E99*N99,2)</f>
        <v>0</v>
      </c>
      <c r="P99" s="237">
        <v>79901</v>
      </c>
      <c r="Q99" s="237">
        <f>ROUND(E99*P99,2)</f>
        <v>17897824</v>
      </c>
      <c r="R99" s="239"/>
      <c r="S99" s="239" t="s">
        <v>222</v>
      </c>
      <c r="T99" s="240" t="s">
        <v>223</v>
      </c>
      <c r="U99" s="225">
        <v>0</v>
      </c>
      <c r="V99" s="225">
        <f>ROUND(E99*U99,2)</f>
        <v>0</v>
      </c>
      <c r="W99" s="225"/>
      <c r="X99" s="225" t="s">
        <v>224</v>
      </c>
      <c r="Y99" s="225" t="s">
        <v>225</v>
      </c>
      <c r="Z99" s="215"/>
      <c r="AA99" s="215"/>
      <c r="AB99" s="215"/>
      <c r="AC99" s="215"/>
      <c r="AD99" s="215"/>
      <c r="AE99" s="215"/>
      <c r="AF99" s="215"/>
      <c r="AG99" s="215" t="s">
        <v>226</v>
      </c>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row>
    <row r="100" spans="1:60" x14ac:dyDescent="0.2">
      <c r="A100" s="3"/>
      <c r="B100" s="4"/>
      <c r="C100" s="251"/>
      <c r="D100" s="6"/>
      <c r="E100" s="3"/>
      <c r="F100" s="3"/>
      <c r="G100" s="3"/>
      <c r="H100" s="3"/>
      <c r="I100" s="3"/>
      <c r="J100" s="3"/>
      <c r="K100" s="3"/>
      <c r="L100" s="3"/>
      <c r="M100" s="3"/>
      <c r="N100" s="3"/>
      <c r="O100" s="3"/>
      <c r="P100" s="3"/>
      <c r="Q100" s="3"/>
      <c r="R100" s="3"/>
      <c r="S100" s="3"/>
      <c r="T100" s="3"/>
      <c r="U100" s="3"/>
      <c r="V100" s="3"/>
      <c r="W100" s="3"/>
      <c r="X100" s="3"/>
      <c r="Y100" s="3"/>
      <c r="AE100">
        <v>12</v>
      </c>
      <c r="AF100">
        <v>21</v>
      </c>
      <c r="AG100" t="s">
        <v>203</v>
      </c>
    </row>
    <row r="101" spans="1:60" x14ac:dyDescent="0.2">
      <c r="A101" s="218"/>
      <c r="B101" s="219" t="s">
        <v>29</v>
      </c>
      <c r="C101" s="252"/>
      <c r="D101" s="220"/>
      <c r="E101" s="221"/>
      <c r="F101" s="221"/>
      <c r="G101" s="233">
        <f>G8+G39+G46+G66+G75+G89+G93+G98</f>
        <v>0</v>
      </c>
      <c r="H101" s="3"/>
      <c r="I101" s="3"/>
      <c r="J101" s="3"/>
      <c r="K101" s="3"/>
      <c r="L101" s="3"/>
      <c r="M101" s="3"/>
      <c r="N101" s="3"/>
      <c r="O101" s="3"/>
      <c r="P101" s="3"/>
      <c r="Q101" s="3"/>
      <c r="R101" s="3"/>
      <c r="S101" s="3"/>
      <c r="T101" s="3"/>
      <c r="U101" s="3"/>
      <c r="V101" s="3"/>
      <c r="W101" s="3"/>
      <c r="X101" s="3"/>
      <c r="Y101" s="3"/>
      <c r="AE101">
        <f>SUMIF(L7:L99,AE100,G7:G99)</f>
        <v>0</v>
      </c>
      <c r="AF101">
        <f>SUMIF(L7:L99,AF100,G7:G99)</f>
        <v>0</v>
      </c>
      <c r="AG101" t="s">
        <v>249</v>
      </c>
    </row>
    <row r="102" spans="1:60" x14ac:dyDescent="0.2">
      <c r="C102" s="253"/>
      <c r="D102" s="10"/>
      <c r="AG102" t="s">
        <v>250</v>
      </c>
    </row>
    <row r="103" spans="1:60" x14ac:dyDescent="0.2">
      <c r="D103" s="10"/>
    </row>
    <row r="104" spans="1:60" x14ac:dyDescent="0.2">
      <c r="D104" s="10"/>
    </row>
    <row r="105" spans="1:60" x14ac:dyDescent="0.2">
      <c r="D105" s="10"/>
    </row>
    <row r="106" spans="1:60" x14ac:dyDescent="0.2">
      <c r="D106" s="10"/>
    </row>
    <row r="107" spans="1:60" x14ac:dyDescent="0.2">
      <c r="D107" s="10"/>
    </row>
    <row r="108" spans="1:60" x14ac:dyDescent="0.2">
      <c r="D108" s="10"/>
    </row>
    <row r="109" spans="1:60" x14ac:dyDescent="0.2">
      <c r="D109" s="10"/>
    </row>
    <row r="110" spans="1:60" x14ac:dyDescent="0.2">
      <c r="D110" s="10"/>
    </row>
    <row r="111" spans="1:60" x14ac:dyDescent="0.2">
      <c r="D111" s="10"/>
    </row>
    <row r="112" spans="1:60"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yeivScb11SuErl7VpojCSVuEKOIqekWu6pwwfJVO7wofXlJtNpiR1zoYxaq9VIRGTxC++WxiVKxU6qUCXNbawA==" saltValue="RChdWWgRMraDU/FzA1S+mw==" spinCount="100000" sheet="1" formatRows="0"/>
  <mergeCells count="7">
    <mergeCell ref="C57:G57"/>
    <mergeCell ref="A1:G1"/>
    <mergeCell ref="C2:G2"/>
    <mergeCell ref="C3:G3"/>
    <mergeCell ref="C4:G4"/>
    <mergeCell ref="C33:G33"/>
    <mergeCell ref="C41:G41"/>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435DC-1BCA-448F-8E70-AFFC0EDE499F}">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82</v>
      </c>
      <c r="C3" s="204" t="s">
        <v>83</v>
      </c>
      <c r="D3" s="202"/>
      <c r="E3" s="202"/>
      <c r="F3" s="202"/>
      <c r="G3" s="203"/>
      <c r="AC3" s="179" t="s">
        <v>192</v>
      </c>
      <c r="AG3" t="s">
        <v>193</v>
      </c>
    </row>
    <row r="4" spans="1:60" ht="24.95" customHeight="1" x14ac:dyDescent="0.2">
      <c r="A4" s="205" t="s">
        <v>9</v>
      </c>
      <c r="B4" s="206" t="s">
        <v>84</v>
      </c>
      <c r="C4" s="207" t="s">
        <v>85</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138</v>
      </c>
      <c r="C8" s="248" t="s">
        <v>139</v>
      </c>
      <c r="D8" s="229"/>
      <c r="E8" s="230"/>
      <c r="F8" s="231"/>
      <c r="G8" s="231">
        <f>SUMIF(AG9:AG26,"&lt;&gt;NOR",G9:G26)</f>
        <v>0</v>
      </c>
      <c r="H8" s="231"/>
      <c r="I8" s="231">
        <f>SUM(I9:I26)</f>
        <v>0</v>
      </c>
      <c r="J8" s="231"/>
      <c r="K8" s="231">
        <f>SUM(K9:K26)</f>
        <v>0</v>
      </c>
      <c r="L8" s="231"/>
      <c r="M8" s="231">
        <f>SUM(M9:M26)</f>
        <v>0</v>
      </c>
      <c r="N8" s="230"/>
      <c r="O8" s="230">
        <f>SUM(O9:O26)</f>
        <v>0</v>
      </c>
      <c r="P8" s="230"/>
      <c r="Q8" s="230">
        <f>SUM(Q9:Q26)</f>
        <v>0</v>
      </c>
      <c r="R8" s="231"/>
      <c r="S8" s="231"/>
      <c r="T8" s="232"/>
      <c r="U8" s="226"/>
      <c r="V8" s="226">
        <f>SUM(V9:V26)</f>
        <v>19.209999999999997</v>
      </c>
      <c r="W8" s="226"/>
      <c r="X8" s="226"/>
      <c r="Y8" s="226"/>
      <c r="AG8" t="s">
        <v>218</v>
      </c>
    </row>
    <row r="9" spans="1:60" outlineLevel="1" x14ac:dyDescent="0.2">
      <c r="A9" s="234">
        <v>1</v>
      </c>
      <c r="B9" s="235" t="s">
        <v>607</v>
      </c>
      <c r="C9" s="250" t="s">
        <v>608</v>
      </c>
      <c r="D9" s="236" t="s">
        <v>253</v>
      </c>
      <c r="E9" s="237">
        <v>12.69</v>
      </c>
      <c r="F9" s="238"/>
      <c r="G9" s="239">
        <f>ROUND(E9*F9,2)</f>
        <v>0</v>
      </c>
      <c r="H9" s="238"/>
      <c r="I9" s="239">
        <f>ROUND(E9*H9,2)</f>
        <v>0</v>
      </c>
      <c r="J9" s="238"/>
      <c r="K9" s="239">
        <f>ROUND(E9*J9,2)</f>
        <v>0</v>
      </c>
      <c r="L9" s="239">
        <v>21</v>
      </c>
      <c r="M9" s="239">
        <f>G9*(1+L9/100)</f>
        <v>0</v>
      </c>
      <c r="N9" s="237">
        <v>0</v>
      </c>
      <c r="O9" s="237">
        <f>ROUND(E9*N9,2)</f>
        <v>0</v>
      </c>
      <c r="P9" s="237">
        <v>0</v>
      </c>
      <c r="Q9" s="237">
        <f>ROUND(E9*P9,2)</f>
        <v>0</v>
      </c>
      <c r="R9" s="239"/>
      <c r="S9" s="239" t="s">
        <v>236</v>
      </c>
      <c r="T9" s="240" t="s">
        <v>223</v>
      </c>
      <c r="U9" s="225">
        <v>0.11700000000000001</v>
      </c>
      <c r="V9" s="225">
        <f>ROUND(E9*U9,2)</f>
        <v>1.48</v>
      </c>
      <c r="W9" s="225"/>
      <c r="X9" s="225" t="s">
        <v>224</v>
      </c>
      <c r="Y9" s="225" t="s">
        <v>225</v>
      </c>
      <c r="Z9" s="215"/>
      <c r="AA9" s="215"/>
      <c r="AB9" s="215"/>
      <c r="AC9" s="215"/>
      <c r="AD9" s="215"/>
      <c r="AE9" s="215"/>
      <c r="AF9" s="215"/>
      <c r="AG9" s="215" t="s">
        <v>226</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outlineLevel="2" x14ac:dyDescent="0.2">
      <c r="A10" s="222"/>
      <c r="B10" s="223"/>
      <c r="C10" s="261" t="s">
        <v>888</v>
      </c>
      <c r="D10" s="254"/>
      <c r="E10" s="255">
        <v>12.69</v>
      </c>
      <c r="F10" s="225"/>
      <c r="G10" s="225"/>
      <c r="H10" s="225"/>
      <c r="I10" s="225"/>
      <c r="J10" s="225"/>
      <c r="K10" s="225"/>
      <c r="L10" s="225"/>
      <c r="M10" s="225"/>
      <c r="N10" s="224"/>
      <c r="O10" s="224"/>
      <c r="P10" s="224"/>
      <c r="Q10" s="224"/>
      <c r="R10" s="225"/>
      <c r="S10" s="225"/>
      <c r="T10" s="225"/>
      <c r="U10" s="225"/>
      <c r="V10" s="225"/>
      <c r="W10" s="225"/>
      <c r="X10" s="225"/>
      <c r="Y10" s="225"/>
      <c r="Z10" s="215"/>
      <c r="AA10" s="215"/>
      <c r="AB10" s="215"/>
      <c r="AC10" s="215"/>
      <c r="AD10" s="215"/>
      <c r="AE10" s="215"/>
      <c r="AF10" s="215"/>
      <c r="AG10" s="215" t="s">
        <v>258</v>
      </c>
      <c r="AH10" s="215">
        <v>0</v>
      </c>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row>
    <row r="11" spans="1:60" outlineLevel="1" x14ac:dyDescent="0.2">
      <c r="A11" s="234">
        <v>2</v>
      </c>
      <c r="B11" s="235" t="s">
        <v>373</v>
      </c>
      <c r="C11" s="250" t="s">
        <v>374</v>
      </c>
      <c r="D11" s="236" t="s">
        <v>253</v>
      </c>
      <c r="E11" s="237">
        <v>2.16</v>
      </c>
      <c r="F11" s="238"/>
      <c r="G11" s="239">
        <f>ROUND(E11*F11,2)</f>
        <v>0</v>
      </c>
      <c r="H11" s="238"/>
      <c r="I11" s="239">
        <f>ROUND(E11*H11,2)</f>
        <v>0</v>
      </c>
      <c r="J11" s="238"/>
      <c r="K11" s="239">
        <f>ROUND(E11*J11,2)</f>
        <v>0</v>
      </c>
      <c r="L11" s="239">
        <v>21</v>
      </c>
      <c r="M11" s="239">
        <f>G11*(1+L11/100)</f>
        <v>0</v>
      </c>
      <c r="N11" s="237">
        <v>0</v>
      </c>
      <c r="O11" s="237">
        <f>ROUND(E11*N11,2)</f>
        <v>0</v>
      </c>
      <c r="P11" s="237">
        <v>0</v>
      </c>
      <c r="Q11" s="237">
        <f>ROUND(E11*P11,2)</f>
        <v>0</v>
      </c>
      <c r="R11" s="239"/>
      <c r="S11" s="239" t="s">
        <v>236</v>
      </c>
      <c r="T11" s="240" t="s">
        <v>223</v>
      </c>
      <c r="U11" s="225">
        <v>0.26666000000000001</v>
      </c>
      <c r="V11" s="225">
        <f>ROUND(E11*U11,2)</f>
        <v>0.57999999999999996</v>
      </c>
      <c r="W11" s="225"/>
      <c r="X11" s="225" t="s">
        <v>224</v>
      </c>
      <c r="Y11" s="225" t="s">
        <v>225</v>
      </c>
      <c r="Z11" s="215"/>
      <c r="AA11" s="215"/>
      <c r="AB11" s="215"/>
      <c r="AC11" s="215"/>
      <c r="AD11" s="215"/>
      <c r="AE11" s="215"/>
      <c r="AF11" s="215"/>
      <c r="AG11" s="215" t="s">
        <v>226</v>
      </c>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2" x14ac:dyDescent="0.2">
      <c r="A12" s="222"/>
      <c r="B12" s="223"/>
      <c r="C12" s="261" t="s">
        <v>889</v>
      </c>
      <c r="D12" s="254"/>
      <c r="E12" s="255">
        <v>2.16</v>
      </c>
      <c r="F12" s="225"/>
      <c r="G12" s="225"/>
      <c r="H12" s="225"/>
      <c r="I12" s="225"/>
      <c r="J12" s="225"/>
      <c r="K12" s="225"/>
      <c r="L12" s="225"/>
      <c r="M12" s="225"/>
      <c r="N12" s="224"/>
      <c r="O12" s="224"/>
      <c r="P12" s="224"/>
      <c r="Q12" s="224"/>
      <c r="R12" s="225"/>
      <c r="S12" s="225"/>
      <c r="T12" s="225"/>
      <c r="U12" s="225"/>
      <c r="V12" s="225"/>
      <c r="W12" s="225"/>
      <c r="X12" s="225"/>
      <c r="Y12" s="225"/>
      <c r="Z12" s="215"/>
      <c r="AA12" s="215"/>
      <c r="AB12" s="215"/>
      <c r="AC12" s="215"/>
      <c r="AD12" s="215"/>
      <c r="AE12" s="215"/>
      <c r="AF12" s="215"/>
      <c r="AG12" s="215" t="s">
        <v>258</v>
      </c>
      <c r="AH12" s="215">
        <v>0</v>
      </c>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outlineLevel="1" x14ac:dyDescent="0.2">
      <c r="A13" s="234">
        <v>3</v>
      </c>
      <c r="B13" s="235" t="s">
        <v>610</v>
      </c>
      <c r="C13" s="250" t="s">
        <v>611</v>
      </c>
      <c r="D13" s="236" t="s">
        <v>253</v>
      </c>
      <c r="E13" s="237">
        <v>24</v>
      </c>
      <c r="F13" s="238"/>
      <c r="G13" s="239">
        <f>ROUND(E13*F13,2)</f>
        <v>0</v>
      </c>
      <c r="H13" s="238"/>
      <c r="I13" s="239">
        <f>ROUND(E13*H13,2)</f>
        <v>0</v>
      </c>
      <c r="J13" s="238"/>
      <c r="K13" s="239">
        <f>ROUND(E13*J13,2)</f>
        <v>0</v>
      </c>
      <c r="L13" s="239">
        <v>21</v>
      </c>
      <c r="M13" s="239">
        <f>G13*(1+L13/100)</f>
        <v>0</v>
      </c>
      <c r="N13" s="237">
        <v>0</v>
      </c>
      <c r="O13" s="237">
        <f>ROUND(E13*N13,2)</f>
        <v>0</v>
      </c>
      <c r="P13" s="237">
        <v>0</v>
      </c>
      <c r="Q13" s="237">
        <f>ROUND(E13*P13,2)</f>
        <v>0</v>
      </c>
      <c r="R13" s="239"/>
      <c r="S13" s="239" t="s">
        <v>236</v>
      </c>
      <c r="T13" s="240" t="s">
        <v>223</v>
      </c>
      <c r="U13" s="225">
        <v>0.22</v>
      </c>
      <c r="V13" s="225">
        <f>ROUND(E13*U13,2)</f>
        <v>5.28</v>
      </c>
      <c r="W13" s="225"/>
      <c r="X13" s="225" t="s">
        <v>224</v>
      </c>
      <c r="Y13" s="225" t="s">
        <v>225</v>
      </c>
      <c r="Z13" s="215"/>
      <c r="AA13" s="215"/>
      <c r="AB13" s="215"/>
      <c r="AC13" s="215"/>
      <c r="AD13" s="215"/>
      <c r="AE13" s="215"/>
      <c r="AF13" s="215"/>
      <c r="AG13" s="215" t="s">
        <v>226</v>
      </c>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row>
    <row r="14" spans="1:60" outlineLevel="2" x14ac:dyDescent="0.2">
      <c r="A14" s="222"/>
      <c r="B14" s="223"/>
      <c r="C14" s="263" t="s">
        <v>890</v>
      </c>
      <c r="D14" s="259"/>
      <c r="E14" s="259"/>
      <c r="F14" s="259"/>
      <c r="G14" s="259"/>
      <c r="H14" s="225"/>
      <c r="I14" s="225"/>
      <c r="J14" s="225"/>
      <c r="K14" s="225"/>
      <c r="L14" s="225"/>
      <c r="M14" s="225"/>
      <c r="N14" s="224"/>
      <c r="O14" s="224"/>
      <c r="P14" s="224"/>
      <c r="Q14" s="224"/>
      <c r="R14" s="225"/>
      <c r="S14" s="225"/>
      <c r="T14" s="225"/>
      <c r="U14" s="225"/>
      <c r="V14" s="225"/>
      <c r="W14" s="225"/>
      <c r="X14" s="225"/>
      <c r="Y14" s="225"/>
      <c r="Z14" s="215"/>
      <c r="AA14" s="215"/>
      <c r="AB14" s="215"/>
      <c r="AC14" s="215"/>
      <c r="AD14" s="215"/>
      <c r="AE14" s="215"/>
      <c r="AF14" s="215"/>
      <c r="AG14" s="215" t="s">
        <v>278</v>
      </c>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outlineLevel="2" x14ac:dyDescent="0.2">
      <c r="A15" s="222"/>
      <c r="B15" s="223"/>
      <c r="C15" s="261" t="s">
        <v>891</v>
      </c>
      <c r="D15" s="254"/>
      <c r="E15" s="255">
        <v>24</v>
      </c>
      <c r="F15" s="225"/>
      <c r="G15" s="225"/>
      <c r="H15" s="225"/>
      <c r="I15" s="225"/>
      <c r="J15" s="225"/>
      <c r="K15" s="225"/>
      <c r="L15" s="225"/>
      <c r="M15" s="225"/>
      <c r="N15" s="224"/>
      <c r="O15" s="224"/>
      <c r="P15" s="224"/>
      <c r="Q15" s="224"/>
      <c r="R15" s="225"/>
      <c r="S15" s="225"/>
      <c r="T15" s="225"/>
      <c r="U15" s="225"/>
      <c r="V15" s="225"/>
      <c r="W15" s="225"/>
      <c r="X15" s="225"/>
      <c r="Y15" s="225"/>
      <c r="Z15" s="215"/>
      <c r="AA15" s="215"/>
      <c r="AB15" s="215"/>
      <c r="AC15" s="215"/>
      <c r="AD15" s="215"/>
      <c r="AE15" s="215"/>
      <c r="AF15" s="215"/>
      <c r="AG15" s="215" t="s">
        <v>258</v>
      </c>
      <c r="AH15" s="215">
        <v>0</v>
      </c>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outlineLevel="1" x14ac:dyDescent="0.2">
      <c r="A16" s="234">
        <v>4</v>
      </c>
      <c r="B16" s="235" t="s">
        <v>613</v>
      </c>
      <c r="C16" s="250" t="s">
        <v>614</v>
      </c>
      <c r="D16" s="236" t="s">
        <v>253</v>
      </c>
      <c r="E16" s="237">
        <v>26.16</v>
      </c>
      <c r="F16" s="238"/>
      <c r="G16" s="239">
        <f>ROUND(E16*F16,2)</f>
        <v>0</v>
      </c>
      <c r="H16" s="238"/>
      <c r="I16" s="239">
        <f>ROUND(E16*H16,2)</f>
        <v>0</v>
      </c>
      <c r="J16" s="238"/>
      <c r="K16" s="239">
        <f>ROUND(E16*J16,2)</f>
        <v>0</v>
      </c>
      <c r="L16" s="239">
        <v>21</v>
      </c>
      <c r="M16" s="239">
        <f>G16*(1+L16/100)</f>
        <v>0</v>
      </c>
      <c r="N16" s="237">
        <v>0</v>
      </c>
      <c r="O16" s="237">
        <f>ROUND(E16*N16,2)</f>
        <v>0</v>
      </c>
      <c r="P16" s="237">
        <v>0</v>
      </c>
      <c r="Q16" s="237">
        <f>ROUND(E16*P16,2)</f>
        <v>0</v>
      </c>
      <c r="R16" s="239"/>
      <c r="S16" s="239" t="s">
        <v>236</v>
      </c>
      <c r="T16" s="240" t="s">
        <v>223</v>
      </c>
      <c r="U16" s="225">
        <v>0.34499999999999997</v>
      </c>
      <c r="V16" s="225">
        <f>ROUND(E16*U16,2)</f>
        <v>9.0299999999999994</v>
      </c>
      <c r="W16" s="225"/>
      <c r="X16" s="225" t="s">
        <v>224</v>
      </c>
      <c r="Y16" s="225" t="s">
        <v>225</v>
      </c>
      <c r="Z16" s="215"/>
      <c r="AA16" s="215"/>
      <c r="AB16" s="215"/>
      <c r="AC16" s="215"/>
      <c r="AD16" s="215"/>
      <c r="AE16" s="215"/>
      <c r="AF16" s="215"/>
      <c r="AG16" s="215" t="s">
        <v>226</v>
      </c>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outlineLevel="2" x14ac:dyDescent="0.2">
      <c r="A17" s="222"/>
      <c r="B17" s="223"/>
      <c r="C17" s="261" t="s">
        <v>892</v>
      </c>
      <c r="D17" s="254"/>
      <c r="E17" s="255">
        <v>24</v>
      </c>
      <c r="F17" s="225"/>
      <c r="G17" s="225"/>
      <c r="H17" s="225"/>
      <c r="I17" s="225"/>
      <c r="J17" s="225"/>
      <c r="K17" s="225"/>
      <c r="L17" s="225"/>
      <c r="M17" s="225"/>
      <c r="N17" s="224"/>
      <c r="O17" s="224"/>
      <c r="P17" s="224"/>
      <c r="Q17" s="224"/>
      <c r="R17" s="225"/>
      <c r="S17" s="225"/>
      <c r="T17" s="225"/>
      <c r="U17" s="225"/>
      <c r="V17" s="225"/>
      <c r="W17" s="225"/>
      <c r="X17" s="225"/>
      <c r="Y17" s="225"/>
      <c r="Z17" s="215"/>
      <c r="AA17" s="215"/>
      <c r="AB17" s="215"/>
      <c r="AC17" s="215"/>
      <c r="AD17" s="215"/>
      <c r="AE17" s="215"/>
      <c r="AF17" s="215"/>
      <c r="AG17" s="215" t="s">
        <v>258</v>
      </c>
      <c r="AH17" s="215">
        <v>0</v>
      </c>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row>
    <row r="18" spans="1:60" outlineLevel="3" x14ac:dyDescent="0.2">
      <c r="A18" s="222"/>
      <c r="B18" s="223"/>
      <c r="C18" s="261" t="s">
        <v>893</v>
      </c>
      <c r="D18" s="254"/>
      <c r="E18" s="255">
        <v>2.16</v>
      </c>
      <c r="F18" s="225"/>
      <c r="G18" s="225"/>
      <c r="H18" s="225"/>
      <c r="I18" s="225"/>
      <c r="J18" s="225"/>
      <c r="K18" s="225"/>
      <c r="L18" s="225"/>
      <c r="M18" s="225"/>
      <c r="N18" s="224"/>
      <c r="O18" s="224"/>
      <c r="P18" s="224"/>
      <c r="Q18" s="224"/>
      <c r="R18" s="225"/>
      <c r="S18" s="225"/>
      <c r="T18" s="225"/>
      <c r="U18" s="225"/>
      <c r="V18" s="225"/>
      <c r="W18" s="225"/>
      <c r="X18" s="225"/>
      <c r="Y18" s="225"/>
      <c r="Z18" s="215"/>
      <c r="AA18" s="215"/>
      <c r="AB18" s="215"/>
      <c r="AC18" s="215"/>
      <c r="AD18" s="215"/>
      <c r="AE18" s="215"/>
      <c r="AF18" s="215"/>
      <c r="AG18" s="215" t="s">
        <v>258</v>
      </c>
      <c r="AH18" s="215">
        <v>0</v>
      </c>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1:60" outlineLevel="1" x14ac:dyDescent="0.2">
      <c r="A19" s="234">
        <v>5</v>
      </c>
      <c r="B19" s="235" t="s">
        <v>321</v>
      </c>
      <c r="C19" s="250" t="s">
        <v>322</v>
      </c>
      <c r="D19" s="236" t="s">
        <v>253</v>
      </c>
      <c r="E19" s="237">
        <v>38.85</v>
      </c>
      <c r="F19" s="238"/>
      <c r="G19" s="239">
        <f>ROUND(E19*F19,2)</f>
        <v>0</v>
      </c>
      <c r="H19" s="238"/>
      <c r="I19" s="239">
        <f>ROUND(E19*H19,2)</f>
        <v>0</v>
      </c>
      <c r="J19" s="238"/>
      <c r="K19" s="239">
        <f>ROUND(E19*J19,2)</f>
        <v>0</v>
      </c>
      <c r="L19" s="239">
        <v>21</v>
      </c>
      <c r="M19" s="239">
        <f>G19*(1+L19/100)</f>
        <v>0</v>
      </c>
      <c r="N19" s="237">
        <v>0</v>
      </c>
      <c r="O19" s="237">
        <f>ROUND(E19*N19,2)</f>
        <v>0</v>
      </c>
      <c r="P19" s="237">
        <v>0</v>
      </c>
      <c r="Q19" s="237">
        <f>ROUND(E19*P19,2)</f>
        <v>0</v>
      </c>
      <c r="R19" s="239"/>
      <c r="S19" s="239" t="s">
        <v>236</v>
      </c>
      <c r="T19" s="240" t="s">
        <v>223</v>
      </c>
      <c r="U19" s="225">
        <v>1.0999999999999999E-2</v>
      </c>
      <c r="V19" s="225">
        <f>ROUND(E19*U19,2)</f>
        <v>0.43</v>
      </c>
      <c r="W19" s="225"/>
      <c r="X19" s="225" t="s">
        <v>224</v>
      </c>
      <c r="Y19" s="225" t="s">
        <v>225</v>
      </c>
      <c r="Z19" s="215"/>
      <c r="AA19" s="215"/>
      <c r="AB19" s="215"/>
      <c r="AC19" s="215"/>
      <c r="AD19" s="215"/>
      <c r="AE19" s="215"/>
      <c r="AF19" s="215"/>
      <c r="AG19" s="215" t="s">
        <v>226</v>
      </c>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row>
    <row r="20" spans="1:60" outlineLevel="2" x14ac:dyDescent="0.2">
      <c r="A20" s="222"/>
      <c r="B20" s="223"/>
      <c r="C20" s="261" t="s">
        <v>894</v>
      </c>
      <c r="D20" s="254"/>
      <c r="E20" s="255">
        <v>12.69</v>
      </c>
      <c r="F20" s="225"/>
      <c r="G20" s="225"/>
      <c r="H20" s="225"/>
      <c r="I20" s="225"/>
      <c r="J20" s="225"/>
      <c r="K20" s="225"/>
      <c r="L20" s="225"/>
      <c r="M20" s="225"/>
      <c r="N20" s="224"/>
      <c r="O20" s="224"/>
      <c r="P20" s="224"/>
      <c r="Q20" s="224"/>
      <c r="R20" s="225"/>
      <c r="S20" s="225"/>
      <c r="T20" s="225"/>
      <c r="U20" s="225"/>
      <c r="V20" s="225"/>
      <c r="W20" s="225"/>
      <c r="X20" s="225"/>
      <c r="Y20" s="225"/>
      <c r="Z20" s="215"/>
      <c r="AA20" s="215"/>
      <c r="AB20" s="215"/>
      <c r="AC20" s="215"/>
      <c r="AD20" s="215"/>
      <c r="AE20" s="215"/>
      <c r="AF20" s="215"/>
      <c r="AG20" s="215" t="s">
        <v>258</v>
      </c>
      <c r="AH20" s="215">
        <v>0</v>
      </c>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row>
    <row r="21" spans="1:60" outlineLevel="3" x14ac:dyDescent="0.2">
      <c r="A21" s="222"/>
      <c r="B21" s="223"/>
      <c r="C21" s="261" t="s">
        <v>892</v>
      </c>
      <c r="D21" s="254"/>
      <c r="E21" s="255">
        <v>24</v>
      </c>
      <c r="F21" s="225"/>
      <c r="G21" s="225"/>
      <c r="H21" s="225"/>
      <c r="I21" s="225"/>
      <c r="J21" s="225"/>
      <c r="K21" s="225"/>
      <c r="L21" s="225"/>
      <c r="M21" s="225"/>
      <c r="N21" s="224"/>
      <c r="O21" s="224"/>
      <c r="P21" s="224"/>
      <c r="Q21" s="224"/>
      <c r="R21" s="225"/>
      <c r="S21" s="225"/>
      <c r="T21" s="225"/>
      <c r="U21" s="225"/>
      <c r="V21" s="225"/>
      <c r="W21" s="225"/>
      <c r="X21" s="225"/>
      <c r="Y21" s="225"/>
      <c r="Z21" s="215"/>
      <c r="AA21" s="215"/>
      <c r="AB21" s="215"/>
      <c r="AC21" s="215"/>
      <c r="AD21" s="215"/>
      <c r="AE21" s="215"/>
      <c r="AF21" s="215"/>
      <c r="AG21" s="215" t="s">
        <v>258</v>
      </c>
      <c r="AH21" s="215">
        <v>0</v>
      </c>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row>
    <row r="22" spans="1:60" outlineLevel="3" x14ac:dyDescent="0.2">
      <c r="A22" s="222"/>
      <c r="B22" s="223"/>
      <c r="C22" s="261" t="s">
        <v>893</v>
      </c>
      <c r="D22" s="254"/>
      <c r="E22" s="255">
        <v>2.16</v>
      </c>
      <c r="F22" s="225"/>
      <c r="G22" s="225"/>
      <c r="H22" s="225"/>
      <c r="I22" s="225"/>
      <c r="J22" s="225"/>
      <c r="K22" s="225"/>
      <c r="L22" s="225"/>
      <c r="M22" s="225"/>
      <c r="N22" s="224"/>
      <c r="O22" s="224"/>
      <c r="P22" s="224"/>
      <c r="Q22" s="224"/>
      <c r="R22" s="225"/>
      <c r="S22" s="225"/>
      <c r="T22" s="225"/>
      <c r="U22" s="225"/>
      <c r="V22" s="225"/>
      <c r="W22" s="225"/>
      <c r="X22" s="225"/>
      <c r="Y22" s="225"/>
      <c r="Z22" s="215"/>
      <c r="AA22" s="215"/>
      <c r="AB22" s="215"/>
      <c r="AC22" s="215"/>
      <c r="AD22" s="215"/>
      <c r="AE22" s="215"/>
      <c r="AF22" s="215"/>
      <c r="AG22" s="215" t="s">
        <v>258</v>
      </c>
      <c r="AH22" s="215">
        <v>0</v>
      </c>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row>
    <row r="23" spans="1:60" outlineLevel="1" x14ac:dyDescent="0.2">
      <c r="A23" s="234">
        <v>6</v>
      </c>
      <c r="B23" s="235" t="s">
        <v>617</v>
      </c>
      <c r="C23" s="250" t="s">
        <v>618</v>
      </c>
      <c r="D23" s="236" t="s">
        <v>253</v>
      </c>
      <c r="E23" s="237">
        <v>38.85</v>
      </c>
      <c r="F23" s="238"/>
      <c r="G23" s="239">
        <f>ROUND(E23*F23,2)</f>
        <v>0</v>
      </c>
      <c r="H23" s="238"/>
      <c r="I23" s="239">
        <f>ROUND(E23*H23,2)</f>
        <v>0</v>
      </c>
      <c r="J23" s="238"/>
      <c r="K23" s="239">
        <f>ROUND(E23*J23,2)</f>
        <v>0</v>
      </c>
      <c r="L23" s="239">
        <v>21</v>
      </c>
      <c r="M23" s="239">
        <f>G23*(1+L23/100)</f>
        <v>0</v>
      </c>
      <c r="N23" s="237">
        <v>0</v>
      </c>
      <c r="O23" s="237">
        <f>ROUND(E23*N23,2)</f>
        <v>0</v>
      </c>
      <c r="P23" s="237">
        <v>0</v>
      </c>
      <c r="Q23" s="237">
        <f>ROUND(E23*P23,2)</f>
        <v>0</v>
      </c>
      <c r="R23" s="239"/>
      <c r="S23" s="239" t="s">
        <v>236</v>
      </c>
      <c r="T23" s="240" t="s">
        <v>223</v>
      </c>
      <c r="U23" s="225">
        <v>5.2999999999999999E-2</v>
      </c>
      <c r="V23" s="225">
        <f>ROUND(E23*U23,2)</f>
        <v>2.06</v>
      </c>
      <c r="W23" s="225"/>
      <c r="X23" s="225" t="s">
        <v>224</v>
      </c>
      <c r="Y23" s="225" t="s">
        <v>225</v>
      </c>
      <c r="Z23" s="215"/>
      <c r="AA23" s="215"/>
      <c r="AB23" s="215"/>
      <c r="AC23" s="215"/>
      <c r="AD23" s="215"/>
      <c r="AE23" s="215"/>
      <c r="AF23" s="215"/>
      <c r="AG23" s="215" t="s">
        <v>226</v>
      </c>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row>
    <row r="24" spans="1:60" outlineLevel="2" x14ac:dyDescent="0.2">
      <c r="A24" s="222"/>
      <c r="B24" s="223"/>
      <c r="C24" s="261" t="s">
        <v>895</v>
      </c>
      <c r="D24" s="254"/>
      <c r="E24" s="255">
        <v>38.85</v>
      </c>
      <c r="F24" s="225"/>
      <c r="G24" s="225"/>
      <c r="H24" s="225"/>
      <c r="I24" s="225"/>
      <c r="J24" s="225"/>
      <c r="K24" s="225"/>
      <c r="L24" s="225"/>
      <c r="M24" s="225"/>
      <c r="N24" s="224"/>
      <c r="O24" s="224"/>
      <c r="P24" s="224"/>
      <c r="Q24" s="224"/>
      <c r="R24" s="225"/>
      <c r="S24" s="225"/>
      <c r="T24" s="225"/>
      <c r="U24" s="225"/>
      <c r="V24" s="225"/>
      <c r="W24" s="225"/>
      <c r="X24" s="225"/>
      <c r="Y24" s="225"/>
      <c r="Z24" s="215"/>
      <c r="AA24" s="215"/>
      <c r="AB24" s="215"/>
      <c r="AC24" s="215"/>
      <c r="AD24" s="215"/>
      <c r="AE24" s="215"/>
      <c r="AF24" s="215"/>
      <c r="AG24" s="215" t="s">
        <v>258</v>
      </c>
      <c r="AH24" s="215">
        <v>0</v>
      </c>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row>
    <row r="25" spans="1:60" outlineLevel="1" x14ac:dyDescent="0.2">
      <c r="A25" s="234">
        <v>7</v>
      </c>
      <c r="B25" s="235" t="s">
        <v>620</v>
      </c>
      <c r="C25" s="250" t="s">
        <v>621</v>
      </c>
      <c r="D25" s="236" t="s">
        <v>253</v>
      </c>
      <c r="E25" s="237">
        <v>38.85</v>
      </c>
      <c r="F25" s="238"/>
      <c r="G25" s="239">
        <f>ROUND(E25*F25,2)</f>
        <v>0</v>
      </c>
      <c r="H25" s="238"/>
      <c r="I25" s="239">
        <f>ROUND(E25*H25,2)</f>
        <v>0</v>
      </c>
      <c r="J25" s="238"/>
      <c r="K25" s="239">
        <f>ROUND(E25*J25,2)</f>
        <v>0</v>
      </c>
      <c r="L25" s="239">
        <v>21</v>
      </c>
      <c r="M25" s="239">
        <f>G25*(1+L25/100)</f>
        <v>0</v>
      </c>
      <c r="N25" s="237">
        <v>0</v>
      </c>
      <c r="O25" s="237">
        <f>ROUND(E25*N25,2)</f>
        <v>0</v>
      </c>
      <c r="P25" s="237">
        <v>0</v>
      </c>
      <c r="Q25" s="237">
        <f>ROUND(E25*P25,2)</f>
        <v>0</v>
      </c>
      <c r="R25" s="239"/>
      <c r="S25" s="239" t="s">
        <v>236</v>
      </c>
      <c r="T25" s="240" t="s">
        <v>223</v>
      </c>
      <c r="U25" s="225">
        <v>8.9999999999999993E-3</v>
      </c>
      <c r="V25" s="225">
        <f>ROUND(E25*U25,2)</f>
        <v>0.35</v>
      </c>
      <c r="W25" s="225"/>
      <c r="X25" s="225" t="s">
        <v>224</v>
      </c>
      <c r="Y25" s="225" t="s">
        <v>225</v>
      </c>
      <c r="Z25" s="215"/>
      <c r="AA25" s="215"/>
      <c r="AB25" s="215"/>
      <c r="AC25" s="215"/>
      <c r="AD25" s="215"/>
      <c r="AE25" s="215"/>
      <c r="AF25" s="215"/>
      <c r="AG25" s="215" t="s">
        <v>226</v>
      </c>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row>
    <row r="26" spans="1:60" outlineLevel="2" x14ac:dyDescent="0.2">
      <c r="A26" s="222"/>
      <c r="B26" s="223"/>
      <c r="C26" s="261" t="s">
        <v>896</v>
      </c>
      <c r="D26" s="254"/>
      <c r="E26" s="255">
        <v>38.85</v>
      </c>
      <c r="F26" s="225"/>
      <c r="G26" s="225"/>
      <c r="H26" s="225"/>
      <c r="I26" s="225"/>
      <c r="J26" s="225"/>
      <c r="K26" s="225"/>
      <c r="L26" s="225"/>
      <c r="M26" s="225"/>
      <c r="N26" s="224"/>
      <c r="O26" s="224"/>
      <c r="P26" s="224"/>
      <c r="Q26" s="224"/>
      <c r="R26" s="225"/>
      <c r="S26" s="225"/>
      <c r="T26" s="225"/>
      <c r="U26" s="225"/>
      <c r="V26" s="225"/>
      <c r="W26" s="225"/>
      <c r="X26" s="225"/>
      <c r="Y26" s="225"/>
      <c r="Z26" s="215"/>
      <c r="AA26" s="215"/>
      <c r="AB26" s="215"/>
      <c r="AC26" s="215"/>
      <c r="AD26" s="215"/>
      <c r="AE26" s="215"/>
      <c r="AF26" s="215"/>
      <c r="AG26" s="215" t="s">
        <v>258</v>
      </c>
      <c r="AH26" s="215">
        <v>0</v>
      </c>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row>
    <row r="27" spans="1:60" x14ac:dyDescent="0.2">
      <c r="A27" s="227" t="s">
        <v>217</v>
      </c>
      <c r="B27" s="228" t="s">
        <v>140</v>
      </c>
      <c r="C27" s="248" t="s">
        <v>141</v>
      </c>
      <c r="D27" s="229"/>
      <c r="E27" s="230"/>
      <c r="F27" s="231"/>
      <c r="G27" s="231">
        <f>SUMIF(AG28:AG30,"&lt;&gt;NOR",G28:G30)</f>
        <v>0</v>
      </c>
      <c r="H27" s="231"/>
      <c r="I27" s="231">
        <f>SUM(I28:I30)</f>
        <v>0</v>
      </c>
      <c r="J27" s="231"/>
      <c r="K27" s="231">
        <f>SUM(K28:K30)</f>
        <v>0</v>
      </c>
      <c r="L27" s="231"/>
      <c r="M27" s="231">
        <f>SUM(M28:M30)</f>
        <v>0</v>
      </c>
      <c r="N27" s="230"/>
      <c r="O27" s="230">
        <f>SUM(O28:O30)</f>
        <v>66.66</v>
      </c>
      <c r="P27" s="230"/>
      <c r="Q27" s="230">
        <f>SUM(Q28:Q30)</f>
        <v>0</v>
      </c>
      <c r="R27" s="231"/>
      <c r="S27" s="231"/>
      <c r="T27" s="232"/>
      <c r="U27" s="226"/>
      <c r="V27" s="226">
        <f>SUM(V28:V30)</f>
        <v>12.59</v>
      </c>
      <c r="W27" s="226"/>
      <c r="X27" s="226"/>
      <c r="Y27" s="226"/>
      <c r="AG27" t="s">
        <v>218</v>
      </c>
    </row>
    <row r="28" spans="1:60" outlineLevel="1" x14ac:dyDescent="0.2">
      <c r="A28" s="234">
        <v>8</v>
      </c>
      <c r="B28" s="235" t="s">
        <v>531</v>
      </c>
      <c r="C28" s="250" t="s">
        <v>532</v>
      </c>
      <c r="D28" s="236" t="s">
        <v>253</v>
      </c>
      <c r="E28" s="237">
        <v>26.4</v>
      </c>
      <c r="F28" s="238"/>
      <c r="G28" s="239">
        <f>ROUND(E28*F28,2)</f>
        <v>0</v>
      </c>
      <c r="H28" s="238"/>
      <c r="I28" s="239">
        <f>ROUND(E28*H28,2)</f>
        <v>0</v>
      </c>
      <c r="J28" s="238"/>
      <c r="K28" s="239">
        <f>ROUND(E28*J28,2)</f>
        <v>0</v>
      </c>
      <c r="L28" s="239">
        <v>21</v>
      </c>
      <c r="M28" s="239">
        <f>G28*(1+L28/100)</f>
        <v>0</v>
      </c>
      <c r="N28" s="237">
        <v>2.5249999999999999</v>
      </c>
      <c r="O28" s="237">
        <f>ROUND(E28*N28,2)</f>
        <v>66.66</v>
      </c>
      <c r="P28" s="237">
        <v>0</v>
      </c>
      <c r="Q28" s="237">
        <f>ROUND(E28*P28,2)</f>
        <v>0</v>
      </c>
      <c r="R28" s="239"/>
      <c r="S28" s="239" t="s">
        <v>236</v>
      </c>
      <c r="T28" s="240" t="s">
        <v>223</v>
      </c>
      <c r="U28" s="225">
        <v>0.47699999999999998</v>
      </c>
      <c r="V28" s="225">
        <f>ROUND(E28*U28,2)</f>
        <v>12.59</v>
      </c>
      <c r="W28" s="225"/>
      <c r="X28" s="225" t="s">
        <v>224</v>
      </c>
      <c r="Y28" s="225" t="s">
        <v>225</v>
      </c>
      <c r="Z28" s="215"/>
      <c r="AA28" s="215"/>
      <c r="AB28" s="215"/>
      <c r="AC28" s="215"/>
      <c r="AD28" s="215"/>
      <c r="AE28" s="215"/>
      <c r="AF28" s="215"/>
      <c r="AG28" s="215" t="s">
        <v>226</v>
      </c>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row>
    <row r="29" spans="1:60" outlineLevel="2" x14ac:dyDescent="0.2">
      <c r="A29" s="222"/>
      <c r="B29" s="223"/>
      <c r="C29" s="263" t="s">
        <v>533</v>
      </c>
      <c r="D29" s="259"/>
      <c r="E29" s="259"/>
      <c r="F29" s="259"/>
      <c r="G29" s="259"/>
      <c r="H29" s="225"/>
      <c r="I29" s="225"/>
      <c r="J29" s="225"/>
      <c r="K29" s="225"/>
      <c r="L29" s="225"/>
      <c r="M29" s="225"/>
      <c r="N29" s="224"/>
      <c r="O29" s="224"/>
      <c r="P29" s="224"/>
      <c r="Q29" s="224"/>
      <c r="R29" s="225"/>
      <c r="S29" s="225"/>
      <c r="T29" s="225"/>
      <c r="U29" s="225"/>
      <c r="V29" s="225"/>
      <c r="W29" s="225"/>
      <c r="X29" s="225"/>
      <c r="Y29" s="225"/>
      <c r="Z29" s="215"/>
      <c r="AA29" s="215"/>
      <c r="AB29" s="215"/>
      <c r="AC29" s="215"/>
      <c r="AD29" s="215"/>
      <c r="AE29" s="215"/>
      <c r="AF29" s="215"/>
      <c r="AG29" s="215" t="s">
        <v>278</v>
      </c>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row>
    <row r="30" spans="1:60" outlineLevel="2" x14ac:dyDescent="0.2">
      <c r="A30" s="222"/>
      <c r="B30" s="223"/>
      <c r="C30" s="261" t="s">
        <v>897</v>
      </c>
      <c r="D30" s="254"/>
      <c r="E30" s="255">
        <v>26.4</v>
      </c>
      <c r="F30" s="225"/>
      <c r="G30" s="225"/>
      <c r="H30" s="225"/>
      <c r="I30" s="225"/>
      <c r="J30" s="225"/>
      <c r="K30" s="225"/>
      <c r="L30" s="225"/>
      <c r="M30" s="225"/>
      <c r="N30" s="224"/>
      <c r="O30" s="224"/>
      <c r="P30" s="224"/>
      <c r="Q30" s="224"/>
      <c r="R30" s="225"/>
      <c r="S30" s="225"/>
      <c r="T30" s="225"/>
      <c r="U30" s="225"/>
      <c r="V30" s="225"/>
      <c r="W30" s="225"/>
      <c r="X30" s="225"/>
      <c r="Y30" s="225"/>
      <c r="Z30" s="215"/>
      <c r="AA30" s="215"/>
      <c r="AB30" s="215"/>
      <c r="AC30" s="215"/>
      <c r="AD30" s="215"/>
      <c r="AE30" s="215"/>
      <c r="AF30" s="215"/>
      <c r="AG30" s="215" t="s">
        <v>258</v>
      </c>
      <c r="AH30" s="215">
        <v>0</v>
      </c>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row>
    <row r="31" spans="1:60" x14ac:dyDescent="0.2">
      <c r="A31" s="227" t="s">
        <v>217</v>
      </c>
      <c r="B31" s="228" t="s">
        <v>142</v>
      </c>
      <c r="C31" s="248" t="s">
        <v>143</v>
      </c>
      <c r="D31" s="229"/>
      <c r="E31" s="230"/>
      <c r="F31" s="231"/>
      <c r="G31" s="231">
        <f>SUMIF(AG32:AG37,"&lt;&gt;NOR",G32:G37)</f>
        <v>0</v>
      </c>
      <c r="H31" s="231"/>
      <c r="I31" s="231">
        <f>SUM(I32:I37)</f>
        <v>0</v>
      </c>
      <c r="J31" s="231"/>
      <c r="K31" s="231">
        <f>SUM(K32:K37)</f>
        <v>0</v>
      </c>
      <c r="L31" s="231"/>
      <c r="M31" s="231">
        <f>SUM(M32:M37)</f>
        <v>0</v>
      </c>
      <c r="N31" s="230"/>
      <c r="O31" s="230">
        <f>SUM(O32:O37)</f>
        <v>14.45</v>
      </c>
      <c r="P31" s="230"/>
      <c r="Q31" s="230">
        <f>SUM(Q32:Q37)</f>
        <v>0</v>
      </c>
      <c r="R31" s="231"/>
      <c r="S31" s="231"/>
      <c r="T31" s="232"/>
      <c r="U31" s="226"/>
      <c r="V31" s="226">
        <f>SUM(V32:V37)</f>
        <v>36.239999999999995</v>
      </c>
      <c r="W31" s="226"/>
      <c r="X31" s="226"/>
      <c r="Y31" s="226"/>
      <c r="AG31" t="s">
        <v>218</v>
      </c>
    </row>
    <row r="32" spans="1:60" outlineLevel="1" x14ac:dyDescent="0.2">
      <c r="A32" s="234">
        <v>9</v>
      </c>
      <c r="B32" s="235" t="s">
        <v>633</v>
      </c>
      <c r="C32" s="250" t="s">
        <v>634</v>
      </c>
      <c r="D32" s="236" t="s">
        <v>272</v>
      </c>
      <c r="E32" s="237">
        <v>25</v>
      </c>
      <c r="F32" s="238"/>
      <c r="G32" s="239">
        <f>ROUND(E32*F32,2)</f>
        <v>0</v>
      </c>
      <c r="H32" s="238"/>
      <c r="I32" s="239">
        <f>ROUND(E32*H32,2)</f>
        <v>0</v>
      </c>
      <c r="J32" s="238"/>
      <c r="K32" s="239">
        <f>ROUND(E32*J32,2)</f>
        <v>0</v>
      </c>
      <c r="L32" s="239">
        <v>21</v>
      </c>
      <c r="M32" s="239">
        <f>G32*(1+L32/100)</f>
        <v>0</v>
      </c>
      <c r="N32" s="237">
        <v>0.50065000000000004</v>
      </c>
      <c r="O32" s="237">
        <f>ROUND(E32*N32,2)</f>
        <v>12.52</v>
      </c>
      <c r="P32" s="237">
        <v>0</v>
      </c>
      <c r="Q32" s="237">
        <f>ROUND(E32*P32,2)</f>
        <v>0</v>
      </c>
      <c r="R32" s="239"/>
      <c r="S32" s="239" t="s">
        <v>236</v>
      </c>
      <c r="T32" s="240" t="s">
        <v>223</v>
      </c>
      <c r="U32" s="225">
        <v>0.69799999999999995</v>
      </c>
      <c r="V32" s="225">
        <f>ROUND(E32*U32,2)</f>
        <v>17.45</v>
      </c>
      <c r="W32" s="225"/>
      <c r="X32" s="225" t="s">
        <v>224</v>
      </c>
      <c r="Y32" s="225" t="s">
        <v>225</v>
      </c>
      <c r="Z32" s="215"/>
      <c r="AA32" s="215"/>
      <c r="AB32" s="215"/>
      <c r="AC32" s="215"/>
      <c r="AD32" s="215"/>
      <c r="AE32" s="215"/>
      <c r="AF32" s="215"/>
      <c r="AG32" s="215" t="s">
        <v>226</v>
      </c>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row>
    <row r="33" spans="1:60" outlineLevel="2" x14ac:dyDescent="0.2">
      <c r="A33" s="222"/>
      <c r="B33" s="223"/>
      <c r="C33" s="261" t="s">
        <v>898</v>
      </c>
      <c r="D33" s="254"/>
      <c r="E33" s="255">
        <v>25</v>
      </c>
      <c r="F33" s="225"/>
      <c r="G33" s="225"/>
      <c r="H33" s="225"/>
      <c r="I33" s="225"/>
      <c r="J33" s="225"/>
      <c r="K33" s="225"/>
      <c r="L33" s="225"/>
      <c r="M33" s="225"/>
      <c r="N33" s="224"/>
      <c r="O33" s="224"/>
      <c r="P33" s="224"/>
      <c r="Q33" s="224"/>
      <c r="R33" s="225"/>
      <c r="S33" s="225"/>
      <c r="T33" s="225"/>
      <c r="U33" s="225"/>
      <c r="V33" s="225"/>
      <c r="W33" s="225"/>
      <c r="X33" s="225"/>
      <c r="Y33" s="225"/>
      <c r="Z33" s="215"/>
      <c r="AA33" s="215"/>
      <c r="AB33" s="215"/>
      <c r="AC33" s="215"/>
      <c r="AD33" s="215"/>
      <c r="AE33" s="215"/>
      <c r="AF33" s="215"/>
      <c r="AG33" s="215" t="s">
        <v>258</v>
      </c>
      <c r="AH33" s="215">
        <v>0</v>
      </c>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row>
    <row r="34" spans="1:60" outlineLevel="1" x14ac:dyDescent="0.2">
      <c r="A34" s="234">
        <v>10</v>
      </c>
      <c r="B34" s="235" t="s">
        <v>636</v>
      </c>
      <c r="C34" s="250" t="s">
        <v>637</v>
      </c>
      <c r="D34" s="236" t="s">
        <v>335</v>
      </c>
      <c r="E34" s="237">
        <v>0.15</v>
      </c>
      <c r="F34" s="238"/>
      <c r="G34" s="239">
        <f>ROUND(E34*F34,2)</f>
        <v>0</v>
      </c>
      <c r="H34" s="238"/>
      <c r="I34" s="239">
        <f>ROUND(E34*H34,2)</f>
        <v>0</v>
      </c>
      <c r="J34" s="238"/>
      <c r="K34" s="239">
        <f>ROUND(E34*J34,2)</f>
        <v>0</v>
      </c>
      <c r="L34" s="239">
        <v>21</v>
      </c>
      <c r="M34" s="239">
        <f>G34*(1+L34/100)</f>
        <v>0</v>
      </c>
      <c r="N34" s="237">
        <v>1.0202899999999999</v>
      </c>
      <c r="O34" s="237">
        <f>ROUND(E34*N34,2)</f>
        <v>0.15</v>
      </c>
      <c r="P34" s="237">
        <v>0</v>
      </c>
      <c r="Q34" s="237">
        <f>ROUND(E34*P34,2)</f>
        <v>0</v>
      </c>
      <c r="R34" s="239"/>
      <c r="S34" s="239" t="s">
        <v>236</v>
      </c>
      <c r="T34" s="240" t="s">
        <v>223</v>
      </c>
      <c r="U34" s="225">
        <v>25.271000000000001</v>
      </c>
      <c r="V34" s="225">
        <f>ROUND(E34*U34,2)</f>
        <v>3.79</v>
      </c>
      <c r="W34" s="225"/>
      <c r="X34" s="225" t="s">
        <v>224</v>
      </c>
      <c r="Y34" s="225" t="s">
        <v>225</v>
      </c>
      <c r="Z34" s="215"/>
      <c r="AA34" s="215"/>
      <c r="AB34" s="215"/>
      <c r="AC34" s="215"/>
      <c r="AD34" s="215"/>
      <c r="AE34" s="215"/>
      <c r="AF34" s="215"/>
      <c r="AG34" s="215" t="s">
        <v>226</v>
      </c>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row>
    <row r="35" spans="1:60" outlineLevel="2" x14ac:dyDescent="0.2">
      <c r="A35" s="222"/>
      <c r="B35" s="223"/>
      <c r="C35" s="263" t="s">
        <v>638</v>
      </c>
      <c r="D35" s="259"/>
      <c r="E35" s="259"/>
      <c r="F35" s="259"/>
      <c r="G35" s="259"/>
      <c r="H35" s="225"/>
      <c r="I35" s="225"/>
      <c r="J35" s="225"/>
      <c r="K35" s="225"/>
      <c r="L35" s="225"/>
      <c r="M35" s="225"/>
      <c r="N35" s="224"/>
      <c r="O35" s="224"/>
      <c r="P35" s="224"/>
      <c r="Q35" s="224"/>
      <c r="R35" s="225"/>
      <c r="S35" s="225"/>
      <c r="T35" s="225"/>
      <c r="U35" s="225"/>
      <c r="V35" s="225"/>
      <c r="W35" s="225"/>
      <c r="X35" s="225"/>
      <c r="Y35" s="225"/>
      <c r="Z35" s="215"/>
      <c r="AA35" s="215"/>
      <c r="AB35" s="215"/>
      <c r="AC35" s="215"/>
      <c r="AD35" s="215"/>
      <c r="AE35" s="215"/>
      <c r="AF35" s="215"/>
      <c r="AG35" s="215" t="s">
        <v>278</v>
      </c>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row>
    <row r="36" spans="1:60" outlineLevel="2" x14ac:dyDescent="0.2">
      <c r="A36" s="222"/>
      <c r="B36" s="223"/>
      <c r="C36" s="261" t="s">
        <v>899</v>
      </c>
      <c r="D36" s="254"/>
      <c r="E36" s="255">
        <v>0.15</v>
      </c>
      <c r="F36" s="225"/>
      <c r="G36" s="225"/>
      <c r="H36" s="225"/>
      <c r="I36" s="225"/>
      <c r="J36" s="225"/>
      <c r="K36" s="225"/>
      <c r="L36" s="225"/>
      <c r="M36" s="225"/>
      <c r="N36" s="224"/>
      <c r="O36" s="224"/>
      <c r="P36" s="224"/>
      <c r="Q36" s="224"/>
      <c r="R36" s="225"/>
      <c r="S36" s="225"/>
      <c r="T36" s="225"/>
      <c r="U36" s="225"/>
      <c r="V36" s="225"/>
      <c r="W36" s="225"/>
      <c r="X36" s="225"/>
      <c r="Y36" s="225"/>
      <c r="Z36" s="215"/>
      <c r="AA36" s="215"/>
      <c r="AB36" s="215"/>
      <c r="AC36" s="215"/>
      <c r="AD36" s="215"/>
      <c r="AE36" s="215"/>
      <c r="AF36" s="215"/>
      <c r="AG36" s="215" t="s">
        <v>258</v>
      </c>
      <c r="AH36" s="215">
        <v>0</v>
      </c>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row>
    <row r="37" spans="1:60" outlineLevel="1" x14ac:dyDescent="0.2">
      <c r="A37" s="241">
        <v>11</v>
      </c>
      <c r="B37" s="242" t="s">
        <v>640</v>
      </c>
      <c r="C37" s="249" t="s">
        <v>641</v>
      </c>
      <c r="D37" s="243" t="s">
        <v>299</v>
      </c>
      <c r="E37" s="244">
        <v>50</v>
      </c>
      <c r="F37" s="245"/>
      <c r="G37" s="246">
        <f>ROUND(E37*F37,2)</f>
        <v>0</v>
      </c>
      <c r="H37" s="245"/>
      <c r="I37" s="246">
        <f>ROUND(E37*H37,2)</f>
        <v>0</v>
      </c>
      <c r="J37" s="245"/>
      <c r="K37" s="246">
        <f>ROUND(E37*J37,2)</f>
        <v>0</v>
      </c>
      <c r="L37" s="246">
        <v>21</v>
      </c>
      <c r="M37" s="246">
        <f>G37*(1+L37/100)</f>
        <v>0</v>
      </c>
      <c r="N37" s="244">
        <v>3.5580000000000001E-2</v>
      </c>
      <c r="O37" s="244">
        <f>ROUND(E37*N37,2)</f>
        <v>1.78</v>
      </c>
      <c r="P37" s="244">
        <v>0</v>
      </c>
      <c r="Q37" s="244">
        <f>ROUND(E37*P37,2)</f>
        <v>0</v>
      </c>
      <c r="R37" s="246"/>
      <c r="S37" s="246" t="s">
        <v>236</v>
      </c>
      <c r="T37" s="247" t="s">
        <v>223</v>
      </c>
      <c r="U37" s="225">
        <v>0.3</v>
      </c>
      <c r="V37" s="225">
        <f>ROUND(E37*U37,2)</f>
        <v>15</v>
      </c>
      <c r="W37" s="225"/>
      <c r="X37" s="225" t="s">
        <v>224</v>
      </c>
      <c r="Y37" s="225" t="s">
        <v>225</v>
      </c>
      <c r="Z37" s="215"/>
      <c r="AA37" s="215"/>
      <c r="AB37" s="215"/>
      <c r="AC37" s="215"/>
      <c r="AD37" s="215"/>
      <c r="AE37" s="215"/>
      <c r="AF37" s="215"/>
      <c r="AG37" s="215" t="s">
        <v>226</v>
      </c>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row>
    <row r="38" spans="1:60" x14ac:dyDescent="0.2">
      <c r="A38" s="227" t="s">
        <v>217</v>
      </c>
      <c r="B38" s="228" t="s">
        <v>152</v>
      </c>
      <c r="C38" s="248" t="s">
        <v>153</v>
      </c>
      <c r="D38" s="229"/>
      <c r="E38" s="230"/>
      <c r="F38" s="231"/>
      <c r="G38" s="231">
        <f>SUMIF(AG39:AG41,"&lt;&gt;NOR",G39:G41)</f>
        <v>0</v>
      </c>
      <c r="H38" s="231"/>
      <c r="I38" s="231">
        <f>SUM(I39:I41)</f>
        <v>0</v>
      </c>
      <c r="J38" s="231"/>
      <c r="K38" s="231">
        <f>SUM(K39:K41)</f>
        <v>0</v>
      </c>
      <c r="L38" s="231"/>
      <c r="M38" s="231">
        <f>SUM(M39:M41)</f>
        <v>0</v>
      </c>
      <c r="N38" s="230"/>
      <c r="O38" s="230">
        <f>SUM(O39:O41)</f>
        <v>18.41</v>
      </c>
      <c r="P38" s="230"/>
      <c r="Q38" s="230">
        <f>SUM(Q39:Q41)</f>
        <v>0</v>
      </c>
      <c r="R38" s="231"/>
      <c r="S38" s="231"/>
      <c r="T38" s="232"/>
      <c r="U38" s="226"/>
      <c r="V38" s="226">
        <f>SUM(V39:V41)</f>
        <v>32.28</v>
      </c>
      <c r="W38" s="226"/>
      <c r="X38" s="226"/>
      <c r="Y38" s="226"/>
      <c r="AG38" t="s">
        <v>218</v>
      </c>
    </row>
    <row r="39" spans="1:60" outlineLevel="1" x14ac:dyDescent="0.2">
      <c r="A39" s="241">
        <v>12</v>
      </c>
      <c r="B39" s="242" t="s">
        <v>900</v>
      </c>
      <c r="C39" s="249" t="s">
        <v>901</v>
      </c>
      <c r="D39" s="243" t="s">
        <v>299</v>
      </c>
      <c r="E39" s="244">
        <v>18</v>
      </c>
      <c r="F39" s="245"/>
      <c r="G39" s="246">
        <f>ROUND(E39*F39,2)</f>
        <v>0</v>
      </c>
      <c r="H39" s="245"/>
      <c r="I39" s="246">
        <f>ROUND(E39*H39,2)</f>
        <v>0</v>
      </c>
      <c r="J39" s="245"/>
      <c r="K39" s="246">
        <f>ROUND(E39*J39,2)</f>
        <v>0</v>
      </c>
      <c r="L39" s="246">
        <v>21</v>
      </c>
      <c r="M39" s="246">
        <f>G39*(1+L39/100)</f>
        <v>0</v>
      </c>
      <c r="N39" s="244">
        <v>1E-4</v>
      </c>
      <c r="O39" s="244">
        <f>ROUND(E39*N39,2)</f>
        <v>0</v>
      </c>
      <c r="P39" s="244">
        <v>0</v>
      </c>
      <c r="Q39" s="244">
        <f>ROUND(E39*P39,2)</f>
        <v>0</v>
      </c>
      <c r="R39" s="246"/>
      <c r="S39" s="246" t="s">
        <v>236</v>
      </c>
      <c r="T39" s="247" t="s">
        <v>223</v>
      </c>
      <c r="U39" s="225">
        <v>0.11899999999999999</v>
      </c>
      <c r="V39" s="225">
        <f>ROUND(E39*U39,2)</f>
        <v>2.14</v>
      </c>
      <c r="W39" s="225"/>
      <c r="X39" s="225" t="s">
        <v>224</v>
      </c>
      <c r="Y39" s="225" t="s">
        <v>225</v>
      </c>
      <c r="Z39" s="215"/>
      <c r="AA39" s="215"/>
      <c r="AB39" s="215"/>
      <c r="AC39" s="215"/>
      <c r="AD39" s="215"/>
      <c r="AE39" s="215"/>
      <c r="AF39" s="215"/>
      <c r="AG39" s="215" t="s">
        <v>226</v>
      </c>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row>
    <row r="40" spans="1:60" outlineLevel="1" x14ac:dyDescent="0.2">
      <c r="A40" s="241">
        <v>13</v>
      </c>
      <c r="B40" s="242" t="s">
        <v>902</v>
      </c>
      <c r="C40" s="249" t="s">
        <v>903</v>
      </c>
      <c r="D40" s="243" t="s">
        <v>341</v>
      </c>
      <c r="E40" s="244">
        <v>6</v>
      </c>
      <c r="F40" s="245"/>
      <c r="G40" s="246">
        <f>ROUND(E40*F40,2)</f>
        <v>0</v>
      </c>
      <c r="H40" s="245"/>
      <c r="I40" s="246">
        <f>ROUND(E40*H40,2)</f>
        <v>0</v>
      </c>
      <c r="J40" s="245"/>
      <c r="K40" s="246">
        <f>ROUND(E40*J40,2)</f>
        <v>0</v>
      </c>
      <c r="L40" s="246">
        <v>21</v>
      </c>
      <c r="M40" s="246">
        <f>G40*(1+L40/100)</f>
        <v>0</v>
      </c>
      <c r="N40" s="244">
        <v>3.0596700000000001</v>
      </c>
      <c r="O40" s="244">
        <f>ROUND(E40*N40,2)</f>
        <v>18.36</v>
      </c>
      <c r="P40" s="244">
        <v>0</v>
      </c>
      <c r="Q40" s="244">
        <f>ROUND(E40*P40,2)</f>
        <v>0</v>
      </c>
      <c r="R40" s="246"/>
      <c r="S40" s="246" t="s">
        <v>236</v>
      </c>
      <c r="T40" s="247" t="s">
        <v>223</v>
      </c>
      <c r="U40" s="225">
        <v>5.024</v>
      </c>
      <c r="V40" s="225">
        <f>ROUND(E40*U40,2)</f>
        <v>30.14</v>
      </c>
      <c r="W40" s="225"/>
      <c r="X40" s="225" t="s">
        <v>224</v>
      </c>
      <c r="Y40" s="225" t="s">
        <v>225</v>
      </c>
      <c r="Z40" s="215"/>
      <c r="AA40" s="215"/>
      <c r="AB40" s="215"/>
      <c r="AC40" s="215"/>
      <c r="AD40" s="215"/>
      <c r="AE40" s="215"/>
      <c r="AF40" s="215"/>
      <c r="AG40" s="215" t="s">
        <v>226</v>
      </c>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row>
    <row r="41" spans="1:60" outlineLevel="1" x14ac:dyDescent="0.2">
      <c r="A41" s="241">
        <v>14</v>
      </c>
      <c r="B41" s="242" t="s">
        <v>904</v>
      </c>
      <c r="C41" s="249" t="s">
        <v>905</v>
      </c>
      <c r="D41" s="243" t="s">
        <v>341</v>
      </c>
      <c r="E41" s="244">
        <v>6</v>
      </c>
      <c r="F41" s="245"/>
      <c r="G41" s="246">
        <f>ROUND(E41*F41,2)</f>
        <v>0</v>
      </c>
      <c r="H41" s="245"/>
      <c r="I41" s="246">
        <f>ROUND(E41*H41,2)</f>
        <v>0</v>
      </c>
      <c r="J41" s="245"/>
      <c r="K41" s="246">
        <f>ROUND(E41*J41,2)</f>
        <v>0</v>
      </c>
      <c r="L41" s="246">
        <v>21</v>
      </c>
      <c r="M41" s="246">
        <f>G41*(1+L41/100)</f>
        <v>0</v>
      </c>
      <c r="N41" s="244">
        <v>8.8000000000000005E-3</v>
      </c>
      <c r="O41" s="244">
        <f>ROUND(E41*N41,2)</f>
        <v>0.05</v>
      </c>
      <c r="P41" s="244">
        <v>0</v>
      </c>
      <c r="Q41" s="244">
        <f>ROUND(E41*P41,2)</f>
        <v>0</v>
      </c>
      <c r="R41" s="246" t="s">
        <v>302</v>
      </c>
      <c r="S41" s="246" t="s">
        <v>236</v>
      </c>
      <c r="T41" s="247" t="s">
        <v>223</v>
      </c>
      <c r="U41" s="225">
        <v>0</v>
      </c>
      <c r="V41" s="225">
        <f>ROUND(E41*U41,2)</f>
        <v>0</v>
      </c>
      <c r="W41" s="225"/>
      <c r="X41" s="225" t="s">
        <v>285</v>
      </c>
      <c r="Y41" s="225" t="s">
        <v>225</v>
      </c>
      <c r="Z41" s="215"/>
      <c r="AA41" s="215"/>
      <c r="AB41" s="215"/>
      <c r="AC41" s="215"/>
      <c r="AD41" s="215"/>
      <c r="AE41" s="215"/>
      <c r="AF41" s="215"/>
      <c r="AG41" s="215" t="s">
        <v>286</v>
      </c>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row>
    <row r="42" spans="1:60" x14ac:dyDescent="0.2">
      <c r="A42" s="227" t="s">
        <v>217</v>
      </c>
      <c r="B42" s="228" t="s">
        <v>156</v>
      </c>
      <c r="C42" s="248" t="s">
        <v>157</v>
      </c>
      <c r="D42" s="229"/>
      <c r="E42" s="230"/>
      <c r="F42" s="231"/>
      <c r="G42" s="231">
        <f>SUMIF(AG43:AG43,"&lt;&gt;NOR",G43:G43)</f>
        <v>0</v>
      </c>
      <c r="H42" s="231"/>
      <c r="I42" s="231">
        <f>SUM(I43:I43)</f>
        <v>0</v>
      </c>
      <c r="J42" s="231"/>
      <c r="K42" s="231">
        <f>SUM(K43:K43)</f>
        <v>0</v>
      </c>
      <c r="L42" s="231"/>
      <c r="M42" s="231">
        <f>SUM(M43:M43)</f>
        <v>0</v>
      </c>
      <c r="N42" s="230"/>
      <c r="O42" s="230">
        <f>SUM(O43:O43)</f>
        <v>42.33</v>
      </c>
      <c r="P42" s="230"/>
      <c r="Q42" s="230">
        <f>SUM(Q43:Q43)</f>
        <v>0</v>
      </c>
      <c r="R42" s="231"/>
      <c r="S42" s="231"/>
      <c r="T42" s="232"/>
      <c r="U42" s="226"/>
      <c r="V42" s="226">
        <f>SUM(V43:V43)</f>
        <v>35.64</v>
      </c>
      <c r="W42" s="226"/>
      <c r="X42" s="226"/>
      <c r="Y42" s="226"/>
      <c r="AG42" t="s">
        <v>218</v>
      </c>
    </row>
    <row r="43" spans="1:60" outlineLevel="1" x14ac:dyDescent="0.2">
      <c r="A43" s="241">
        <v>15</v>
      </c>
      <c r="B43" s="242" t="s">
        <v>906</v>
      </c>
      <c r="C43" s="249" t="s">
        <v>907</v>
      </c>
      <c r="D43" s="243" t="s">
        <v>908</v>
      </c>
      <c r="E43" s="244">
        <v>141</v>
      </c>
      <c r="F43" s="245"/>
      <c r="G43" s="246">
        <f>ROUND(E43*F43,2)</f>
        <v>0</v>
      </c>
      <c r="H43" s="245"/>
      <c r="I43" s="246">
        <f>ROUND(E43*H43,2)</f>
        <v>0</v>
      </c>
      <c r="J43" s="245"/>
      <c r="K43" s="246">
        <f>ROUND(E43*J43,2)</f>
        <v>0</v>
      </c>
      <c r="L43" s="246">
        <v>21</v>
      </c>
      <c r="M43" s="246">
        <f>G43*(1+L43/100)</f>
        <v>0</v>
      </c>
      <c r="N43" s="244">
        <v>0.30024000000000001</v>
      </c>
      <c r="O43" s="244">
        <f>ROUND(E43*N43,2)</f>
        <v>42.33</v>
      </c>
      <c r="P43" s="244">
        <v>0</v>
      </c>
      <c r="Q43" s="244">
        <f>ROUND(E43*P43,2)</f>
        <v>0</v>
      </c>
      <c r="R43" s="246"/>
      <c r="S43" s="246" t="s">
        <v>416</v>
      </c>
      <c r="T43" s="247" t="s">
        <v>223</v>
      </c>
      <c r="U43" s="225">
        <v>0.25280000000000002</v>
      </c>
      <c r="V43" s="225">
        <f>ROUND(E43*U43,2)</f>
        <v>35.64</v>
      </c>
      <c r="W43" s="225"/>
      <c r="X43" s="225" t="s">
        <v>399</v>
      </c>
      <c r="Y43" s="225" t="s">
        <v>225</v>
      </c>
      <c r="Z43" s="215"/>
      <c r="AA43" s="215"/>
      <c r="AB43" s="215"/>
      <c r="AC43" s="215"/>
      <c r="AD43" s="215"/>
      <c r="AE43" s="215"/>
      <c r="AF43" s="215"/>
      <c r="AG43" s="215" t="s">
        <v>400</v>
      </c>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row>
    <row r="44" spans="1:60" x14ac:dyDescent="0.2">
      <c r="A44" s="227" t="s">
        <v>217</v>
      </c>
      <c r="B44" s="228" t="s">
        <v>158</v>
      </c>
      <c r="C44" s="248" t="s">
        <v>159</v>
      </c>
      <c r="D44" s="229"/>
      <c r="E44" s="230"/>
      <c r="F44" s="231"/>
      <c r="G44" s="231">
        <f>SUMIF(AG45:AG45,"&lt;&gt;NOR",G45:G45)</f>
        <v>0</v>
      </c>
      <c r="H44" s="231"/>
      <c r="I44" s="231">
        <f>SUM(I45:I45)</f>
        <v>0</v>
      </c>
      <c r="J44" s="231"/>
      <c r="K44" s="231">
        <f>SUM(K45:K45)</f>
        <v>0</v>
      </c>
      <c r="L44" s="231"/>
      <c r="M44" s="231">
        <f>SUM(M45:M45)</f>
        <v>0</v>
      </c>
      <c r="N44" s="230"/>
      <c r="O44" s="230">
        <f>SUM(O45:O45)</f>
        <v>0</v>
      </c>
      <c r="P44" s="230"/>
      <c r="Q44" s="230">
        <f>SUM(Q45:Q45)</f>
        <v>0</v>
      </c>
      <c r="R44" s="231"/>
      <c r="S44" s="231"/>
      <c r="T44" s="232"/>
      <c r="U44" s="226"/>
      <c r="V44" s="226">
        <f>SUM(V45:V45)</f>
        <v>1.59</v>
      </c>
      <c r="W44" s="226"/>
      <c r="X44" s="226"/>
      <c r="Y44" s="226"/>
      <c r="AG44" t="s">
        <v>218</v>
      </c>
    </row>
    <row r="45" spans="1:60" outlineLevel="1" x14ac:dyDescent="0.2">
      <c r="A45" s="241">
        <v>16</v>
      </c>
      <c r="B45" s="242" t="s">
        <v>677</v>
      </c>
      <c r="C45" s="249" t="s">
        <v>771</v>
      </c>
      <c r="D45" s="243" t="s">
        <v>335</v>
      </c>
      <c r="E45" s="244">
        <v>99.520910000000001</v>
      </c>
      <c r="F45" s="245"/>
      <c r="G45" s="246">
        <f>ROUND(E45*F45,2)</f>
        <v>0</v>
      </c>
      <c r="H45" s="245"/>
      <c r="I45" s="246">
        <f>ROUND(E45*H45,2)</f>
        <v>0</v>
      </c>
      <c r="J45" s="245"/>
      <c r="K45" s="246">
        <f>ROUND(E45*J45,2)</f>
        <v>0</v>
      </c>
      <c r="L45" s="246">
        <v>21</v>
      </c>
      <c r="M45" s="246">
        <f>G45*(1+L45/100)</f>
        <v>0</v>
      </c>
      <c r="N45" s="244">
        <v>0</v>
      </c>
      <c r="O45" s="244">
        <f>ROUND(E45*N45,2)</f>
        <v>0</v>
      </c>
      <c r="P45" s="244">
        <v>0</v>
      </c>
      <c r="Q45" s="244">
        <f>ROUND(E45*P45,2)</f>
        <v>0</v>
      </c>
      <c r="R45" s="246"/>
      <c r="S45" s="246" t="s">
        <v>236</v>
      </c>
      <c r="T45" s="247" t="s">
        <v>223</v>
      </c>
      <c r="U45" s="225">
        <v>1.6E-2</v>
      </c>
      <c r="V45" s="225">
        <f>ROUND(E45*U45,2)</f>
        <v>1.59</v>
      </c>
      <c r="W45" s="225"/>
      <c r="X45" s="225" t="s">
        <v>224</v>
      </c>
      <c r="Y45" s="225" t="s">
        <v>225</v>
      </c>
      <c r="Z45" s="215"/>
      <c r="AA45" s="215"/>
      <c r="AB45" s="215"/>
      <c r="AC45" s="215"/>
      <c r="AD45" s="215"/>
      <c r="AE45" s="215"/>
      <c r="AF45" s="215"/>
      <c r="AG45" s="215" t="s">
        <v>314</v>
      </c>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row>
    <row r="46" spans="1:60" x14ac:dyDescent="0.2">
      <c r="A46" s="227" t="s">
        <v>217</v>
      </c>
      <c r="B46" s="228" t="s">
        <v>162</v>
      </c>
      <c r="C46" s="248" t="s">
        <v>163</v>
      </c>
      <c r="D46" s="229"/>
      <c r="E46" s="230"/>
      <c r="F46" s="231"/>
      <c r="G46" s="231">
        <f>SUMIF(AG47:AG47,"&lt;&gt;NOR",G47:G47)</f>
        <v>0</v>
      </c>
      <c r="H46" s="231"/>
      <c r="I46" s="231">
        <f>SUM(I47:I47)</f>
        <v>0</v>
      </c>
      <c r="J46" s="231"/>
      <c r="K46" s="231">
        <f>SUM(K47:K47)</f>
        <v>0</v>
      </c>
      <c r="L46" s="231"/>
      <c r="M46" s="231">
        <f>SUM(M47:M47)</f>
        <v>0</v>
      </c>
      <c r="N46" s="230"/>
      <c r="O46" s="230">
        <f>SUM(O47:O47)</f>
        <v>0</v>
      </c>
      <c r="P46" s="230"/>
      <c r="Q46" s="230">
        <f>SUM(Q47:Q47)</f>
        <v>0</v>
      </c>
      <c r="R46" s="231"/>
      <c r="S46" s="231"/>
      <c r="T46" s="232"/>
      <c r="U46" s="226"/>
      <c r="V46" s="226">
        <f>SUM(V47:V47)</f>
        <v>8.5</v>
      </c>
      <c r="W46" s="226"/>
      <c r="X46" s="226"/>
      <c r="Y46" s="226"/>
      <c r="AG46" t="s">
        <v>218</v>
      </c>
    </row>
    <row r="47" spans="1:60" outlineLevel="1" x14ac:dyDescent="0.2">
      <c r="A47" s="234">
        <v>17</v>
      </c>
      <c r="B47" s="235" t="s">
        <v>682</v>
      </c>
      <c r="C47" s="250" t="s">
        <v>683</v>
      </c>
      <c r="D47" s="236" t="s">
        <v>272</v>
      </c>
      <c r="E47" s="237">
        <v>25</v>
      </c>
      <c r="F47" s="238"/>
      <c r="G47" s="239">
        <f>ROUND(E47*F47,2)</f>
        <v>0</v>
      </c>
      <c r="H47" s="238"/>
      <c r="I47" s="239">
        <f>ROUND(E47*H47,2)</f>
        <v>0</v>
      </c>
      <c r="J47" s="238"/>
      <c r="K47" s="239">
        <f>ROUND(E47*J47,2)</f>
        <v>0</v>
      </c>
      <c r="L47" s="239">
        <v>21</v>
      </c>
      <c r="M47" s="239">
        <f>G47*(1+L47/100)</f>
        <v>0</v>
      </c>
      <c r="N47" s="237">
        <v>8.0000000000000007E-5</v>
      </c>
      <c r="O47" s="237">
        <f>ROUND(E47*N47,2)</f>
        <v>0</v>
      </c>
      <c r="P47" s="237">
        <v>0</v>
      </c>
      <c r="Q47" s="237">
        <f>ROUND(E47*P47,2)</f>
        <v>0</v>
      </c>
      <c r="R47" s="239"/>
      <c r="S47" s="239" t="s">
        <v>236</v>
      </c>
      <c r="T47" s="240" t="s">
        <v>223</v>
      </c>
      <c r="U47" s="225">
        <v>0.34</v>
      </c>
      <c r="V47" s="225">
        <f>ROUND(E47*U47,2)</f>
        <v>8.5</v>
      </c>
      <c r="W47" s="225"/>
      <c r="X47" s="225" t="s">
        <v>224</v>
      </c>
      <c r="Y47" s="225" t="s">
        <v>225</v>
      </c>
      <c r="Z47" s="215"/>
      <c r="AA47" s="215"/>
      <c r="AB47" s="215"/>
      <c r="AC47" s="215"/>
      <c r="AD47" s="215"/>
      <c r="AE47" s="215"/>
      <c r="AF47" s="215"/>
      <c r="AG47" s="215" t="s">
        <v>226</v>
      </c>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row>
    <row r="48" spans="1:60" x14ac:dyDescent="0.2">
      <c r="A48" s="3"/>
      <c r="B48" s="4"/>
      <c r="C48" s="251"/>
      <c r="D48" s="6"/>
      <c r="E48" s="3"/>
      <c r="F48" s="3"/>
      <c r="G48" s="3"/>
      <c r="H48" s="3"/>
      <c r="I48" s="3"/>
      <c r="J48" s="3"/>
      <c r="K48" s="3"/>
      <c r="L48" s="3"/>
      <c r="M48" s="3"/>
      <c r="N48" s="3"/>
      <c r="O48" s="3"/>
      <c r="P48" s="3"/>
      <c r="Q48" s="3"/>
      <c r="R48" s="3"/>
      <c r="S48" s="3"/>
      <c r="T48" s="3"/>
      <c r="U48" s="3"/>
      <c r="V48" s="3"/>
      <c r="W48" s="3"/>
      <c r="X48" s="3"/>
      <c r="Y48" s="3"/>
      <c r="AE48">
        <v>12</v>
      </c>
      <c r="AF48">
        <v>21</v>
      </c>
      <c r="AG48" t="s">
        <v>203</v>
      </c>
    </row>
    <row r="49" spans="1:33" x14ac:dyDescent="0.2">
      <c r="A49" s="218"/>
      <c r="B49" s="219" t="s">
        <v>29</v>
      </c>
      <c r="C49" s="252"/>
      <c r="D49" s="220"/>
      <c r="E49" s="221"/>
      <c r="F49" s="221"/>
      <c r="G49" s="233">
        <f>G8+G27+G31+G38+G42+G44+G46</f>
        <v>0</v>
      </c>
      <c r="H49" s="3"/>
      <c r="I49" s="3"/>
      <c r="J49" s="3"/>
      <c r="K49" s="3"/>
      <c r="L49" s="3"/>
      <c r="M49" s="3"/>
      <c r="N49" s="3"/>
      <c r="O49" s="3"/>
      <c r="P49" s="3"/>
      <c r="Q49" s="3"/>
      <c r="R49" s="3"/>
      <c r="S49" s="3"/>
      <c r="T49" s="3"/>
      <c r="U49" s="3"/>
      <c r="V49" s="3"/>
      <c r="W49" s="3"/>
      <c r="X49" s="3"/>
      <c r="Y49" s="3"/>
      <c r="AE49">
        <f>SUMIF(L7:L47,AE48,G7:G47)</f>
        <v>0</v>
      </c>
      <c r="AF49">
        <f>SUMIF(L7:L47,AF48,G7:G47)</f>
        <v>0</v>
      </c>
      <c r="AG49" t="s">
        <v>249</v>
      </c>
    </row>
    <row r="50" spans="1:33" x14ac:dyDescent="0.2">
      <c r="C50" s="253"/>
      <c r="D50" s="10"/>
      <c r="AG50" t="s">
        <v>250</v>
      </c>
    </row>
    <row r="51" spans="1:33" x14ac:dyDescent="0.2">
      <c r="D51" s="10"/>
    </row>
    <row r="52" spans="1:33" x14ac:dyDescent="0.2">
      <c r="D52" s="10"/>
    </row>
    <row r="53" spans="1:33" x14ac:dyDescent="0.2">
      <c r="D53" s="10"/>
    </row>
    <row r="54" spans="1:33" x14ac:dyDescent="0.2">
      <c r="D54" s="10"/>
    </row>
    <row r="55" spans="1:33" x14ac:dyDescent="0.2">
      <c r="D55" s="10"/>
    </row>
    <row r="56" spans="1:33" x14ac:dyDescent="0.2">
      <c r="D56" s="10"/>
    </row>
    <row r="57" spans="1:33" x14ac:dyDescent="0.2">
      <c r="D57" s="10"/>
    </row>
    <row r="58" spans="1:33" x14ac:dyDescent="0.2">
      <c r="D58" s="10"/>
    </row>
    <row r="59" spans="1:33" x14ac:dyDescent="0.2">
      <c r="D59" s="10"/>
    </row>
    <row r="60" spans="1:33" x14ac:dyDescent="0.2">
      <c r="D60" s="10"/>
    </row>
    <row r="61" spans="1:33" x14ac:dyDescent="0.2">
      <c r="D61" s="10"/>
    </row>
    <row r="62" spans="1:33" x14ac:dyDescent="0.2">
      <c r="D62" s="10"/>
    </row>
    <row r="63" spans="1:33" x14ac:dyDescent="0.2">
      <c r="D63" s="10"/>
    </row>
    <row r="64" spans="1:33"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hGV1QGCmT3lJfRgMG2SmVT72VU6wKjkvjs3gEI2ad1/Q6pisQXrKswKOKPA/sD0xT8eFQmonowBKYX4ERfjG+g==" saltValue="m62punwirCeZYUpISaJpGQ==" spinCount="100000" sheet="1" formatRows="0"/>
  <mergeCells count="7">
    <mergeCell ref="C35:G35"/>
    <mergeCell ref="A1:G1"/>
    <mergeCell ref="C2:G2"/>
    <mergeCell ref="C3:G3"/>
    <mergeCell ref="C4:G4"/>
    <mergeCell ref="C14:G14"/>
    <mergeCell ref="C29:G29"/>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CE503-3687-4CE0-97E0-D105DD0FC442}">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 min="53" max="53" width="98.7109375"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82</v>
      </c>
      <c r="C3" s="204" t="s">
        <v>83</v>
      </c>
      <c r="D3" s="202"/>
      <c r="E3" s="202"/>
      <c r="F3" s="202"/>
      <c r="G3" s="203"/>
      <c r="AC3" s="179" t="s">
        <v>192</v>
      </c>
      <c r="AG3" t="s">
        <v>193</v>
      </c>
    </row>
    <row r="4" spans="1:60" ht="24.95" customHeight="1" x14ac:dyDescent="0.2">
      <c r="A4" s="205" t="s">
        <v>9</v>
      </c>
      <c r="B4" s="206" t="s">
        <v>86</v>
      </c>
      <c r="C4" s="207" t="s">
        <v>87</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138</v>
      </c>
      <c r="C8" s="248" t="s">
        <v>139</v>
      </c>
      <c r="D8" s="229"/>
      <c r="E8" s="230"/>
      <c r="F8" s="231"/>
      <c r="G8" s="231">
        <f>SUMIF(AG9:AG49,"&lt;&gt;NOR",G9:G49)</f>
        <v>0</v>
      </c>
      <c r="H8" s="231"/>
      <c r="I8" s="231">
        <f>SUM(I9:I49)</f>
        <v>0</v>
      </c>
      <c r="J8" s="231"/>
      <c r="K8" s="231">
        <f>SUM(K9:K49)</f>
        <v>0</v>
      </c>
      <c r="L8" s="231"/>
      <c r="M8" s="231">
        <f>SUM(M9:M49)</f>
        <v>0</v>
      </c>
      <c r="N8" s="230"/>
      <c r="O8" s="230">
        <f>SUM(O9:O49)</f>
        <v>1735.34</v>
      </c>
      <c r="P8" s="230"/>
      <c r="Q8" s="230">
        <f>SUM(Q9:Q49)</f>
        <v>0</v>
      </c>
      <c r="R8" s="231"/>
      <c r="S8" s="231"/>
      <c r="T8" s="232"/>
      <c r="U8" s="226"/>
      <c r="V8" s="226">
        <f>SUM(V9:V49)</f>
        <v>666.16000000000008</v>
      </c>
      <c r="W8" s="226"/>
      <c r="X8" s="226"/>
      <c r="Y8" s="226"/>
      <c r="AG8" t="s">
        <v>218</v>
      </c>
    </row>
    <row r="9" spans="1:60" outlineLevel="1" x14ac:dyDescent="0.2">
      <c r="A9" s="234">
        <v>1</v>
      </c>
      <c r="B9" s="235" t="s">
        <v>909</v>
      </c>
      <c r="C9" s="250" t="s">
        <v>910</v>
      </c>
      <c r="D9" s="236" t="s">
        <v>253</v>
      </c>
      <c r="E9" s="237">
        <v>873.78599999999994</v>
      </c>
      <c r="F9" s="238"/>
      <c r="G9" s="239">
        <f>ROUND(E9*F9,2)</f>
        <v>0</v>
      </c>
      <c r="H9" s="238"/>
      <c r="I9" s="239">
        <f>ROUND(E9*H9,2)</f>
        <v>0</v>
      </c>
      <c r="J9" s="238"/>
      <c r="K9" s="239">
        <f>ROUND(E9*J9,2)</f>
        <v>0</v>
      </c>
      <c r="L9" s="239">
        <v>21</v>
      </c>
      <c r="M9" s="239">
        <f>G9*(1+L9/100)</f>
        <v>0</v>
      </c>
      <c r="N9" s="237">
        <v>0</v>
      </c>
      <c r="O9" s="237">
        <f>ROUND(E9*N9,2)</f>
        <v>0</v>
      </c>
      <c r="P9" s="237">
        <v>0</v>
      </c>
      <c r="Q9" s="237">
        <f>ROUND(E9*P9,2)</f>
        <v>0</v>
      </c>
      <c r="R9" s="239"/>
      <c r="S9" s="239" t="s">
        <v>236</v>
      </c>
      <c r="T9" s="240" t="s">
        <v>223</v>
      </c>
      <c r="U9" s="225">
        <v>0.11</v>
      </c>
      <c r="V9" s="225">
        <f>ROUND(E9*U9,2)</f>
        <v>96.12</v>
      </c>
      <c r="W9" s="225"/>
      <c r="X9" s="225" t="s">
        <v>224</v>
      </c>
      <c r="Y9" s="225" t="s">
        <v>225</v>
      </c>
      <c r="Z9" s="215"/>
      <c r="AA9" s="215"/>
      <c r="AB9" s="215"/>
      <c r="AC9" s="215"/>
      <c r="AD9" s="215"/>
      <c r="AE9" s="215"/>
      <c r="AF9" s="215"/>
      <c r="AG9" s="215" t="s">
        <v>226</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outlineLevel="2" x14ac:dyDescent="0.2">
      <c r="A10" s="222"/>
      <c r="B10" s="223"/>
      <c r="C10" s="261" t="s">
        <v>911</v>
      </c>
      <c r="D10" s="254"/>
      <c r="E10" s="255">
        <v>842.4</v>
      </c>
      <c r="F10" s="225"/>
      <c r="G10" s="225"/>
      <c r="H10" s="225"/>
      <c r="I10" s="225"/>
      <c r="J10" s="225"/>
      <c r="K10" s="225"/>
      <c r="L10" s="225"/>
      <c r="M10" s="225"/>
      <c r="N10" s="224"/>
      <c r="O10" s="224"/>
      <c r="P10" s="224"/>
      <c r="Q10" s="224"/>
      <c r="R10" s="225"/>
      <c r="S10" s="225"/>
      <c r="T10" s="225"/>
      <c r="U10" s="225"/>
      <c r="V10" s="225"/>
      <c r="W10" s="225"/>
      <c r="X10" s="225"/>
      <c r="Y10" s="225"/>
      <c r="Z10" s="215"/>
      <c r="AA10" s="215"/>
      <c r="AB10" s="215"/>
      <c r="AC10" s="215"/>
      <c r="AD10" s="215"/>
      <c r="AE10" s="215"/>
      <c r="AF10" s="215"/>
      <c r="AG10" s="215" t="s">
        <v>258</v>
      </c>
      <c r="AH10" s="215">
        <v>0</v>
      </c>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row>
    <row r="11" spans="1:60" outlineLevel="3" x14ac:dyDescent="0.2">
      <c r="A11" s="222"/>
      <c r="B11" s="223"/>
      <c r="C11" s="261" t="s">
        <v>912</v>
      </c>
      <c r="D11" s="254"/>
      <c r="E11" s="255">
        <v>1.76</v>
      </c>
      <c r="F11" s="225"/>
      <c r="G11" s="225"/>
      <c r="H11" s="225"/>
      <c r="I11" s="225"/>
      <c r="J11" s="225"/>
      <c r="K11" s="225"/>
      <c r="L11" s="225"/>
      <c r="M11" s="225"/>
      <c r="N11" s="224"/>
      <c r="O11" s="224"/>
      <c r="P11" s="224"/>
      <c r="Q11" s="224"/>
      <c r="R11" s="225"/>
      <c r="S11" s="225"/>
      <c r="T11" s="225"/>
      <c r="U11" s="225"/>
      <c r="V11" s="225"/>
      <c r="W11" s="225"/>
      <c r="X11" s="225"/>
      <c r="Y11" s="225"/>
      <c r="Z11" s="215"/>
      <c r="AA11" s="215"/>
      <c r="AB11" s="215"/>
      <c r="AC11" s="215"/>
      <c r="AD11" s="215"/>
      <c r="AE11" s="215"/>
      <c r="AF11" s="215"/>
      <c r="AG11" s="215" t="s">
        <v>258</v>
      </c>
      <c r="AH11" s="215">
        <v>0</v>
      </c>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3" x14ac:dyDescent="0.2">
      <c r="A12" s="222"/>
      <c r="B12" s="223"/>
      <c r="C12" s="261" t="s">
        <v>913</v>
      </c>
      <c r="D12" s="254"/>
      <c r="E12" s="255">
        <v>1.3</v>
      </c>
      <c r="F12" s="225"/>
      <c r="G12" s="225"/>
      <c r="H12" s="225"/>
      <c r="I12" s="225"/>
      <c r="J12" s="225"/>
      <c r="K12" s="225"/>
      <c r="L12" s="225"/>
      <c r="M12" s="225"/>
      <c r="N12" s="224"/>
      <c r="O12" s="224"/>
      <c r="P12" s="224"/>
      <c r="Q12" s="224"/>
      <c r="R12" s="225"/>
      <c r="S12" s="225"/>
      <c r="T12" s="225"/>
      <c r="U12" s="225"/>
      <c r="V12" s="225"/>
      <c r="W12" s="225"/>
      <c r="X12" s="225"/>
      <c r="Y12" s="225"/>
      <c r="Z12" s="215"/>
      <c r="AA12" s="215"/>
      <c r="AB12" s="215"/>
      <c r="AC12" s="215"/>
      <c r="AD12" s="215"/>
      <c r="AE12" s="215"/>
      <c r="AF12" s="215"/>
      <c r="AG12" s="215" t="s">
        <v>258</v>
      </c>
      <c r="AH12" s="215">
        <v>0</v>
      </c>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outlineLevel="3" x14ac:dyDescent="0.2">
      <c r="A13" s="222"/>
      <c r="B13" s="223"/>
      <c r="C13" s="261" t="s">
        <v>914</v>
      </c>
      <c r="D13" s="254"/>
      <c r="E13" s="255">
        <v>2.3199999999999998</v>
      </c>
      <c r="F13" s="225"/>
      <c r="G13" s="225"/>
      <c r="H13" s="225"/>
      <c r="I13" s="225"/>
      <c r="J13" s="225"/>
      <c r="K13" s="225"/>
      <c r="L13" s="225"/>
      <c r="M13" s="225"/>
      <c r="N13" s="224"/>
      <c r="O13" s="224"/>
      <c r="P13" s="224"/>
      <c r="Q13" s="224"/>
      <c r="R13" s="225"/>
      <c r="S13" s="225"/>
      <c r="T13" s="225"/>
      <c r="U13" s="225"/>
      <c r="V13" s="225"/>
      <c r="W13" s="225"/>
      <c r="X13" s="225"/>
      <c r="Y13" s="225"/>
      <c r="Z13" s="215"/>
      <c r="AA13" s="215"/>
      <c r="AB13" s="215"/>
      <c r="AC13" s="215"/>
      <c r="AD13" s="215"/>
      <c r="AE13" s="215"/>
      <c r="AF13" s="215"/>
      <c r="AG13" s="215" t="s">
        <v>258</v>
      </c>
      <c r="AH13" s="215">
        <v>0</v>
      </c>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row>
    <row r="14" spans="1:60" outlineLevel="3" x14ac:dyDescent="0.2">
      <c r="A14" s="222"/>
      <c r="B14" s="223"/>
      <c r="C14" s="261" t="s">
        <v>915</v>
      </c>
      <c r="D14" s="254"/>
      <c r="E14" s="255">
        <v>1.52</v>
      </c>
      <c r="F14" s="225"/>
      <c r="G14" s="225"/>
      <c r="H14" s="225"/>
      <c r="I14" s="225"/>
      <c r="J14" s="225"/>
      <c r="K14" s="225"/>
      <c r="L14" s="225"/>
      <c r="M14" s="225"/>
      <c r="N14" s="224"/>
      <c r="O14" s="224"/>
      <c r="P14" s="224"/>
      <c r="Q14" s="224"/>
      <c r="R14" s="225"/>
      <c r="S14" s="225"/>
      <c r="T14" s="225"/>
      <c r="U14" s="225"/>
      <c r="V14" s="225"/>
      <c r="W14" s="225"/>
      <c r="X14" s="225"/>
      <c r="Y14" s="225"/>
      <c r="Z14" s="215"/>
      <c r="AA14" s="215"/>
      <c r="AB14" s="215"/>
      <c r="AC14" s="215"/>
      <c r="AD14" s="215"/>
      <c r="AE14" s="215"/>
      <c r="AF14" s="215"/>
      <c r="AG14" s="215" t="s">
        <v>258</v>
      </c>
      <c r="AH14" s="215">
        <v>0</v>
      </c>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outlineLevel="3" x14ac:dyDescent="0.2">
      <c r="A15" s="222"/>
      <c r="B15" s="223"/>
      <c r="C15" s="261" t="s">
        <v>916</v>
      </c>
      <c r="D15" s="254"/>
      <c r="E15" s="255">
        <v>24.49</v>
      </c>
      <c r="F15" s="225"/>
      <c r="G15" s="225"/>
      <c r="H15" s="225"/>
      <c r="I15" s="225"/>
      <c r="J15" s="225"/>
      <c r="K15" s="225"/>
      <c r="L15" s="225"/>
      <c r="M15" s="225"/>
      <c r="N15" s="224"/>
      <c r="O15" s="224"/>
      <c r="P15" s="224"/>
      <c r="Q15" s="224"/>
      <c r="R15" s="225"/>
      <c r="S15" s="225"/>
      <c r="T15" s="225"/>
      <c r="U15" s="225"/>
      <c r="V15" s="225"/>
      <c r="W15" s="225"/>
      <c r="X15" s="225"/>
      <c r="Y15" s="225"/>
      <c r="Z15" s="215"/>
      <c r="AA15" s="215"/>
      <c r="AB15" s="215"/>
      <c r="AC15" s="215"/>
      <c r="AD15" s="215"/>
      <c r="AE15" s="215"/>
      <c r="AF15" s="215"/>
      <c r="AG15" s="215" t="s">
        <v>258</v>
      </c>
      <c r="AH15" s="215">
        <v>0</v>
      </c>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outlineLevel="1" x14ac:dyDescent="0.2">
      <c r="A16" s="234">
        <v>2</v>
      </c>
      <c r="B16" s="235" t="s">
        <v>917</v>
      </c>
      <c r="C16" s="250" t="s">
        <v>918</v>
      </c>
      <c r="D16" s="236" t="s">
        <v>253</v>
      </c>
      <c r="E16" s="237">
        <v>94.956000000000003</v>
      </c>
      <c r="F16" s="238"/>
      <c r="G16" s="239">
        <f>ROUND(E16*F16,2)</f>
        <v>0</v>
      </c>
      <c r="H16" s="238"/>
      <c r="I16" s="239">
        <f>ROUND(E16*H16,2)</f>
        <v>0</v>
      </c>
      <c r="J16" s="238"/>
      <c r="K16" s="239">
        <f>ROUND(E16*J16,2)</f>
        <v>0</v>
      </c>
      <c r="L16" s="239">
        <v>21</v>
      </c>
      <c r="M16" s="239">
        <f>G16*(1+L16/100)</f>
        <v>0</v>
      </c>
      <c r="N16" s="237">
        <v>0</v>
      </c>
      <c r="O16" s="237">
        <f>ROUND(E16*N16,2)</f>
        <v>0</v>
      </c>
      <c r="P16" s="237">
        <v>0</v>
      </c>
      <c r="Q16" s="237">
        <f>ROUND(E16*P16,2)</f>
        <v>0</v>
      </c>
      <c r="R16" s="239"/>
      <c r="S16" s="239" t="s">
        <v>236</v>
      </c>
      <c r="T16" s="240" t="s">
        <v>223</v>
      </c>
      <c r="U16" s="225">
        <v>0.2</v>
      </c>
      <c r="V16" s="225">
        <f>ROUND(E16*U16,2)</f>
        <v>18.989999999999998</v>
      </c>
      <c r="W16" s="225"/>
      <c r="X16" s="225" t="s">
        <v>224</v>
      </c>
      <c r="Y16" s="225" t="s">
        <v>225</v>
      </c>
      <c r="Z16" s="215"/>
      <c r="AA16" s="215"/>
      <c r="AB16" s="215"/>
      <c r="AC16" s="215"/>
      <c r="AD16" s="215"/>
      <c r="AE16" s="215"/>
      <c r="AF16" s="215"/>
      <c r="AG16" s="215" t="s">
        <v>226</v>
      </c>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outlineLevel="2" x14ac:dyDescent="0.2">
      <c r="A17" s="222"/>
      <c r="B17" s="223"/>
      <c r="C17" s="261" t="s">
        <v>919</v>
      </c>
      <c r="D17" s="254"/>
      <c r="E17" s="255">
        <v>24.3</v>
      </c>
      <c r="F17" s="225"/>
      <c r="G17" s="225"/>
      <c r="H17" s="225"/>
      <c r="I17" s="225"/>
      <c r="J17" s="225"/>
      <c r="K17" s="225"/>
      <c r="L17" s="225"/>
      <c r="M17" s="225"/>
      <c r="N17" s="224"/>
      <c r="O17" s="224"/>
      <c r="P17" s="224"/>
      <c r="Q17" s="224"/>
      <c r="R17" s="225"/>
      <c r="S17" s="225"/>
      <c r="T17" s="225"/>
      <c r="U17" s="225"/>
      <c r="V17" s="225"/>
      <c r="W17" s="225"/>
      <c r="X17" s="225"/>
      <c r="Y17" s="225"/>
      <c r="Z17" s="215"/>
      <c r="AA17" s="215"/>
      <c r="AB17" s="215"/>
      <c r="AC17" s="215"/>
      <c r="AD17" s="215"/>
      <c r="AE17" s="215"/>
      <c r="AF17" s="215"/>
      <c r="AG17" s="215" t="s">
        <v>258</v>
      </c>
      <c r="AH17" s="215">
        <v>0</v>
      </c>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row>
    <row r="18" spans="1:60" outlineLevel="3" x14ac:dyDescent="0.2">
      <c r="A18" s="222"/>
      <c r="B18" s="223"/>
      <c r="C18" s="261" t="s">
        <v>920</v>
      </c>
      <c r="D18" s="254"/>
      <c r="E18" s="255">
        <v>18</v>
      </c>
      <c r="F18" s="225"/>
      <c r="G18" s="225"/>
      <c r="H18" s="225"/>
      <c r="I18" s="225"/>
      <c r="J18" s="225"/>
      <c r="K18" s="225"/>
      <c r="L18" s="225"/>
      <c r="M18" s="225"/>
      <c r="N18" s="224"/>
      <c r="O18" s="224"/>
      <c r="P18" s="224"/>
      <c r="Q18" s="224"/>
      <c r="R18" s="225"/>
      <c r="S18" s="225"/>
      <c r="T18" s="225"/>
      <c r="U18" s="225"/>
      <c r="V18" s="225"/>
      <c r="W18" s="225"/>
      <c r="X18" s="225"/>
      <c r="Y18" s="225"/>
      <c r="Z18" s="215"/>
      <c r="AA18" s="215"/>
      <c r="AB18" s="215"/>
      <c r="AC18" s="215"/>
      <c r="AD18" s="215"/>
      <c r="AE18" s="215"/>
      <c r="AF18" s="215"/>
      <c r="AG18" s="215" t="s">
        <v>258</v>
      </c>
      <c r="AH18" s="215">
        <v>0</v>
      </c>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1:60" outlineLevel="3" x14ac:dyDescent="0.2">
      <c r="A19" s="222"/>
      <c r="B19" s="223"/>
      <c r="C19" s="261" t="s">
        <v>921</v>
      </c>
      <c r="D19" s="254"/>
      <c r="E19" s="255">
        <v>16.850000000000001</v>
      </c>
      <c r="F19" s="225"/>
      <c r="G19" s="225"/>
      <c r="H19" s="225"/>
      <c r="I19" s="225"/>
      <c r="J19" s="225"/>
      <c r="K19" s="225"/>
      <c r="L19" s="225"/>
      <c r="M19" s="225"/>
      <c r="N19" s="224"/>
      <c r="O19" s="224"/>
      <c r="P19" s="224"/>
      <c r="Q19" s="224"/>
      <c r="R19" s="225"/>
      <c r="S19" s="225"/>
      <c r="T19" s="225"/>
      <c r="U19" s="225"/>
      <c r="V19" s="225"/>
      <c r="W19" s="225"/>
      <c r="X19" s="225"/>
      <c r="Y19" s="225"/>
      <c r="Z19" s="215"/>
      <c r="AA19" s="215"/>
      <c r="AB19" s="215"/>
      <c r="AC19" s="215"/>
      <c r="AD19" s="215"/>
      <c r="AE19" s="215"/>
      <c r="AF19" s="215"/>
      <c r="AG19" s="215" t="s">
        <v>258</v>
      </c>
      <c r="AH19" s="215">
        <v>0</v>
      </c>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row>
    <row r="20" spans="1:60" outlineLevel="3" x14ac:dyDescent="0.2">
      <c r="A20" s="222"/>
      <c r="B20" s="223"/>
      <c r="C20" s="261" t="s">
        <v>922</v>
      </c>
      <c r="D20" s="254"/>
      <c r="E20" s="255">
        <v>6.34</v>
      </c>
      <c r="F20" s="225"/>
      <c r="G20" s="225"/>
      <c r="H20" s="225"/>
      <c r="I20" s="225"/>
      <c r="J20" s="225"/>
      <c r="K20" s="225"/>
      <c r="L20" s="225"/>
      <c r="M20" s="225"/>
      <c r="N20" s="224"/>
      <c r="O20" s="224"/>
      <c r="P20" s="224"/>
      <c r="Q20" s="224"/>
      <c r="R20" s="225"/>
      <c r="S20" s="225"/>
      <c r="T20" s="225"/>
      <c r="U20" s="225"/>
      <c r="V20" s="225"/>
      <c r="W20" s="225"/>
      <c r="X20" s="225"/>
      <c r="Y20" s="225"/>
      <c r="Z20" s="215"/>
      <c r="AA20" s="215"/>
      <c r="AB20" s="215"/>
      <c r="AC20" s="215"/>
      <c r="AD20" s="215"/>
      <c r="AE20" s="215"/>
      <c r="AF20" s="215"/>
      <c r="AG20" s="215" t="s">
        <v>258</v>
      </c>
      <c r="AH20" s="215">
        <v>0</v>
      </c>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row>
    <row r="21" spans="1:60" outlineLevel="3" x14ac:dyDescent="0.2">
      <c r="A21" s="222"/>
      <c r="B21" s="223"/>
      <c r="C21" s="261" t="s">
        <v>923</v>
      </c>
      <c r="D21" s="254"/>
      <c r="E21" s="255">
        <v>18.53</v>
      </c>
      <c r="F21" s="225"/>
      <c r="G21" s="225"/>
      <c r="H21" s="225"/>
      <c r="I21" s="225"/>
      <c r="J21" s="225"/>
      <c r="K21" s="225"/>
      <c r="L21" s="225"/>
      <c r="M21" s="225"/>
      <c r="N21" s="224"/>
      <c r="O21" s="224"/>
      <c r="P21" s="224"/>
      <c r="Q21" s="224"/>
      <c r="R21" s="225"/>
      <c r="S21" s="225"/>
      <c r="T21" s="225"/>
      <c r="U21" s="225"/>
      <c r="V21" s="225"/>
      <c r="W21" s="225"/>
      <c r="X21" s="225"/>
      <c r="Y21" s="225"/>
      <c r="Z21" s="215"/>
      <c r="AA21" s="215"/>
      <c r="AB21" s="215"/>
      <c r="AC21" s="215"/>
      <c r="AD21" s="215"/>
      <c r="AE21" s="215"/>
      <c r="AF21" s="215"/>
      <c r="AG21" s="215" t="s">
        <v>258</v>
      </c>
      <c r="AH21" s="215">
        <v>0</v>
      </c>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row>
    <row r="22" spans="1:60" outlineLevel="3" x14ac:dyDescent="0.2">
      <c r="A22" s="222"/>
      <c r="B22" s="223"/>
      <c r="C22" s="261" t="s">
        <v>924</v>
      </c>
      <c r="D22" s="254"/>
      <c r="E22" s="255">
        <v>10.94</v>
      </c>
      <c r="F22" s="225"/>
      <c r="G22" s="225"/>
      <c r="H22" s="225"/>
      <c r="I22" s="225"/>
      <c r="J22" s="225"/>
      <c r="K22" s="225"/>
      <c r="L22" s="225"/>
      <c r="M22" s="225"/>
      <c r="N22" s="224"/>
      <c r="O22" s="224"/>
      <c r="P22" s="224"/>
      <c r="Q22" s="224"/>
      <c r="R22" s="225"/>
      <c r="S22" s="225"/>
      <c r="T22" s="225"/>
      <c r="U22" s="225"/>
      <c r="V22" s="225"/>
      <c r="W22" s="225"/>
      <c r="X22" s="225"/>
      <c r="Y22" s="225"/>
      <c r="Z22" s="215"/>
      <c r="AA22" s="215"/>
      <c r="AB22" s="215"/>
      <c r="AC22" s="215"/>
      <c r="AD22" s="215"/>
      <c r="AE22" s="215"/>
      <c r="AF22" s="215"/>
      <c r="AG22" s="215" t="s">
        <v>258</v>
      </c>
      <c r="AH22" s="215">
        <v>0</v>
      </c>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row>
    <row r="23" spans="1:60" outlineLevel="1" x14ac:dyDescent="0.2">
      <c r="A23" s="234">
        <v>3</v>
      </c>
      <c r="B23" s="235" t="s">
        <v>613</v>
      </c>
      <c r="C23" s="250" t="s">
        <v>614</v>
      </c>
      <c r="D23" s="236" t="s">
        <v>253</v>
      </c>
      <c r="E23" s="237">
        <v>968.74199999999996</v>
      </c>
      <c r="F23" s="238"/>
      <c r="G23" s="239">
        <f>ROUND(E23*F23,2)</f>
        <v>0</v>
      </c>
      <c r="H23" s="238"/>
      <c r="I23" s="239">
        <f>ROUND(E23*H23,2)</f>
        <v>0</v>
      </c>
      <c r="J23" s="238"/>
      <c r="K23" s="239">
        <f>ROUND(E23*J23,2)</f>
        <v>0</v>
      </c>
      <c r="L23" s="239">
        <v>21</v>
      </c>
      <c r="M23" s="239">
        <f>G23*(1+L23/100)</f>
        <v>0</v>
      </c>
      <c r="N23" s="237">
        <v>0</v>
      </c>
      <c r="O23" s="237">
        <f>ROUND(E23*N23,2)</f>
        <v>0</v>
      </c>
      <c r="P23" s="237">
        <v>0</v>
      </c>
      <c r="Q23" s="237">
        <f>ROUND(E23*P23,2)</f>
        <v>0</v>
      </c>
      <c r="R23" s="239"/>
      <c r="S23" s="239" t="s">
        <v>236</v>
      </c>
      <c r="T23" s="240" t="s">
        <v>223</v>
      </c>
      <c r="U23" s="225">
        <v>0.34499999999999997</v>
      </c>
      <c r="V23" s="225">
        <f>ROUND(E23*U23,2)</f>
        <v>334.22</v>
      </c>
      <c r="W23" s="225"/>
      <c r="X23" s="225" t="s">
        <v>224</v>
      </c>
      <c r="Y23" s="225" t="s">
        <v>225</v>
      </c>
      <c r="Z23" s="215"/>
      <c r="AA23" s="215"/>
      <c r="AB23" s="215"/>
      <c r="AC23" s="215"/>
      <c r="AD23" s="215"/>
      <c r="AE23" s="215"/>
      <c r="AF23" s="215"/>
      <c r="AG23" s="215" t="s">
        <v>226</v>
      </c>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row>
    <row r="24" spans="1:60" outlineLevel="2" x14ac:dyDescent="0.2">
      <c r="A24" s="222"/>
      <c r="B24" s="223"/>
      <c r="C24" s="261" t="s">
        <v>925</v>
      </c>
      <c r="D24" s="254"/>
      <c r="E24" s="255">
        <v>873.79</v>
      </c>
      <c r="F24" s="225"/>
      <c r="G24" s="225"/>
      <c r="H24" s="225"/>
      <c r="I24" s="225"/>
      <c r="J24" s="225"/>
      <c r="K24" s="225"/>
      <c r="L24" s="225"/>
      <c r="M24" s="225"/>
      <c r="N24" s="224"/>
      <c r="O24" s="224"/>
      <c r="P24" s="224"/>
      <c r="Q24" s="224"/>
      <c r="R24" s="225"/>
      <c r="S24" s="225"/>
      <c r="T24" s="225"/>
      <c r="U24" s="225"/>
      <c r="V24" s="225"/>
      <c r="W24" s="225"/>
      <c r="X24" s="225"/>
      <c r="Y24" s="225"/>
      <c r="Z24" s="215"/>
      <c r="AA24" s="215"/>
      <c r="AB24" s="215"/>
      <c r="AC24" s="215"/>
      <c r="AD24" s="215"/>
      <c r="AE24" s="215"/>
      <c r="AF24" s="215"/>
      <c r="AG24" s="215" t="s">
        <v>258</v>
      </c>
      <c r="AH24" s="215">
        <v>0</v>
      </c>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row>
    <row r="25" spans="1:60" outlineLevel="3" x14ac:dyDescent="0.2">
      <c r="A25" s="222"/>
      <c r="B25" s="223"/>
      <c r="C25" s="261" t="s">
        <v>926</v>
      </c>
      <c r="D25" s="254"/>
      <c r="E25" s="255">
        <v>94.96</v>
      </c>
      <c r="F25" s="225"/>
      <c r="G25" s="225"/>
      <c r="H25" s="225"/>
      <c r="I25" s="225"/>
      <c r="J25" s="225"/>
      <c r="K25" s="225"/>
      <c r="L25" s="225"/>
      <c r="M25" s="225"/>
      <c r="N25" s="224"/>
      <c r="O25" s="224"/>
      <c r="P25" s="224"/>
      <c r="Q25" s="224"/>
      <c r="R25" s="225"/>
      <c r="S25" s="225"/>
      <c r="T25" s="225"/>
      <c r="U25" s="225"/>
      <c r="V25" s="225"/>
      <c r="W25" s="225"/>
      <c r="X25" s="225"/>
      <c r="Y25" s="225"/>
      <c r="Z25" s="215"/>
      <c r="AA25" s="215"/>
      <c r="AB25" s="215"/>
      <c r="AC25" s="215"/>
      <c r="AD25" s="215"/>
      <c r="AE25" s="215"/>
      <c r="AF25" s="215"/>
      <c r="AG25" s="215" t="s">
        <v>258</v>
      </c>
      <c r="AH25" s="215">
        <v>0</v>
      </c>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row>
    <row r="26" spans="1:60" outlineLevel="1" x14ac:dyDescent="0.2">
      <c r="A26" s="234">
        <v>4</v>
      </c>
      <c r="B26" s="235" t="s">
        <v>321</v>
      </c>
      <c r="C26" s="250" t="s">
        <v>322</v>
      </c>
      <c r="D26" s="236" t="s">
        <v>253</v>
      </c>
      <c r="E26" s="237">
        <v>937.92600000000004</v>
      </c>
      <c r="F26" s="238"/>
      <c r="G26" s="239">
        <f>ROUND(E26*F26,2)</f>
        <v>0</v>
      </c>
      <c r="H26" s="238"/>
      <c r="I26" s="239">
        <f>ROUND(E26*H26,2)</f>
        <v>0</v>
      </c>
      <c r="J26" s="238"/>
      <c r="K26" s="239">
        <f>ROUND(E26*J26,2)</f>
        <v>0</v>
      </c>
      <c r="L26" s="239">
        <v>21</v>
      </c>
      <c r="M26" s="239">
        <f>G26*(1+L26/100)</f>
        <v>0</v>
      </c>
      <c r="N26" s="237">
        <v>0</v>
      </c>
      <c r="O26" s="237">
        <f>ROUND(E26*N26,2)</f>
        <v>0</v>
      </c>
      <c r="P26" s="237">
        <v>0</v>
      </c>
      <c r="Q26" s="237">
        <f>ROUND(E26*P26,2)</f>
        <v>0</v>
      </c>
      <c r="R26" s="239"/>
      <c r="S26" s="239" t="s">
        <v>236</v>
      </c>
      <c r="T26" s="240" t="s">
        <v>223</v>
      </c>
      <c r="U26" s="225">
        <v>1.0999999999999999E-2</v>
      </c>
      <c r="V26" s="225">
        <f>ROUND(E26*U26,2)</f>
        <v>10.32</v>
      </c>
      <c r="W26" s="225"/>
      <c r="X26" s="225" t="s">
        <v>224</v>
      </c>
      <c r="Y26" s="225" t="s">
        <v>225</v>
      </c>
      <c r="Z26" s="215"/>
      <c r="AA26" s="215"/>
      <c r="AB26" s="215"/>
      <c r="AC26" s="215"/>
      <c r="AD26" s="215"/>
      <c r="AE26" s="215"/>
      <c r="AF26" s="215"/>
      <c r="AG26" s="215" t="s">
        <v>226</v>
      </c>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row>
    <row r="27" spans="1:60" outlineLevel="2" x14ac:dyDescent="0.2">
      <c r="A27" s="222"/>
      <c r="B27" s="223"/>
      <c r="C27" s="261" t="s">
        <v>925</v>
      </c>
      <c r="D27" s="254"/>
      <c r="E27" s="255">
        <v>873.79</v>
      </c>
      <c r="F27" s="225"/>
      <c r="G27" s="225"/>
      <c r="H27" s="225"/>
      <c r="I27" s="225"/>
      <c r="J27" s="225"/>
      <c r="K27" s="225"/>
      <c r="L27" s="225"/>
      <c r="M27" s="225"/>
      <c r="N27" s="224"/>
      <c r="O27" s="224"/>
      <c r="P27" s="224"/>
      <c r="Q27" s="224"/>
      <c r="R27" s="225"/>
      <c r="S27" s="225"/>
      <c r="T27" s="225"/>
      <c r="U27" s="225"/>
      <c r="V27" s="225"/>
      <c r="W27" s="225"/>
      <c r="X27" s="225"/>
      <c r="Y27" s="225"/>
      <c r="Z27" s="215"/>
      <c r="AA27" s="215"/>
      <c r="AB27" s="215"/>
      <c r="AC27" s="215"/>
      <c r="AD27" s="215"/>
      <c r="AE27" s="215"/>
      <c r="AF27" s="215"/>
      <c r="AG27" s="215" t="s">
        <v>258</v>
      </c>
      <c r="AH27" s="215">
        <v>0</v>
      </c>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row>
    <row r="28" spans="1:60" outlineLevel="3" x14ac:dyDescent="0.2">
      <c r="A28" s="222"/>
      <c r="B28" s="223"/>
      <c r="C28" s="261" t="s">
        <v>926</v>
      </c>
      <c r="D28" s="254"/>
      <c r="E28" s="255">
        <v>94.96</v>
      </c>
      <c r="F28" s="225"/>
      <c r="G28" s="225"/>
      <c r="H28" s="225"/>
      <c r="I28" s="225"/>
      <c r="J28" s="225"/>
      <c r="K28" s="225"/>
      <c r="L28" s="225"/>
      <c r="M28" s="225"/>
      <c r="N28" s="224"/>
      <c r="O28" s="224"/>
      <c r="P28" s="224"/>
      <c r="Q28" s="224"/>
      <c r="R28" s="225"/>
      <c r="S28" s="225"/>
      <c r="T28" s="225"/>
      <c r="U28" s="225"/>
      <c r="V28" s="225"/>
      <c r="W28" s="225"/>
      <c r="X28" s="225"/>
      <c r="Y28" s="225"/>
      <c r="Z28" s="215"/>
      <c r="AA28" s="215"/>
      <c r="AB28" s="215"/>
      <c r="AC28" s="215"/>
      <c r="AD28" s="215"/>
      <c r="AE28" s="215"/>
      <c r="AF28" s="215"/>
      <c r="AG28" s="215" t="s">
        <v>258</v>
      </c>
      <c r="AH28" s="215">
        <v>0</v>
      </c>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row>
    <row r="29" spans="1:60" outlineLevel="3" x14ac:dyDescent="0.2">
      <c r="A29" s="222"/>
      <c r="B29" s="223"/>
      <c r="C29" s="261" t="s">
        <v>927</v>
      </c>
      <c r="D29" s="254"/>
      <c r="E29" s="255">
        <v>-30.82</v>
      </c>
      <c r="F29" s="225"/>
      <c r="G29" s="225"/>
      <c r="H29" s="225"/>
      <c r="I29" s="225"/>
      <c r="J29" s="225"/>
      <c r="K29" s="225"/>
      <c r="L29" s="225"/>
      <c r="M29" s="225"/>
      <c r="N29" s="224"/>
      <c r="O29" s="224"/>
      <c r="P29" s="224"/>
      <c r="Q29" s="224"/>
      <c r="R29" s="225"/>
      <c r="S29" s="225"/>
      <c r="T29" s="225"/>
      <c r="U29" s="225"/>
      <c r="V29" s="225"/>
      <c r="W29" s="225"/>
      <c r="X29" s="225"/>
      <c r="Y29" s="225"/>
      <c r="Z29" s="215"/>
      <c r="AA29" s="215"/>
      <c r="AB29" s="215"/>
      <c r="AC29" s="215"/>
      <c r="AD29" s="215"/>
      <c r="AE29" s="215"/>
      <c r="AF29" s="215"/>
      <c r="AG29" s="215" t="s">
        <v>258</v>
      </c>
      <c r="AH29" s="215">
        <v>0</v>
      </c>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row>
    <row r="30" spans="1:60" outlineLevel="1" x14ac:dyDescent="0.2">
      <c r="A30" s="234">
        <v>5</v>
      </c>
      <c r="B30" s="235" t="s">
        <v>617</v>
      </c>
      <c r="C30" s="250" t="s">
        <v>618</v>
      </c>
      <c r="D30" s="236" t="s">
        <v>253</v>
      </c>
      <c r="E30" s="237">
        <v>937.92600000000004</v>
      </c>
      <c r="F30" s="238"/>
      <c r="G30" s="239">
        <f>ROUND(E30*F30,2)</f>
        <v>0</v>
      </c>
      <c r="H30" s="238"/>
      <c r="I30" s="239">
        <f>ROUND(E30*H30,2)</f>
        <v>0</v>
      </c>
      <c r="J30" s="238"/>
      <c r="K30" s="239">
        <f>ROUND(E30*J30,2)</f>
        <v>0</v>
      </c>
      <c r="L30" s="239">
        <v>21</v>
      </c>
      <c r="M30" s="239">
        <f>G30*(1+L30/100)</f>
        <v>0</v>
      </c>
      <c r="N30" s="237">
        <v>0</v>
      </c>
      <c r="O30" s="237">
        <f>ROUND(E30*N30,2)</f>
        <v>0</v>
      </c>
      <c r="P30" s="237">
        <v>0</v>
      </c>
      <c r="Q30" s="237">
        <f>ROUND(E30*P30,2)</f>
        <v>0</v>
      </c>
      <c r="R30" s="239"/>
      <c r="S30" s="239" t="s">
        <v>236</v>
      </c>
      <c r="T30" s="240" t="s">
        <v>223</v>
      </c>
      <c r="U30" s="225">
        <v>5.2999999999999999E-2</v>
      </c>
      <c r="V30" s="225">
        <f>ROUND(E30*U30,2)</f>
        <v>49.71</v>
      </c>
      <c r="W30" s="225"/>
      <c r="X30" s="225" t="s">
        <v>224</v>
      </c>
      <c r="Y30" s="225" t="s">
        <v>225</v>
      </c>
      <c r="Z30" s="215"/>
      <c r="AA30" s="215"/>
      <c r="AB30" s="215"/>
      <c r="AC30" s="215"/>
      <c r="AD30" s="215"/>
      <c r="AE30" s="215"/>
      <c r="AF30" s="215"/>
      <c r="AG30" s="215" t="s">
        <v>226</v>
      </c>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row>
    <row r="31" spans="1:60" outlineLevel="2" x14ac:dyDescent="0.2">
      <c r="A31" s="222"/>
      <c r="B31" s="223"/>
      <c r="C31" s="261" t="s">
        <v>928</v>
      </c>
      <c r="D31" s="254"/>
      <c r="E31" s="255">
        <v>937.93</v>
      </c>
      <c r="F31" s="225"/>
      <c r="G31" s="225"/>
      <c r="H31" s="225"/>
      <c r="I31" s="225"/>
      <c r="J31" s="225"/>
      <c r="K31" s="225"/>
      <c r="L31" s="225"/>
      <c r="M31" s="225"/>
      <c r="N31" s="224"/>
      <c r="O31" s="224"/>
      <c r="P31" s="224"/>
      <c r="Q31" s="224"/>
      <c r="R31" s="225"/>
      <c r="S31" s="225"/>
      <c r="T31" s="225"/>
      <c r="U31" s="225"/>
      <c r="V31" s="225"/>
      <c r="W31" s="225"/>
      <c r="X31" s="225"/>
      <c r="Y31" s="225"/>
      <c r="Z31" s="215"/>
      <c r="AA31" s="215"/>
      <c r="AB31" s="215"/>
      <c r="AC31" s="215"/>
      <c r="AD31" s="215"/>
      <c r="AE31" s="215"/>
      <c r="AF31" s="215"/>
      <c r="AG31" s="215" t="s">
        <v>258</v>
      </c>
      <c r="AH31" s="215">
        <v>0</v>
      </c>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row>
    <row r="32" spans="1:60" outlineLevel="1" x14ac:dyDescent="0.2">
      <c r="A32" s="234">
        <v>6</v>
      </c>
      <c r="B32" s="235" t="s">
        <v>620</v>
      </c>
      <c r="C32" s="250" t="s">
        <v>621</v>
      </c>
      <c r="D32" s="236" t="s">
        <v>253</v>
      </c>
      <c r="E32" s="237">
        <v>937.92600000000004</v>
      </c>
      <c r="F32" s="238"/>
      <c r="G32" s="239">
        <f>ROUND(E32*F32,2)</f>
        <v>0</v>
      </c>
      <c r="H32" s="238"/>
      <c r="I32" s="239">
        <f>ROUND(E32*H32,2)</f>
        <v>0</v>
      </c>
      <c r="J32" s="238"/>
      <c r="K32" s="239">
        <f>ROUND(E32*J32,2)</f>
        <v>0</v>
      </c>
      <c r="L32" s="239">
        <v>21</v>
      </c>
      <c r="M32" s="239">
        <f>G32*(1+L32/100)</f>
        <v>0</v>
      </c>
      <c r="N32" s="237">
        <v>0</v>
      </c>
      <c r="O32" s="237">
        <f>ROUND(E32*N32,2)</f>
        <v>0</v>
      </c>
      <c r="P32" s="237">
        <v>0</v>
      </c>
      <c r="Q32" s="237">
        <f>ROUND(E32*P32,2)</f>
        <v>0</v>
      </c>
      <c r="R32" s="239"/>
      <c r="S32" s="239" t="s">
        <v>236</v>
      </c>
      <c r="T32" s="240" t="s">
        <v>223</v>
      </c>
      <c r="U32" s="225">
        <v>8.9999999999999993E-3</v>
      </c>
      <c r="V32" s="225">
        <f>ROUND(E32*U32,2)</f>
        <v>8.44</v>
      </c>
      <c r="W32" s="225"/>
      <c r="X32" s="225" t="s">
        <v>224</v>
      </c>
      <c r="Y32" s="225" t="s">
        <v>225</v>
      </c>
      <c r="Z32" s="215"/>
      <c r="AA32" s="215"/>
      <c r="AB32" s="215"/>
      <c r="AC32" s="215"/>
      <c r="AD32" s="215"/>
      <c r="AE32" s="215"/>
      <c r="AF32" s="215"/>
      <c r="AG32" s="215" t="s">
        <v>226</v>
      </c>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row>
    <row r="33" spans="1:60" outlineLevel="2" x14ac:dyDescent="0.2">
      <c r="A33" s="222"/>
      <c r="B33" s="223"/>
      <c r="C33" s="261" t="s">
        <v>929</v>
      </c>
      <c r="D33" s="254"/>
      <c r="E33" s="255">
        <v>937.93</v>
      </c>
      <c r="F33" s="225"/>
      <c r="G33" s="225"/>
      <c r="H33" s="225"/>
      <c r="I33" s="225"/>
      <c r="J33" s="225"/>
      <c r="K33" s="225"/>
      <c r="L33" s="225"/>
      <c r="M33" s="225"/>
      <c r="N33" s="224"/>
      <c r="O33" s="224"/>
      <c r="P33" s="224"/>
      <c r="Q33" s="224"/>
      <c r="R33" s="225"/>
      <c r="S33" s="225"/>
      <c r="T33" s="225"/>
      <c r="U33" s="225"/>
      <c r="V33" s="225"/>
      <c r="W33" s="225"/>
      <c r="X33" s="225"/>
      <c r="Y33" s="225"/>
      <c r="Z33" s="215"/>
      <c r="AA33" s="215"/>
      <c r="AB33" s="215"/>
      <c r="AC33" s="215"/>
      <c r="AD33" s="215"/>
      <c r="AE33" s="215"/>
      <c r="AF33" s="215"/>
      <c r="AG33" s="215" t="s">
        <v>258</v>
      </c>
      <c r="AH33" s="215">
        <v>0</v>
      </c>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row>
    <row r="34" spans="1:60" outlineLevel="1" x14ac:dyDescent="0.2">
      <c r="A34" s="234">
        <v>7</v>
      </c>
      <c r="B34" s="235" t="s">
        <v>326</v>
      </c>
      <c r="C34" s="250" t="s">
        <v>327</v>
      </c>
      <c r="D34" s="236" t="s">
        <v>253</v>
      </c>
      <c r="E34" s="237">
        <v>30.815999999999999</v>
      </c>
      <c r="F34" s="238"/>
      <c r="G34" s="239">
        <f>ROUND(E34*F34,2)</f>
        <v>0</v>
      </c>
      <c r="H34" s="238"/>
      <c r="I34" s="239">
        <f>ROUND(E34*H34,2)</f>
        <v>0</v>
      </c>
      <c r="J34" s="238"/>
      <c r="K34" s="239">
        <f>ROUND(E34*J34,2)</f>
        <v>0</v>
      </c>
      <c r="L34" s="239">
        <v>21</v>
      </c>
      <c r="M34" s="239">
        <f>G34*(1+L34/100)</f>
        <v>0</v>
      </c>
      <c r="N34" s="237">
        <v>0</v>
      </c>
      <c r="O34" s="237">
        <f>ROUND(E34*N34,2)</f>
        <v>0</v>
      </c>
      <c r="P34" s="237">
        <v>0</v>
      </c>
      <c r="Q34" s="237">
        <f>ROUND(E34*P34,2)</f>
        <v>0</v>
      </c>
      <c r="R34" s="239"/>
      <c r="S34" s="239" t="s">
        <v>236</v>
      </c>
      <c r="T34" s="240" t="s">
        <v>223</v>
      </c>
      <c r="U34" s="225">
        <v>0.20200000000000001</v>
      </c>
      <c r="V34" s="225">
        <f>ROUND(E34*U34,2)</f>
        <v>6.22</v>
      </c>
      <c r="W34" s="225"/>
      <c r="X34" s="225" t="s">
        <v>224</v>
      </c>
      <c r="Y34" s="225" t="s">
        <v>225</v>
      </c>
      <c r="Z34" s="215"/>
      <c r="AA34" s="215"/>
      <c r="AB34" s="215"/>
      <c r="AC34" s="215"/>
      <c r="AD34" s="215"/>
      <c r="AE34" s="215"/>
      <c r="AF34" s="215"/>
      <c r="AG34" s="215" t="s">
        <v>226</v>
      </c>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row>
    <row r="35" spans="1:60" outlineLevel="2" x14ac:dyDescent="0.2">
      <c r="A35" s="222"/>
      <c r="B35" s="223"/>
      <c r="C35" s="263" t="s">
        <v>328</v>
      </c>
      <c r="D35" s="259"/>
      <c r="E35" s="259"/>
      <c r="F35" s="259"/>
      <c r="G35" s="259"/>
      <c r="H35" s="225"/>
      <c r="I35" s="225"/>
      <c r="J35" s="225"/>
      <c r="K35" s="225"/>
      <c r="L35" s="225"/>
      <c r="M35" s="225"/>
      <c r="N35" s="224"/>
      <c r="O35" s="224"/>
      <c r="P35" s="224"/>
      <c r="Q35" s="224"/>
      <c r="R35" s="225"/>
      <c r="S35" s="225"/>
      <c r="T35" s="225"/>
      <c r="U35" s="225"/>
      <c r="V35" s="225"/>
      <c r="W35" s="225"/>
      <c r="X35" s="225"/>
      <c r="Y35" s="225"/>
      <c r="Z35" s="215"/>
      <c r="AA35" s="215"/>
      <c r="AB35" s="215"/>
      <c r="AC35" s="215"/>
      <c r="AD35" s="215"/>
      <c r="AE35" s="215"/>
      <c r="AF35" s="215"/>
      <c r="AG35" s="215" t="s">
        <v>278</v>
      </c>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row>
    <row r="36" spans="1:60" outlineLevel="2" x14ac:dyDescent="0.2">
      <c r="A36" s="222"/>
      <c r="B36" s="223"/>
      <c r="C36" s="261" t="s">
        <v>921</v>
      </c>
      <c r="D36" s="254"/>
      <c r="E36" s="255">
        <v>16.850000000000001</v>
      </c>
      <c r="F36" s="225"/>
      <c r="G36" s="225"/>
      <c r="H36" s="225"/>
      <c r="I36" s="225"/>
      <c r="J36" s="225"/>
      <c r="K36" s="225"/>
      <c r="L36" s="225"/>
      <c r="M36" s="225"/>
      <c r="N36" s="224"/>
      <c r="O36" s="224"/>
      <c r="P36" s="224"/>
      <c r="Q36" s="224"/>
      <c r="R36" s="225"/>
      <c r="S36" s="225"/>
      <c r="T36" s="225"/>
      <c r="U36" s="225"/>
      <c r="V36" s="225"/>
      <c r="W36" s="225"/>
      <c r="X36" s="225"/>
      <c r="Y36" s="225"/>
      <c r="Z36" s="215"/>
      <c r="AA36" s="215"/>
      <c r="AB36" s="215"/>
      <c r="AC36" s="215"/>
      <c r="AD36" s="215"/>
      <c r="AE36" s="215"/>
      <c r="AF36" s="215"/>
      <c r="AG36" s="215" t="s">
        <v>258</v>
      </c>
      <c r="AH36" s="215">
        <v>0</v>
      </c>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row>
    <row r="37" spans="1:60" outlineLevel="3" x14ac:dyDescent="0.2">
      <c r="A37" s="222"/>
      <c r="B37" s="223"/>
      <c r="C37" s="261" t="s">
        <v>922</v>
      </c>
      <c r="D37" s="254"/>
      <c r="E37" s="255">
        <v>6.34</v>
      </c>
      <c r="F37" s="225"/>
      <c r="G37" s="225"/>
      <c r="H37" s="225"/>
      <c r="I37" s="225"/>
      <c r="J37" s="225"/>
      <c r="K37" s="225"/>
      <c r="L37" s="225"/>
      <c r="M37" s="225"/>
      <c r="N37" s="224"/>
      <c r="O37" s="224"/>
      <c r="P37" s="224"/>
      <c r="Q37" s="224"/>
      <c r="R37" s="225"/>
      <c r="S37" s="225"/>
      <c r="T37" s="225"/>
      <c r="U37" s="225"/>
      <c r="V37" s="225"/>
      <c r="W37" s="225"/>
      <c r="X37" s="225"/>
      <c r="Y37" s="225"/>
      <c r="Z37" s="215"/>
      <c r="AA37" s="215"/>
      <c r="AB37" s="215"/>
      <c r="AC37" s="215"/>
      <c r="AD37" s="215"/>
      <c r="AE37" s="215"/>
      <c r="AF37" s="215"/>
      <c r="AG37" s="215" t="s">
        <v>258</v>
      </c>
      <c r="AH37" s="215">
        <v>0</v>
      </c>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row>
    <row r="38" spans="1:60" outlineLevel="3" x14ac:dyDescent="0.2">
      <c r="A38" s="222"/>
      <c r="B38" s="223"/>
      <c r="C38" s="261" t="s">
        <v>923</v>
      </c>
      <c r="D38" s="254"/>
      <c r="E38" s="255">
        <v>18.53</v>
      </c>
      <c r="F38" s="225"/>
      <c r="G38" s="225"/>
      <c r="H38" s="225"/>
      <c r="I38" s="225"/>
      <c r="J38" s="225"/>
      <c r="K38" s="225"/>
      <c r="L38" s="225"/>
      <c r="M38" s="225"/>
      <c r="N38" s="224"/>
      <c r="O38" s="224"/>
      <c r="P38" s="224"/>
      <c r="Q38" s="224"/>
      <c r="R38" s="225"/>
      <c r="S38" s="225"/>
      <c r="T38" s="225"/>
      <c r="U38" s="225"/>
      <c r="V38" s="225"/>
      <c r="W38" s="225"/>
      <c r="X38" s="225"/>
      <c r="Y38" s="225"/>
      <c r="Z38" s="215"/>
      <c r="AA38" s="215"/>
      <c r="AB38" s="215"/>
      <c r="AC38" s="215"/>
      <c r="AD38" s="215"/>
      <c r="AE38" s="215"/>
      <c r="AF38" s="215"/>
      <c r="AG38" s="215" t="s">
        <v>258</v>
      </c>
      <c r="AH38" s="215">
        <v>0</v>
      </c>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row>
    <row r="39" spans="1:60" outlineLevel="3" x14ac:dyDescent="0.2">
      <c r="A39" s="222"/>
      <c r="B39" s="223"/>
      <c r="C39" s="261" t="s">
        <v>924</v>
      </c>
      <c r="D39" s="254"/>
      <c r="E39" s="255">
        <v>10.94</v>
      </c>
      <c r="F39" s="225"/>
      <c r="G39" s="225"/>
      <c r="H39" s="225"/>
      <c r="I39" s="225"/>
      <c r="J39" s="225"/>
      <c r="K39" s="225"/>
      <c r="L39" s="225"/>
      <c r="M39" s="225"/>
      <c r="N39" s="224"/>
      <c r="O39" s="224"/>
      <c r="P39" s="224"/>
      <c r="Q39" s="224"/>
      <c r="R39" s="225"/>
      <c r="S39" s="225"/>
      <c r="T39" s="225"/>
      <c r="U39" s="225"/>
      <c r="V39" s="225"/>
      <c r="W39" s="225"/>
      <c r="X39" s="225"/>
      <c r="Y39" s="225"/>
      <c r="Z39" s="215"/>
      <c r="AA39" s="215"/>
      <c r="AB39" s="215"/>
      <c r="AC39" s="215"/>
      <c r="AD39" s="215"/>
      <c r="AE39" s="215"/>
      <c r="AF39" s="215"/>
      <c r="AG39" s="215" t="s">
        <v>258</v>
      </c>
      <c r="AH39" s="215">
        <v>0</v>
      </c>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row>
    <row r="40" spans="1:60" outlineLevel="3" x14ac:dyDescent="0.2">
      <c r="A40" s="222"/>
      <c r="B40" s="223"/>
      <c r="C40" s="261" t="s">
        <v>930</v>
      </c>
      <c r="D40" s="254"/>
      <c r="E40" s="255">
        <v>-3.12</v>
      </c>
      <c r="F40" s="225"/>
      <c r="G40" s="225"/>
      <c r="H40" s="225"/>
      <c r="I40" s="225"/>
      <c r="J40" s="225"/>
      <c r="K40" s="225"/>
      <c r="L40" s="225"/>
      <c r="M40" s="225"/>
      <c r="N40" s="224"/>
      <c r="O40" s="224"/>
      <c r="P40" s="224"/>
      <c r="Q40" s="224"/>
      <c r="R40" s="225"/>
      <c r="S40" s="225"/>
      <c r="T40" s="225"/>
      <c r="U40" s="225"/>
      <c r="V40" s="225"/>
      <c r="W40" s="225"/>
      <c r="X40" s="225"/>
      <c r="Y40" s="225"/>
      <c r="Z40" s="215"/>
      <c r="AA40" s="215"/>
      <c r="AB40" s="215"/>
      <c r="AC40" s="215"/>
      <c r="AD40" s="215"/>
      <c r="AE40" s="215"/>
      <c r="AF40" s="215"/>
      <c r="AG40" s="215" t="s">
        <v>258</v>
      </c>
      <c r="AH40" s="215">
        <v>0</v>
      </c>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row>
    <row r="41" spans="1:60" outlineLevel="3" x14ac:dyDescent="0.2">
      <c r="A41" s="222"/>
      <c r="B41" s="223"/>
      <c r="C41" s="261" t="s">
        <v>931</v>
      </c>
      <c r="D41" s="254"/>
      <c r="E41" s="255">
        <v>-18.72</v>
      </c>
      <c r="F41" s="225"/>
      <c r="G41" s="225"/>
      <c r="H41" s="225"/>
      <c r="I41" s="225"/>
      <c r="J41" s="225"/>
      <c r="K41" s="225"/>
      <c r="L41" s="225"/>
      <c r="M41" s="225"/>
      <c r="N41" s="224"/>
      <c r="O41" s="224"/>
      <c r="P41" s="224"/>
      <c r="Q41" s="224"/>
      <c r="R41" s="225"/>
      <c r="S41" s="225"/>
      <c r="T41" s="225"/>
      <c r="U41" s="225"/>
      <c r="V41" s="225"/>
      <c r="W41" s="225"/>
      <c r="X41" s="225"/>
      <c r="Y41" s="225"/>
      <c r="Z41" s="215"/>
      <c r="AA41" s="215"/>
      <c r="AB41" s="215"/>
      <c r="AC41" s="215"/>
      <c r="AD41" s="215"/>
      <c r="AE41" s="215"/>
      <c r="AF41" s="215"/>
      <c r="AG41" s="215" t="s">
        <v>258</v>
      </c>
      <c r="AH41" s="215">
        <v>0</v>
      </c>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row>
    <row r="42" spans="1:60" outlineLevel="1" x14ac:dyDescent="0.2">
      <c r="A42" s="234">
        <v>8</v>
      </c>
      <c r="B42" s="235" t="s">
        <v>932</v>
      </c>
      <c r="C42" s="250" t="s">
        <v>933</v>
      </c>
      <c r="D42" s="236" t="s">
        <v>253</v>
      </c>
      <c r="E42" s="237">
        <v>851.76</v>
      </c>
      <c r="F42" s="238"/>
      <c r="G42" s="239">
        <f>ROUND(E42*F42,2)</f>
        <v>0</v>
      </c>
      <c r="H42" s="238"/>
      <c r="I42" s="239">
        <f>ROUND(E42*H42,2)</f>
        <v>0</v>
      </c>
      <c r="J42" s="238"/>
      <c r="K42" s="239">
        <f>ROUND(E42*J42,2)</f>
        <v>0</v>
      </c>
      <c r="L42" s="239">
        <v>21</v>
      </c>
      <c r="M42" s="239">
        <f>G42*(1+L42/100)</f>
        <v>0</v>
      </c>
      <c r="N42" s="237">
        <v>0</v>
      </c>
      <c r="O42" s="237">
        <f>ROUND(E42*N42,2)</f>
        <v>0</v>
      </c>
      <c r="P42" s="237">
        <v>0</v>
      </c>
      <c r="Q42" s="237">
        <f>ROUND(E42*P42,2)</f>
        <v>0</v>
      </c>
      <c r="R42" s="239"/>
      <c r="S42" s="239" t="s">
        <v>236</v>
      </c>
      <c r="T42" s="240" t="s">
        <v>223</v>
      </c>
      <c r="U42" s="225">
        <v>0.13200000000000001</v>
      </c>
      <c r="V42" s="225">
        <f>ROUND(E42*U42,2)</f>
        <v>112.43</v>
      </c>
      <c r="W42" s="225"/>
      <c r="X42" s="225" t="s">
        <v>224</v>
      </c>
      <c r="Y42" s="225" t="s">
        <v>225</v>
      </c>
      <c r="Z42" s="215"/>
      <c r="AA42" s="215"/>
      <c r="AB42" s="215"/>
      <c r="AC42" s="215"/>
      <c r="AD42" s="215"/>
      <c r="AE42" s="215"/>
      <c r="AF42" s="215"/>
      <c r="AG42" s="215" t="s">
        <v>226</v>
      </c>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row>
    <row r="43" spans="1:60" outlineLevel="2" x14ac:dyDescent="0.2">
      <c r="A43" s="222"/>
      <c r="B43" s="223"/>
      <c r="C43" s="263" t="s">
        <v>934</v>
      </c>
      <c r="D43" s="259"/>
      <c r="E43" s="259"/>
      <c r="F43" s="259"/>
      <c r="G43" s="259"/>
      <c r="H43" s="225"/>
      <c r="I43" s="225"/>
      <c r="J43" s="225"/>
      <c r="K43" s="225"/>
      <c r="L43" s="225"/>
      <c r="M43" s="225"/>
      <c r="N43" s="224"/>
      <c r="O43" s="224"/>
      <c r="P43" s="224"/>
      <c r="Q43" s="224"/>
      <c r="R43" s="225"/>
      <c r="S43" s="225"/>
      <c r="T43" s="225"/>
      <c r="U43" s="225"/>
      <c r="V43" s="225"/>
      <c r="W43" s="225"/>
      <c r="X43" s="225"/>
      <c r="Y43" s="225"/>
      <c r="Z43" s="215"/>
      <c r="AA43" s="215"/>
      <c r="AB43" s="215"/>
      <c r="AC43" s="215"/>
      <c r="AD43" s="215"/>
      <c r="AE43" s="215"/>
      <c r="AF43" s="215"/>
      <c r="AG43" s="215" t="s">
        <v>278</v>
      </c>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row>
    <row r="44" spans="1:60" outlineLevel="2" x14ac:dyDescent="0.2">
      <c r="A44" s="222"/>
      <c r="B44" s="223"/>
      <c r="C44" s="261" t="s">
        <v>935</v>
      </c>
      <c r="D44" s="254"/>
      <c r="E44" s="255">
        <v>9.36</v>
      </c>
      <c r="F44" s="225"/>
      <c r="G44" s="225"/>
      <c r="H44" s="225"/>
      <c r="I44" s="225"/>
      <c r="J44" s="225"/>
      <c r="K44" s="225"/>
      <c r="L44" s="225"/>
      <c r="M44" s="225"/>
      <c r="N44" s="224"/>
      <c r="O44" s="224"/>
      <c r="P44" s="224"/>
      <c r="Q44" s="224"/>
      <c r="R44" s="225"/>
      <c r="S44" s="225"/>
      <c r="T44" s="225"/>
      <c r="U44" s="225"/>
      <c r="V44" s="225"/>
      <c r="W44" s="225"/>
      <c r="X44" s="225"/>
      <c r="Y44" s="225"/>
      <c r="Z44" s="215"/>
      <c r="AA44" s="215"/>
      <c r="AB44" s="215"/>
      <c r="AC44" s="215"/>
      <c r="AD44" s="215"/>
      <c r="AE44" s="215"/>
      <c r="AF44" s="215"/>
      <c r="AG44" s="215" t="s">
        <v>258</v>
      </c>
      <c r="AH44" s="215">
        <v>0</v>
      </c>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row>
    <row r="45" spans="1:60" outlineLevel="3" x14ac:dyDescent="0.2">
      <c r="A45" s="222"/>
      <c r="B45" s="223"/>
      <c r="C45" s="261" t="s">
        <v>936</v>
      </c>
      <c r="D45" s="254"/>
      <c r="E45" s="255">
        <v>842.4</v>
      </c>
      <c r="F45" s="225"/>
      <c r="G45" s="225"/>
      <c r="H45" s="225"/>
      <c r="I45" s="225"/>
      <c r="J45" s="225"/>
      <c r="K45" s="225"/>
      <c r="L45" s="225"/>
      <c r="M45" s="225"/>
      <c r="N45" s="224"/>
      <c r="O45" s="224"/>
      <c r="P45" s="224"/>
      <c r="Q45" s="224"/>
      <c r="R45" s="225"/>
      <c r="S45" s="225"/>
      <c r="T45" s="225"/>
      <c r="U45" s="225"/>
      <c r="V45" s="225"/>
      <c r="W45" s="225"/>
      <c r="X45" s="225"/>
      <c r="Y45" s="225"/>
      <c r="Z45" s="215"/>
      <c r="AA45" s="215"/>
      <c r="AB45" s="215"/>
      <c r="AC45" s="215"/>
      <c r="AD45" s="215"/>
      <c r="AE45" s="215"/>
      <c r="AF45" s="215"/>
      <c r="AG45" s="215" t="s">
        <v>258</v>
      </c>
      <c r="AH45" s="215">
        <v>0</v>
      </c>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row>
    <row r="46" spans="1:60" outlineLevel="1" x14ac:dyDescent="0.2">
      <c r="A46" s="234">
        <v>9</v>
      </c>
      <c r="B46" s="235" t="s">
        <v>330</v>
      </c>
      <c r="C46" s="250" t="s">
        <v>331</v>
      </c>
      <c r="D46" s="236" t="s">
        <v>253</v>
      </c>
      <c r="E46" s="237">
        <v>18.72</v>
      </c>
      <c r="F46" s="238"/>
      <c r="G46" s="239">
        <f>ROUND(E46*F46,2)</f>
        <v>0</v>
      </c>
      <c r="H46" s="238"/>
      <c r="I46" s="239">
        <f>ROUND(E46*H46,2)</f>
        <v>0</v>
      </c>
      <c r="J46" s="238"/>
      <c r="K46" s="239">
        <f>ROUND(E46*J46,2)</f>
        <v>0</v>
      </c>
      <c r="L46" s="239">
        <v>21</v>
      </c>
      <c r="M46" s="239">
        <f>G46*(1+L46/100)</f>
        <v>0</v>
      </c>
      <c r="N46" s="237">
        <v>1.7</v>
      </c>
      <c r="O46" s="237">
        <f>ROUND(E46*N46,2)</f>
        <v>31.82</v>
      </c>
      <c r="P46" s="237">
        <v>0</v>
      </c>
      <c r="Q46" s="237">
        <f>ROUND(E46*P46,2)</f>
        <v>0</v>
      </c>
      <c r="R46" s="239"/>
      <c r="S46" s="239" t="s">
        <v>236</v>
      </c>
      <c r="T46" s="240" t="s">
        <v>223</v>
      </c>
      <c r="U46" s="225">
        <v>1.587</v>
      </c>
      <c r="V46" s="225">
        <f>ROUND(E46*U46,2)</f>
        <v>29.71</v>
      </c>
      <c r="W46" s="225"/>
      <c r="X46" s="225" t="s">
        <v>224</v>
      </c>
      <c r="Y46" s="225" t="s">
        <v>225</v>
      </c>
      <c r="Z46" s="215"/>
      <c r="AA46" s="215"/>
      <c r="AB46" s="215"/>
      <c r="AC46" s="215"/>
      <c r="AD46" s="215"/>
      <c r="AE46" s="215"/>
      <c r="AF46" s="215"/>
      <c r="AG46" s="215" t="s">
        <v>226</v>
      </c>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row>
    <row r="47" spans="1:60" outlineLevel="2" x14ac:dyDescent="0.2">
      <c r="A47" s="222"/>
      <c r="B47" s="223"/>
      <c r="C47" s="261" t="s">
        <v>937</v>
      </c>
      <c r="D47" s="254"/>
      <c r="E47" s="255">
        <v>18.72</v>
      </c>
      <c r="F47" s="225"/>
      <c r="G47" s="225"/>
      <c r="H47" s="225"/>
      <c r="I47" s="225"/>
      <c r="J47" s="225"/>
      <c r="K47" s="225"/>
      <c r="L47" s="225"/>
      <c r="M47" s="225"/>
      <c r="N47" s="224"/>
      <c r="O47" s="224"/>
      <c r="P47" s="224"/>
      <c r="Q47" s="224"/>
      <c r="R47" s="225"/>
      <c r="S47" s="225"/>
      <c r="T47" s="225"/>
      <c r="U47" s="225"/>
      <c r="V47" s="225"/>
      <c r="W47" s="225"/>
      <c r="X47" s="225"/>
      <c r="Y47" s="225"/>
      <c r="Z47" s="215"/>
      <c r="AA47" s="215"/>
      <c r="AB47" s="215"/>
      <c r="AC47" s="215"/>
      <c r="AD47" s="215"/>
      <c r="AE47" s="215"/>
      <c r="AF47" s="215"/>
      <c r="AG47" s="215" t="s">
        <v>258</v>
      </c>
      <c r="AH47" s="215">
        <v>0</v>
      </c>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row>
    <row r="48" spans="1:60" outlineLevel="1" x14ac:dyDescent="0.2">
      <c r="A48" s="234">
        <v>10</v>
      </c>
      <c r="B48" s="235" t="s">
        <v>938</v>
      </c>
      <c r="C48" s="250" t="s">
        <v>939</v>
      </c>
      <c r="D48" s="236" t="s">
        <v>335</v>
      </c>
      <c r="E48" s="237">
        <v>1703.52</v>
      </c>
      <c r="F48" s="238"/>
      <c r="G48" s="239">
        <f>ROUND(E48*F48,2)</f>
        <v>0</v>
      </c>
      <c r="H48" s="238"/>
      <c r="I48" s="239">
        <f>ROUND(E48*H48,2)</f>
        <v>0</v>
      </c>
      <c r="J48" s="238"/>
      <c r="K48" s="239">
        <f>ROUND(E48*J48,2)</f>
        <v>0</v>
      </c>
      <c r="L48" s="239">
        <v>21</v>
      </c>
      <c r="M48" s="239">
        <f>G48*(1+L48/100)</f>
        <v>0</v>
      </c>
      <c r="N48" s="237">
        <v>1</v>
      </c>
      <c r="O48" s="237">
        <f>ROUND(E48*N48,2)</f>
        <v>1703.52</v>
      </c>
      <c r="P48" s="237">
        <v>0</v>
      </c>
      <c r="Q48" s="237">
        <f>ROUND(E48*P48,2)</f>
        <v>0</v>
      </c>
      <c r="R48" s="239" t="s">
        <v>302</v>
      </c>
      <c r="S48" s="239" t="s">
        <v>236</v>
      </c>
      <c r="T48" s="240" t="s">
        <v>223</v>
      </c>
      <c r="U48" s="225">
        <v>0</v>
      </c>
      <c r="V48" s="225">
        <f>ROUND(E48*U48,2)</f>
        <v>0</v>
      </c>
      <c r="W48" s="225"/>
      <c r="X48" s="225" t="s">
        <v>285</v>
      </c>
      <c r="Y48" s="225" t="s">
        <v>225</v>
      </c>
      <c r="Z48" s="215"/>
      <c r="AA48" s="215"/>
      <c r="AB48" s="215"/>
      <c r="AC48" s="215"/>
      <c r="AD48" s="215"/>
      <c r="AE48" s="215"/>
      <c r="AF48" s="215"/>
      <c r="AG48" s="215" t="s">
        <v>286</v>
      </c>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row>
    <row r="49" spans="1:60" outlineLevel="2" x14ac:dyDescent="0.2">
      <c r="A49" s="222"/>
      <c r="B49" s="223"/>
      <c r="C49" s="261" t="s">
        <v>940</v>
      </c>
      <c r="D49" s="254"/>
      <c r="E49" s="255">
        <v>1703.52</v>
      </c>
      <c r="F49" s="225"/>
      <c r="G49" s="225"/>
      <c r="H49" s="225"/>
      <c r="I49" s="225"/>
      <c r="J49" s="225"/>
      <c r="K49" s="225"/>
      <c r="L49" s="225"/>
      <c r="M49" s="225"/>
      <c r="N49" s="224"/>
      <c r="O49" s="224"/>
      <c r="P49" s="224"/>
      <c r="Q49" s="224"/>
      <c r="R49" s="225"/>
      <c r="S49" s="225"/>
      <c r="T49" s="225"/>
      <c r="U49" s="225"/>
      <c r="V49" s="225"/>
      <c r="W49" s="225"/>
      <c r="X49" s="225"/>
      <c r="Y49" s="225"/>
      <c r="Z49" s="215"/>
      <c r="AA49" s="215"/>
      <c r="AB49" s="215"/>
      <c r="AC49" s="215"/>
      <c r="AD49" s="215"/>
      <c r="AE49" s="215"/>
      <c r="AF49" s="215"/>
      <c r="AG49" s="215" t="s">
        <v>258</v>
      </c>
      <c r="AH49" s="215">
        <v>0</v>
      </c>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row>
    <row r="50" spans="1:60" x14ac:dyDescent="0.2">
      <c r="A50" s="227" t="s">
        <v>217</v>
      </c>
      <c r="B50" s="228" t="s">
        <v>140</v>
      </c>
      <c r="C50" s="248" t="s">
        <v>141</v>
      </c>
      <c r="D50" s="229"/>
      <c r="E50" s="230"/>
      <c r="F50" s="231"/>
      <c r="G50" s="231">
        <f>SUMIF(AG51:AG76,"&lt;&gt;NOR",G51:G76)</f>
        <v>0</v>
      </c>
      <c r="H50" s="231"/>
      <c r="I50" s="231">
        <f>SUM(I51:I76)</f>
        <v>0</v>
      </c>
      <c r="J50" s="231"/>
      <c r="K50" s="231">
        <f>SUM(K51:K76)</f>
        <v>0</v>
      </c>
      <c r="L50" s="231"/>
      <c r="M50" s="231">
        <f>SUM(M51:M76)</f>
        <v>0</v>
      </c>
      <c r="N50" s="230"/>
      <c r="O50" s="230">
        <f>SUM(O51:O76)</f>
        <v>118.78</v>
      </c>
      <c r="P50" s="230"/>
      <c r="Q50" s="230">
        <f>SUM(Q51:Q76)</f>
        <v>0</v>
      </c>
      <c r="R50" s="231"/>
      <c r="S50" s="231"/>
      <c r="T50" s="232"/>
      <c r="U50" s="226"/>
      <c r="V50" s="226">
        <f>SUM(V51:V76)</f>
        <v>334.14</v>
      </c>
      <c r="W50" s="226"/>
      <c r="X50" s="226"/>
      <c r="Y50" s="226"/>
      <c r="AG50" t="s">
        <v>218</v>
      </c>
    </row>
    <row r="51" spans="1:60" outlineLevel="1" x14ac:dyDescent="0.2">
      <c r="A51" s="234">
        <v>11</v>
      </c>
      <c r="B51" s="235" t="s">
        <v>941</v>
      </c>
      <c r="C51" s="250" t="s">
        <v>942</v>
      </c>
      <c r="D51" s="236" t="s">
        <v>253</v>
      </c>
      <c r="E51" s="237">
        <v>1.3859999999999999</v>
      </c>
      <c r="F51" s="238"/>
      <c r="G51" s="239">
        <f>ROUND(E51*F51,2)</f>
        <v>0</v>
      </c>
      <c r="H51" s="238"/>
      <c r="I51" s="239">
        <f>ROUND(E51*H51,2)</f>
        <v>0</v>
      </c>
      <c r="J51" s="238"/>
      <c r="K51" s="239">
        <f>ROUND(E51*J51,2)</f>
        <v>0</v>
      </c>
      <c r="L51" s="239">
        <v>21</v>
      </c>
      <c r="M51" s="239">
        <f>G51*(1+L51/100)</f>
        <v>0</v>
      </c>
      <c r="N51" s="237">
        <v>2.1</v>
      </c>
      <c r="O51" s="237">
        <f>ROUND(E51*N51,2)</f>
        <v>2.91</v>
      </c>
      <c r="P51" s="237">
        <v>0</v>
      </c>
      <c r="Q51" s="237">
        <f>ROUND(E51*P51,2)</f>
        <v>0</v>
      </c>
      <c r="R51" s="239"/>
      <c r="S51" s="239" t="s">
        <v>236</v>
      </c>
      <c r="T51" s="240" t="s">
        <v>223</v>
      </c>
      <c r="U51" s="225">
        <v>0.96499999999999997</v>
      </c>
      <c r="V51" s="225">
        <f>ROUND(E51*U51,2)</f>
        <v>1.34</v>
      </c>
      <c r="W51" s="225"/>
      <c r="X51" s="225" t="s">
        <v>224</v>
      </c>
      <c r="Y51" s="225" t="s">
        <v>225</v>
      </c>
      <c r="Z51" s="215"/>
      <c r="AA51" s="215"/>
      <c r="AB51" s="215"/>
      <c r="AC51" s="215"/>
      <c r="AD51" s="215"/>
      <c r="AE51" s="215"/>
      <c r="AF51" s="215"/>
      <c r="AG51" s="215" t="s">
        <v>226</v>
      </c>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row>
    <row r="52" spans="1:60" outlineLevel="2" x14ac:dyDescent="0.2">
      <c r="A52" s="222"/>
      <c r="B52" s="223"/>
      <c r="C52" s="261" t="s">
        <v>943</v>
      </c>
      <c r="D52" s="254"/>
      <c r="E52" s="255">
        <v>1.39</v>
      </c>
      <c r="F52" s="225"/>
      <c r="G52" s="225"/>
      <c r="H52" s="225"/>
      <c r="I52" s="225"/>
      <c r="J52" s="225"/>
      <c r="K52" s="225"/>
      <c r="L52" s="225"/>
      <c r="M52" s="225"/>
      <c r="N52" s="224"/>
      <c r="O52" s="224"/>
      <c r="P52" s="224"/>
      <c r="Q52" s="224"/>
      <c r="R52" s="225"/>
      <c r="S52" s="225"/>
      <c r="T52" s="225"/>
      <c r="U52" s="225"/>
      <c r="V52" s="225"/>
      <c r="W52" s="225"/>
      <c r="X52" s="225"/>
      <c r="Y52" s="225"/>
      <c r="Z52" s="215"/>
      <c r="AA52" s="215"/>
      <c r="AB52" s="215"/>
      <c r="AC52" s="215"/>
      <c r="AD52" s="215"/>
      <c r="AE52" s="215"/>
      <c r="AF52" s="215"/>
      <c r="AG52" s="215" t="s">
        <v>258</v>
      </c>
      <c r="AH52" s="215">
        <v>0</v>
      </c>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row>
    <row r="53" spans="1:60" outlineLevel="1" x14ac:dyDescent="0.2">
      <c r="A53" s="234">
        <v>12</v>
      </c>
      <c r="B53" s="235" t="s">
        <v>944</v>
      </c>
      <c r="C53" s="250" t="s">
        <v>945</v>
      </c>
      <c r="D53" s="236" t="s">
        <v>253</v>
      </c>
      <c r="E53" s="237">
        <v>0.92400000000000004</v>
      </c>
      <c r="F53" s="238"/>
      <c r="G53" s="239">
        <f>ROUND(E53*F53,2)</f>
        <v>0</v>
      </c>
      <c r="H53" s="238"/>
      <c r="I53" s="239">
        <f>ROUND(E53*H53,2)</f>
        <v>0</v>
      </c>
      <c r="J53" s="238"/>
      <c r="K53" s="239">
        <f>ROUND(E53*J53,2)</f>
        <v>0</v>
      </c>
      <c r="L53" s="239">
        <v>21</v>
      </c>
      <c r="M53" s="239">
        <f>G53*(1+L53/100)</f>
        <v>0</v>
      </c>
      <c r="N53" s="237">
        <v>2.5249999999999999</v>
      </c>
      <c r="O53" s="237">
        <f>ROUND(E53*N53,2)</f>
        <v>2.33</v>
      </c>
      <c r="P53" s="237">
        <v>0</v>
      </c>
      <c r="Q53" s="237">
        <f>ROUND(E53*P53,2)</f>
        <v>0</v>
      </c>
      <c r="R53" s="239"/>
      <c r="S53" s="239" t="s">
        <v>236</v>
      </c>
      <c r="T53" s="240" t="s">
        <v>223</v>
      </c>
      <c r="U53" s="225">
        <v>0.48</v>
      </c>
      <c r="V53" s="225">
        <f>ROUND(E53*U53,2)</f>
        <v>0.44</v>
      </c>
      <c r="W53" s="225"/>
      <c r="X53" s="225" t="s">
        <v>224</v>
      </c>
      <c r="Y53" s="225" t="s">
        <v>225</v>
      </c>
      <c r="Z53" s="215"/>
      <c r="AA53" s="215"/>
      <c r="AB53" s="215"/>
      <c r="AC53" s="215"/>
      <c r="AD53" s="215"/>
      <c r="AE53" s="215"/>
      <c r="AF53" s="215"/>
      <c r="AG53" s="215" t="s">
        <v>226</v>
      </c>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row>
    <row r="54" spans="1:60" outlineLevel="2" x14ac:dyDescent="0.2">
      <c r="A54" s="222"/>
      <c r="B54" s="223"/>
      <c r="C54" s="261" t="s">
        <v>946</v>
      </c>
      <c r="D54" s="254"/>
      <c r="E54" s="255">
        <v>0.92</v>
      </c>
      <c r="F54" s="225"/>
      <c r="G54" s="225"/>
      <c r="H54" s="225"/>
      <c r="I54" s="225"/>
      <c r="J54" s="225"/>
      <c r="K54" s="225"/>
      <c r="L54" s="225"/>
      <c r="M54" s="225"/>
      <c r="N54" s="224"/>
      <c r="O54" s="224"/>
      <c r="P54" s="224"/>
      <c r="Q54" s="224"/>
      <c r="R54" s="225"/>
      <c r="S54" s="225"/>
      <c r="T54" s="225"/>
      <c r="U54" s="225"/>
      <c r="V54" s="225"/>
      <c r="W54" s="225"/>
      <c r="X54" s="225"/>
      <c r="Y54" s="225"/>
      <c r="Z54" s="215"/>
      <c r="AA54" s="215"/>
      <c r="AB54" s="215"/>
      <c r="AC54" s="215"/>
      <c r="AD54" s="215"/>
      <c r="AE54" s="215"/>
      <c r="AF54" s="215"/>
      <c r="AG54" s="215" t="s">
        <v>258</v>
      </c>
      <c r="AH54" s="215">
        <v>0</v>
      </c>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row>
    <row r="55" spans="1:60" ht="22.5" outlineLevel="1" x14ac:dyDescent="0.2">
      <c r="A55" s="234">
        <v>13</v>
      </c>
      <c r="B55" s="235" t="s">
        <v>947</v>
      </c>
      <c r="C55" s="250" t="s">
        <v>948</v>
      </c>
      <c r="D55" s="236" t="s">
        <v>335</v>
      </c>
      <c r="E55" s="237">
        <v>0.41382000000000002</v>
      </c>
      <c r="F55" s="238"/>
      <c r="G55" s="239">
        <f>ROUND(E55*F55,2)</f>
        <v>0</v>
      </c>
      <c r="H55" s="238"/>
      <c r="I55" s="239">
        <f>ROUND(E55*H55,2)</f>
        <v>0</v>
      </c>
      <c r="J55" s="238"/>
      <c r="K55" s="239">
        <f>ROUND(E55*J55,2)</f>
        <v>0</v>
      </c>
      <c r="L55" s="239">
        <v>21</v>
      </c>
      <c r="M55" s="239">
        <f>G55*(1+L55/100)</f>
        <v>0</v>
      </c>
      <c r="N55" s="237">
        <v>1.0543899999999999</v>
      </c>
      <c r="O55" s="237">
        <f>ROUND(E55*N55,2)</f>
        <v>0.44</v>
      </c>
      <c r="P55" s="237">
        <v>0</v>
      </c>
      <c r="Q55" s="237">
        <f>ROUND(E55*P55,2)</f>
        <v>0</v>
      </c>
      <c r="R55" s="239"/>
      <c r="S55" s="239" t="s">
        <v>236</v>
      </c>
      <c r="T55" s="240" t="s">
        <v>223</v>
      </c>
      <c r="U55" s="225">
        <v>15.231</v>
      </c>
      <c r="V55" s="225">
        <f>ROUND(E55*U55,2)</f>
        <v>6.3</v>
      </c>
      <c r="W55" s="225"/>
      <c r="X55" s="225" t="s">
        <v>224</v>
      </c>
      <c r="Y55" s="225" t="s">
        <v>225</v>
      </c>
      <c r="Z55" s="215"/>
      <c r="AA55" s="215"/>
      <c r="AB55" s="215"/>
      <c r="AC55" s="215"/>
      <c r="AD55" s="215"/>
      <c r="AE55" s="215"/>
      <c r="AF55" s="215"/>
      <c r="AG55" s="215" t="s">
        <v>226</v>
      </c>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row>
    <row r="56" spans="1:60" outlineLevel="2" x14ac:dyDescent="0.2">
      <c r="A56" s="222"/>
      <c r="B56" s="223"/>
      <c r="C56" s="261" t="s">
        <v>949</v>
      </c>
      <c r="D56" s="254"/>
      <c r="E56" s="255">
        <v>0.09</v>
      </c>
      <c r="F56" s="225"/>
      <c r="G56" s="225"/>
      <c r="H56" s="225"/>
      <c r="I56" s="225"/>
      <c r="J56" s="225"/>
      <c r="K56" s="225"/>
      <c r="L56" s="225"/>
      <c r="M56" s="225"/>
      <c r="N56" s="224"/>
      <c r="O56" s="224"/>
      <c r="P56" s="224"/>
      <c r="Q56" s="224"/>
      <c r="R56" s="225"/>
      <c r="S56" s="225"/>
      <c r="T56" s="225"/>
      <c r="U56" s="225"/>
      <c r="V56" s="225"/>
      <c r="W56" s="225"/>
      <c r="X56" s="225"/>
      <c r="Y56" s="225"/>
      <c r="Z56" s="215"/>
      <c r="AA56" s="215"/>
      <c r="AB56" s="215"/>
      <c r="AC56" s="215"/>
      <c r="AD56" s="215"/>
      <c r="AE56" s="215"/>
      <c r="AF56" s="215"/>
      <c r="AG56" s="215" t="s">
        <v>258</v>
      </c>
      <c r="AH56" s="215">
        <v>0</v>
      </c>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row>
    <row r="57" spans="1:60" outlineLevel="3" x14ac:dyDescent="0.2">
      <c r="A57" s="222"/>
      <c r="B57" s="223"/>
      <c r="C57" s="261" t="s">
        <v>950</v>
      </c>
      <c r="D57" s="254"/>
      <c r="E57" s="255">
        <v>0.33</v>
      </c>
      <c r="F57" s="225"/>
      <c r="G57" s="225"/>
      <c r="H57" s="225"/>
      <c r="I57" s="225"/>
      <c r="J57" s="225"/>
      <c r="K57" s="225"/>
      <c r="L57" s="225"/>
      <c r="M57" s="225"/>
      <c r="N57" s="224"/>
      <c r="O57" s="224"/>
      <c r="P57" s="224"/>
      <c r="Q57" s="224"/>
      <c r="R57" s="225"/>
      <c r="S57" s="225"/>
      <c r="T57" s="225"/>
      <c r="U57" s="225"/>
      <c r="V57" s="225"/>
      <c r="W57" s="225"/>
      <c r="X57" s="225"/>
      <c r="Y57" s="225"/>
      <c r="Z57" s="215"/>
      <c r="AA57" s="215"/>
      <c r="AB57" s="215"/>
      <c r="AC57" s="215"/>
      <c r="AD57" s="215"/>
      <c r="AE57" s="215"/>
      <c r="AF57" s="215"/>
      <c r="AG57" s="215" t="s">
        <v>258</v>
      </c>
      <c r="AH57" s="215">
        <v>0</v>
      </c>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row>
    <row r="58" spans="1:60" outlineLevel="1" x14ac:dyDescent="0.2">
      <c r="A58" s="234">
        <v>14</v>
      </c>
      <c r="B58" s="235" t="s">
        <v>531</v>
      </c>
      <c r="C58" s="250" t="s">
        <v>532</v>
      </c>
      <c r="D58" s="236" t="s">
        <v>253</v>
      </c>
      <c r="E58" s="237">
        <v>41.676000000000002</v>
      </c>
      <c r="F58" s="238"/>
      <c r="G58" s="239">
        <f>ROUND(E58*F58,2)</f>
        <v>0</v>
      </c>
      <c r="H58" s="238"/>
      <c r="I58" s="239">
        <f>ROUND(E58*H58,2)</f>
        <v>0</v>
      </c>
      <c r="J58" s="238"/>
      <c r="K58" s="239">
        <f>ROUND(E58*J58,2)</f>
        <v>0</v>
      </c>
      <c r="L58" s="239">
        <v>21</v>
      </c>
      <c r="M58" s="239">
        <f>G58*(1+L58/100)</f>
        <v>0</v>
      </c>
      <c r="N58" s="237">
        <v>2.5249999999999999</v>
      </c>
      <c r="O58" s="237">
        <f>ROUND(E58*N58,2)</f>
        <v>105.23</v>
      </c>
      <c r="P58" s="237">
        <v>0</v>
      </c>
      <c r="Q58" s="237">
        <f>ROUND(E58*P58,2)</f>
        <v>0</v>
      </c>
      <c r="R58" s="239"/>
      <c r="S58" s="239" t="s">
        <v>236</v>
      </c>
      <c r="T58" s="240" t="s">
        <v>223</v>
      </c>
      <c r="U58" s="225">
        <v>0.47699999999999998</v>
      </c>
      <c r="V58" s="225">
        <f>ROUND(E58*U58,2)</f>
        <v>19.88</v>
      </c>
      <c r="W58" s="225"/>
      <c r="X58" s="225" t="s">
        <v>224</v>
      </c>
      <c r="Y58" s="225" t="s">
        <v>225</v>
      </c>
      <c r="Z58" s="215"/>
      <c r="AA58" s="215"/>
      <c r="AB58" s="215"/>
      <c r="AC58" s="215"/>
      <c r="AD58" s="215"/>
      <c r="AE58" s="215"/>
      <c r="AF58" s="215"/>
      <c r="AG58" s="215" t="s">
        <v>226</v>
      </c>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row>
    <row r="59" spans="1:60" outlineLevel="2" x14ac:dyDescent="0.2">
      <c r="A59" s="222"/>
      <c r="B59" s="223"/>
      <c r="C59" s="263" t="s">
        <v>533</v>
      </c>
      <c r="D59" s="259"/>
      <c r="E59" s="259"/>
      <c r="F59" s="259"/>
      <c r="G59" s="259"/>
      <c r="H59" s="225"/>
      <c r="I59" s="225"/>
      <c r="J59" s="225"/>
      <c r="K59" s="225"/>
      <c r="L59" s="225"/>
      <c r="M59" s="225"/>
      <c r="N59" s="224"/>
      <c r="O59" s="224"/>
      <c r="P59" s="224"/>
      <c r="Q59" s="224"/>
      <c r="R59" s="225"/>
      <c r="S59" s="225"/>
      <c r="T59" s="225"/>
      <c r="U59" s="225"/>
      <c r="V59" s="225"/>
      <c r="W59" s="225"/>
      <c r="X59" s="225"/>
      <c r="Y59" s="225"/>
      <c r="Z59" s="215"/>
      <c r="AA59" s="215"/>
      <c r="AB59" s="215"/>
      <c r="AC59" s="215"/>
      <c r="AD59" s="215"/>
      <c r="AE59" s="215"/>
      <c r="AF59" s="215"/>
      <c r="AG59" s="215" t="s">
        <v>278</v>
      </c>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row>
    <row r="60" spans="1:60" outlineLevel="2" x14ac:dyDescent="0.2">
      <c r="A60" s="222"/>
      <c r="B60" s="223"/>
      <c r="C60" s="261" t="s">
        <v>951</v>
      </c>
      <c r="D60" s="254"/>
      <c r="E60" s="255">
        <v>6.75</v>
      </c>
      <c r="F60" s="225"/>
      <c r="G60" s="225"/>
      <c r="H60" s="225"/>
      <c r="I60" s="225"/>
      <c r="J60" s="225"/>
      <c r="K60" s="225"/>
      <c r="L60" s="225"/>
      <c r="M60" s="225"/>
      <c r="N60" s="224"/>
      <c r="O60" s="224"/>
      <c r="P60" s="224"/>
      <c r="Q60" s="224"/>
      <c r="R60" s="225"/>
      <c r="S60" s="225"/>
      <c r="T60" s="225"/>
      <c r="U60" s="225"/>
      <c r="V60" s="225"/>
      <c r="W60" s="225"/>
      <c r="X60" s="225"/>
      <c r="Y60" s="225"/>
      <c r="Z60" s="215"/>
      <c r="AA60" s="215"/>
      <c r="AB60" s="215"/>
      <c r="AC60" s="215"/>
      <c r="AD60" s="215"/>
      <c r="AE60" s="215"/>
      <c r="AF60" s="215"/>
      <c r="AG60" s="215" t="s">
        <v>258</v>
      </c>
      <c r="AH60" s="215">
        <v>0</v>
      </c>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15"/>
      <c r="BG60" s="215"/>
      <c r="BH60" s="215"/>
    </row>
    <row r="61" spans="1:60" outlineLevel="3" x14ac:dyDescent="0.2">
      <c r="A61" s="222"/>
      <c r="B61" s="223"/>
      <c r="C61" s="261" t="s">
        <v>952</v>
      </c>
      <c r="D61" s="254"/>
      <c r="E61" s="255">
        <v>6.75</v>
      </c>
      <c r="F61" s="225"/>
      <c r="G61" s="225"/>
      <c r="H61" s="225"/>
      <c r="I61" s="225"/>
      <c r="J61" s="225"/>
      <c r="K61" s="225"/>
      <c r="L61" s="225"/>
      <c r="M61" s="225"/>
      <c r="N61" s="224"/>
      <c r="O61" s="224"/>
      <c r="P61" s="224"/>
      <c r="Q61" s="224"/>
      <c r="R61" s="225"/>
      <c r="S61" s="225"/>
      <c r="T61" s="225"/>
      <c r="U61" s="225"/>
      <c r="V61" s="225"/>
      <c r="W61" s="225"/>
      <c r="X61" s="225"/>
      <c r="Y61" s="225"/>
      <c r="Z61" s="215"/>
      <c r="AA61" s="215"/>
      <c r="AB61" s="215"/>
      <c r="AC61" s="215"/>
      <c r="AD61" s="215"/>
      <c r="AE61" s="215"/>
      <c r="AF61" s="215"/>
      <c r="AG61" s="215" t="s">
        <v>258</v>
      </c>
      <c r="AH61" s="215">
        <v>0</v>
      </c>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row>
    <row r="62" spans="1:60" outlineLevel="3" x14ac:dyDescent="0.2">
      <c r="A62" s="222"/>
      <c r="B62" s="223"/>
      <c r="C62" s="261" t="s">
        <v>953</v>
      </c>
      <c r="D62" s="254"/>
      <c r="E62" s="255">
        <v>18</v>
      </c>
      <c r="F62" s="225"/>
      <c r="G62" s="225"/>
      <c r="H62" s="225"/>
      <c r="I62" s="225"/>
      <c r="J62" s="225"/>
      <c r="K62" s="225"/>
      <c r="L62" s="225"/>
      <c r="M62" s="225"/>
      <c r="N62" s="224"/>
      <c r="O62" s="224"/>
      <c r="P62" s="224"/>
      <c r="Q62" s="224"/>
      <c r="R62" s="225"/>
      <c r="S62" s="225"/>
      <c r="T62" s="225"/>
      <c r="U62" s="225"/>
      <c r="V62" s="225"/>
      <c r="W62" s="225"/>
      <c r="X62" s="225"/>
      <c r="Y62" s="225"/>
      <c r="Z62" s="215"/>
      <c r="AA62" s="215"/>
      <c r="AB62" s="215"/>
      <c r="AC62" s="215"/>
      <c r="AD62" s="215"/>
      <c r="AE62" s="215"/>
      <c r="AF62" s="215"/>
      <c r="AG62" s="215" t="s">
        <v>258</v>
      </c>
      <c r="AH62" s="215">
        <v>0</v>
      </c>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row>
    <row r="63" spans="1:60" outlineLevel="3" x14ac:dyDescent="0.2">
      <c r="A63" s="222"/>
      <c r="B63" s="223"/>
      <c r="C63" s="261" t="s">
        <v>954</v>
      </c>
      <c r="D63" s="254"/>
      <c r="E63" s="255">
        <v>10.18</v>
      </c>
      <c r="F63" s="225"/>
      <c r="G63" s="225"/>
      <c r="H63" s="225"/>
      <c r="I63" s="225"/>
      <c r="J63" s="225"/>
      <c r="K63" s="225"/>
      <c r="L63" s="225"/>
      <c r="M63" s="225"/>
      <c r="N63" s="224"/>
      <c r="O63" s="224"/>
      <c r="P63" s="224"/>
      <c r="Q63" s="224"/>
      <c r="R63" s="225"/>
      <c r="S63" s="225"/>
      <c r="T63" s="225"/>
      <c r="U63" s="225"/>
      <c r="V63" s="225"/>
      <c r="W63" s="225"/>
      <c r="X63" s="225"/>
      <c r="Y63" s="225"/>
      <c r="Z63" s="215"/>
      <c r="AA63" s="215"/>
      <c r="AB63" s="215"/>
      <c r="AC63" s="215"/>
      <c r="AD63" s="215"/>
      <c r="AE63" s="215"/>
      <c r="AF63" s="215"/>
      <c r="AG63" s="215" t="s">
        <v>258</v>
      </c>
      <c r="AH63" s="215">
        <v>0</v>
      </c>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row>
    <row r="64" spans="1:60" outlineLevel="1" x14ac:dyDescent="0.2">
      <c r="A64" s="234">
        <v>15</v>
      </c>
      <c r="B64" s="235" t="s">
        <v>955</v>
      </c>
      <c r="C64" s="250" t="s">
        <v>956</v>
      </c>
      <c r="D64" s="236" t="s">
        <v>272</v>
      </c>
      <c r="E64" s="237">
        <v>182.75</v>
      </c>
      <c r="F64" s="238"/>
      <c r="G64" s="239">
        <f>ROUND(E64*F64,2)</f>
        <v>0</v>
      </c>
      <c r="H64" s="238"/>
      <c r="I64" s="239">
        <f>ROUND(E64*H64,2)</f>
        <v>0</v>
      </c>
      <c r="J64" s="238"/>
      <c r="K64" s="239">
        <f>ROUND(E64*J64,2)</f>
        <v>0</v>
      </c>
      <c r="L64" s="239">
        <v>21</v>
      </c>
      <c r="M64" s="239">
        <f>G64*(1+L64/100)</f>
        <v>0</v>
      </c>
      <c r="N64" s="237">
        <v>3.916E-2</v>
      </c>
      <c r="O64" s="237">
        <f>ROUND(E64*N64,2)</f>
        <v>7.16</v>
      </c>
      <c r="P64" s="237">
        <v>0</v>
      </c>
      <c r="Q64" s="237">
        <f>ROUND(E64*P64,2)</f>
        <v>0</v>
      </c>
      <c r="R64" s="239"/>
      <c r="S64" s="239" t="s">
        <v>236</v>
      </c>
      <c r="T64" s="240" t="s">
        <v>223</v>
      </c>
      <c r="U64" s="225">
        <v>1.05</v>
      </c>
      <c r="V64" s="225">
        <f>ROUND(E64*U64,2)</f>
        <v>191.89</v>
      </c>
      <c r="W64" s="225"/>
      <c r="X64" s="225" t="s">
        <v>224</v>
      </c>
      <c r="Y64" s="225" t="s">
        <v>225</v>
      </c>
      <c r="Z64" s="215"/>
      <c r="AA64" s="215"/>
      <c r="AB64" s="215"/>
      <c r="AC64" s="215"/>
      <c r="AD64" s="215"/>
      <c r="AE64" s="215"/>
      <c r="AF64" s="215"/>
      <c r="AG64" s="215" t="s">
        <v>226</v>
      </c>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row>
    <row r="65" spans="1:60" outlineLevel="2" x14ac:dyDescent="0.2">
      <c r="A65" s="222"/>
      <c r="B65" s="223"/>
      <c r="C65" s="261" t="s">
        <v>957</v>
      </c>
      <c r="D65" s="254"/>
      <c r="E65" s="255">
        <v>108</v>
      </c>
      <c r="F65" s="225"/>
      <c r="G65" s="225"/>
      <c r="H65" s="225"/>
      <c r="I65" s="225"/>
      <c r="J65" s="225"/>
      <c r="K65" s="225"/>
      <c r="L65" s="225"/>
      <c r="M65" s="225"/>
      <c r="N65" s="224"/>
      <c r="O65" s="224"/>
      <c r="P65" s="224"/>
      <c r="Q65" s="224"/>
      <c r="R65" s="225"/>
      <c r="S65" s="225"/>
      <c r="T65" s="225"/>
      <c r="U65" s="225"/>
      <c r="V65" s="225"/>
      <c r="W65" s="225"/>
      <c r="X65" s="225"/>
      <c r="Y65" s="225"/>
      <c r="Z65" s="215"/>
      <c r="AA65" s="215"/>
      <c r="AB65" s="215"/>
      <c r="AC65" s="215"/>
      <c r="AD65" s="215"/>
      <c r="AE65" s="215"/>
      <c r="AF65" s="215"/>
      <c r="AG65" s="215" t="s">
        <v>258</v>
      </c>
      <c r="AH65" s="215">
        <v>0</v>
      </c>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row>
    <row r="66" spans="1:60" outlineLevel="3" x14ac:dyDescent="0.2">
      <c r="A66" s="222"/>
      <c r="B66" s="223"/>
      <c r="C66" s="261" t="s">
        <v>958</v>
      </c>
      <c r="D66" s="254"/>
      <c r="E66" s="255">
        <v>0.75</v>
      </c>
      <c r="F66" s="225"/>
      <c r="G66" s="225"/>
      <c r="H66" s="225"/>
      <c r="I66" s="225"/>
      <c r="J66" s="225"/>
      <c r="K66" s="225"/>
      <c r="L66" s="225"/>
      <c r="M66" s="225"/>
      <c r="N66" s="224"/>
      <c r="O66" s="224"/>
      <c r="P66" s="224"/>
      <c r="Q66" s="224"/>
      <c r="R66" s="225"/>
      <c r="S66" s="225"/>
      <c r="T66" s="225"/>
      <c r="U66" s="225"/>
      <c r="V66" s="225"/>
      <c r="W66" s="225"/>
      <c r="X66" s="225"/>
      <c r="Y66" s="225"/>
      <c r="Z66" s="215"/>
      <c r="AA66" s="215"/>
      <c r="AB66" s="215"/>
      <c r="AC66" s="215"/>
      <c r="AD66" s="215"/>
      <c r="AE66" s="215"/>
      <c r="AF66" s="215"/>
      <c r="AG66" s="215" t="s">
        <v>258</v>
      </c>
      <c r="AH66" s="215">
        <v>0</v>
      </c>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row>
    <row r="67" spans="1:60" outlineLevel="3" x14ac:dyDescent="0.2">
      <c r="A67" s="222"/>
      <c r="B67" s="223"/>
      <c r="C67" s="261" t="s">
        <v>959</v>
      </c>
      <c r="D67" s="254"/>
      <c r="E67" s="255">
        <v>72</v>
      </c>
      <c r="F67" s="225"/>
      <c r="G67" s="225"/>
      <c r="H67" s="225"/>
      <c r="I67" s="225"/>
      <c r="J67" s="225"/>
      <c r="K67" s="225"/>
      <c r="L67" s="225"/>
      <c r="M67" s="225"/>
      <c r="N67" s="224"/>
      <c r="O67" s="224"/>
      <c r="P67" s="224"/>
      <c r="Q67" s="224"/>
      <c r="R67" s="225"/>
      <c r="S67" s="225"/>
      <c r="T67" s="225"/>
      <c r="U67" s="225"/>
      <c r="V67" s="225"/>
      <c r="W67" s="225"/>
      <c r="X67" s="225"/>
      <c r="Y67" s="225"/>
      <c r="Z67" s="215"/>
      <c r="AA67" s="215"/>
      <c r="AB67" s="215"/>
      <c r="AC67" s="215"/>
      <c r="AD67" s="215"/>
      <c r="AE67" s="215"/>
      <c r="AF67" s="215"/>
      <c r="AG67" s="215" t="s">
        <v>258</v>
      </c>
      <c r="AH67" s="215">
        <v>0</v>
      </c>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row>
    <row r="68" spans="1:60" outlineLevel="3" x14ac:dyDescent="0.2">
      <c r="A68" s="222"/>
      <c r="B68" s="223"/>
      <c r="C68" s="261" t="s">
        <v>960</v>
      </c>
      <c r="D68" s="254"/>
      <c r="E68" s="255">
        <v>2</v>
      </c>
      <c r="F68" s="225"/>
      <c r="G68" s="225"/>
      <c r="H68" s="225"/>
      <c r="I68" s="225"/>
      <c r="J68" s="225"/>
      <c r="K68" s="225"/>
      <c r="L68" s="225"/>
      <c r="M68" s="225"/>
      <c r="N68" s="224"/>
      <c r="O68" s="224"/>
      <c r="P68" s="224"/>
      <c r="Q68" s="224"/>
      <c r="R68" s="225"/>
      <c r="S68" s="225"/>
      <c r="T68" s="225"/>
      <c r="U68" s="225"/>
      <c r="V68" s="225"/>
      <c r="W68" s="225"/>
      <c r="X68" s="225"/>
      <c r="Y68" s="225"/>
      <c r="Z68" s="215"/>
      <c r="AA68" s="215"/>
      <c r="AB68" s="215"/>
      <c r="AC68" s="215"/>
      <c r="AD68" s="215"/>
      <c r="AE68" s="215"/>
      <c r="AF68" s="215"/>
      <c r="AG68" s="215" t="s">
        <v>258</v>
      </c>
      <c r="AH68" s="215">
        <v>0</v>
      </c>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row>
    <row r="69" spans="1:60" outlineLevel="1" x14ac:dyDescent="0.2">
      <c r="A69" s="234">
        <v>16</v>
      </c>
      <c r="B69" s="235" t="s">
        <v>961</v>
      </c>
      <c r="C69" s="250" t="s">
        <v>962</v>
      </c>
      <c r="D69" s="236" t="s">
        <v>272</v>
      </c>
      <c r="E69" s="237">
        <v>182.75</v>
      </c>
      <c r="F69" s="238"/>
      <c r="G69" s="239">
        <f>ROUND(E69*F69,2)</f>
        <v>0</v>
      </c>
      <c r="H69" s="238"/>
      <c r="I69" s="239">
        <f>ROUND(E69*H69,2)</f>
        <v>0</v>
      </c>
      <c r="J69" s="238"/>
      <c r="K69" s="239">
        <f>ROUND(E69*J69,2)</f>
        <v>0</v>
      </c>
      <c r="L69" s="239">
        <v>21</v>
      </c>
      <c r="M69" s="239">
        <f>G69*(1+L69/100)</f>
        <v>0</v>
      </c>
      <c r="N69" s="237">
        <v>0</v>
      </c>
      <c r="O69" s="237">
        <f>ROUND(E69*N69,2)</f>
        <v>0</v>
      </c>
      <c r="P69" s="237">
        <v>0</v>
      </c>
      <c r="Q69" s="237">
        <f>ROUND(E69*P69,2)</f>
        <v>0</v>
      </c>
      <c r="R69" s="239"/>
      <c r="S69" s="239" t="s">
        <v>236</v>
      </c>
      <c r="T69" s="240" t="s">
        <v>223</v>
      </c>
      <c r="U69" s="225">
        <v>0.32</v>
      </c>
      <c r="V69" s="225">
        <f>ROUND(E69*U69,2)</f>
        <v>58.48</v>
      </c>
      <c r="W69" s="225"/>
      <c r="X69" s="225" t="s">
        <v>224</v>
      </c>
      <c r="Y69" s="225" t="s">
        <v>225</v>
      </c>
      <c r="Z69" s="215"/>
      <c r="AA69" s="215"/>
      <c r="AB69" s="215"/>
      <c r="AC69" s="215"/>
      <c r="AD69" s="215"/>
      <c r="AE69" s="215"/>
      <c r="AF69" s="215"/>
      <c r="AG69" s="215" t="s">
        <v>226</v>
      </c>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row>
    <row r="70" spans="1:60" outlineLevel="2" x14ac:dyDescent="0.2">
      <c r="A70" s="222"/>
      <c r="B70" s="223"/>
      <c r="C70" s="263" t="s">
        <v>963</v>
      </c>
      <c r="D70" s="259"/>
      <c r="E70" s="259"/>
      <c r="F70" s="259"/>
      <c r="G70" s="259"/>
      <c r="H70" s="225"/>
      <c r="I70" s="225"/>
      <c r="J70" s="225"/>
      <c r="K70" s="225"/>
      <c r="L70" s="225"/>
      <c r="M70" s="225"/>
      <c r="N70" s="224"/>
      <c r="O70" s="224"/>
      <c r="P70" s="224"/>
      <c r="Q70" s="224"/>
      <c r="R70" s="225"/>
      <c r="S70" s="225"/>
      <c r="T70" s="225"/>
      <c r="U70" s="225"/>
      <c r="V70" s="225"/>
      <c r="W70" s="225"/>
      <c r="X70" s="225"/>
      <c r="Y70" s="225"/>
      <c r="Z70" s="215"/>
      <c r="AA70" s="215"/>
      <c r="AB70" s="215"/>
      <c r="AC70" s="215"/>
      <c r="AD70" s="215"/>
      <c r="AE70" s="215"/>
      <c r="AF70" s="215"/>
      <c r="AG70" s="215" t="s">
        <v>278</v>
      </c>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row>
    <row r="71" spans="1:60" outlineLevel="2" x14ac:dyDescent="0.2">
      <c r="A71" s="222"/>
      <c r="B71" s="223"/>
      <c r="C71" s="261" t="s">
        <v>964</v>
      </c>
      <c r="D71" s="254"/>
      <c r="E71" s="255">
        <v>182.75</v>
      </c>
      <c r="F71" s="225"/>
      <c r="G71" s="225"/>
      <c r="H71" s="225"/>
      <c r="I71" s="225"/>
      <c r="J71" s="225"/>
      <c r="K71" s="225"/>
      <c r="L71" s="225"/>
      <c r="M71" s="225"/>
      <c r="N71" s="224"/>
      <c r="O71" s="224"/>
      <c r="P71" s="224"/>
      <c r="Q71" s="224"/>
      <c r="R71" s="225"/>
      <c r="S71" s="225"/>
      <c r="T71" s="225"/>
      <c r="U71" s="225"/>
      <c r="V71" s="225"/>
      <c r="W71" s="225"/>
      <c r="X71" s="225"/>
      <c r="Y71" s="225"/>
      <c r="Z71" s="215"/>
      <c r="AA71" s="215"/>
      <c r="AB71" s="215"/>
      <c r="AC71" s="215"/>
      <c r="AD71" s="215"/>
      <c r="AE71" s="215"/>
      <c r="AF71" s="215"/>
      <c r="AG71" s="215" t="s">
        <v>258</v>
      </c>
      <c r="AH71" s="215">
        <v>0</v>
      </c>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row>
    <row r="72" spans="1:60" outlineLevel="1" x14ac:dyDescent="0.2">
      <c r="A72" s="234">
        <v>17</v>
      </c>
      <c r="B72" s="235" t="s">
        <v>965</v>
      </c>
      <c r="C72" s="250" t="s">
        <v>966</v>
      </c>
      <c r="D72" s="236" t="s">
        <v>272</v>
      </c>
      <c r="E72" s="237">
        <v>1508.4</v>
      </c>
      <c r="F72" s="238"/>
      <c r="G72" s="239">
        <f>ROUND(E72*F72,2)</f>
        <v>0</v>
      </c>
      <c r="H72" s="238"/>
      <c r="I72" s="239">
        <f>ROUND(E72*H72,2)</f>
        <v>0</v>
      </c>
      <c r="J72" s="238"/>
      <c r="K72" s="239">
        <f>ROUND(E72*J72,2)</f>
        <v>0</v>
      </c>
      <c r="L72" s="239">
        <v>21</v>
      </c>
      <c r="M72" s="239">
        <f>G72*(1+L72/100)</f>
        <v>0</v>
      </c>
      <c r="N72" s="237">
        <v>3.0000000000000001E-5</v>
      </c>
      <c r="O72" s="237">
        <f>ROUND(E72*N72,2)</f>
        <v>0.05</v>
      </c>
      <c r="P72" s="237">
        <v>0</v>
      </c>
      <c r="Q72" s="237">
        <f>ROUND(E72*P72,2)</f>
        <v>0</v>
      </c>
      <c r="R72" s="239"/>
      <c r="S72" s="239" t="s">
        <v>236</v>
      </c>
      <c r="T72" s="240" t="s">
        <v>223</v>
      </c>
      <c r="U72" s="225">
        <v>3.6999999999999998E-2</v>
      </c>
      <c r="V72" s="225">
        <f>ROUND(E72*U72,2)</f>
        <v>55.81</v>
      </c>
      <c r="W72" s="225"/>
      <c r="X72" s="225" t="s">
        <v>224</v>
      </c>
      <c r="Y72" s="225" t="s">
        <v>225</v>
      </c>
      <c r="Z72" s="215"/>
      <c r="AA72" s="215"/>
      <c r="AB72" s="215"/>
      <c r="AC72" s="215"/>
      <c r="AD72" s="215"/>
      <c r="AE72" s="215"/>
      <c r="AF72" s="215"/>
      <c r="AG72" s="215" t="s">
        <v>226</v>
      </c>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row>
    <row r="73" spans="1:60" outlineLevel="2" x14ac:dyDescent="0.2">
      <c r="A73" s="222"/>
      <c r="B73" s="223"/>
      <c r="C73" s="261" t="s">
        <v>967</v>
      </c>
      <c r="D73" s="254"/>
      <c r="E73" s="255">
        <v>1368</v>
      </c>
      <c r="F73" s="225"/>
      <c r="G73" s="225"/>
      <c r="H73" s="225"/>
      <c r="I73" s="225"/>
      <c r="J73" s="225"/>
      <c r="K73" s="225"/>
      <c r="L73" s="225"/>
      <c r="M73" s="225"/>
      <c r="N73" s="224"/>
      <c r="O73" s="224"/>
      <c r="P73" s="224"/>
      <c r="Q73" s="224"/>
      <c r="R73" s="225"/>
      <c r="S73" s="225"/>
      <c r="T73" s="225"/>
      <c r="U73" s="225"/>
      <c r="V73" s="225"/>
      <c r="W73" s="225"/>
      <c r="X73" s="225"/>
      <c r="Y73" s="225"/>
      <c r="Z73" s="215"/>
      <c r="AA73" s="215"/>
      <c r="AB73" s="215"/>
      <c r="AC73" s="215"/>
      <c r="AD73" s="215"/>
      <c r="AE73" s="215"/>
      <c r="AF73" s="215"/>
      <c r="AG73" s="215" t="s">
        <v>258</v>
      </c>
      <c r="AH73" s="215">
        <v>0</v>
      </c>
      <c r="AI73" s="215"/>
      <c r="AJ73" s="215"/>
      <c r="AK73" s="215"/>
      <c r="AL73" s="215"/>
      <c r="AM73" s="215"/>
      <c r="AN73" s="215"/>
      <c r="AO73" s="215"/>
      <c r="AP73" s="215"/>
      <c r="AQ73" s="215"/>
      <c r="AR73" s="215"/>
      <c r="AS73" s="215"/>
      <c r="AT73" s="215"/>
      <c r="AU73" s="215"/>
      <c r="AV73" s="215"/>
      <c r="AW73" s="215"/>
      <c r="AX73" s="215"/>
      <c r="AY73" s="215"/>
      <c r="AZ73" s="215"/>
      <c r="BA73" s="215"/>
      <c r="BB73" s="215"/>
      <c r="BC73" s="215"/>
      <c r="BD73" s="215"/>
      <c r="BE73" s="215"/>
      <c r="BF73" s="215"/>
      <c r="BG73" s="215"/>
      <c r="BH73" s="215"/>
    </row>
    <row r="74" spans="1:60" outlineLevel="3" x14ac:dyDescent="0.2">
      <c r="A74" s="222"/>
      <c r="B74" s="223"/>
      <c r="C74" s="261" t="s">
        <v>968</v>
      </c>
      <c r="D74" s="254"/>
      <c r="E74" s="255">
        <v>140.4</v>
      </c>
      <c r="F74" s="225"/>
      <c r="G74" s="225"/>
      <c r="H74" s="225"/>
      <c r="I74" s="225"/>
      <c r="J74" s="225"/>
      <c r="K74" s="225"/>
      <c r="L74" s="225"/>
      <c r="M74" s="225"/>
      <c r="N74" s="224"/>
      <c r="O74" s="224"/>
      <c r="P74" s="224"/>
      <c r="Q74" s="224"/>
      <c r="R74" s="225"/>
      <c r="S74" s="225"/>
      <c r="T74" s="225"/>
      <c r="U74" s="225"/>
      <c r="V74" s="225"/>
      <c r="W74" s="225"/>
      <c r="X74" s="225"/>
      <c r="Y74" s="225"/>
      <c r="Z74" s="215"/>
      <c r="AA74" s="215"/>
      <c r="AB74" s="215"/>
      <c r="AC74" s="215"/>
      <c r="AD74" s="215"/>
      <c r="AE74" s="215"/>
      <c r="AF74" s="215"/>
      <c r="AG74" s="215" t="s">
        <v>258</v>
      </c>
      <c r="AH74" s="215">
        <v>0</v>
      </c>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c r="BG74" s="215"/>
      <c r="BH74" s="215"/>
    </row>
    <row r="75" spans="1:60" outlineLevel="1" x14ac:dyDescent="0.2">
      <c r="A75" s="234">
        <v>18</v>
      </c>
      <c r="B75" s="235" t="s">
        <v>630</v>
      </c>
      <c r="C75" s="250" t="s">
        <v>631</v>
      </c>
      <c r="D75" s="236" t="s">
        <v>272</v>
      </c>
      <c r="E75" s="237">
        <v>1659.24</v>
      </c>
      <c r="F75" s="238"/>
      <c r="G75" s="239">
        <f>ROUND(E75*F75,2)</f>
        <v>0</v>
      </c>
      <c r="H75" s="238"/>
      <c r="I75" s="239">
        <f>ROUND(E75*H75,2)</f>
        <v>0</v>
      </c>
      <c r="J75" s="238"/>
      <c r="K75" s="239">
        <f>ROUND(E75*J75,2)</f>
        <v>0</v>
      </c>
      <c r="L75" s="239">
        <v>21</v>
      </c>
      <c r="M75" s="239">
        <f>G75*(1+L75/100)</f>
        <v>0</v>
      </c>
      <c r="N75" s="237">
        <v>4.0000000000000002E-4</v>
      </c>
      <c r="O75" s="237">
        <f>ROUND(E75*N75,2)</f>
        <v>0.66</v>
      </c>
      <c r="P75" s="237">
        <v>0</v>
      </c>
      <c r="Q75" s="237">
        <f>ROUND(E75*P75,2)</f>
        <v>0</v>
      </c>
      <c r="R75" s="239" t="s">
        <v>302</v>
      </c>
      <c r="S75" s="239" t="s">
        <v>236</v>
      </c>
      <c r="T75" s="240" t="s">
        <v>223</v>
      </c>
      <c r="U75" s="225">
        <v>0</v>
      </c>
      <c r="V75" s="225">
        <f>ROUND(E75*U75,2)</f>
        <v>0</v>
      </c>
      <c r="W75" s="225"/>
      <c r="X75" s="225" t="s">
        <v>285</v>
      </c>
      <c r="Y75" s="225" t="s">
        <v>225</v>
      </c>
      <c r="Z75" s="215"/>
      <c r="AA75" s="215"/>
      <c r="AB75" s="215"/>
      <c r="AC75" s="215"/>
      <c r="AD75" s="215"/>
      <c r="AE75" s="215"/>
      <c r="AF75" s="215"/>
      <c r="AG75" s="215" t="s">
        <v>286</v>
      </c>
      <c r="AH75" s="215"/>
      <c r="AI75" s="215"/>
      <c r="AJ75" s="215"/>
      <c r="AK75" s="215"/>
      <c r="AL75" s="215"/>
      <c r="AM75" s="215"/>
      <c r="AN75" s="215"/>
      <c r="AO75" s="215"/>
      <c r="AP75" s="215"/>
      <c r="AQ75" s="215"/>
      <c r="AR75" s="215"/>
      <c r="AS75" s="215"/>
      <c r="AT75" s="215"/>
      <c r="AU75" s="215"/>
      <c r="AV75" s="215"/>
      <c r="AW75" s="215"/>
      <c r="AX75" s="215"/>
      <c r="AY75" s="215"/>
      <c r="AZ75" s="215"/>
      <c r="BA75" s="215"/>
      <c r="BB75" s="215"/>
      <c r="BC75" s="215"/>
      <c r="BD75" s="215"/>
      <c r="BE75" s="215"/>
      <c r="BF75" s="215"/>
      <c r="BG75" s="215"/>
      <c r="BH75" s="215"/>
    </row>
    <row r="76" spans="1:60" outlineLevel="2" x14ac:dyDescent="0.2">
      <c r="A76" s="222"/>
      <c r="B76" s="223"/>
      <c r="C76" s="261" t="s">
        <v>969</v>
      </c>
      <c r="D76" s="254"/>
      <c r="E76" s="255">
        <v>1659.24</v>
      </c>
      <c r="F76" s="225"/>
      <c r="G76" s="225"/>
      <c r="H76" s="225"/>
      <c r="I76" s="225"/>
      <c r="J76" s="225"/>
      <c r="K76" s="225"/>
      <c r="L76" s="225"/>
      <c r="M76" s="225"/>
      <c r="N76" s="224"/>
      <c r="O76" s="224"/>
      <c r="P76" s="224"/>
      <c r="Q76" s="224"/>
      <c r="R76" s="225"/>
      <c r="S76" s="225"/>
      <c r="T76" s="225"/>
      <c r="U76" s="225"/>
      <c r="V76" s="225"/>
      <c r="W76" s="225"/>
      <c r="X76" s="225"/>
      <c r="Y76" s="225"/>
      <c r="Z76" s="215"/>
      <c r="AA76" s="215"/>
      <c r="AB76" s="215"/>
      <c r="AC76" s="215"/>
      <c r="AD76" s="215"/>
      <c r="AE76" s="215"/>
      <c r="AF76" s="215"/>
      <c r="AG76" s="215" t="s">
        <v>258</v>
      </c>
      <c r="AH76" s="215">
        <v>0</v>
      </c>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row>
    <row r="77" spans="1:60" x14ac:dyDescent="0.2">
      <c r="A77" s="227" t="s">
        <v>217</v>
      </c>
      <c r="B77" s="228" t="s">
        <v>142</v>
      </c>
      <c r="C77" s="248" t="s">
        <v>143</v>
      </c>
      <c r="D77" s="229"/>
      <c r="E77" s="230"/>
      <c r="F77" s="231"/>
      <c r="G77" s="231">
        <f>SUMIF(AG78:AG78,"&lt;&gt;NOR",G78:G78)</f>
        <v>0</v>
      </c>
      <c r="H77" s="231"/>
      <c r="I77" s="231">
        <f>SUM(I78:I78)</f>
        <v>0</v>
      </c>
      <c r="J77" s="231"/>
      <c r="K77" s="231">
        <f>SUM(K78:K78)</f>
        <v>0</v>
      </c>
      <c r="L77" s="231"/>
      <c r="M77" s="231">
        <f>SUM(M78:M78)</f>
        <v>0</v>
      </c>
      <c r="N77" s="230"/>
      <c r="O77" s="230">
        <f>SUM(O78:O78)</f>
        <v>2.46</v>
      </c>
      <c r="P77" s="230"/>
      <c r="Q77" s="230">
        <f>SUM(Q78:Q78)</f>
        <v>0</v>
      </c>
      <c r="R77" s="231"/>
      <c r="S77" s="231"/>
      <c r="T77" s="232"/>
      <c r="U77" s="226"/>
      <c r="V77" s="226">
        <f>SUM(V78:V78)</f>
        <v>7.53</v>
      </c>
      <c r="W77" s="226"/>
      <c r="X77" s="226"/>
      <c r="Y77" s="226"/>
      <c r="AG77" t="s">
        <v>218</v>
      </c>
    </row>
    <row r="78" spans="1:60" outlineLevel="1" x14ac:dyDescent="0.2">
      <c r="A78" s="241">
        <v>19</v>
      </c>
      <c r="B78" s="242" t="s">
        <v>970</v>
      </c>
      <c r="C78" s="249" t="s">
        <v>971</v>
      </c>
      <c r="D78" s="243" t="s">
        <v>341</v>
      </c>
      <c r="E78" s="244">
        <v>25</v>
      </c>
      <c r="F78" s="245"/>
      <c r="G78" s="246">
        <f>ROUND(E78*F78,2)</f>
        <v>0</v>
      </c>
      <c r="H78" s="245"/>
      <c r="I78" s="246">
        <f>ROUND(E78*H78,2)</f>
        <v>0</v>
      </c>
      <c r="J78" s="245"/>
      <c r="K78" s="246">
        <f>ROUND(E78*J78,2)</f>
        <v>0</v>
      </c>
      <c r="L78" s="246">
        <v>21</v>
      </c>
      <c r="M78" s="246">
        <f>G78*(1+L78/100)</f>
        <v>0</v>
      </c>
      <c r="N78" s="244">
        <v>9.8379999999999995E-2</v>
      </c>
      <c r="O78" s="244">
        <f>ROUND(E78*N78,2)</f>
        <v>2.46</v>
      </c>
      <c r="P78" s="244">
        <v>0</v>
      </c>
      <c r="Q78" s="244">
        <f>ROUND(E78*P78,2)</f>
        <v>0</v>
      </c>
      <c r="R78" s="246"/>
      <c r="S78" s="246" t="s">
        <v>236</v>
      </c>
      <c r="T78" s="247" t="s">
        <v>223</v>
      </c>
      <c r="U78" s="225">
        <v>0.30099999999999999</v>
      </c>
      <c r="V78" s="225">
        <f>ROUND(E78*U78,2)</f>
        <v>7.53</v>
      </c>
      <c r="W78" s="225"/>
      <c r="X78" s="225" t="s">
        <v>224</v>
      </c>
      <c r="Y78" s="225" t="s">
        <v>225</v>
      </c>
      <c r="Z78" s="215"/>
      <c r="AA78" s="215"/>
      <c r="AB78" s="215"/>
      <c r="AC78" s="215"/>
      <c r="AD78" s="215"/>
      <c r="AE78" s="215"/>
      <c r="AF78" s="215"/>
      <c r="AG78" s="215" t="s">
        <v>226</v>
      </c>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row>
    <row r="79" spans="1:60" x14ac:dyDescent="0.2">
      <c r="A79" s="227" t="s">
        <v>217</v>
      </c>
      <c r="B79" s="228" t="s">
        <v>144</v>
      </c>
      <c r="C79" s="248" t="s">
        <v>145</v>
      </c>
      <c r="D79" s="229"/>
      <c r="E79" s="230"/>
      <c r="F79" s="231"/>
      <c r="G79" s="231">
        <f>SUMIF(AG80:AG86,"&lt;&gt;NOR",G80:G86)</f>
        <v>0</v>
      </c>
      <c r="H79" s="231"/>
      <c r="I79" s="231">
        <f>SUM(I80:I86)</f>
        <v>0</v>
      </c>
      <c r="J79" s="231"/>
      <c r="K79" s="231">
        <f>SUM(K80:K86)</f>
        <v>0</v>
      </c>
      <c r="L79" s="231"/>
      <c r="M79" s="231">
        <f>SUM(M80:M86)</f>
        <v>0</v>
      </c>
      <c r="N79" s="230"/>
      <c r="O79" s="230">
        <f>SUM(O80:O86)</f>
        <v>5.98</v>
      </c>
      <c r="P79" s="230"/>
      <c r="Q79" s="230">
        <f>SUM(Q80:Q86)</f>
        <v>0</v>
      </c>
      <c r="R79" s="231"/>
      <c r="S79" s="231"/>
      <c r="T79" s="232"/>
      <c r="U79" s="226"/>
      <c r="V79" s="226">
        <f>SUM(V80:V86)</f>
        <v>8.9300000000000015</v>
      </c>
      <c r="W79" s="226"/>
      <c r="X79" s="226"/>
      <c r="Y79" s="226"/>
      <c r="AG79" t="s">
        <v>218</v>
      </c>
    </row>
    <row r="80" spans="1:60" outlineLevel="1" x14ac:dyDescent="0.2">
      <c r="A80" s="234">
        <v>20</v>
      </c>
      <c r="B80" s="235" t="s">
        <v>972</v>
      </c>
      <c r="C80" s="250" t="s">
        <v>973</v>
      </c>
      <c r="D80" s="236" t="s">
        <v>253</v>
      </c>
      <c r="E80" s="237">
        <v>3.12</v>
      </c>
      <c r="F80" s="238"/>
      <c r="G80" s="239">
        <f>ROUND(E80*F80,2)</f>
        <v>0</v>
      </c>
      <c r="H80" s="238"/>
      <c r="I80" s="239">
        <f>ROUND(E80*H80,2)</f>
        <v>0</v>
      </c>
      <c r="J80" s="238"/>
      <c r="K80" s="239">
        <f>ROUND(E80*J80,2)</f>
        <v>0</v>
      </c>
      <c r="L80" s="239">
        <v>21</v>
      </c>
      <c r="M80" s="239">
        <f>G80*(1+L80/100)</f>
        <v>0</v>
      </c>
      <c r="N80" s="237">
        <v>1.8907700000000001</v>
      </c>
      <c r="O80" s="237">
        <f>ROUND(E80*N80,2)</f>
        <v>5.9</v>
      </c>
      <c r="P80" s="237">
        <v>0</v>
      </c>
      <c r="Q80" s="237">
        <f>ROUND(E80*P80,2)</f>
        <v>0</v>
      </c>
      <c r="R80" s="239"/>
      <c r="S80" s="239" t="s">
        <v>236</v>
      </c>
      <c r="T80" s="240" t="s">
        <v>223</v>
      </c>
      <c r="U80" s="225">
        <v>1.6950000000000001</v>
      </c>
      <c r="V80" s="225">
        <f>ROUND(E80*U80,2)</f>
        <v>5.29</v>
      </c>
      <c r="W80" s="225"/>
      <c r="X80" s="225" t="s">
        <v>224</v>
      </c>
      <c r="Y80" s="225" t="s">
        <v>225</v>
      </c>
      <c r="Z80" s="215"/>
      <c r="AA80" s="215"/>
      <c r="AB80" s="215"/>
      <c r="AC80" s="215"/>
      <c r="AD80" s="215"/>
      <c r="AE80" s="215"/>
      <c r="AF80" s="215"/>
      <c r="AG80" s="215" t="s">
        <v>226</v>
      </c>
      <c r="AH80" s="215"/>
      <c r="AI80" s="215"/>
      <c r="AJ80" s="215"/>
      <c r="AK80" s="215"/>
      <c r="AL80" s="215"/>
      <c r="AM80" s="215"/>
      <c r="AN80" s="215"/>
      <c r="AO80" s="215"/>
      <c r="AP80" s="215"/>
      <c r="AQ80" s="215"/>
      <c r="AR80" s="215"/>
      <c r="AS80" s="215"/>
      <c r="AT80" s="215"/>
      <c r="AU80" s="215"/>
      <c r="AV80" s="215"/>
      <c r="AW80" s="215"/>
      <c r="AX80" s="215"/>
      <c r="AY80" s="215"/>
      <c r="AZ80" s="215"/>
      <c r="BA80" s="215"/>
      <c r="BB80" s="215"/>
      <c r="BC80" s="215"/>
      <c r="BD80" s="215"/>
      <c r="BE80" s="215"/>
      <c r="BF80" s="215"/>
      <c r="BG80" s="215"/>
      <c r="BH80" s="215"/>
    </row>
    <row r="81" spans="1:60" outlineLevel="2" x14ac:dyDescent="0.2">
      <c r="A81" s="222"/>
      <c r="B81" s="223"/>
      <c r="C81" s="261" t="s">
        <v>974</v>
      </c>
      <c r="D81" s="254"/>
      <c r="E81" s="255">
        <v>1.08</v>
      </c>
      <c r="F81" s="225"/>
      <c r="G81" s="225"/>
      <c r="H81" s="225"/>
      <c r="I81" s="225"/>
      <c r="J81" s="225"/>
      <c r="K81" s="225"/>
      <c r="L81" s="225"/>
      <c r="M81" s="225"/>
      <c r="N81" s="224"/>
      <c r="O81" s="224"/>
      <c r="P81" s="224"/>
      <c r="Q81" s="224"/>
      <c r="R81" s="225"/>
      <c r="S81" s="225"/>
      <c r="T81" s="225"/>
      <c r="U81" s="225"/>
      <c r="V81" s="225"/>
      <c r="W81" s="225"/>
      <c r="X81" s="225"/>
      <c r="Y81" s="225"/>
      <c r="Z81" s="215"/>
      <c r="AA81" s="215"/>
      <c r="AB81" s="215"/>
      <c r="AC81" s="215"/>
      <c r="AD81" s="215"/>
      <c r="AE81" s="215"/>
      <c r="AF81" s="215"/>
      <c r="AG81" s="215" t="s">
        <v>258</v>
      </c>
      <c r="AH81" s="215">
        <v>0</v>
      </c>
      <c r="AI81" s="215"/>
      <c r="AJ81" s="215"/>
      <c r="AK81" s="215"/>
      <c r="AL81" s="215"/>
      <c r="AM81" s="215"/>
      <c r="AN81" s="215"/>
      <c r="AO81" s="215"/>
      <c r="AP81" s="215"/>
      <c r="AQ81" s="215"/>
      <c r="AR81" s="215"/>
      <c r="AS81" s="215"/>
      <c r="AT81" s="215"/>
      <c r="AU81" s="215"/>
      <c r="AV81" s="215"/>
      <c r="AW81" s="215"/>
      <c r="AX81" s="215"/>
      <c r="AY81" s="215"/>
      <c r="AZ81" s="215"/>
      <c r="BA81" s="215"/>
      <c r="BB81" s="215"/>
      <c r="BC81" s="215"/>
      <c r="BD81" s="215"/>
      <c r="BE81" s="215"/>
      <c r="BF81" s="215"/>
      <c r="BG81" s="215"/>
      <c r="BH81" s="215"/>
    </row>
    <row r="82" spans="1:60" outlineLevel="3" x14ac:dyDescent="0.2">
      <c r="A82" s="222"/>
      <c r="B82" s="223"/>
      <c r="C82" s="261" t="s">
        <v>975</v>
      </c>
      <c r="D82" s="254"/>
      <c r="E82" s="255">
        <v>0.36</v>
      </c>
      <c r="F82" s="225"/>
      <c r="G82" s="225"/>
      <c r="H82" s="225"/>
      <c r="I82" s="225"/>
      <c r="J82" s="225"/>
      <c r="K82" s="225"/>
      <c r="L82" s="225"/>
      <c r="M82" s="225"/>
      <c r="N82" s="224"/>
      <c r="O82" s="224"/>
      <c r="P82" s="224"/>
      <c r="Q82" s="224"/>
      <c r="R82" s="225"/>
      <c r="S82" s="225"/>
      <c r="T82" s="225"/>
      <c r="U82" s="225"/>
      <c r="V82" s="225"/>
      <c r="W82" s="225"/>
      <c r="X82" s="225"/>
      <c r="Y82" s="225"/>
      <c r="Z82" s="215"/>
      <c r="AA82" s="215"/>
      <c r="AB82" s="215"/>
      <c r="AC82" s="215"/>
      <c r="AD82" s="215"/>
      <c r="AE82" s="215"/>
      <c r="AF82" s="215"/>
      <c r="AG82" s="215" t="s">
        <v>258</v>
      </c>
      <c r="AH82" s="215">
        <v>0</v>
      </c>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row>
    <row r="83" spans="1:60" outlineLevel="3" x14ac:dyDescent="0.2">
      <c r="A83" s="222"/>
      <c r="B83" s="223"/>
      <c r="C83" s="261" t="s">
        <v>976</v>
      </c>
      <c r="D83" s="254"/>
      <c r="E83" s="255">
        <v>0.96</v>
      </c>
      <c r="F83" s="225"/>
      <c r="G83" s="225"/>
      <c r="H83" s="225"/>
      <c r="I83" s="225"/>
      <c r="J83" s="225"/>
      <c r="K83" s="225"/>
      <c r="L83" s="225"/>
      <c r="M83" s="225"/>
      <c r="N83" s="224"/>
      <c r="O83" s="224"/>
      <c r="P83" s="224"/>
      <c r="Q83" s="224"/>
      <c r="R83" s="225"/>
      <c r="S83" s="225"/>
      <c r="T83" s="225"/>
      <c r="U83" s="225"/>
      <c r="V83" s="225"/>
      <c r="W83" s="225"/>
      <c r="X83" s="225"/>
      <c r="Y83" s="225"/>
      <c r="Z83" s="215"/>
      <c r="AA83" s="215"/>
      <c r="AB83" s="215"/>
      <c r="AC83" s="215"/>
      <c r="AD83" s="215"/>
      <c r="AE83" s="215"/>
      <c r="AF83" s="215"/>
      <c r="AG83" s="215" t="s">
        <v>258</v>
      </c>
      <c r="AH83" s="215">
        <v>0</v>
      </c>
      <c r="AI83" s="215"/>
      <c r="AJ83" s="215"/>
      <c r="AK83" s="215"/>
      <c r="AL83" s="215"/>
      <c r="AM83" s="215"/>
      <c r="AN83" s="215"/>
      <c r="AO83" s="215"/>
      <c r="AP83" s="215"/>
      <c r="AQ83" s="215"/>
      <c r="AR83" s="215"/>
      <c r="AS83" s="215"/>
      <c r="AT83" s="215"/>
      <c r="AU83" s="215"/>
      <c r="AV83" s="215"/>
      <c r="AW83" s="215"/>
      <c r="AX83" s="215"/>
      <c r="AY83" s="215"/>
      <c r="AZ83" s="215"/>
      <c r="BA83" s="215"/>
      <c r="BB83" s="215"/>
      <c r="BC83" s="215"/>
      <c r="BD83" s="215"/>
      <c r="BE83" s="215"/>
      <c r="BF83" s="215"/>
      <c r="BG83" s="215"/>
      <c r="BH83" s="215"/>
    </row>
    <row r="84" spans="1:60" outlineLevel="3" x14ac:dyDescent="0.2">
      <c r="A84" s="222"/>
      <c r="B84" s="223"/>
      <c r="C84" s="261" t="s">
        <v>977</v>
      </c>
      <c r="D84" s="254"/>
      <c r="E84" s="255">
        <v>0.72</v>
      </c>
      <c r="F84" s="225"/>
      <c r="G84" s="225"/>
      <c r="H84" s="225"/>
      <c r="I84" s="225"/>
      <c r="J84" s="225"/>
      <c r="K84" s="225"/>
      <c r="L84" s="225"/>
      <c r="M84" s="225"/>
      <c r="N84" s="224"/>
      <c r="O84" s="224"/>
      <c r="P84" s="224"/>
      <c r="Q84" s="224"/>
      <c r="R84" s="225"/>
      <c r="S84" s="225"/>
      <c r="T84" s="225"/>
      <c r="U84" s="225"/>
      <c r="V84" s="225"/>
      <c r="W84" s="225"/>
      <c r="X84" s="225"/>
      <c r="Y84" s="225"/>
      <c r="Z84" s="215"/>
      <c r="AA84" s="215"/>
      <c r="AB84" s="215"/>
      <c r="AC84" s="215"/>
      <c r="AD84" s="215"/>
      <c r="AE84" s="215"/>
      <c r="AF84" s="215"/>
      <c r="AG84" s="215" t="s">
        <v>258</v>
      </c>
      <c r="AH84" s="215">
        <v>0</v>
      </c>
      <c r="AI84" s="215"/>
      <c r="AJ84" s="215"/>
      <c r="AK84" s="215"/>
      <c r="AL84" s="215"/>
      <c r="AM84" s="215"/>
      <c r="AN84" s="215"/>
      <c r="AO84" s="215"/>
      <c r="AP84" s="215"/>
      <c r="AQ84" s="215"/>
      <c r="AR84" s="215"/>
      <c r="AS84" s="215"/>
      <c r="AT84" s="215"/>
      <c r="AU84" s="215"/>
      <c r="AV84" s="215"/>
      <c r="AW84" s="215"/>
      <c r="AX84" s="215"/>
      <c r="AY84" s="215"/>
      <c r="AZ84" s="215"/>
      <c r="BA84" s="215"/>
      <c r="BB84" s="215"/>
      <c r="BC84" s="215"/>
      <c r="BD84" s="215"/>
      <c r="BE84" s="215"/>
      <c r="BF84" s="215"/>
      <c r="BG84" s="215"/>
      <c r="BH84" s="215"/>
    </row>
    <row r="85" spans="1:60" outlineLevel="1" x14ac:dyDescent="0.2">
      <c r="A85" s="241">
        <v>21</v>
      </c>
      <c r="B85" s="242" t="s">
        <v>978</v>
      </c>
      <c r="C85" s="249" t="s">
        <v>979</v>
      </c>
      <c r="D85" s="243" t="s">
        <v>341</v>
      </c>
      <c r="E85" s="244">
        <v>11</v>
      </c>
      <c r="F85" s="245"/>
      <c r="G85" s="246">
        <f>ROUND(E85*F85,2)</f>
        <v>0</v>
      </c>
      <c r="H85" s="245"/>
      <c r="I85" s="246">
        <f>ROUND(E85*H85,2)</f>
        <v>0</v>
      </c>
      <c r="J85" s="245"/>
      <c r="K85" s="246">
        <f>ROUND(E85*J85,2)</f>
        <v>0</v>
      </c>
      <c r="L85" s="246">
        <v>21</v>
      </c>
      <c r="M85" s="246">
        <f>G85*(1+L85/100)</f>
        <v>0</v>
      </c>
      <c r="N85" s="244">
        <v>6.6E-3</v>
      </c>
      <c r="O85" s="244">
        <f>ROUND(E85*N85,2)</f>
        <v>7.0000000000000007E-2</v>
      </c>
      <c r="P85" s="244">
        <v>0</v>
      </c>
      <c r="Q85" s="244">
        <f>ROUND(E85*P85,2)</f>
        <v>0</v>
      </c>
      <c r="R85" s="246"/>
      <c r="S85" s="246" t="s">
        <v>236</v>
      </c>
      <c r="T85" s="247" t="s">
        <v>223</v>
      </c>
      <c r="U85" s="225">
        <v>0.28000000000000003</v>
      </c>
      <c r="V85" s="225">
        <f>ROUND(E85*U85,2)</f>
        <v>3.08</v>
      </c>
      <c r="W85" s="225"/>
      <c r="X85" s="225" t="s">
        <v>224</v>
      </c>
      <c r="Y85" s="225" t="s">
        <v>225</v>
      </c>
      <c r="Z85" s="215"/>
      <c r="AA85" s="215"/>
      <c r="AB85" s="215"/>
      <c r="AC85" s="215"/>
      <c r="AD85" s="215"/>
      <c r="AE85" s="215"/>
      <c r="AF85" s="215"/>
      <c r="AG85" s="215" t="s">
        <v>226</v>
      </c>
      <c r="AH85" s="215"/>
      <c r="AI85" s="215"/>
      <c r="AJ85" s="215"/>
      <c r="AK85" s="215"/>
      <c r="AL85" s="215"/>
      <c r="AM85" s="215"/>
      <c r="AN85" s="215"/>
      <c r="AO85" s="215"/>
      <c r="AP85" s="215"/>
      <c r="AQ85" s="215"/>
      <c r="AR85" s="215"/>
      <c r="AS85" s="215"/>
      <c r="AT85" s="215"/>
      <c r="AU85" s="215"/>
      <c r="AV85" s="215"/>
      <c r="AW85" s="215"/>
      <c r="AX85" s="215"/>
      <c r="AY85" s="215"/>
      <c r="AZ85" s="215"/>
      <c r="BA85" s="215"/>
      <c r="BB85" s="215"/>
      <c r="BC85" s="215"/>
      <c r="BD85" s="215"/>
      <c r="BE85" s="215"/>
      <c r="BF85" s="215"/>
      <c r="BG85" s="215"/>
      <c r="BH85" s="215"/>
    </row>
    <row r="86" spans="1:60" outlineLevel="1" x14ac:dyDescent="0.2">
      <c r="A86" s="241">
        <v>22</v>
      </c>
      <c r="B86" s="242" t="s">
        <v>980</v>
      </c>
      <c r="C86" s="249" t="s">
        <v>981</v>
      </c>
      <c r="D86" s="243" t="s">
        <v>341</v>
      </c>
      <c r="E86" s="244">
        <v>1</v>
      </c>
      <c r="F86" s="245"/>
      <c r="G86" s="246">
        <f>ROUND(E86*F86,2)</f>
        <v>0</v>
      </c>
      <c r="H86" s="245"/>
      <c r="I86" s="246">
        <f>ROUND(E86*H86,2)</f>
        <v>0</v>
      </c>
      <c r="J86" s="245"/>
      <c r="K86" s="246">
        <f>ROUND(E86*J86,2)</f>
        <v>0</v>
      </c>
      <c r="L86" s="246">
        <v>21</v>
      </c>
      <c r="M86" s="246">
        <f>G86*(1+L86/100)</f>
        <v>0</v>
      </c>
      <c r="N86" s="244">
        <v>6.6E-3</v>
      </c>
      <c r="O86" s="244">
        <f>ROUND(E86*N86,2)</f>
        <v>0.01</v>
      </c>
      <c r="P86" s="244">
        <v>0</v>
      </c>
      <c r="Q86" s="244">
        <f>ROUND(E86*P86,2)</f>
        <v>0</v>
      </c>
      <c r="R86" s="246"/>
      <c r="S86" s="246" t="s">
        <v>236</v>
      </c>
      <c r="T86" s="247" t="s">
        <v>223</v>
      </c>
      <c r="U86" s="225">
        <v>0.56000000000000005</v>
      </c>
      <c r="V86" s="225">
        <f>ROUND(E86*U86,2)</f>
        <v>0.56000000000000005</v>
      </c>
      <c r="W86" s="225"/>
      <c r="X86" s="225" t="s">
        <v>224</v>
      </c>
      <c r="Y86" s="225" t="s">
        <v>225</v>
      </c>
      <c r="Z86" s="215"/>
      <c r="AA86" s="215"/>
      <c r="AB86" s="215"/>
      <c r="AC86" s="215"/>
      <c r="AD86" s="215"/>
      <c r="AE86" s="215"/>
      <c r="AF86" s="215"/>
      <c r="AG86" s="215" t="s">
        <v>226</v>
      </c>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row>
    <row r="87" spans="1:60" x14ac:dyDescent="0.2">
      <c r="A87" s="227" t="s">
        <v>217</v>
      </c>
      <c r="B87" s="228" t="s">
        <v>146</v>
      </c>
      <c r="C87" s="248" t="s">
        <v>147</v>
      </c>
      <c r="D87" s="229"/>
      <c r="E87" s="230"/>
      <c r="F87" s="231"/>
      <c r="G87" s="231">
        <f>SUMIF(AG88:AG95,"&lt;&gt;NOR",G88:G95)</f>
        <v>0</v>
      </c>
      <c r="H87" s="231"/>
      <c r="I87" s="231">
        <f>SUM(I88:I95)</f>
        <v>0</v>
      </c>
      <c r="J87" s="231"/>
      <c r="K87" s="231">
        <f>SUM(K88:K95)</f>
        <v>0</v>
      </c>
      <c r="L87" s="231"/>
      <c r="M87" s="231">
        <f>SUM(M88:M95)</f>
        <v>0</v>
      </c>
      <c r="N87" s="230"/>
      <c r="O87" s="230">
        <f>SUM(O88:O95)</f>
        <v>30.25</v>
      </c>
      <c r="P87" s="230"/>
      <c r="Q87" s="230">
        <f>SUM(Q88:Q95)</f>
        <v>0</v>
      </c>
      <c r="R87" s="231"/>
      <c r="S87" s="231"/>
      <c r="T87" s="232"/>
      <c r="U87" s="226"/>
      <c r="V87" s="226">
        <f>SUM(V88:V95)</f>
        <v>53.82</v>
      </c>
      <c r="W87" s="226"/>
      <c r="X87" s="226"/>
      <c r="Y87" s="226"/>
      <c r="AG87" t="s">
        <v>218</v>
      </c>
    </row>
    <row r="88" spans="1:60" outlineLevel="1" x14ac:dyDescent="0.2">
      <c r="A88" s="241">
        <v>23</v>
      </c>
      <c r="B88" s="242" t="s">
        <v>982</v>
      </c>
      <c r="C88" s="249" t="s">
        <v>983</v>
      </c>
      <c r="D88" s="243" t="s">
        <v>272</v>
      </c>
      <c r="E88" s="244">
        <v>3.9249999999999998</v>
      </c>
      <c r="F88" s="245"/>
      <c r="G88" s="246">
        <f>ROUND(E88*F88,2)</f>
        <v>0</v>
      </c>
      <c r="H88" s="245"/>
      <c r="I88" s="246">
        <f>ROUND(E88*H88,2)</f>
        <v>0</v>
      </c>
      <c r="J88" s="245"/>
      <c r="K88" s="246">
        <f>ROUND(E88*J88,2)</f>
        <v>0</v>
      </c>
      <c r="L88" s="246">
        <v>21</v>
      </c>
      <c r="M88" s="246">
        <f>G88*(1+L88/100)</f>
        <v>0</v>
      </c>
      <c r="N88" s="244">
        <v>0.31387999999999999</v>
      </c>
      <c r="O88" s="244">
        <f>ROUND(E88*N88,2)</f>
        <v>1.23</v>
      </c>
      <c r="P88" s="244">
        <v>0</v>
      </c>
      <c r="Q88" s="244">
        <f>ROUND(E88*P88,2)</f>
        <v>0</v>
      </c>
      <c r="R88" s="246"/>
      <c r="S88" s="246" t="s">
        <v>236</v>
      </c>
      <c r="T88" s="247" t="s">
        <v>223</v>
      </c>
      <c r="U88" s="225">
        <v>1.208</v>
      </c>
      <c r="V88" s="225">
        <f>ROUND(E88*U88,2)</f>
        <v>4.74</v>
      </c>
      <c r="W88" s="225"/>
      <c r="X88" s="225" t="s">
        <v>224</v>
      </c>
      <c r="Y88" s="225" t="s">
        <v>225</v>
      </c>
      <c r="Z88" s="215"/>
      <c r="AA88" s="215"/>
      <c r="AB88" s="215"/>
      <c r="AC88" s="215"/>
      <c r="AD88" s="215"/>
      <c r="AE88" s="215"/>
      <c r="AF88" s="215"/>
      <c r="AG88" s="215" t="s">
        <v>226</v>
      </c>
      <c r="AH88" s="215"/>
      <c r="AI88" s="215"/>
      <c r="AJ88" s="215"/>
      <c r="AK88" s="215"/>
      <c r="AL88" s="215"/>
      <c r="AM88" s="215"/>
      <c r="AN88" s="215"/>
      <c r="AO88" s="215"/>
      <c r="AP88" s="215"/>
      <c r="AQ88" s="215"/>
      <c r="AR88" s="215"/>
      <c r="AS88" s="215"/>
      <c r="AT88" s="215"/>
      <c r="AU88" s="215"/>
      <c r="AV88" s="215"/>
      <c r="AW88" s="215"/>
      <c r="AX88" s="215"/>
      <c r="AY88" s="215"/>
      <c r="AZ88" s="215"/>
      <c r="BA88" s="215"/>
      <c r="BB88" s="215"/>
      <c r="BC88" s="215"/>
      <c r="BD88" s="215"/>
      <c r="BE88" s="215"/>
      <c r="BF88" s="215"/>
      <c r="BG88" s="215"/>
      <c r="BH88" s="215"/>
    </row>
    <row r="89" spans="1:60" ht="22.5" outlineLevel="1" x14ac:dyDescent="0.2">
      <c r="A89" s="241">
        <v>24</v>
      </c>
      <c r="B89" s="242" t="s">
        <v>984</v>
      </c>
      <c r="C89" s="249" t="s">
        <v>985</v>
      </c>
      <c r="D89" s="243" t="s">
        <v>299</v>
      </c>
      <c r="E89" s="244">
        <v>76.5</v>
      </c>
      <c r="F89" s="245"/>
      <c r="G89" s="246">
        <f>ROUND(E89*F89,2)</f>
        <v>0</v>
      </c>
      <c r="H89" s="245"/>
      <c r="I89" s="246">
        <f>ROUND(E89*H89,2)</f>
        <v>0</v>
      </c>
      <c r="J89" s="245"/>
      <c r="K89" s="246">
        <f>ROUND(E89*J89,2)</f>
        <v>0</v>
      </c>
      <c r="L89" s="246">
        <v>21</v>
      </c>
      <c r="M89" s="246">
        <f>G89*(1+L89/100)</f>
        <v>0</v>
      </c>
      <c r="N89" s="244">
        <v>0.25207000000000002</v>
      </c>
      <c r="O89" s="244">
        <f>ROUND(E89*N89,2)</f>
        <v>19.28</v>
      </c>
      <c r="P89" s="244">
        <v>0</v>
      </c>
      <c r="Q89" s="244">
        <f>ROUND(E89*P89,2)</f>
        <v>0</v>
      </c>
      <c r="R89" s="246"/>
      <c r="S89" s="246" t="s">
        <v>236</v>
      </c>
      <c r="T89" s="247" t="s">
        <v>223</v>
      </c>
      <c r="U89" s="225">
        <v>0.64159999999999995</v>
      </c>
      <c r="V89" s="225">
        <f>ROUND(E89*U89,2)</f>
        <v>49.08</v>
      </c>
      <c r="W89" s="225"/>
      <c r="X89" s="225" t="s">
        <v>224</v>
      </c>
      <c r="Y89" s="225" t="s">
        <v>225</v>
      </c>
      <c r="Z89" s="215"/>
      <c r="AA89" s="215"/>
      <c r="AB89" s="215"/>
      <c r="AC89" s="215"/>
      <c r="AD89" s="215"/>
      <c r="AE89" s="215"/>
      <c r="AF89" s="215"/>
      <c r="AG89" s="215" t="s">
        <v>226</v>
      </c>
      <c r="AH89" s="215"/>
      <c r="AI89" s="215"/>
      <c r="AJ89" s="215"/>
      <c r="AK89" s="215"/>
      <c r="AL89" s="215"/>
      <c r="AM89" s="215"/>
      <c r="AN89" s="215"/>
      <c r="AO89" s="215"/>
      <c r="AP89" s="215"/>
      <c r="AQ89" s="215"/>
      <c r="AR89" s="215"/>
      <c r="AS89" s="215"/>
      <c r="AT89" s="215"/>
      <c r="AU89" s="215"/>
      <c r="AV89" s="215"/>
      <c r="AW89" s="215"/>
      <c r="AX89" s="215"/>
      <c r="AY89" s="215"/>
      <c r="AZ89" s="215"/>
      <c r="BA89" s="215"/>
      <c r="BB89" s="215"/>
      <c r="BC89" s="215"/>
      <c r="BD89" s="215"/>
      <c r="BE89" s="215"/>
      <c r="BF89" s="215"/>
      <c r="BG89" s="215"/>
      <c r="BH89" s="215"/>
    </row>
    <row r="90" spans="1:60" outlineLevel="1" x14ac:dyDescent="0.2">
      <c r="A90" s="234">
        <v>25</v>
      </c>
      <c r="B90" s="235" t="s">
        <v>986</v>
      </c>
      <c r="C90" s="250" t="s">
        <v>987</v>
      </c>
      <c r="D90" s="236" t="s">
        <v>341</v>
      </c>
      <c r="E90" s="237">
        <v>153</v>
      </c>
      <c r="F90" s="238"/>
      <c r="G90" s="239">
        <f>ROUND(E90*F90,2)</f>
        <v>0</v>
      </c>
      <c r="H90" s="238"/>
      <c r="I90" s="239">
        <f>ROUND(E90*H90,2)</f>
        <v>0</v>
      </c>
      <c r="J90" s="238"/>
      <c r="K90" s="239">
        <f>ROUND(E90*J90,2)</f>
        <v>0</v>
      </c>
      <c r="L90" s="239">
        <v>21</v>
      </c>
      <c r="M90" s="239">
        <f>G90*(1+L90/100)</f>
        <v>0</v>
      </c>
      <c r="N90" s="237">
        <v>2.98E-2</v>
      </c>
      <c r="O90" s="237">
        <f>ROUND(E90*N90,2)</f>
        <v>4.5599999999999996</v>
      </c>
      <c r="P90" s="237">
        <v>0</v>
      </c>
      <c r="Q90" s="237">
        <f>ROUND(E90*P90,2)</f>
        <v>0</v>
      </c>
      <c r="R90" s="239" t="s">
        <v>302</v>
      </c>
      <c r="S90" s="239" t="s">
        <v>236</v>
      </c>
      <c r="T90" s="240" t="s">
        <v>223</v>
      </c>
      <c r="U90" s="225">
        <v>0</v>
      </c>
      <c r="V90" s="225">
        <f>ROUND(E90*U90,2)</f>
        <v>0</v>
      </c>
      <c r="W90" s="225"/>
      <c r="X90" s="225" t="s">
        <v>285</v>
      </c>
      <c r="Y90" s="225" t="s">
        <v>225</v>
      </c>
      <c r="Z90" s="215"/>
      <c r="AA90" s="215"/>
      <c r="AB90" s="215"/>
      <c r="AC90" s="215"/>
      <c r="AD90" s="215"/>
      <c r="AE90" s="215"/>
      <c r="AF90" s="215"/>
      <c r="AG90" s="215" t="s">
        <v>286</v>
      </c>
      <c r="AH90" s="215"/>
      <c r="AI90" s="215"/>
      <c r="AJ90" s="215"/>
      <c r="AK90" s="215"/>
      <c r="AL90" s="215"/>
      <c r="AM90" s="215"/>
      <c r="AN90" s="215"/>
      <c r="AO90" s="215"/>
      <c r="AP90" s="215"/>
      <c r="AQ90" s="215"/>
      <c r="AR90" s="215"/>
      <c r="AS90" s="215"/>
      <c r="AT90" s="215"/>
      <c r="AU90" s="215"/>
      <c r="AV90" s="215"/>
      <c r="AW90" s="215"/>
      <c r="AX90" s="215"/>
      <c r="AY90" s="215"/>
      <c r="AZ90" s="215"/>
      <c r="BA90" s="215"/>
      <c r="BB90" s="215"/>
      <c r="BC90" s="215"/>
      <c r="BD90" s="215"/>
      <c r="BE90" s="215"/>
      <c r="BF90" s="215"/>
      <c r="BG90" s="215"/>
      <c r="BH90" s="215"/>
    </row>
    <row r="91" spans="1:60" outlineLevel="2" x14ac:dyDescent="0.2">
      <c r="A91" s="222"/>
      <c r="B91" s="223"/>
      <c r="C91" s="261" t="s">
        <v>988</v>
      </c>
      <c r="D91" s="254"/>
      <c r="E91" s="255">
        <v>153</v>
      </c>
      <c r="F91" s="225"/>
      <c r="G91" s="225"/>
      <c r="H91" s="225"/>
      <c r="I91" s="225"/>
      <c r="J91" s="225"/>
      <c r="K91" s="225"/>
      <c r="L91" s="225"/>
      <c r="M91" s="225"/>
      <c r="N91" s="224"/>
      <c r="O91" s="224"/>
      <c r="P91" s="224"/>
      <c r="Q91" s="224"/>
      <c r="R91" s="225"/>
      <c r="S91" s="225"/>
      <c r="T91" s="225"/>
      <c r="U91" s="225"/>
      <c r="V91" s="225"/>
      <c r="W91" s="225"/>
      <c r="X91" s="225"/>
      <c r="Y91" s="225"/>
      <c r="Z91" s="215"/>
      <c r="AA91" s="215"/>
      <c r="AB91" s="215"/>
      <c r="AC91" s="215"/>
      <c r="AD91" s="215"/>
      <c r="AE91" s="215"/>
      <c r="AF91" s="215"/>
      <c r="AG91" s="215" t="s">
        <v>258</v>
      </c>
      <c r="AH91" s="215">
        <v>0</v>
      </c>
      <c r="AI91" s="215"/>
      <c r="AJ91" s="215"/>
      <c r="AK91" s="215"/>
      <c r="AL91" s="215"/>
      <c r="AM91" s="215"/>
      <c r="AN91" s="215"/>
      <c r="AO91" s="215"/>
      <c r="AP91" s="215"/>
      <c r="AQ91" s="215"/>
      <c r="AR91" s="215"/>
      <c r="AS91" s="215"/>
      <c r="AT91" s="215"/>
      <c r="AU91" s="215"/>
      <c r="AV91" s="215"/>
      <c r="AW91" s="215"/>
      <c r="AX91" s="215"/>
      <c r="AY91" s="215"/>
      <c r="AZ91" s="215"/>
      <c r="BA91" s="215"/>
      <c r="BB91" s="215"/>
      <c r="BC91" s="215"/>
      <c r="BD91" s="215"/>
      <c r="BE91" s="215"/>
      <c r="BF91" s="215"/>
      <c r="BG91" s="215"/>
      <c r="BH91" s="215"/>
    </row>
    <row r="92" spans="1:60" outlineLevel="1" x14ac:dyDescent="0.2">
      <c r="A92" s="234">
        <v>26</v>
      </c>
      <c r="B92" s="235" t="s">
        <v>989</v>
      </c>
      <c r="C92" s="250" t="s">
        <v>990</v>
      </c>
      <c r="D92" s="236" t="s">
        <v>341</v>
      </c>
      <c r="E92" s="237">
        <v>77</v>
      </c>
      <c r="F92" s="238"/>
      <c r="G92" s="239">
        <f>ROUND(E92*F92,2)</f>
        <v>0</v>
      </c>
      <c r="H92" s="238"/>
      <c r="I92" s="239">
        <f>ROUND(E92*H92,2)</f>
        <v>0</v>
      </c>
      <c r="J92" s="238"/>
      <c r="K92" s="239">
        <f>ROUND(E92*J92,2)</f>
        <v>0</v>
      </c>
      <c r="L92" s="239">
        <v>21</v>
      </c>
      <c r="M92" s="239">
        <f>G92*(1+L92/100)</f>
        <v>0</v>
      </c>
      <c r="N92" s="237">
        <v>1.67E-2</v>
      </c>
      <c r="O92" s="237">
        <f>ROUND(E92*N92,2)</f>
        <v>1.29</v>
      </c>
      <c r="P92" s="237">
        <v>0</v>
      </c>
      <c r="Q92" s="237">
        <f>ROUND(E92*P92,2)</f>
        <v>0</v>
      </c>
      <c r="R92" s="239" t="s">
        <v>302</v>
      </c>
      <c r="S92" s="239" t="s">
        <v>236</v>
      </c>
      <c r="T92" s="240" t="s">
        <v>223</v>
      </c>
      <c r="U92" s="225">
        <v>0</v>
      </c>
      <c r="V92" s="225">
        <f>ROUND(E92*U92,2)</f>
        <v>0</v>
      </c>
      <c r="W92" s="225"/>
      <c r="X92" s="225" t="s">
        <v>285</v>
      </c>
      <c r="Y92" s="225" t="s">
        <v>225</v>
      </c>
      <c r="Z92" s="215"/>
      <c r="AA92" s="215"/>
      <c r="AB92" s="215"/>
      <c r="AC92" s="215"/>
      <c r="AD92" s="215"/>
      <c r="AE92" s="215"/>
      <c r="AF92" s="215"/>
      <c r="AG92" s="215" t="s">
        <v>286</v>
      </c>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row>
    <row r="93" spans="1:60" outlineLevel="2" x14ac:dyDescent="0.2">
      <c r="A93" s="222"/>
      <c r="B93" s="223"/>
      <c r="C93" s="263" t="s">
        <v>991</v>
      </c>
      <c r="D93" s="259"/>
      <c r="E93" s="259"/>
      <c r="F93" s="259"/>
      <c r="G93" s="259"/>
      <c r="H93" s="225"/>
      <c r="I93" s="225"/>
      <c r="J93" s="225"/>
      <c r="K93" s="225"/>
      <c r="L93" s="225"/>
      <c r="M93" s="225"/>
      <c r="N93" s="224"/>
      <c r="O93" s="224"/>
      <c r="P93" s="224"/>
      <c r="Q93" s="224"/>
      <c r="R93" s="225"/>
      <c r="S93" s="225"/>
      <c r="T93" s="225"/>
      <c r="U93" s="225"/>
      <c r="V93" s="225"/>
      <c r="W93" s="225"/>
      <c r="X93" s="225"/>
      <c r="Y93" s="225"/>
      <c r="Z93" s="215"/>
      <c r="AA93" s="215"/>
      <c r="AB93" s="215"/>
      <c r="AC93" s="215"/>
      <c r="AD93" s="215"/>
      <c r="AE93" s="215"/>
      <c r="AF93" s="215"/>
      <c r="AG93" s="215" t="s">
        <v>278</v>
      </c>
      <c r="AH93" s="215"/>
      <c r="AI93" s="215"/>
      <c r="AJ93" s="215"/>
      <c r="AK93" s="215"/>
      <c r="AL93" s="215"/>
      <c r="AM93" s="215"/>
      <c r="AN93" s="215"/>
      <c r="AO93" s="215"/>
      <c r="AP93" s="215"/>
      <c r="AQ93" s="215"/>
      <c r="AR93" s="215"/>
      <c r="AS93" s="215"/>
      <c r="AT93" s="215"/>
      <c r="AU93" s="215"/>
      <c r="AV93" s="215"/>
      <c r="AW93" s="215"/>
      <c r="AX93" s="215"/>
      <c r="AY93" s="215"/>
      <c r="AZ93" s="215"/>
      <c r="BA93" s="215"/>
      <c r="BB93" s="215"/>
      <c r="BC93" s="215"/>
      <c r="BD93" s="215"/>
      <c r="BE93" s="215"/>
      <c r="BF93" s="215"/>
      <c r="BG93" s="215"/>
      <c r="BH93" s="215"/>
    </row>
    <row r="94" spans="1:60" outlineLevel="1" x14ac:dyDescent="0.2">
      <c r="A94" s="241">
        <v>27</v>
      </c>
      <c r="B94" s="242" t="s">
        <v>992</v>
      </c>
      <c r="C94" s="249" t="s">
        <v>993</v>
      </c>
      <c r="D94" s="243" t="s">
        <v>272</v>
      </c>
      <c r="E94" s="244">
        <v>3.9249999999999998</v>
      </c>
      <c r="F94" s="245"/>
      <c r="G94" s="246">
        <f>ROUND(E94*F94,2)</f>
        <v>0</v>
      </c>
      <c r="H94" s="245"/>
      <c r="I94" s="246">
        <f>ROUND(E94*H94,2)</f>
        <v>0</v>
      </c>
      <c r="J94" s="245"/>
      <c r="K94" s="246">
        <f>ROUND(E94*J94,2)</f>
        <v>0</v>
      </c>
      <c r="L94" s="246">
        <v>21</v>
      </c>
      <c r="M94" s="246">
        <f>G94*(1+L94/100)</f>
        <v>0</v>
      </c>
      <c r="N94" s="244">
        <v>0.2</v>
      </c>
      <c r="O94" s="244">
        <f>ROUND(E94*N94,2)</f>
        <v>0.79</v>
      </c>
      <c r="P94" s="244">
        <v>0</v>
      </c>
      <c r="Q94" s="244">
        <f>ROUND(E94*P94,2)</f>
        <v>0</v>
      </c>
      <c r="R94" s="246" t="s">
        <v>302</v>
      </c>
      <c r="S94" s="246" t="s">
        <v>236</v>
      </c>
      <c r="T94" s="247" t="s">
        <v>223</v>
      </c>
      <c r="U94" s="225">
        <v>0</v>
      </c>
      <c r="V94" s="225">
        <f>ROUND(E94*U94,2)</f>
        <v>0</v>
      </c>
      <c r="W94" s="225"/>
      <c r="X94" s="225" t="s">
        <v>285</v>
      </c>
      <c r="Y94" s="225" t="s">
        <v>225</v>
      </c>
      <c r="Z94" s="215"/>
      <c r="AA94" s="215"/>
      <c r="AB94" s="215"/>
      <c r="AC94" s="215"/>
      <c r="AD94" s="215"/>
      <c r="AE94" s="215"/>
      <c r="AF94" s="215"/>
      <c r="AG94" s="215" t="s">
        <v>286</v>
      </c>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row>
    <row r="95" spans="1:60" outlineLevel="1" x14ac:dyDescent="0.2">
      <c r="A95" s="241">
        <v>28</v>
      </c>
      <c r="B95" s="242" t="s">
        <v>994</v>
      </c>
      <c r="C95" s="249" t="s">
        <v>995</v>
      </c>
      <c r="D95" s="243" t="s">
        <v>341</v>
      </c>
      <c r="E95" s="244">
        <v>77</v>
      </c>
      <c r="F95" s="245"/>
      <c r="G95" s="246">
        <f>ROUND(E95*F95,2)</f>
        <v>0</v>
      </c>
      <c r="H95" s="245"/>
      <c r="I95" s="246">
        <f>ROUND(E95*H95,2)</f>
        <v>0</v>
      </c>
      <c r="J95" s="245"/>
      <c r="K95" s="246">
        <f>ROUND(E95*J95,2)</f>
        <v>0</v>
      </c>
      <c r="L95" s="246">
        <v>21</v>
      </c>
      <c r="M95" s="246">
        <f>G95*(1+L95/100)</f>
        <v>0</v>
      </c>
      <c r="N95" s="244">
        <v>4.0300000000000002E-2</v>
      </c>
      <c r="O95" s="244">
        <f>ROUND(E95*N95,2)</f>
        <v>3.1</v>
      </c>
      <c r="P95" s="244">
        <v>0</v>
      </c>
      <c r="Q95" s="244">
        <f>ROUND(E95*P95,2)</f>
        <v>0</v>
      </c>
      <c r="R95" s="246" t="s">
        <v>302</v>
      </c>
      <c r="S95" s="246" t="s">
        <v>236</v>
      </c>
      <c r="T95" s="247" t="s">
        <v>223</v>
      </c>
      <c r="U95" s="225">
        <v>0</v>
      </c>
      <c r="V95" s="225">
        <f>ROUND(E95*U95,2)</f>
        <v>0</v>
      </c>
      <c r="W95" s="225"/>
      <c r="X95" s="225" t="s">
        <v>285</v>
      </c>
      <c r="Y95" s="225" t="s">
        <v>225</v>
      </c>
      <c r="Z95" s="215"/>
      <c r="AA95" s="215"/>
      <c r="AB95" s="215"/>
      <c r="AC95" s="215"/>
      <c r="AD95" s="215"/>
      <c r="AE95" s="215"/>
      <c r="AF95" s="215"/>
      <c r="AG95" s="215" t="s">
        <v>996</v>
      </c>
      <c r="AH95" s="215"/>
      <c r="AI95" s="215"/>
      <c r="AJ95" s="215"/>
      <c r="AK95" s="215"/>
      <c r="AL95" s="215"/>
      <c r="AM95" s="215"/>
      <c r="AN95" s="215"/>
      <c r="AO95" s="215"/>
      <c r="AP95" s="215"/>
      <c r="AQ95" s="215"/>
      <c r="AR95" s="215"/>
      <c r="AS95" s="215"/>
      <c r="AT95" s="215"/>
      <c r="AU95" s="215"/>
      <c r="AV95" s="215"/>
      <c r="AW95" s="215"/>
      <c r="AX95" s="215"/>
      <c r="AY95" s="215"/>
      <c r="AZ95" s="215"/>
      <c r="BA95" s="215"/>
      <c r="BB95" s="215"/>
      <c r="BC95" s="215"/>
      <c r="BD95" s="215"/>
      <c r="BE95" s="215"/>
      <c r="BF95" s="215"/>
      <c r="BG95" s="215"/>
      <c r="BH95" s="215"/>
    </row>
    <row r="96" spans="1:60" x14ac:dyDescent="0.2">
      <c r="A96" s="227" t="s">
        <v>217</v>
      </c>
      <c r="B96" s="228" t="s">
        <v>152</v>
      </c>
      <c r="C96" s="248" t="s">
        <v>153</v>
      </c>
      <c r="D96" s="229"/>
      <c r="E96" s="230"/>
      <c r="F96" s="231"/>
      <c r="G96" s="231">
        <f>SUMIF(AG97:AG124,"&lt;&gt;NOR",G97:G124)</f>
        <v>0</v>
      </c>
      <c r="H96" s="231"/>
      <c r="I96" s="231">
        <f>SUM(I97:I124)</f>
        <v>0</v>
      </c>
      <c r="J96" s="231"/>
      <c r="K96" s="231">
        <f>SUM(K97:K124)</f>
        <v>0</v>
      </c>
      <c r="L96" s="231"/>
      <c r="M96" s="231">
        <f>SUM(M97:M124)</f>
        <v>0</v>
      </c>
      <c r="N96" s="230"/>
      <c r="O96" s="230">
        <f>SUM(O97:O124)</f>
        <v>19.350000000000001</v>
      </c>
      <c r="P96" s="230"/>
      <c r="Q96" s="230">
        <f>SUM(Q97:Q124)</f>
        <v>0</v>
      </c>
      <c r="R96" s="231"/>
      <c r="S96" s="231"/>
      <c r="T96" s="232"/>
      <c r="U96" s="226"/>
      <c r="V96" s="226">
        <f>SUM(V97:V124)</f>
        <v>165.47</v>
      </c>
      <c r="W96" s="226"/>
      <c r="X96" s="226"/>
      <c r="Y96" s="226"/>
      <c r="AG96" t="s">
        <v>218</v>
      </c>
    </row>
    <row r="97" spans="1:60" outlineLevel="1" x14ac:dyDescent="0.2">
      <c r="A97" s="234">
        <v>29</v>
      </c>
      <c r="B97" s="235" t="s">
        <v>997</v>
      </c>
      <c r="C97" s="250" t="s">
        <v>998</v>
      </c>
      <c r="D97" s="236" t="s">
        <v>299</v>
      </c>
      <c r="E97" s="237">
        <v>52</v>
      </c>
      <c r="F97" s="238"/>
      <c r="G97" s="239">
        <f>ROUND(E97*F97,2)</f>
        <v>0</v>
      </c>
      <c r="H97" s="238"/>
      <c r="I97" s="239">
        <f>ROUND(E97*H97,2)</f>
        <v>0</v>
      </c>
      <c r="J97" s="238"/>
      <c r="K97" s="239">
        <f>ROUND(E97*J97,2)</f>
        <v>0</v>
      </c>
      <c r="L97" s="239">
        <v>21</v>
      </c>
      <c r="M97" s="239">
        <f>G97*(1+L97/100)</f>
        <v>0</v>
      </c>
      <c r="N97" s="237">
        <v>1.6000000000000001E-4</v>
      </c>
      <c r="O97" s="237">
        <f>ROUND(E97*N97,2)</f>
        <v>0.01</v>
      </c>
      <c r="P97" s="237">
        <v>0</v>
      </c>
      <c r="Q97" s="237">
        <f>ROUND(E97*P97,2)</f>
        <v>0</v>
      </c>
      <c r="R97" s="239"/>
      <c r="S97" s="239" t="s">
        <v>236</v>
      </c>
      <c r="T97" s="240" t="s">
        <v>223</v>
      </c>
      <c r="U97" s="225">
        <v>0.29599999999999999</v>
      </c>
      <c r="V97" s="225">
        <f>ROUND(E97*U97,2)</f>
        <v>15.39</v>
      </c>
      <c r="W97" s="225"/>
      <c r="X97" s="225" t="s">
        <v>224</v>
      </c>
      <c r="Y97" s="225" t="s">
        <v>225</v>
      </c>
      <c r="Z97" s="215"/>
      <c r="AA97" s="215"/>
      <c r="AB97" s="215"/>
      <c r="AC97" s="215"/>
      <c r="AD97" s="215"/>
      <c r="AE97" s="215"/>
      <c r="AF97" s="215"/>
      <c r="AG97" s="215" t="s">
        <v>226</v>
      </c>
      <c r="AH97" s="215"/>
      <c r="AI97" s="215"/>
      <c r="AJ97" s="215"/>
      <c r="AK97" s="215"/>
      <c r="AL97" s="215"/>
      <c r="AM97" s="215"/>
      <c r="AN97" s="215"/>
      <c r="AO97" s="215"/>
      <c r="AP97" s="215"/>
      <c r="AQ97" s="215"/>
      <c r="AR97" s="215"/>
      <c r="AS97" s="215"/>
      <c r="AT97" s="215"/>
      <c r="AU97" s="215"/>
      <c r="AV97" s="215"/>
      <c r="AW97" s="215"/>
      <c r="AX97" s="215"/>
      <c r="AY97" s="215"/>
      <c r="AZ97" s="215"/>
      <c r="BA97" s="215"/>
      <c r="BB97" s="215"/>
      <c r="BC97" s="215"/>
      <c r="BD97" s="215"/>
      <c r="BE97" s="215"/>
      <c r="BF97" s="215"/>
      <c r="BG97" s="215"/>
      <c r="BH97" s="215"/>
    </row>
    <row r="98" spans="1:60" outlineLevel="2" x14ac:dyDescent="0.2">
      <c r="A98" s="222"/>
      <c r="B98" s="223"/>
      <c r="C98" s="261" t="s">
        <v>999</v>
      </c>
      <c r="D98" s="254"/>
      <c r="E98" s="255">
        <v>52</v>
      </c>
      <c r="F98" s="225"/>
      <c r="G98" s="225"/>
      <c r="H98" s="225"/>
      <c r="I98" s="225"/>
      <c r="J98" s="225"/>
      <c r="K98" s="225"/>
      <c r="L98" s="225"/>
      <c r="M98" s="225"/>
      <c r="N98" s="224"/>
      <c r="O98" s="224"/>
      <c r="P98" s="224"/>
      <c r="Q98" s="224"/>
      <c r="R98" s="225"/>
      <c r="S98" s="225"/>
      <c r="T98" s="225"/>
      <c r="U98" s="225"/>
      <c r="V98" s="225"/>
      <c r="W98" s="225"/>
      <c r="X98" s="225"/>
      <c r="Y98" s="225"/>
      <c r="Z98" s="215"/>
      <c r="AA98" s="215"/>
      <c r="AB98" s="215"/>
      <c r="AC98" s="215"/>
      <c r="AD98" s="215"/>
      <c r="AE98" s="215"/>
      <c r="AF98" s="215"/>
      <c r="AG98" s="215" t="s">
        <v>258</v>
      </c>
      <c r="AH98" s="215">
        <v>0</v>
      </c>
      <c r="AI98" s="215"/>
      <c r="AJ98" s="215"/>
      <c r="AK98" s="215"/>
      <c r="AL98" s="215"/>
      <c r="AM98" s="215"/>
      <c r="AN98" s="215"/>
      <c r="AO98" s="215"/>
      <c r="AP98" s="215"/>
      <c r="AQ98" s="215"/>
      <c r="AR98" s="215"/>
      <c r="AS98" s="215"/>
      <c r="AT98" s="215"/>
      <c r="AU98" s="215"/>
      <c r="AV98" s="215"/>
      <c r="AW98" s="215"/>
      <c r="AX98" s="215"/>
      <c r="AY98" s="215"/>
      <c r="AZ98" s="215"/>
      <c r="BA98" s="215"/>
      <c r="BB98" s="215"/>
      <c r="BC98" s="215"/>
      <c r="BD98" s="215"/>
      <c r="BE98" s="215"/>
      <c r="BF98" s="215"/>
      <c r="BG98" s="215"/>
      <c r="BH98" s="215"/>
    </row>
    <row r="99" spans="1:60" outlineLevel="1" x14ac:dyDescent="0.2">
      <c r="A99" s="234">
        <v>30</v>
      </c>
      <c r="B99" s="235" t="s">
        <v>1000</v>
      </c>
      <c r="C99" s="250" t="s">
        <v>1001</v>
      </c>
      <c r="D99" s="236" t="s">
        <v>299</v>
      </c>
      <c r="E99" s="237">
        <v>252</v>
      </c>
      <c r="F99" s="238"/>
      <c r="G99" s="239">
        <f>ROUND(E99*F99,2)</f>
        <v>0</v>
      </c>
      <c r="H99" s="238"/>
      <c r="I99" s="239">
        <f>ROUND(E99*H99,2)</f>
        <v>0</v>
      </c>
      <c r="J99" s="238"/>
      <c r="K99" s="239">
        <f>ROUND(E99*J99,2)</f>
        <v>0</v>
      </c>
      <c r="L99" s="239">
        <v>21</v>
      </c>
      <c r="M99" s="239">
        <f>G99*(1+L99/100)</f>
        <v>0</v>
      </c>
      <c r="N99" s="237">
        <v>0</v>
      </c>
      <c r="O99" s="237">
        <f>ROUND(E99*N99,2)</f>
        <v>0</v>
      </c>
      <c r="P99" s="237">
        <v>0</v>
      </c>
      <c r="Q99" s="237">
        <f>ROUND(E99*P99,2)</f>
        <v>0</v>
      </c>
      <c r="R99" s="239"/>
      <c r="S99" s="239" t="s">
        <v>236</v>
      </c>
      <c r="T99" s="240" t="s">
        <v>223</v>
      </c>
      <c r="U99" s="225">
        <v>0.24</v>
      </c>
      <c r="V99" s="225">
        <f>ROUND(E99*U99,2)</f>
        <v>60.48</v>
      </c>
      <c r="W99" s="225"/>
      <c r="X99" s="225" t="s">
        <v>224</v>
      </c>
      <c r="Y99" s="225" t="s">
        <v>225</v>
      </c>
      <c r="Z99" s="215"/>
      <c r="AA99" s="215"/>
      <c r="AB99" s="215"/>
      <c r="AC99" s="215"/>
      <c r="AD99" s="215"/>
      <c r="AE99" s="215"/>
      <c r="AF99" s="215"/>
      <c r="AG99" s="215" t="s">
        <v>226</v>
      </c>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row>
    <row r="100" spans="1:60" outlineLevel="2" x14ac:dyDescent="0.2">
      <c r="A100" s="222"/>
      <c r="B100" s="223"/>
      <c r="C100" s="263" t="s">
        <v>1002</v>
      </c>
      <c r="D100" s="259"/>
      <c r="E100" s="259"/>
      <c r="F100" s="259"/>
      <c r="G100" s="259"/>
      <c r="H100" s="225"/>
      <c r="I100" s="225"/>
      <c r="J100" s="225"/>
      <c r="K100" s="225"/>
      <c r="L100" s="225"/>
      <c r="M100" s="225"/>
      <c r="N100" s="224"/>
      <c r="O100" s="224"/>
      <c r="P100" s="224"/>
      <c r="Q100" s="224"/>
      <c r="R100" s="225"/>
      <c r="S100" s="225"/>
      <c r="T100" s="225"/>
      <c r="U100" s="225"/>
      <c r="V100" s="225"/>
      <c r="W100" s="225"/>
      <c r="X100" s="225"/>
      <c r="Y100" s="225"/>
      <c r="Z100" s="215"/>
      <c r="AA100" s="215"/>
      <c r="AB100" s="215"/>
      <c r="AC100" s="215"/>
      <c r="AD100" s="215"/>
      <c r="AE100" s="215"/>
      <c r="AF100" s="215"/>
      <c r="AG100" s="215" t="s">
        <v>278</v>
      </c>
      <c r="AH100" s="215"/>
      <c r="AI100" s="215"/>
      <c r="AJ100" s="215"/>
      <c r="AK100" s="215"/>
      <c r="AL100" s="215"/>
      <c r="AM100" s="215"/>
      <c r="AN100" s="215"/>
      <c r="AO100" s="215"/>
      <c r="AP100" s="215"/>
      <c r="AQ100" s="215"/>
      <c r="AR100" s="215"/>
      <c r="AS100" s="215"/>
      <c r="AT100" s="215"/>
      <c r="AU100" s="215"/>
      <c r="AV100" s="215"/>
      <c r="AW100" s="215"/>
      <c r="AX100" s="215"/>
      <c r="AY100" s="215"/>
      <c r="AZ100" s="215"/>
      <c r="BA100" s="215"/>
      <c r="BB100" s="215"/>
      <c r="BC100" s="215"/>
      <c r="BD100" s="215"/>
      <c r="BE100" s="215"/>
      <c r="BF100" s="215"/>
      <c r="BG100" s="215"/>
      <c r="BH100" s="215"/>
    </row>
    <row r="101" spans="1:60" outlineLevel="1" x14ac:dyDescent="0.2">
      <c r="A101" s="241">
        <v>31</v>
      </c>
      <c r="B101" s="242" t="s">
        <v>1003</v>
      </c>
      <c r="C101" s="249" t="s">
        <v>1004</v>
      </c>
      <c r="D101" s="243" t="s">
        <v>1005</v>
      </c>
      <c r="E101" s="244">
        <v>4</v>
      </c>
      <c r="F101" s="245"/>
      <c r="G101" s="246">
        <f>ROUND(E101*F101,2)</f>
        <v>0</v>
      </c>
      <c r="H101" s="245"/>
      <c r="I101" s="246">
        <f>ROUND(E101*H101,2)</f>
        <v>0</v>
      </c>
      <c r="J101" s="245"/>
      <c r="K101" s="246">
        <f>ROUND(E101*J101,2)</f>
        <v>0</v>
      </c>
      <c r="L101" s="246">
        <v>21</v>
      </c>
      <c r="M101" s="246">
        <f>G101*(1+L101/100)</f>
        <v>0</v>
      </c>
      <c r="N101" s="244">
        <v>1.2999999999999999E-4</v>
      </c>
      <c r="O101" s="244">
        <f>ROUND(E101*N101,2)</f>
        <v>0</v>
      </c>
      <c r="P101" s="244">
        <v>0</v>
      </c>
      <c r="Q101" s="244">
        <f>ROUND(E101*P101,2)</f>
        <v>0</v>
      </c>
      <c r="R101" s="246"/>
      <c r="S101" s="246" t="s">
        <v>236</v>
      </c>
      <c r="T101" s="247" t="s">
        <v>223</v>
      </c>
      <c r="U101" s="225">
        <v>7.5</v>
      </c>
      <c r="V101" s="225">
        <f>ROUND(E101*U101,2)</f>
        <v>30</v>
      </c>
      <c r="W101" s="225"/>
      <c r="X101" s="225" t="s">
        <v>224</v>
      </c>
      <c r="Y101" s="225" t="s">
        <v>225</v>
      </c>
      <c r="Z101" s="215"/>
      <c r="AA101" s="215"/>
      <c r="AB101" s="215"/>
      <c r="AC101" s="215"/>
      <c r="AD101" s="215"/>
      <c r="AE101" s="215"/>
      <c r="AF101" s="215"/>
      <c r="AG101" s="215" t="s">
        <v>226</v>
      </c>
      <c r="AH101" s="215"/>
      <c r="AI101" s="215"/>
      <c r="AJ101" s="215"/>
      <c r="AK101" s="215"/>
      <c r="AL101" s="215"/>
      <c r="AM101" s="215"/>
      <c r="AN101" s="215"/>
      <c r="AO101" s="215"/>
      <c r="AP101" s="215"/>
      <c r="AQ101" s="215"/>
      <c r="AR101" s="215"/>
      <c r="AS101" s="215"/>
      <c r="AT101" s="215"/>
      <c r="AU101" s="215"/>
      <c r="AV101" s="215"/>
      <c r="AW101" s="215"/>
      <c r="AX101" s="215"/>
      <c r="AY101" s="215"/>
      <c r="AZ101" s="215"/>
      <c r="BA101" s="215"/>
      <c r="BB101" s="215"/>
      <c r="BC101" s="215"/>
      <c r="BD101" s="215"/>
      <c r="BE101" s="215"/>
      <c r="BF101" s="215"/>
      <c r="BG101" s="215"/>
      <c r="BH101" s="215"/>
    </row>
    <row r="102" spans="1:60" outlineLevel="1" x14ac:dyDescent="0.2">
      <c r="A102" s="241">
        <v>32</v>
      </c>
      <c r="B102" s="242" t="s">
        <v>1006</v>
      </c>
      <c r="C102" s="249" t="s">
        <v>1007</v>
      </c>
      <c r="D102" s="243" t="s">
        <v>299</v>
      </c>
      <c r="E102" s="244">
        <v>52</v>
      </c>
      <c r="F102" s="245"/>
      <c r="G102" s="246">
        <f>ROUND(E102*F102,2)</f>
        <v>0</v>
      </c>
      <c r="H102" s="245"/>
      <c r="I102" s="246">
        <f>ROUND(E102*H102,2)</f>
        <v>0</v>
      </c>
      <c r="J102" s="245"/>
      <c r="K102" s="246">
        <f>ROUND(E102*J102,2)</f>
        <v>0</v>
      </c>
      <c r="L102" s="246">
        <v>21</v>
      </c>
      <c r="M102" s="246">
        <f>G102*(1+L102/100)</f>
        <v>0</v>
      </c>
      <c r="N102" s="244">
        <v>0</v>
      </c>
      <c r="O102" s="244">
        <f>ROUND(E102*N102,2)</f>
        <v>0</v>
      </c>
      <c r="P102" s="244">
        <v>0</v>
      </c>
      <c r="Q102" s="244">
        <f>ROUND(E102*P102,2)</f>
        <v>0</v>
      </c>
      <c r="R102" s="246"/>
      <c r="S102" s="246" t="s">
        <v>236</v>
      </c>
      <c r="T102" s="247" t="s">
        <v>223</v>
      </c>
      <c r="U102" s="225">
        <v>5.0999999999999997E-2</v>
      </c>
      <c r="V102" s="225">
        <f>ROUND(E102*U102,2)</f>
        <v>2.65</v>
      </c>
      <c r="W102" s="225"/>
      <c r="X102" s="225" t="s">
        <v>224</v>
      </c>
      <c r="Y102" s="225" t="s">
        <v>225</v>
      </c>
      <c r="Z102" s="215"/>
      <c r="AA102" s="215"/>
      <c r="AB102" s="215"/>
      <c r="AC102" s="215"/>
      <c r="AD102" s="215"/>
      <c r="AE102" s="215"/>
      <c r="AF102" s="215"/>
      <c r="AG102" s="215" t="s">
        <v>226</v>
      </c>
      <c r="AH102" s="215"/>
      <c r="AI102" s="215"/>
      <c r="AJ102" s="215"/>
      <c r="AK102" s="215"/>
      <c r="AL102" s="215"/>
      <c r="AM102" s="215"/>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row>
    <row r="103" spans="1:60" outlineLevel="1" x14ac:dyDescent="0.2">
      <c r="A103" s="234">
        <v>33</v>
      </c>
      <c r="B103" s="235" t="s">
        <v>1008</v>
      </c>
      <c r="C103" s="250" t="s">
        <v>1009</v>
      </c>
      <c r="D103" s="236" t="s">
        <v>341</v>
      </c>
      <c r="E103" s="237">
        <v>2</v>
      </c>
      <c r="F103" s="238"/>
      <c r="G103" s="239">
        <f>ROUND(E103*F103,2)</f>
        <v>0</v>
      </c>
      <c r="H103" s="238"/>
      <c r="I103" s="239">
        <f>ROUND(E103*H103,2)</f>
        <v>0</v>
      </c>
      <c r="J103" s="238"/>
      <c r="K103" s="239">
        <f>ROUND(E103*J103,2)</f>
        <v>0</v>
      </c>
      <c r="L103" s="239">
        <v>21</v>
      </c>
      <c r="M103" s="239">
        <f>G103*(1+L103/100)</f>
        <v>0</v>
      </c>
      <c r="N103" s="237">
        <v>1.5722700000000001</v>
      </c>
      <c r="O103" s="237">
        <f>ROUND(E103*N103,2)</f>
        <v>3.14</v>
      </c>
      <c r="P103" s="237">
        <v>0</v>
      </c>
      <c r="Q103" s="237">
        <f>ROUND(E103*P103,2)</f>
        <v>0</v>
      </c>
      <c r="R103" s="239"/>
      <c r="S103" s="239" t="s">
        <v>236</v>
      </c>
      <c r="T103" s="240" t="s">
        <v>223</v>
      </c>
      <c r="U103" s="225">
        <v>14.811</v>
      </c>
      <c r="V103" s="225">
        <f>ROUND(E103*U103,2)</f>
        <v>29.62</v>
      </c>
      <c r="W103" s="225"/>
      <c r="X103" s="225" t="s">
        <v>224</v>
      </c>
      <c r="Y103" s="225" t="s">
        <v>225</v>
      </c>
      <c r="Z103" s="215"/>
      <c r="AA103" s="215"/>
      <c r="AB103" s="215"/>
      <c r="AC103" s="215"/>
      <c r="AD103" s="215"/>
      <c r="AE103" s="215"/>
      <c r="AF103" s="215"/>
      <c r="AG103" s="215" t="s">
        <v>226</v>
      </c>
      <c r="AH103" s="215"/>
      <c r="AI103" s="215"/>
      <c r="AJ103" s="215"/>
      <c r="AK103" s="215"/>
      <c r="AL103" s="215"/>
      <c r="AM103" s="215"/>
      <c r="AN103" s="215"/>
      <c r="AO103" s="215"/>
      <c r="AP103" s="215"/>
      <c r="AQ103" s="215"/>
      <c r="AR103" s="215"/>
      <c r="AS103" s="215"/>
      <c r="AT103" s="215"/>
      <c r="AU103" s="215"/>
      <c r="AV103" s="215"/>
      <c r="AW103" s="215"/>
      <c r="AX103" s="215"/>
      <c r="AY103" s="215"/>
      <c r="AZ103" s="215"/>
      <c r="BA103" s="215"/>
      <c r="BB103" s="215"/>
      <c r="BC103" s="215"/>
      <c r="BD103" s="215"/>
      <c r="BE103" s="215"/>
      <c r="BF103" s="215"/>
      <c r="BG103" s="215"/>
      <c r="BH103" s="215"/>
    </row>
    <row r="104" spans="1:60" outlineLevel="2" x14ac:dyDescent="0.2">
      <c r="A104" s="222"/>
      <c r="B104" s="223"/>
      <c r="C104" s="263" t="s">
        <v>1010</v>
      </c>
      <c r="D104" s="259"/>
      <c r="E104" s="259"/>
      <c r="F104" s="259"/>
      <c r="G104" s="259"/>
      <c r="H104" s="225"/>
      <c r="I104" s="225"/>
      <c r="J104" s="225"/>
      <c r="K104" s="225"/>
      <c r="L104" s="225"/>
      <c r="M104" s="225"/>
      <c r="N104" s="224"/>
      <c r="O104" s="224"/>
      <c r="P104" s="224"/>
      <c r="Q104" s="224"/>
      <c r="R104" s="225"/>
      <c r="S104" s="225"/>
      <c r="T104" s="225"/>
      <c r="U104" s="225"/>
      <c r="V104" s="225"/>
      <c r="W104" s="225"/>
      <c r="X104" s="225"/>
      <c r="Y104" s="225"/>
      <c r="Z104" s="215"/>
      <c r="AA104" s="215"/>
      <c r="AB104" s="215"/>
      <c r="AC104" s="215"/>
      <c r="AD104" s="215"/>
      <c r="AE104" s="215"/>
      <c r="AF104" s="215"/>
      <c r="AG104" s="215" t="s">
        <v>278</v>
      </c>
      <c r="AH104" s="215"/>
      <c r="AI104" s="215"/>
      <c r="AJ104" s="215"/>
      <c r="AK104" s="215"/>
      <c r="AL104" s="215"/>
      <c r="AM104" s="215"/>
      <c r="AN104" s="215"/>
      <c r="AO104" s="215"/>
      <c r="AP104" s="215"/>
      <c r="AQ104" s="215"/>
      <c r="AR104" s="215"/>
      <c r="AS104" s="215"/>
      <c r="AT104" s="215"/>
      <c r="AU104" s="215"/>
      <c r="AV104" s="215"/>
      <c r="AW104" s="215"/>
      <c r="AX104" s="215"/>
      <c r="AY104" s="215"/>
      <c r="AZ104" s="215"/>
      <c r="BA104" s="215"/>
      <c r="BB104" s="215"/>
      <c r="BC104" s="215"/>
      <c r="BD104" s="215"/>
      <c r="BE104" s="215"/>
      <c r="BF104" s="215"/>
      <c r="BG104" s="215"/>
      <c r="BH104" s="215"/>
    </row>
    <row r="105" spans="1:60" outlineLevel="2" x14ac:dyDescent="0.2">
      <c r="A105" s="222"/>
      <c r="B105" s="223"/>
      <c r="C105" s="261" t="s">
        <v>1011</v>
      </c>
      <c r="D105" s="254"/>
      <c r="E105" s="255">
        <v>1</v>
      </c>
      <c r="F105" s="225"/>
      <c r="G105" s="225"/>
      <c r="H105" s="225"/>
      <c r="I105" s="225"/>
      <c r="J105" s="225"/>
      <c r="K105" s="225"/>
      <c r="L105" s="225"/>
      <c r="M105" s="225"/>
      <c r="N105" s="224"/>
      <c r="O105" s="224"/>
      <c r="P105" s="224"/>
      <c r="Q105" s="224"/>
      <c r="R105" s="225"/>
      <c r="S105" s="225"/>
      <c r="T105" s="225"/>
      <c r="U105" s="225"/>
      <c r="V105" s="225"/>
      <c r="W105" s="225"/>
      <c r="X105" s="225"/>
      <c r="Y105" s="225"/>
      <c r="Z105" s="215"/>
      <c r="AA105" s="215"/>
      <c r="AB105" s="215"/>
      <c r="AC105" s="215"/>
      <c r="AD105" s="215"/>
      <c r="AE105" s="215"/>
      <c r="AF105" s="215"/>
      <c r="AG105" s="215" t="s">
        <v>258</v>
      </c>
      <c r="AH105" s="215">
        <v>0</v>
      </c>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row>
    <row r="106" spans="1:60" outlineLevel="3" x14ac:dyDescent="0.2">
      <c r="A106" s="222"/>
      <c r="B106" s="223"/>
      <c r="C106" s="261" t="s">
        <v>1012</v>
      </c>
      <c r="D106" s="254"/>
      <c r="E106" s="255">
        <v>1</v>
      </c>
      <c r="F106" s="225"/>
      <c r="G106" s="225"/>
      <c r="H106" s="225"/>
      <c r="I106" s="225"/>
      <c r="J106" s="225"/>
      <c r="K106" s="225"/>
      <c r="L106" s="225"/>
      <c r="M106" s="225"/>
      <c r="N106" s="224"/>
      <c r="O106" s="224"/>
      <c r="P106" s="224"/>
      <c r="Q106" s="224"/>
      <c r="R106" s="225"/>
      <c r="S106" s="225"/>
      <c r="T106" s="225"/>
      <c r="U106" s="225"/>
      <c r="V106" s="225"/>
      <c r="W106" s="225"/>
      <c r="X106" s="225"/>
      <c r="Y106" s="225"/>
      <c r="Z106" s="215"/>
      <c r="AA106" s="215"/>
      <c r="AB106" s="215"/>
      <c r="AC106" s="215"/>
      <c r="AD106" s="215"/>
      <c r="AE106" s="215"/>
      <c r="AF106" s="215"/>
      <c r="AG106" s="215" t="s">
        <v>258</v>
      </c>
      <c r="AH106" s="215">
        <v>0</v>
      </c>
      <c r="AI106" s="215"/>
      <c r="AJ106" s="215"/>
      <c r="AK106" s="215"/>
      <c r="AL106" s="215"/>
      <c r="AM106" s="215"/>
      <c r="AN106" s="215"/>
      <c r="AO106" s="215"/>
      <c r="AP106" s="215"/>
      <c r="AQ106" s="215"/>
      <c r="AR106" s="215"/>
      <c r="AS106" s="215"/>
      <c r="AT106" s="215"/>
      <c r="AU106" s="215"/>
      <c r="AV106" s="215"/>
      <c r="AW106" s="215"/>
      <c r="AX106" s="215"/>
      <c r="AY106" s="215"/>
      <c r="AZ106" s="215"/>
      <c r="BA106" s="215"/>
      <c r="BB106" s="215"/>
      <c r="BC106" s="215"/>
      <c r="BD106" s="215"/>
      <c r="BE106" s="215"/>
      <c r="BF106" s="215"/>
      <c r="BG106" s="215"/>
      <c r="BH106" s="215"/>
    </row>
    <row r="107" spans="1:60" outlineLevel="1" x14ac:dyDescent="0.2">
      <c r="A107" s="241">
        <v>34</v>
      </c>
      <c r="B107" s="242" t="s">
        <v>1013</v>
      </c>
      <c r="C107" s="249" t="s">
        <v>1014</v>
      </c>
      <c r="D107" s="243" t="s">
        <v>341</v>
      </c>
      <c r="E107" s="244">
        <v>5</v>
      </c>
      <c r="F107" s="245"/>
      <c r="G107" s="246">
        <f>ROUND(E107*F107,2)</f>
        <v>0</v>
      </c>
      <c r="H107" s="245"/>
      <c r="I107" s="246">
        <f>ROUND(E107*H107,2)</f>
        <v>0</v>
      </c>
      <c r="J107" s="245"/>
      <c r="K107" s="246">
        <f>ROUND(E107*J107,2)</f>
        <v>0</v>
      </c>
      <c r="L107" s="246">
        <v>21</v>
      </c>
      <c r="M107" s="246">
        <f>G107*(1+L107/100)</f>
        <v>0</v>
      </c>
      <c r="N107" s="244">
        <v>0</v>
      </c>
      <c r="O107" s="244">
        <f>ROUND(E107*N107,2)</f>
        <v>0</v>
      </c>
      <c r="P107" s="244">
        <v>0</v>
      </c>
      <c r="Q107" s="244">
        <f>ROUND(E107*P107,2)</f>
        <v>0</v>
      </c>
      <c r="R107" s="246"/>
      <c r="S107" s="246" t="s">
        <v>236</v>
      </c>
      <c r="T107" s="247" t="s">
        <v>223</v>
      </c>
      <c r="U107" s="225">
        <v>0.79</v>
      </c>
      <c r="V107" s="225">
        <f>ROUND(E107*U107,2)</f>
        <v>3.95</v>
      </c>
      <c r="W107" s="225"/>
      <c r="X107" s="225" t="s">
        <v>224</v>
      </c>
      <c r="Y107" s="225" t="s">
        <v>225</v>
      </c>
      <c r="Z107" s="215"/>
      <c r="AA107" s="215"/>
      <c r="AB107" s="215"/>
      <c r="AC107" s="215"/>
      <c r="AD107" s="215"/>
      <c r="AE107" s="215"/>
      <c r="AF107" s="215"/>
      <c r="AG107" s="215" t="s">
        <v>226</v>
      </c>
      <c r="AH107" s="215"/>
      <c r="AI107" s="215"/>
      <c r="AJ107" s="215"/>
      <c r="AK107" s="215"/>
      <c r="AL107" s="215"/>
      <c r="AM107" s="215"/>
      <c r="AN107" s="215"/>
      <c r="AO107" s="215"/>
      <c r="AP107" s="215"/>
      <c r="AQ107" s="215"/>
      <c r="AR107" s="215"/>
      <c r="AS107" s="215"/>
      <c r="AT107" s="215"/>
      <c r="AU107" s="215"/>
      <c r="AV107" s="215"/>
      <c r="AW107" s="215"/>
      <c r="AX107" s="215"/>
      <c r="AY107" s="215"/>
      <c r="AZ107" s="215"/>
      <c r="BA107" s="215"/>
      <c r="BB107" s="215"/>
      <c r="BC107" s="215"/>
      <c r="BD107" s="215"/>
      <c r="BE107" s="215"/>
      <c r="BF107" s="215"/>
      <c r="BG107" s="215"/>
      <c r="BH107" s="215"/>
    </row>
    <row r="108" spans="1:60" outlineLevel="1" x14ac:dyDescent="0.2">
      <c r="A108" s="241">
        <v>35</v>
      </c>
      <c r="B108" s="242" t="s">
        <v>1015</v>
      </c>
      <c r="C108" s="249" t="s">
        <v>1016</v>
      </c>
      <c r="D108" s="243" t="s">
        <v>341</v>
      </c>
      <c r="E108" s="244">
        <v>2</v>
      </c>
      <c r="F108" s="245"/>
      <c r="G108" s="246">
        <f>ROUND(E108*F108,2)</f>
        <v>0</v>
      </c>
      <c r="H108" s="245"/>
      <c r="I108" s="246">
        <f>ROUND(E108*H108,2)</f>
        <v>0</v>
      </c>
      <c r="J108" s="245"/>
      <c r="K108" s="246">
        <f>ROUND(E108*J108,2)</f>
        <v>0</v>
      </c>
      <c r="L108" s="246">
        <v>21</v>
      </c>
      <c r="M108" s="246">
        <f>G108*(1+L108/100)</f>
        <v>0</v>
      </c>
      <c r="N108" s="244">
        <v>0</v>
      </c>
      <c r="O108" s="244">
        <f>ROUND(E108*N108,2)</f>
        <v>0</v>
      </c>
      <c r="P108" s="244">
        <v>0</v>
      </c>
      <c r="Q108" s="244">
        <f>ROUND(E108*P108,2)</f>
        <v>0</v>
      </c>
      <c r="R108" s="246"/>
      <c r="S108" s="246" t="s">
        <v>236</v>
      </c>
      <c r="T108" s="247" t="s">
        <v>223</v>
      </c>
      <c r="U108" s="225">
        <v>0.94599999999999995</v>
      </c>
      <c r="V108" s="225">
        <f>ROUND(E108*U108,2)</f>
        <v>1.89</v>
      </c>
      <c r="W108" s="225"/>
      <c r="X108" s="225" t="s">
        <v>224</v>
      </c>
      <c r="Y108" s="225" t="s">
        <v>225</v>
      </c>
      <c r="Z108" s="215"/>
      <c r="AA108" s="215"/>
      <c r="AB108" s="215"/>
      <c r="AC108" s="215"/>
      <c r="AD108" s="215"/>
      <c r="AE108" s="215"/>
      <c r="AF108" s="215"/>
      <c r="AG108" s="215" t="s">
        <v>226</v>
      </c>
      <c r="AH108" s="215"/>
      <c r="AI108" s="215"/>
      <c r="AJ108" s="215"/>
      <c r="AK108" s="215"/>
      <c r="AL108" s="215"/>
      <c r="AM108" s="215"/>
      <c r="AN108" s="215"/>
      <c r="AO108" s="215"/>
      <c r="AP108" s="215"/>
      <c r="AQ108" s="215"/>
      <c r="AR108" s="215"/>
      <c r="AS108" s="215"/>
      <c r="AT108" s="215"/>
      <c r="AU108" s="215"/>
      <c r="AV108" s="215"/>
      <c r="AW108" s="215"/>
      <c r="AX108" s="215"/>
      <c r="AY108" s="215"/>
      <c r="AZ108" s="215"/>
      <c r="BA108" s="215"/>
      <c r="BB108" s="215"/>
      <c r="BC108" s="215"/>
      <c r="BD108" s="215"/>
      <c r="BE108" s="215"/>
      <c r="BF108" s="215"/>
      <c r="BG108" s="215"/>
      <c r="BH108" s="215"/>
    </row>
    <row r="109" spans="1:60" outlineLevel="1" x14ac:dyDescent="0.2">
      <c r="A109" s="241">
        <v>36</v>
      </c>
      <c r="B109" s="242" t="s">
        <v>1017</v>
      </c>
      <c r="C109" s="249" t="s">
        <v>1018</v>
      </c>
      <c r="D109" s="243" t="s">
        <v>341</v>
      </c>
      <c r="E109" s="244">
        <v>6</v>
      </c>
      <c r="F109" s="245"/>
      <c r="G109" s="246">
        <f>ROUND(E109*F109,2)</f>
        <v>0</v>
      </c>
      <c r="H109" s="245"/>
      <c r="I109" s="246">
        <f>ROUND(E109*H109,2)</f>
        <v>0</v>
      </c>
      <c r="J109" s="245"/>
      <c r="K109" s="246">
        <f>ROUND(E109*J109,2)</f>
        <v>0</v>
      </c>
      <c r="L109" s="246">
        <v>21</v>
      </c>
      <c r="M109" s="246">
        <f>G109*(1+L109/100)</f>
        <v>0</v>
      </c>
      <c r="N109" s="244">
        <v>0</v>
      </c>
      <c r="O109" s="244">
        <f>ROUND(E109*N109,2)</f>
        <v>0</v>
      </c>
      <c r="P109" s="244">
        <v>0</v>
      </c>
      <c r="Q109" s="244">
        <f>ROUND(E109*P109,2)</f>
        <v>0</v>
      </c>
      <c r="R109" s="246"/>
      <c r="S109" s="246" t="s">
        <v>236</v>
      </c>
      <c r="T109" s="247" t="s">
        <v>223</v>
      </c>
      <c r="U109" s="225">
        <v>0.9</v>
      </c>
      <c r="V109" s="225">
        <f>ROUND(E109*U109,2)</f>
        <v>5.4</v>
      </c>
      <c r="W109" s="225"/>
      <c r="X109" s="225" t="s">
        <v>224</v>
      </c>
      <c r="Y109" s="225" t="s">
        <v>225</v>
      </c>
      <c r="Z109" s="215"/>
      <c r="AA109" s="215"/>
      <c r="AB109" s="215"/>
      <c r="AC109" s="215"/>
      <c r="AD109" s="215"/>
      <c r="AE109" s="215"/>
      <c r="AF109" s="215"/>
      <c r="AG109" s="215" t="s">
        <v>226</v>
      </c>
      <c r="AH109" s="215"/>
      <c r="AI109" s="215"/>
      <c r="AJ109" s="215"/>
      <c r="AK109" s="215"/>
      <c r="AL109" s="215"/>
      <c r="AM109" s="215"/>
      <c r="AN109" s="215"/>
      <c r="AO109" s="215"/>
      <c r="AP109" s="215"/>
      <c r="AQ109" s="215"/>
      <c r="AR109" s="215"/>
      <c r="AS109" s="215"/>
      <c r="AT109" s="215"/>
      <c r="AU109" s="215"/>
      <c r="AV109" s="215"/>
      <c r="AW109" s="215"/>
      <c r="AX109" s="215"/>
      <c r="AY109" s="215"/>
      <c r="AZ109" s="215"/>
      <c r="BA109" s="215"/>
      <c r="BB109" s="215"/>
      <c r="BC109" s="215"/>
      <c r="BD109" s="215"/>
      <c r="BE109" s="215"/>
      <c r="BF109" s="215"/>
      <c r="BG109" s="215"/>
      <c r="BH109" s="215"/>
    </row>
    <row r="110" spans="1:60" outlineLevel="1" x14ac:dyDescent="0.2">
      <c r="A110" s="241">
        <v>37</v>
      </c>
      <c r="B110" s="242" t="s">
        <v>1019</v>
      </c>
      <c r="C110" s="249" t="s">
        <v>1020</v>
      </c>
      <c r="D110" s="243" t="s">
        <v>341</v>
      </c>
      <c r="E110" s="244">
        <v>4</v>
      </c>
      <c r="F110" s="245"/>
      <c r="G110" s="246">
        <f>ROUND(E110*F110,2)</f>
        <v>0</v>
      </c>
      <c r="H110" s="245"/>
      <c r="I110" s="246">
        <f>ROUND(E110*H110,2)</f>
        <v>0</v>
      </c>
      <c r="J110" s="245"/>
      <c r="K110" s="246">
        <f>ROUND(E110*J110,2)</f>
        <v>0</v>
      </c>
      <c r="L110" s="246">
        <v>21</v>
      </c>
      <c r="M110" s="246">
        <f>G110*(1+L110/100)</f>
        <v>0</v>
      </c>
      <c r="N110" s="244">
        <v>0</v>
      </c>
      <c r="O110" s="244">
        <f>ROUND(E110*N110,2)</f>
        <v>0</v>
      </c>
      <c r="P110" s="244">
        <v>0</v>
      </c>
      <c r="Q110" s="244">
        <f>ROUND(E110*P110,2)</f>
        <v>0</v>
      </c>
      <c r="R110" s="246"/>
      <c r="S110" s="246" t="s">
        <v>236</v>
      </c>
      <c r="T110" s="247" t="s">
        <v>223</v>
      </c>
      <c r="U110" s="225">
        <v>2.2519999999999998</v>
      </c>
      <c r="V110" s="225">
        <f>ROUND(E110*U110,2)</f>
        <v>9.01</v>
      </c>
      <c r="W110" s="225"/>
      <c r="X110" s="225" t="s">
        <v>224</v>
      </c>
      <c r="Y110" s="225" t="s">
        <v>225</v>
      </c>
      <c r="Z110" s="215"/>
      <c r="AA110" s="215"/>
      <c r="AB110" s="215"/>
      <c r="AC110" s="215"/>
      <c r="AD110" s="215"/>
      <c r="AE110" s="215"/>
      <c r="AF110" s="215"/>
      <c r="AG110" s="215" t="s">
        <v>226</v>
      </c>
      <c r="AH110" s="215"/>
      <c r="AI110" s="215"/>
      <c r="AJ110" s="215"/>
      <c r="AK110" s="215"/>
      <c r="AL110" s="215"/>
      <c r="AM110" s="215"/>
      <c r="AN110" s="215"/>
      <c r="AO110" s="215"/>
      <c r="AP110" s="215"/>
      <c r="AQ110" s="215"/>
      <c r="AR110" s="215"/>
      <c r="AS110" s="215"/>
      <c r="AT110" s="215"/>
      <c r="AU110" s="215"/>
      <c r="AV110" s="215"/>
      <c r="AW110" s="215"/>
      <c r="AX110" s="215"/>
      <c r="AY110" s="215"/>
      <c r="AZ110" s="215"/>
      <c r="BA110" s="215"/>
      <c r="BB110" s="215"/>
      <c r="BC110" s="215"/>
      <c r="BD110" s="215"/>
      <c r="BE110" s="215"/>
      <c r="BF110" s="215"/>
      <c r="BG110" s="215"/>
      <c r="BH110" s="215"/>
    </row>
    <row r="111" spans="1:60" outlineLevel="1" x14ac:dyDescent="0.2">
      <c r="A111" s="241">
        <v>38</v>
      </c>
      <c r="B111" s="242" t="s">
        <v>1021</v>
      </c>
      <c r="C111" s="249" t="s">
        <v>1022</v>
      </c>
      <c r="D111" s="243" t="s">
        <v>341</v>
      </c>
      <c r="E111" s="244">
        <v>6</v>
      </c>
      <c r="F111" s="245"/>
      <c r="G111" s="246">
        <f>ROUND(E111*F111,2)</f>
        <v>0</v>
      </c>
      <c r="H111" s="245"/>
      <c r="I111" s="246">
        <f>ROUND(E111*H111,2)</f>
        <v>0</v>
      </c>
      <c r="J111" s="245"/>
      <c r="K111" s="246">
        <f>ROUND(E111*J111,2)</f>
        <v>0</v>
      </c>
      <c r="L111" s="246">
        <v>21</v>
      </c>
      <c r="M111" s="246">
        <f>G111*(1+L111/100)</f>
        <v>0</v>
      </c>
      <c r="N111" s="244">
        <v>9.3600000000000003E-3</v>
      </c>
      <c r="O111" s="244">
        <f>ROUND(E111*N111,2)</f>
        <v>0.06</v>
      </c>
      <c r="P111" s="244">
        <v>0</v>
      </c>
      <c r="Q111" s="244">
        <f>ROUND(E111*P111,2)</f>
        <v>0</v>
      </c>
      <c r="R111" s="246"/>
      <c r="S111" s="246" t="s">
        <v>236</v>
      </c>
      <c r="T111" s="247" t="s">
        <v>223</v>
      </c>
      <c r="U111" s="225">
        <v>1.18</v>
      </c>
      <c r="V111" s="225">
        <f>ROUND(E111*U111,2)</f>
        <v>7.08</v>
      </c>
      <c r="W111" s="225"/>
      <c r="X111" s="225" t="s">
        <v>224</v>
      </c>
      <c r="Y111" s="225" t="s">
        <v>225</v>
      </c>
      <c r="Z111" s="215"/>
      <c r="AA111" s="215"/>
      <c r="AB111" s="215"/>
      <c r="AC111" s="215"/>
      <c r="AD111" s="215"/>
      <c r="AE111" s="215"/>
      <c r="AF111" s="215"/>
      <c r="AG111" s="215" t="s">
        <v>226</v>
      </c>
      <c r="AH111" s="215"/>
      <c r="AI111" s="215"/>
      <c r="AJ111" s="215"/>
      <c r="AK111" s="215"/>
      <c r="AL111" s="215"/>
      <c r="AM111" s="215"/>
      <c r="AN111" s="215"/>
      <c r="AO111" s="215"/>
      <c r="AP111" s="215"/>
      <c r="AQ111" s="215"/>
      <c r="AR111" s="215"/>
      <c r="AS111" s="215"/>
      <c r="AT111" s="215"/>
      <c r="AU111" s="215"/>
      <c r="AV111" s="215"/>
      <c r="AW111" s="215"/>
      <c r="AX111" s="215"/>
      <c r="AY111" s="215"/>
      <c r="AZ111" s="215"/>
      <c r="BA111" s="215"/>
      <c r="BB111" s="215"/>
      <c r="BC111" s="215"/>
      <c r="BD111" s="215"/>
      <c r="BE111" s="215"/>
      <c r="BF111" s="215"/>
      <c r="BG111" s="215"/>
      <c r="BH111" s="215"/>
    </row>
    <row r="112" spans="1:60" outlineLevel="1" x14ac:dyDescent="0.2">
      <c r="A112" s="241">
        <v>39</v>
      </c>
      <c r="B112" s="242" t="s">
        <v>1023</v>
      </c>
      <c r="C112" s="249" t="s">
        <v>1024</v>
      </c>
      <c r="D112" s="243" t="s">
        <v>341</v>
      </c>
      <c r="E112" s="244">
        <v>20</v>
      </c>
      <c r="F112" s="245"/>
      <c r="G112" s="246">
        <f>ROUND(E112*F112,2)</f>
        <v>0</v>
      </c>
      <c r="H112" s="245"/>
      <c r="I112" s="246">
        <f>ROUND(E112*H112,2)</f>
        <v>0</v>
      </c>
      <c r="J112" s="245"/>
      <c r="K112" s="246">
        <f>ROUND(E112*J112,2)</f>
        <v>0</v>
      </c>
      <c r="L112" s="246">
        <v>21</v>
      </c>
      <c r="M112" s="246">
        <f>G112*(1+L112/100)</f>
        <v>0</v>
      </c>
      <c r="N112" s="244">
        <v>3.4799999999999998E-2</v>
      </c>
      <c r="O112" s="244">
        <f>ROUND(E112*N112,2)</f>
        <v>0.7</v>
      </c>
      <c r="P112" s="244">
        <v>0</v>
      </c>
      <c r="Q112" s="244">
        <f>ROUND(E112*P112,2)</f>
        <v>0</v>
      </c>
      <c r="R112" s="246" t="s">
        <v>302</v>
      </c>
      <c r="S112" s="246" t="s">
        <v>236</v>
      </c>
      <c r="T112" s="247" t="s">
        <v>223</v>
      </c>
      <c r="U112" s="225">
        <v>0</v>
      </c>
      <c r="V112" s="225">
        <f>ROUND(E112*U112,2)</f>
        <v>0</v>
      </c>
      <c r="W112" s="225"/>
      <c r="X112" s="225" t="s">
        <v>285</v>
      </c>
      <c r="Y112" s="225" t="s">
        <v>225</v>
      </c>
      <c r="Z112" s="215"/>
      <c r="AA112" s="215"/>
      <c r="AB112" s="215"/>
      <c r="AC112" s="215"/>
      <c r="AD112" s="215"/>
      <c r="AE112" s="215"/>
      <c r="AF112" s="215"/>
      <c r="AG112" s="215" t="s">
        <v>286</v>
      </c>
      <c r="AH112" s="215"/>
      <c r="AI112" s="215"/>
      <c r="AJ112" s="215"/>
      <c r="AK112" s="215"/>
      <c r="AL112" s="215"/>
      <c r="AM112" s="215"/>
      <c r="AN112" s="215"/>
      <c r="AO112" s="215"/>
      <c r="AP112" s="215"/>
      <c r="AQ112" s="215"/>
      <c r="AR112" s="215"/>
      <c r="AS112" s="215"/>
      <c r="AT112" s="215"/>
      <c r="AU112" s="215"/>
      <c r="AV112" s="215"/>
      <c r="AW112" s="215"/>
      <c r="AX112" s="215"/>
      <c r="AY112" s="215"/>
      <c r="AZ112" s="215"/>
      <c r="BA112" s="215"/>
      <c r="BB112" s="215"/>
      <c r="BC112" s="215"/>
      <c r="BD112" s="215"/>
      <c r="BE112" s="215"/>
      <c r="BF112" s="215"/>
      <c r="BG112" s="215"/>
      <c r="BH112" s="215"/>
    </row>
    <row r="113" spans="1:60" outlineLevel="1" x14ac:dyDescent="0.2">
      <c r="A113" s="241">
        <v>40</v>
      </c>
      <c r="B113" s="242" t="s">
        <v>1025</v>
      </c>
      <c r="C113" s="249" t="s">
        <v>1026</v>
      </c>
      <c r="D113" s="243" t="s">
        <v>341</v>
      </c>
      <c r="E113" s="244">
        <v>6</v>
      </c>
      <c r="F113" s="245"/>
      <c r="G113" s="246">
        <f>ROUND(E113*F113,2)</f>
        <v>0</v>
      </c>
      <c r="H113" s="245"/>
      <c r="I113" s="246">
        <f>ROUND(E113*H113,2)</f>
        <v>0</v>
      </c>
      <c r="J113" s="245"/>
      <c r="K113" s="246">
        <f>ROUND(E113*J113,2)</f>
        <v>0</v>
      </c>
      <c r="L113" s="246">
        <v>21</v>
      </c>
      <c r="M113" s="246">
        <f>G113*(1+L113/100)</f>
        <v>0</v>
      </c>
      <c r="N113" s="244">
        <v>0.158</v>
      </c>
      <c r="O113" s="244">
        <f>ROUND(E113*N113,2)</f>
        <v>0.95</v>
      </c>
      <c r="P113" s="244">
        <v>0</v>
      </c>
      <c r="Q113" s="244">
        <f>ROUND(E113*P113,2)</f>
        <v>0</v>
      </c>
      <c r="R113" s="246" t="s">
        <v>302</v>
      </c>
      <c r="S113" s="246" t="s">
        <v>236</v>
      </c>
      <c r="T113" s="247" t="s">
        <v>223</v>
      </c>
      <c r="U113" s="225">
        <v>0</v>
      </c>
      <c r="V113" s="225">
        <f>ROUND(E113*U113,2)</f>
        <v>0</v>
      </c>
      <c r="W113" s="225"/>
      <c r="X113" s="225" t="s">
        <v>285</v>
      </c>
      <c r="Y113" s="225" t="s">
        <v>225</v>
      </c>
      <c r="Z113" s="215"/>
      <c r="AA113" s="215"/>
      <c r="AB113" s="215"/>
      <c r="AC113" s="215"/>
      <c r="AD113" s="215"/>
      <c r="AE113" s="215"/>
      <c r="AF113" s="215"/>
      <c r="AG113" s="215" t="s">
        <v>286</v>
      </c>
      <c r="AH113" s="215"/>
      <c r="AI113" s="215"/>
      <c r="AJ113" s="215"/>
      <c r="AK113" s="215"/>
      <c r="AL113" s="215"/>
      <c r="AM113" s="215"/>
      <c r="AN113" s="215"/>
      <c r="AO113" s="215"/>
      <c r="AP113" s="215"/>
      <c r="AQ113" s="215"/>
      <c r="AR113" s="215"/>
      <c r="AS113" s="215"/>
      <c r="AT113" s="215"/>
      <c r="AU113" s="215"/>
      <c r="AV113" s="215"/>
      <c r="AW113" s="215"/>
      <c r="AX113" s="215"/>
      <c r="AY113" s="215"/>
      <c r="AZ113" s="215"/>
      <c r="BA113" s="215"/>
      <c r="BB113" s="215"/>
      <c r="BC113" s="215"/>
      <c r="BD113" s="215"/>
      <c r="BE113" s="215"/>
      <c r="BF113" s="215"/>
      <c r="BG113" s="215"/>
      <c r="BH113" s="215"/>
    </row>
    <row r="114" spans="1:60" outlineLevel="1" x14ac:dyDescent="0.2">
      <c r="A114" s="241">
        <v>41</v>
      </c>
      <c r="B114" s="242" t="s">
        <v>1027</v>
      </c>
      <c r="C114" s="249" t="s">
        <v>1028</v>
      </c>
      <c r="D114" s="243" t="s">
        <v>341</v>
      </c>
      <c r="E114" s="244">
        <v>1</v>
      </c>
      <c r="F114" s="245"/>
      <c r="G114" s="246">
        <f>ROUND(E114*F114,2)</f>
        <v>0</v>
      </c>
      <c r="H114" s="245"/>
      <c r="I114" s="246">
        <f>ROUND(E114*H114,2)</f>
        <v>0</v>
      </c>
      <c r="J114" s="245"/>
      <c r="K114" s="246">
        <f>ROUND(E114*J114,2)</f>
        <v>0</v>
      </c>
      <c r="L114" s="246">
        <v>21</v>
      </c>
      <c r="M114" s="246">
        <f>G114*(1+L114/100)</f>
        <v>0</v>
      </c>
      <c r="N114" s="244">
        <v>0.43</v>
      </c>
      <c r="O114" s="244">
        <f>ROUND(E114*N114,2)</f>
        <v>0.43</v>
      </c>
      <c r="P114" s="244">
        <v>0</v>
      </c>
      <c r="Q114" s="244">
        <f>ROUND(E114*P114,2)</f>
        <v>0</v>
      </c>
      <c r="R114" s="246" t="s">
        <v>302</v>
      </c>
      <c r="S114" s="246" t="s">
        <v>236</v>
      </c>
      <c r="T114" s="247" t="s">
        <v>223</v>
      </c>
      <c r="U114" s="225">
        <v>0</v>
      </c>
      <c r="V114" s="225">
        <f>ROUND(E114*U114,2)</f>
        <v>0</v>
      </c>
      <c r="W114" s="225"/>
      <c r="X114" s="225" t="s">
        <v>285</v>
      </c>
      <c r="Y114" s="225" t="s">
        <v>225</v>
      </c>
      <c r="Z114" s="215"/>
      <c r="AA114" s="215"/>
      <c r="AB114" s="215"/>
      <c r="AC114" s="215"/>
      <c r="AD114" s="215"/>
      <c r="AE114" s="215"/>
      <c r="AF114" s="215"/>
      <c r="AG114" s="215" t="s">
        <v>286</v>
      </c>
      <c r="AH114" s="215"/>
      <c r="AI114" s="215"/>
      <c r="AJ114" s="215"/>
      <c r="AK114" s="215"/>
      <c r="AL114" s="215"/>
      <c r="AM114" s="215"/>
      <c r="AN114" s="215"/>
      <c r="AO114" s="215"/>
      <c r="AP114" s="215"/>
      <c r="AQ114" s="215"/>
      <c r="AR114" s="215"/>
      <c r="AS114" s="215"/>
      <c r="AT114" s="215"/>
      <c r="AU114" s="215"/>
      <c r="AV114" s="215"/>
      <c r="AW114" s="215"/>
      <c r="AX114" s="215"/>
      <c r="AY114" s="215"/>
      <c r="AZ114" s="215"/>
      <c r="BA114" s="215"/>
      <c r="BB114" s="215"/>
      <c r="BC114" s="215"/>
      <c r="BD114" s="215"/>
      <c r="BE114" s="215"/>
      <c r="BF114" s="215"/>
      <c r="BG114" s="215"/>
      <c r="BH114" s="215"/>
    </row>
    <row r="115" spans="1:60" outlineLevel="1" x14ac:dyDescent="0.2">
      <c r="A115" s="241">
        <v>42</v>
      </c>
      <c r="B115" s="242" t="s">
        <v>1029</v>
      </c>
      <c r="C115" s="249" t="s">
        <v>1030</v>
      </c>
      <c r="D115" s="243" t="s">
        <v>341</v>
      </c>
      <c r="E115" s="244">
        <v>6</v>
      </c>
      <c r="F115" s="245"/>
      <c r="G115" s="246">
        <f>ROUND(E115*F115,2)</f>
        <v>0</v>
      </c>
      <c r="H115" s="245"/>
      <c r="I115" s="246">
        <f>ROUND(E115*H115,2)</f>
        <v>0</v>
      </c>
      <c r="J115" s="245"/>
      <c r="K115" s="246">
        <f>ROUND(E115*J115,2)</f>
        <v>0</v>
      </c>
      <c r="L115" s="246">
        <v>21</v>
      </c>
      <c r="M115" s="246">
        <f>G115*(1+L115/100)</f>
        <v>0</v>
      </c>
      <c r="N115" s="244">
        <v>0.505</v>
      </c>
      <c r="O115" s="244">
        <f>ROUND(E115*N115,2)</f>
        <v>3.03</v>
      </c>
      <c r="P115" s="244">
        <v>0</v>
      </c>
      <c r="Q115" s="244">
        <f>ROUND(E115*P115,2)</f>
        <v>0</v>
      </c>
      <c r="R115" s="246" t="s">
        <v>302</v>
      </c>
      <c r="S115" s="246" t="s">
        <v>236</v>
      </c>
      <c r="T115" s="247" t="s">
        <v>223</v>
      </c>
      <c r="U115" s="225">
        <v>0</v>
      </c>
      <c r="V115" s="225">
        <f>ROUND(E115*U115,2)</f>
        <v>0</v>
      </c>
      <c r="W115" s="225"/>
      <c r="X115" s="225" t="s">
        <v>285</v>
      </c>
      <c r="Y115" s="225" t="s">
        <v>225</v>
      </c>
      <c r="Z115" s="215"/>
      <c r="AA115" s="215"/>
      <c r="AB115" s="215"/>
      <c r="AC115" s="215"/>
      <c r="AD115" s="215"/>
      <c r="AE115" s="215"/>
      <c r="AF115" s="215"/>
      <c r="AG115" s="215" t="s">
        <v>286</v>
      </c>
      <c r="AH115" s="215"/>
      <c r="AI115" s="215"/>
      <c r="AJ115" s="215"/>
      <c r="AK115" s="215"/>
      <c r="AL115" s="215"/>
      <c r="AM115" s="215"/>
      <c r="AN115" s="215"/>
      <c r="AO115" s="215"/>
      <c r="AP115" s="215"/>
      <c r="AQ115" s="215"/>
      <c r="AR115" s="215"/>
      <c r="AS115" s="215"/>
      <c r="AT115" s="215"/>
      <c r="AU115" s="215"/>
      <c r="AV115" s="215"/>
      <c r="AW115" s="215"/>
      <c r="AX115" s="215"/>
      <c r="AY115" s="215"/>
      <c r="AZ115" s="215"/>
      <c r="BA115" s="215"/>
      <c r="BB115" s="215"/>
      <c r="BC115" s="215"/>
      <c r="BD115" s="215"/>
      <c r="BE115" s="215"/>
      <c r="BF115" s="215"/>
      <c r="BG115" s="215"/>
      <c r="BH115" s="215"/>
    </row>
    <row r="116" spans="1:60" outlineLevel="1" x14ac:dyDescent="0.2">
      <c r="A116" s="241">
        <v>43</v>
      </c>
      <c r="B116" s="242" t="s">
        <v>1031</v>
      </c>
      <c r="C116" s="249" t="s">
        <v>1032</v>
      </c>
      <c r="D116" s="243" t="s">
        <v>341</v>
      </c>
      <c r="E116" s="244">
        <v>1</v>
      </c>
      <c r="F116" s="245"/>
      <c r="G116" s="246">
        <f>ROUND(E116*F116,2)</f>
        <v>0</v>
      </c>
      <c r="H116" s="245"/>
      <c r="I116" s="246">
        <f>ROUND(E116*H116,2)</f>
        <v>0</v>
      </c>
      <c r="J116" s="245"/>
      <c r="K116" s="246">
        <f>ROUND(E116*J116,2)</f>
        <v>0</v>
      </c>
      <c r="L116" s="246">
        <v>21</v>
      </c>
      <c r="M116" s="246">
        <f>G116*(1+L116/100)</f>
        <v>0</v>
      </c>
      <c r="N116" s="244">
        <v>0.215</v>
      </c>
      <c r="O116" s="244">
        <f>ROUND(E116*N116,2)</f>
        <v>0.22</v>
      </c>
      <c r="P116" s="244">
        <v>0</v>
      </c>
      <c r="Q116" s="244">
        <f>ROUND(E116*P116,2)</f>
        <v>0</v>
      </c>
      <c r="R116" s="246" t="s">
        <v>302</v>
      </c>
      <c r="S116" s="246" t="s">
        <v>236</v>
      </c>
      <c r="T116" s="247" t="s">
        <v>223</v>
      </c>
      <c r="U116" s="225">
        <v>0</v>
      </c>
      <c r="V116" s="225">
        <f>ROUND(E116*U116,2)</f>
        <v>0</v>
      </c>
      <c r="W116" s="225"/>
      <c r="X116" s="225" t="s">
        <v>285</v>
      </c>
      <c r="Y116" s="225" t="s">
        <v>225</v>
      </c>
      <c r="Z116" s="215"/>
      <c r="AA116" s="215"/>
      <c r="AB116" s="215"/>
      <c r="AC116" s="215"/>
      <c r="AD116" s="215"/>
      <c r="AE116" s="215"/>
      <c r="AF116" s="215"/>
      <c r="AG116" s="215" t="s">
        <v>286</v>
      </c>
      <c r="AH116" s="215"/>
      <c r="AI116" s="215"/>
      <c r="AJ116" s="215"/>
      <c r="AK116" s="215"/>
      <c r="AL116" s="215"/>
      <c r="AM116" s="215"/>
      <c r="AN116" s="215"/>
      <c r="AO116" s="215"/>
      <c r="AP116" s="215"/>
      <c r="AQ116" s="215"/>
      <c r="AR116" s="215"/>
      <c r="AS116" s="215"/>
      <c r="AT116" s="215"/>
      <c r="AU116" s="215"/>
      <c r="AV116" s="215"/>
      <c r="AW116" s="215"/>
      <c r="AX116" s="215"/>
      <c r="AY116" s="215"/>
      <c r="AZ116" s="215"/>
      <c r="BA116" s="215"/>
      <c r="BB116" s="215"/>
      <c r="BC116" s="215"/>
      <c r="BD116" s="215"/>
      <c r="BE116" s="215"/>
      <c r="BF116" s="215"/>
      <c r="BG116" s="215"/>
      <c r="BH116" s="215"/>
    </row>
    <row r="117" spans="1:60" outlineLevel="1" x14ac:dyDescent="0.2">
      <c r="A117" s="241">
        <v>44</v>
      </c>
      <c r="B117" s="242" t="s">
        <v>1033</v>
      </c>
      <c r="C117" s="249" t="s">
        <v>1034</v>
      </c>
      <c r="D117" s="243" t="s">
        <v>341</v>
      </c>
      <c r="E117" s="244">
        <v>4</v>
      </c>
      <c r="F117" s="245"/>
      <c r="G117" s="246">
        <f>ROUND(E117*F117,2)</f>
        <v>0</v>
      </c>
      <c r="H117" s="245"/>
      <c r="I117" s="246">
        <f>ROUND(E117*H117,2)</f>
        <v>0</v>
      </c>
      <c r="J117" s="245"/>
      <c r="K117" s="246">
        <f>ROUND(E117*J117,2)</f>
        <v>0</v>
      </c>
      <c r="L117" s="246">
        <v>21</v>
      </c>
      <c r="M117" s="246">
        <f>G117*(1+L117/100)</f>
        <v>0</v>
      </c>
      <c r="N117" s="244">
        <v>0.43</v>
      </c>
      <c r="O117" s="244">
        <f>ROUND(E117*N117,2)</f>
        <v>1.72</v>
      </c>
      <c r="P117" s="244">
        <v>0</v>
      </c>
      <c r="Q117" s="244">
        <f>ROUND(E117*P117,2)</f>
        <v>0</v>
      </c>
      <c r="R117" s="246" t="s">
        <v>302</v>
      </c>
      <c r="S117" s="246" t="s">
        <v>236</v>
      </c>
      <c r="T117" s="247" t="s">
        <v>223</v>
      </c>
      <c r="U117" s="225">
        <v>0</v>
      </c>
      <c r="V117" s="225">
        <f>ROUND(E117*U117,2)</f>
        <v>0</v>
      </c>
      <c r="W117" s="225"/>
      <c r="X117" s="225" t="s">
        <v>285</v>
      </c>
      <c r="Y117" s="225" t="s">
        <v>225</v>
      </c>
      <c r="Z117" s="215"/>
      <c r="AA117" s="215"/>
      <c r="AB117" s="215"/>
      <c r="AC117" s="215"/>
      <c r="AD117" s="215"/>
      <c r="AE117" s="215"/>
      <c r="AF117" s="215"/>
      <c r="AG117" s="215" t="s">
        <v>286</v>
      </c>
      <c r="AH117" s="215"/>
      <c r="AI117" s="215"/>
      <c r="AJ117" s="215"/>
      <c r="AK117" s="215"/>
      <c r="AL117" s="215"/>
      <c r="AM117" s="215"/>
      <c r="AN117" s="215"/>
      <c r="AO117" s="215"/>
      <c r="AP117" s="215"/>
      <c r="AQ117" s="215"/>
      <c r="AR117" s="215"/>
      <c r="AS117" s="215"/>
      <c r="AT117" s="215"/>
      <c r="AU117" s="215"/>
      <c r="AV117" s="215"/>
      <c r="AW117" s="215"/>
      <c r="AX117" s="215"/>
      <c r="AY117" s="215"/>
      <c r="AZ117" s="215"/>
      <c r="BA117" s="215"/>
      <c r="BB117" s="215"/>
      <c r="BC117" s="215"/>
      <c r="BD117" s="215"/>
      <c r="BE117" s="215"/>
      <c r="BF117" s="215"/>
      <c r="BG117" s="215"/>
      <c r="BH117" s="215"/>
    </row>
    <row r="118" spans="1:60" outlineLevel="1" x14ac:dyDescent="0.2">
      <c r="A118" s="241">
        <v>45</v>
      </c>
      <c r="B118" s="242" t="s">
        <v>1035</v>
      </c>
      <c r="C118" s="249" t="s">
        <v>1036</v>
      </c>
      <c r="D118" s="243" t="s">
        <v>341</v>
      </c>
      <c r="E118" s="244">
        <v>2</v>
      </c>
      <c r="F118" s="245"/>
      <c r="G118" s="246">
        <f>ROUND(E118*F118,2)</f>
        <v>0</v>
      </c>
      <c r="H118" s="245"/>
      <c r="I118" s="246">
        <f>ROUND(E118*H118,2)</f>
        <v>0</v>
      </c>
      <c r="J118" s="245"/>
      <c r="K118" s="246">
        <f>ROUND(E118*J118,2)</f>
        <v>0</v>
      </c>
      <c r="L118" s="246">
        <v>21</v>
      </c>
      <c r="M118" s="246">
        <f>G118*(1+L118/100)</f>
        <v>0</v>
      </c>
      <c r="N118" s="244">
        <v>0.86</v>
      </c>
      <c r="O118" s="244">
        <f>ROUND(E118*N118,2)</f>
        <v>1.72</v>
      </c>
      <c r="P118" s="244">
        <v>0</v>
      </c>
      <c r="Q118" s="244">
        <f>ROUND(E118*P118,2)</f>
        <v>0</v>
      </c>
      <c r="R118" s="246" t="s">
        <v>302</v>
      </c>
      <c r="S118" s="246" t="s">
        <v>236</v>
      </c>
      <c r="T118" s="247" t="s">
        <v>223</v>
      </c>
      <c r="U118" s="225">
        <v>0</v>
      </c>
      <c r="V118" s="225">
        <f>ROUND(E118*U118,2)</f>
        <v>0</v>
      </c>
      <c r="W118" s="225"/>
      <c r="X118" s="225" t="s">
        <v>285</v>
      </c>
      <c r="Y118" s="225" t="s">
        <v>225</v>
      </c>
      <c r="Z118" s="215"/>
      <c r="AA118" s="215"/>
      <c r="AB118" s="215"/>
      <c r="AC118" s="215"/>
      <c r="AD118" s="215"/>
      <c r="AE118" s="215"/>
      <c r="AF118" s="215"/>
      <c r="AG118" s="215" t="s">
        <v>286</v>
      </c>
      <c r="AH118" s="215"/>
      <c r="AI118" s="215"/>
      <c r="AJ118" s="215"/>
      <c r="AK118" s="215"/>
      <c r="AL118" s="215"/>
      <c r="AM118" s="215"/>
      <c r="AN118" s="215"/>
      <c r="AO118" s="215"/>
      <c r="AP118" s="215"/>
      <c r="AQ118" s="215"/>
      <c r="AR118" s="215"/>
      <c r="AS118" s="215"/>
      <c r="AT118" s="215"/>
      <c r="AU118" s="215"/>
      <c r="AV118" s="215"/>
      <c r="AW118" s="215"/>
      <c r="AX118" s="215"/>
      <c r="AY118" s="215"/>
      <c r="AZ118" s="215"/>
      <c r="BA118" s="215"/>
      <c r="BB118" s="215"/>
      <c r="BC118" s="215"/>
      <c r="BD118" s="215"/>
      <c r="BE118" s="215"/>
      <c r="BF118" s="215"/>
      <c r="BG118" s="215"/>
      <c r="BH118" s="215"/>
    </row>
    <row r="119" spans="1:60" outlineLevel="1" x14ac:dyDescent="0.2">
      <c r="A119" s="241">
        <v>46</v>
      </c>
      <c r="B119" s="242" t="s">
        <v>1037</v>
      </c>
      <c r="C119" s="249" t="s">
        <v>1038</v>
      </c>
      <c r="D119" s="243" t="s">
        <v>341</v>
      </c>
      <c r="E119" s="244">
        <v>2</v>
      </c>
      <c r="F119" s="245"/>
      <c r="G119" s="246">
        <f>ROUND(E119*F119,2)</f>
        <v>0</v>
      </c>
      <c r="H119" s="245"/>
      <c r="I119" s="246">
        <f>ROUND(E119*H119,2)</f>
        <v>0</v>
      </c>
      <c r="J119" s="245"/>
      <c r="K119" s="246">
        <f>ROUND(E119*J119,2)</f>
        <v>0</v>
      </c>
      <c r="L119" s="246">
        <v>21</v>
      </c>
      <c r="M119" s="246">
        <f>G119*(1+L119/100)</f>
        <v>0</v>
      </c>
      <c r="N119" s="244">
        <v>0.04</v>
      </c>
      <c r="O119" s="244">
        <f>ROUND(E119*N119,2)</f>
        <v>0.08</v>
      </c>
      <c r="P119" s="244">
        <v>0</v>
      </c>
      <c r="Q119" s="244">
        <f>ROUND(E119*P119,2)</f>
        <v>0</v>
      </c>
      <c r="R119" s="246" t="s">
        <v>302</v>
      </c>
      <c r="S119" s="246" t="s">
        <v>236</v>
      </c>
      <c r="T119" s="247" t="s">
        <v>223</v>
      </c>
      <c r="U119" s="225">
        <v>0</v>
      </c>
      <c r="V119" s="225">
        <f>ROUND(E119*U119,2)</f>
        <v>0</v>
      </c>
      <c r="W119" s="225"/>
      <c r="X119" s="225" t="s">
        <v>285</v>
      </c>
      <c r="Y119" s="225" t="s">
        <v>225</v>
      </c>
      <c r="Z119" s="215"/>
      <c r="AA119" s="215"/>
      <c r="AB119" s="215"/>
      <c r="AC119" s="215"/>
      <c r="AD119" s="215"/>
      <c r="AE119" s="215"/>
      <c r="AF119" s="215"/>
      <c r="AG119" s="215" t="s">
        <v>286</v>
      </c>
      <c r="AH119" s="215"/>
      <c r="AI119" s="215"/>
      <c r="AJ119" s="215"/>
      <c r="AK119" s="215"/>
      <c r="AL119" s="215"/>
      <c r="AM119" s="215"/>
      <c r="AN119" s="215"/>
      <c r="AO119" s="215"/>
      <c r="AP119" s="215"/>
      <c r="AQ119" s="215"/>
      <c r="AR119" s="215"/>
      <c r="AS119" s="215"/>
      <c r="AT119" s="215"/>
      <c r="AU119" s="215"/>
      <c r="AV119" s="215"/>
      <c r="AW119" s="215"/>
      <c r="AX119" s="215"/>
      <c r="AY119" s="215"/>
      <c r="AZ119" s="215"/>
      <c r="BA119" s="215"/>
      <c r="BB119" s="215"/>
      <c r="BC119" s="215"/>
      <c r="BD119" s="215"/>
      <c r="BE119" s="215"/>
      <c r="BF119" s="215"/>
      <c r="BG119" s="215"/>
      <c r="BH119" s="215"/>
    </row>
    <row r="120" spans="1:60" outlineLevel="1" x14ac:dyDescent="0.2">
      <c r="A120" s="241">
        <v>47</v>
      </c>
      <c r="B120" s="242" t="s">
        <v>1039</v>
      </c>
      <c r="C120" s="249" t="s">
        <v>1040</v>
      </c>
      <c r="D120" s="243" t="s">
        <v>341</v>
      </c>
      <c r="E120" s="244">
        <v>5</v>
      </c>
      <c r="F120" s="245"/>
      <c r="G120" s="246">
        <f>ROUND(E120*F120,2)</f>
        <v>0</v>
      </c>
      <c r="H120" s="245"/>
      <c r="I120" s="246">
        <f>ROUND(E120*H120,2)</f>
        <v>0</v>
      </c>
      <c r="J120" s="245"/>
      <c r="K120" s="246">
        <f>ROUND(E120*J120,2)</f>
        <v>0</v>
      </c>
      <c r="L120" s="246">
        <v>21</v>
      </c>
      <c r="M120" s="246">
        <f>G120*(1+L120/100)</f>
        <v>0</v>
      </c>
      <c r="N120" s="244">
        <v>5.3999999999999999E-2</v>
      </c>
      <c r="O120" s="244">
        <f>ROUND(E120*N120,2)</f>
        <v>0.27</v>
      </c>
      <c r="P120" s="244">
        <v>0</v>
      </c>
      <c r="Q120" s="244">
        <f>ROUND(E120*P120,2)</f>
        <v>0</v>
      </c>
      <c r="R120" s="246" t="s">
        <v>302</v>
      </c>
      <c r="S120" s="246" t="s">
        <v>236</v>
      </c>
      <c r="T120" s="247" t="s">
        <v>223</v>
      </c>
      <c r="U120" s="225">
        <v>0</v>
      </c>
      <c r="V120" s="225">
        <f>ROUND(E120*U120,2)</f>
        <v>0</v>
      </c>
      <c r="W120" s="225"/>
      <c r="X120" s="225" t="s">
        <v>285</v>
      </c>
      <c r="Y120" s="225" t="s">
        <v>225</v>
      </c>
      <c r="Z120" s="215"/>
      <c r="AA120" s="215"/>
      <c r="AB120" s="215"/>
      <c r="AC120" s="215"/>
      <c r="AD120" s="215"/>
      <c r="AE120" s="215"/>
      <c r="AF120" s="215"/>
      <c r="AG120" s="215" t="s">
        <v>286</v>
      </c>
      <c r="AH120" s="215"/>
      <c r="AI120" s="215"/>
      <c r="AJ120" s="215"/>
      <c r="AK120" s="215"/>
      <c r="AL120" s="215"/>
      <c r="AM120" s="215"/>
      <c r="AN120" s="215"/>
      <c r="AO120" s="215"/>
      <c r="AP120" s="215"/>
      <c r="AQ120" s="215"/>
      <c r="AR120" s="215"/>
      <c r="AS120" s="215"/>
      <c r="AT120" s="215"/>
      <c r="AU120" s="215"/>
      <c r="AV120" s="215"/>
      <c r="AW120" s="215"/>
      <c r="AX120" s="215"/>
      <c r="AY120" s="215"/>
      <c r="AZ120" s="215"/>
      <c r="BA120" s="215"/>
      <c r="BB120" s="215"/>
      <c r="BC120" s="215"/>
      <c r="BD120" s="215"/>
      <c r="BE120" s="215"/>
      <c r="BF120" s="215"/>
      <c r="BG120" s="215"/>
      <c r="BH120" s="215"/>
    </row>
    <row r="121" spans="1:60" outlineLevel="1" x14ac:dyDescent="0.2">
      <c r="A121" s="241">
        <v>48</v>
      </c>
      <c r="B121" s="242" t="s">
        <v>1041</v>
      </c>
      <c r="C121" s="249" t="s">
        <v>1042</v>
      </c>
      <c r="D121" s="243" t="s">
        <v>341</v>
      </c>
      <c r="E121" s="244">
        <v>4</v>
      </c>
      <c r="F121" s="245"/>
      <c r="G121" s="246">
        <f>ROUND(E121*F121,2)</f>
        <v>0</v>
      </c>
      <c r="H121" s="245"/>
      <c r="I121" s="246">
        <f>ROUND(E121*H121,2)</f>
        <v>0</v>
      </c>
      <c r="J121" s="245"/>
      <c r="K121" s="246">
        <f>ROUND(E121*J121,2)</f>
        <v>0</v>
      </c>
      <c r="L121" s="246">
        <v>21</v>
      </c>
      <c r="M121" s="246">
        <f>G121*(1+L121/100)</f>
        <v>0</v>
      </c>
      <c r="N121" s="244">
        <v>6.8000000000000005E-2</v>
      </c>
      <c r="O121" s="244">
        <f>ROUND(E121*N121,2)</f>
        <v>0.27</v>
      </c>
      <c r="P121" s="244">
        <v>0</v>
      </c>
      <c r="Q121" s="244">
        <f>ROUND(E121*P121,2)</f>
        <v>0</v>
      </c>
      <c r="R121" s="246" t="s">
        <v>302</v>
      </c>
      <c r="S121" s="246" t="s">
        <v>236</v>
      </c>
      <c r="T121" s="247" t="s">
        <v>223</v>
      </c>
      <c r="U121" s="225">
        <v>0</v>
      </c>
      <c r="V121" s="225">
        <f>ROUND(E121*U121,2)</f>
        <v>0</v>
      </c>
      <c r="W121" s="225"/>
      <c r="X121" s="225" t="s">
        <v>285</v>
      </c>
      <c r="Y121" s="225" t="s">
        <v>225</v>
      </c>
      <c r="Z121" s="215"/>
      <c r="AA121" s="215"/>
      <c r="AB121" s="215"/>
      <c r="AC121" s="215"/>
      <c r="AD121" s="215"/>
      <c r="AE121" s="215"/>
      <c r="AF121" s="215"/>
      <c r="AG121" s="215" t="s">
        <v>286</v>
      </c>
      <c r="AH121" s="215"/>
      <c r="AI121" s="215"/>
      <c r="AJ121" s="215"/>
      <c r="AK121" s="215"/>
      <c r="AL121" s="215"/>
      <c r="AM121" s="215"/>
      <c r="AN121" s="215"/>
      <c r="AO121" s="215"/>
      <c r="AP121" s="215"/>
      <c r="AQ121" s="215"/>
      <c r="AR121" s="215"/>
      <c r="AS121" s="215"/>
      <c r="AT121" s="215"/>
      <c r="AU121" s="215"/>
      <c r="AV121" s="215"/>
      <c r="AW121" s="215"/>
      <c r="AX121" s="215"/>
      <c r="AY121" s="215"/>
      <c r="AZ121" s="215"/>
      <c r="BA121" s="215"/>
      <c r="BB121" s="215"/>
      <c r="BC121" s="215"/>
      <c r="BD121" s="215"/>
      <c r="BE121" s="215"/>
      <c r="BF121" s="215"/>
      <c r="BG121" s="215"/>
      <c r="BH121" s="215"/>
    </row>
    <row r="122" spans="1:60" outlineLevel="1" x14ac:dyDescent="0.2">
      <c r="A122" s="241">
        <v>49</v>
      </c>
      <c r="B122" s="242" t="s">
        <v>1043</v>
      </c>
      <c r="C122" s="249" t="s">
        <v>1044</v>
      </c>
      <c r="D122" s="243" t="s">
        <v>341</v>
      </c>
      <c r="E122" s="244">
        <v>1</v>
      </c>
      <c r="F122" s="245"/>
      <c r="G122" s="246">
        <f>ROUND(E122*F122,2)</f>
        <v>0</v>
      </c>
      <c r="H122" s="245"/>
      <c r="I122" s="246">
        <f>ROUND(E122*H122,2)</f>
        <v>0</v>
      </c>
      <c r="J122" s="245"/>
      <c r="K122" s="246">
        <f>ROUND(E122*J122,2)</f>
        <v>0</v>
      </c>
      <c r="L122" s="246">
        <v>21</v>
      </c>
      <c r="M122" s="246">
        <f>G122*(1+L122/100)</f>
        <v>0</v>
      </c>
      <c r="N122" s="244">
        <v>8.1000000000000003E-2</v>
      </c>
      <c r="O122" s="244">
        <f>ROUND(E122*N122,2)</f>
        <v>0.08</v>
      </c>
      <c r="P122" s="244">
        <v>0</v>
      </c>
      <c r="Q122" s="244">
        <f>ROUND(E122*P122,2)</f>
        <v>0</v>
      </c>
      <c r="R122" s="246" t="s">
        <v>302</v>
      </c>
      <c r="S122" s="246" t="s">
        <v>236</v>
      </c>
      <c r="T122" s="247" t="s">
        <v>223</v>
      </c>
      <c r="U122" s="225">
        <v>0</v>
      </c>
      <c r="V122" s="225">
        <f>ROUND(E122*U122,2)</f>
        <v>0</v>
      </c>
      <c r="W122" s="225"/>
      <c r="X122" s="225" t="s">
        <v>285</v>
      </c>
      <c r="Y122" s="225" t="s">
        <v>225</v>
      </c>
      <c r="Z122" s="215"/>
      <c r="AA122" s="215"/>
      <c r="AB122" s="215"/>
      <c r="AC122" s="215"/>
      <c r="AD122" s="215"/>
      <c r="AE122" s="215"/>
      <c r="AF122" s="215"/>
      <c r="AG122" s="215" t="s">
        <v>286</v>
      </c>
      <c r="AH122" s="215"/>
      <c r="AI122" s="215"/>
      <c r="AJ122" s="215"/>
      <c r="AK122" s="215"/>
      <c r="AL122" s="215"/>
      <c r="AM122" s="215"/>
      <c r="AN122" s="215"/>
      <c r="AO122" s="215"/>
      <c r="AP122" s="215"/>
      <c r="AQ122" s="215"/>
      <c r="AR122" s="215"/>
      <c r="AS122" s="215"/>
      <c r="AT122" s="215"/>
      <c r="AU122" s="215"/>
      <c r="AV122" s="215"/>
      <c r="AW122" s="215"/>
      <c r="AX122" s="215"/>
      <c r="AY122" s="215"/>
      <c r="AZ122" s="215"/>
      <c r="BA122" s="215"/>
      <c r="BB122" s="215"/>
      <c r="BC122" s="215"/>
      <c r="BD122" s="215"/>
      <c r="BE122" s="215"/>
      <c r="BF122" s="215"/>
      <c r="BG122" s="215"/>
      <c r="BH122" s="215"/>
    </row>
    <row r="123" spans="1:60" outlineLevel="1" x14ac:dyDescent="0.2">
      <c r="A123" s="241">
        <v>50</v>
      </c>
      <c r="B123" s="242" t="s">
        <v>1045</v>
      </c>
      <c r="C123" s="249" t="s">
        <v>1046</v>
      </c>
      <c r="D123" s="243" t="s">
        <v>341</v>
      </c>
      <c r="E123" s="244">
        <v>3</v>
      </c>
      <c r="F123" s="245"/>
      <c r="G123" s="246">
        <f>ROUND(E123*F123,2)</f>
        <v>0</v>
      </c>
      <c r="H123" s="245"/>
      <c r="I123" s="246">
        <f>ROUND(E123*H123,2)</f>
        <v>0</v>
      </c>
      <c r="J123" s="245"/>
      <c r="K123" s="246">
        <f>ROUND(E123*J123,2)</f>
        <v>0</v>
      </c>
      <c r="L123" s="246">
        <v>21</v>
      </c>
      <c r="M123" s="246">
        <f>G123*(1+L123/100)</f>
        <v>0</v>
      </c>
      <c r="N123" s="244">
        <v>1.6</v>
      </c>
      <c r="O123" s="244">
        <f>ROUND(E123*N123,2)</f>
        <v>4.8</v>
      </c>
      <c r="P123" s="244">
        <v>0</v>
      </c>
      <c r="Q123" s="244">
        <f>ROUND(E123*P123,2)</f>
        <v>0</v>
      </c>
      <c r="R123" s="246" t="s">
        <v>302</v>
      </c>
      <c r="S123" s="246" t="s">
        <v>236</v>
      </c>
      <c r="T123" s="247" t="s">
        <v>223</v>
      </c>
      <c r="U123" s="225">
        <v>0</v>
      </c>
      <c r="V123" s="225">
        <f>ROUND(E123*U123,2)</f>
        <v>0</v>
      </c>
      <c r="W123" s="225"/>
      <c r="X123" s="225" t="s">
        <v>285</v>
      </c>
      <c r="Y123" s="225" t="s">
        <v>225</v>
      </c>
      <c r="Z123" s="215"/>
      <c r="AA123" s="215"/>
      <c r="AB123" s="215"/>
      <c r="AC123" s="215"/>
      <c r="AD123" s="215"/>
      <c r="AE123" s="215"/>
      <c r="AF123" s="215"/>
      <c r="AG123" s="215" t="s">
        <v>286</v>
      </c>
      <c r="AH123" s="215"/>
      <c r="AI123" s="215"/>
      <c r="AJ123" s="215"/>
      <c r="AK123" s="215"/>
      <c r="AL123" s="215"/>
      <c r="AM123" s="215"/>
      <c r="AN123" s="215"/>
      <c r="AO123" s="215"/>
      <c r="AP123" s="215"/>
      <c r="AQ123" s="215"/>
      <c r="AR123" s="215"/>
      <c r="AS123" s="215"/>
      <c r="AT123" s="215"/>
      <c r="AU123" s="215"/>
      <c r="AV123" s="215"/>
      <c r="AW123" s="215"/>
      <c r="AX123" s="215"/>
      <c r="AY123" s="215"/>
      <c r="AZ123" s="215"/>
      <c r="BA123" s="215"/>
      <c r="BB123" s="215"/>
      <c r="BC123" s="215"/>
      <c r="BD123" s="215"/>
      <c r="BE123" s="215"/>
      <c r="BF123" s="215"/>
      <c r="BG123" s="215"/>
      <c r="BH123" s="215"/>
    </row>
    <row r="124" spans="1:60" outlineLevel="1" x14ac:dyDescent="0.2">
      <c r="A124" s="241">
        <v>51</v>
      </c>
      <c r="B124" s="242" t="s">
        <v>1047</v>
      </c>
      <c r="C124" s="249" t="s">
        <v>1048</v>
      </c>
      <c r="D124" s="243" t="s">
        <v>341</v>
      </c>
      <c r="E124" s="244">
        <v>1</v>
      </c>
      <c r="F124" s="245"/>
      <c r="G124" s="246">
        <f>ROUND(E124*F124,2)</f>
        <v>0</v>
      </c>
      <c r="H124" s="245"/>
      <c r="I124" s="246">
        <f>ROUND(E124*H124,2)</f>
        <v>0</v>
      </c>
      <c r="J124" s="245"/>
      <c r="K124" s="246">
        <f>ROUND(E124*J124,2)</f>
        <v>0</v>
      </c>
      <c r="L124" s="246">
        <v>21</v>
      </c>
      <c r="M124" s="246">
        <f>G124*(1+L124/100)</f>
        <v>0</v>
      </c>
      <c r="N124" s="244">
        <v>1.87</v>
      </c>
      <c r="O124" s="244">
        <f>ROUND(E124*N124,2)</f>
        <v>1.87</v>
      </c>
      <c r="P124" s="244">
        <v>0</v>
      </c>
      <c r="Q124" s="244">
        <f>ROUND(E124*P124,2)</f>
        <v>0</v>
      </c>
      <c r="R124" s="246" t="s">
        <v>302</v>
      </c>
      <c r="S124" s="246" t="s">
        <v>236</v>
      </c>
      <c r="T124" s="247" t="s">
        <v>223</v>
      </c>
      <c r="U124" s="225">
        <v>0</v>
      </c>
      <c r="V124" s="225">
        <f>ROUND(E124*U124,2)</f>
        <v>0</v>
      </c>
      <c r="W124" s="225"/>
      <c r="X124" s="225" t="s">
        <v>285</v>
      </c>
      <c r="Y124" s="225" t="s">
        <v>225</v>
      </c>
      <c r="Z124" s="215"/>
      <c r="AA124" s="215"/>
      <c r="AB124" s="215"/>
      <c r="AC124" s="215"/>
      <c r="AD124" s="215"/>
      <c r="AE124" s="215"/>
      <c r="AF124" s="215"/>
      <c r="AG124" s="215" t="s">
        <v>286</v>
      </c>
      <c r="AH124" s="215"/>
      <c r="AI124" s="215"/>
      <c r="AJ124" s="215"/>
      <c r="AK124" s="215"/>
      <c r="AL124" s="215"/>
      <c r="AM124" s="215"/>
      <c r="AN124" s="215"/>
      <c r="AO124" s="215"/>
      <c r="AP124" s="215"/>
      <c r="AQ124" s="215"/>
      <c r="AR124" s="215"/>
      <c r="AS124" s="215"/>
      <c r="AT124" s="215"/>
      <c r="AU124" s="215"/>
      <c r="AV124" s="215"/>
      <c r="AW124" s="215"/>
      <c r="AX124" s="215"/>
      <c r="AY124" s="215"/>
      <c r="AZ124" s="215"/>
      <c r="BA124" s="215"/>
      <c r="BB124" s="215"/>
      <c r="BC124" s="215"/>
      <c r="BD124" s="215"/>
      <c r="BE124" s="215"/>
      <c r="BF124" s="215"/>
      <c r="BG124" s="215"/>
      <c r="BH124" s="215"/>
    </row>
    <row r="125" spans="1:60" x14ac:dyDescent="0.2">
      <c r="A125" s="227" t="s">
        <v>217</v>
      </c>
      <c r="B125" s="228" t="s">
        <v>158</v>
      </c>
      <c r="C125" s="248" t="s">
        <v>159</v>
      </c>
      <c r="D125" s="229"/>
      <c r="E125" s="230"/>
      <c r="F125" s="231"/>
      <c r="G125" s="231">
        <f>SUMIF(AG126:AG127,"&lt;&gt;NOR",G126:G127)</f>
        <v>0</v>
      </c>
      <c r="H125" s="231"/>
      <c r="I125" s="231">
        <f>SUM(I126:I127)</f>
        <v>0</v>
      </c>
      <c r="J125" s="231"/>
      <c r="K125" s="231">
        <f>SUM(K126:K127)</f>
        <v>0</v>
      </c>
      <c r="L125" s="231"/>
      <c r="M125" s="231">
        <f>SUM(M126:M127)</f>
        <v>0</v>
      </c>
      <c r="N125" s="230"/>
      <c r="O125" s="230">
        <f>SUM(O126:O127)</f>
        <v>0</v>
      </c>
      <c r="P125" s="230"/>
      <c r="Q125" s="230">
        <f>SUM(Q126:Q127)</f>
        <v>0</v>
      </c>
      <c r="R125" s="231"/>
      <c r="S125" s="231"/>
      <c r="T125" s="232"/>
      <c r="U125" s="226"/>
      <c r="V125" s="226">
        <f>SUM(V126:V127)</f>
        <v>404.42</v>
      </c>
      <c r="W125" s="226"/>
      <c r="X125" s="226"/>
      <c r="Y125" s="226"/>
      <c r="AG125" t="s">
        <v>218</v>
      </c>
    </row>
    <row r="126" spans="1:60" outlineLevel="1" x14ac:dyDescent="0.2">
      <c r="A126" s="234">
        <v>52</v>
      </c>
      <c r="B126" s="235" t="s">
        <v>356</v>
      </c>
      <c r="C126" s="250" t="s">
        <v>357</v>
      </c>
      <c r="D126" s="236" t="s">
        <v>335</v>
      </c>
      <c r="E126" s="237">
        <v>1912.1495399999999</v>
      </c>
      <c r="F126" s="238"/>
      <c r="G126" s="239">
        <f>ROUND(E126*F126,2)</f>
        <v>0</v>
      </c>
      <c r="H126" s="238"/>
      <c r="I126" s="239">
        <f>ROUND(E126*H126,2)</f>
        <v>0</v>
      </c>
      <c r="J126" s="238"/>
      <c r="K126" s="239">
        <f>ROUND(E126*J126,2)</f>
        <v>0</v>
      </c>
      <c r="L126" s="239">
        <v>21</v>
      </c>
      <c r="M126" s="239">
        <f>G126*(1+L126/100)</f>
        <v>0</v>
      </c>
      <c r="N126" s="237">
        <v>0</v>
      </c>
      <c r="O126" s="237">
        <f>ROUND(E126*N126,2)</f>
        <v>0</v>
      </c>
      <c r="P126" s="237">
        <v>0</v>
      </c>
      <c r="Q126" s="237">
        <f>ROUND(E126*P126,2)</f>
        <v>0</v>
      </c>
      <c r="R126" s="239"/>
      <c r="S126" s="239" t="s">
        <v>236</v>
      </c>
      <c r="T126" s="240" t="s">
        <v>223</v>
      </c>
      <c r="U126" s="225">
        <v>0.21149999999999999</v>
      </c>
      <c r="V126" s="225">
        <f>ROUND(E126*U126,2)</f>
        <v>404.42</v>
      </c>
      <c r="W126" s="225"/>
      <c r="X126" s="225" t="s">
        <v>224</v>
      </c>
      <c r="Y126" s="225" t="s">
        <v>225</v>
      </c>
      <c r="Z126" s="215"/>
      <c r="AA126" s="215"/>
      <c r="AB126" s="215"/>
      <c r="AC126" s="215"/>
      <c r="AD126" s="215"/>
      <c r="AE126" s="215"/>
      <c r="AF126" s="215"/>
      <c r="AG126" s="215" t="s">
        <v>314</v>
      </c>
      <c r="AH126" s="215"/>
      <c r="AI126" s="215"/>
      <c r="AJ126" s="215"/>
      <c r="AK126" s="215"/>
      <c r="AL126" s="215"/>
      <c r="AM126" s="215"/>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row>
    <row r="127" spans="1:60" outlineLevel="2" x14ac:dyDescent="0.2">
      <c r="A127" s="222"/>
      <c r="B127" s="223"/>
      <c r="C127" s="263" t="s">
        <v>358</v>
      </c>
      <c r="D127" s="259"/>
      <c r="E127" s="259"/>
      <c r="F127" s="259"/>
      <c r="G127" s="259"/>
      <c r="H127" s="225"/>
      <c r="I127" s="225"/>
      <c r="J127" s="225"/>
      <c r="K127" s="225"/>
      <c r="L127" s="225"/>
      <c r="M127" s="225"/>
      <c r="N127" s="224"/>
      <c r="O127" s="224"/>
      <c r="P127" s="224"/>
      <c r="Q127" s="224"/>
      <c r="R127" s="225"/>
      <c r="S127" s="225"/>
      <c r="T127" s="225"/>
      <c r="U127" s="225"/>
      <c r="V127" s="225"/>
      <c r="W127" s="225"/>
      <c r="X127" s="225"/>
      <c r="Y127" s="225"/>
      <c r="Z127" s="215"/>
      <c r="AA127" s="215"/>
      <c r="AB127" s="215"/>
      <c r="AC127" s="215"/>
      <c r="AD127" s="215"/>
      <c r="AE127" s="215"/>
      <c r="AF127" s="215"/>
      <c r="AG127" s="215" t="s">
        <v>278</v>
      </c>
      <c r="AH127" s="215"/>
      <c r="AI127" s="215"/>
      <c r="AJ127" s="215"/>
      <c r="AK127" s="215"/>
      <c r="AL127" s="215"/>
      <c r="AM127" s="215"/>
      <c r="AN127" s="215"/>
      <c r="AO127" s="215"/>
      <c r="AP127" s="215"/>
      <c r="AQ127" s="215"/>
      <c r="AR127" s="215"/>
      <c r="AS127" s="215"/>
      <c r="AT127" s="215"/>
      <c r="AU127" s="215"/>
      <c r="AV127" s="215"/>
      <c r="AW127" s="215"/>
      <c r="AX127" s="215"/>
      <c r="AY127" s="215"/>
      <c r="AZ127" s="215"/>
      <c r="BA127" s="215"/>
      <c r="BB127" s="215"/>
      <c r="BC127" s="215"/>
      <c r="BD127" s="215"/>
      <c r="BE127" s="215"/>
      <c r="BF127" s="215"/>
      <c r="BG127" s="215"/>
      <c r="BH127" s="215"/>
    </row>
    <row r="128" spans="1:60" x14ac:dyDescent="0.2">
      <c r="A128" s="227" t="s">
        <v>217</v>
      </c>
      <c r="B128" s="228" t="s">
        <v>162</v>
      </c>
      <c r="C128" s="248" t="s">
        <v>163</v>
      </c>
      <c r="D128" s="229"/>
      <c r="E128" s="230"/>
      <c r="F128" s="231"/>
      <c r="G128" s="231">
        <f>SUMIF(AG129:AG134,"&lt;&gt;NOR",G129:G134)</f>
        <v>0</v>
      </c>
      <c r="H128" s="231"/>
      <c r="I128" s="231">
        <f>SUM(I129:I134)</f>
        <v>0</v>
      </c>
      <c r="J128" s="231"/>
      <c r="K128" s="231">
        <f>SUM(K129:K134)</f>
        <v>0</v>
      </c>
      <c r="L128" s="231"/>
      <c r="M128" s="231">
        <f>SUM(M129:M134)</f>
        <v>0</v>
      </c>
      <c r="N128" s="230"/>
      <c r="O128" s="230">
        <f>SUM(O129:O134)</f>
        <v>0.06</v>
      </c>
      <c r="P128" s="230"/>
      <c r="Q128" s="230">
        <f>SUM(Q129:Q134)</f>
        <v>0</v>
      </c>
      <c r="R128" s="231"/>
      <c r="S128" s="231"/>
      <c r="T128" s="232"/>
      <c r="U128" s="226"/>
      <c r="V128" s="226">
        <f>SUM(V129:V134)</f>
        <v>2.6799999999999997</v>
      </c>
      <c r="W128" s="226"/>
      <c r="X128" s="226"/>
      <c r="Y128" s="226"/>
      <c r="AG128" t="s">
        <v>218</v>
      </c>
    </row>
    <row r="129" spans="1:60" ht="22.5" outlineLevel="1" x14ac:dyDescent="0.2">
      <c r="A129" s="234">
        <v>53</v>
      </c>
      <c r="B129" s="235" t="s">
        <v>1049</v>
      </c>
      <c r="C129" s="250" t="s">
        <v>1050</v>
      </c>
      <c r="D129" s="236" t="s">
        <v>272</v>
      </c>
      <c r="E129" s="237">
        <v>9.24</v>
      </c>
      <c r="F129" s="238"/>
      <c r="G129" s="239">
        <f>ROUND(E129*F129,2)</f>
        <v>0</v>
      </c>
      <c r="H129" s="238"/>
      <c r="I129" s="239">
        <f>ROUND(E129*H129,2)</f>
        <v>0</v>
      </c>
      <c r="J129" s="238"/>
      <c r="K129" s="239">
        <f>ROUND(E129*J129,2)</f>
        <v>0</v>
      </c>
      <c r="L129" s="239">
        <v>21</v>
      </c>
      <c r="M129" s="239">
        <f>G129*(1+L129/100)</f>
        <v>0</v>
      </c>
      <c r="N129" s="237">
        <v>3.3E-4</v>
      </c>
      <c r="O129" s="237">
        <f>ROUND(E129*N129,2)</f>
        <v>0</v>
      </c>
      <c r="P129" s="237">
        <v>0</v>
      </c>
      <c r="Q129" s="237">
        <f>ROUND(E129*P129,2)</f>
        <v>0</v>
      </c>
      <c r="R129" s="239"/>
      <c r="S129" s="239" t="s">
        <v>236</v>
      </c>
      <c r="T129" s="240" t="s">
        <v>223</v>
      </c>
      <c r="U129" s="225">
        <v>2.75E-2</v>
      </c>
      <c r="V129" s="225">
        <f>ROUND(E129*U129,2)</f>
        <v>0.25</v>
      </c>
      <c r="W129" s="225"/>
      <c r="X129" s="225" t="s">
        <v>224</v>
      </c>
      <c r="Y129" s="225" t="s">
        <v>225</v>
      </c>
      <c r="Z129" s="215"/>
      <c r="AA129" s="215"/>
      <c r="AB129" s="215"/>
      <c r="AC129" s="215"/>
      <c r="AD129" s="215"/>
      <c r="AE129" s="215"/>
      <c r="AF129" s="215"/>
      <c r="AG129" s="215" t="s">
        <v>226</v>
      </c>
      <c r="AH129" s="215"/>
      <c r="AI129" s="215"/>
      <c r="AJ129" s="215"/>
      <c r="AK129" s="215"/>
      <c r="AL129" s="215"/>
      <c r="AM129" s="215"/>
      <c r="AN129" s="215"/>
      <c r="AO129" s="215"/>
      <c r="AP129" s="215"/>
      <c r="AQ129" s="215"/>
      <c r="AR129" s="215"/>
      <c r="AS129" s="215"/>
      <c r="AT129" s="215"/>
      <c r="AU129" s="215"/>
      <c r="AV129" s="215"/>
      <c r="AW129" s="215"/>
      <c r="AX129" s="215"/>
      <c r="AY129" s="215"/>
      <c r="AZ129" s="215"/>
      <c r="BA129" s="215"/>
      <c r="BB129" s="215"/>
      <c r="BC129" s="215"/>
      <c r="BD129" s="215"/>
      <c r="BE129" s="215"/>
      <c r="BF129" s="215"/>
      <c r="BG129" s="215"/>
      <c r="BH129" s="215"/>
    </row>
    <row r="130" spans="1:60" outlineLevel="2" x14ac:dyDescent="0.2">
      <c r="A130" s="222"/>
      <c r="B130" s="223"/>
      <c r="C130" s="261" t="s">
        <v>1051</v>
      </c>
      <c r="D130" s="254"/>
      <c r="E130" s="255">
        <v>9.24</v>
      </c>
      <c r="F130" s="225"/>
      <c r="G130" s="225"/>
      <c r="H130" s="225"/>
      <c r="I130" s="225"/>
      <c r="J130" s="225"/>
      <c r="K130" s="225"/>
      <c r="L130" s="225"/>
      <c r="M130" s="225"/>
      <c r="N130" s="224"/>
      <c r="O130" s="224"/>
      <c r="P130" s="224"/>
      <c r="Q130" s="224"/>
      <c r="R130" s="225"/>
      <c r="S130" s="225"/>
      <c r="T130" s="225"/>
      <c r="U130" s="225"/>
      <c r="V130" s="225"/>
      <c r="W130" s="225"/>
      <c r="X130" s="225"/>
      <c r="Y130" s="225"/>
      <c r="Z130" s="215"/>
      <c r="AA130" s="215"/>
      <c r="AB130" s="215"/>
      <c r="AC130" s="215"/>
      <c r="AD130" s="215"/>
      <c r="AE130" s="215"/>
      <c r="AF130" s="215"/>
      <c r="AG130" s="215" t="s">
        <v>258</v>
      </c>
      <c r="AH130" s="215">
        <v>0</v>
      </c>
      <c r="AI130" s="215"/>
      <c r="AJ130" s="215"/>
      <c r="AK130" s="215"/>
      <c r="AL130" s="215"/>
      <c r="AM130" s="215"/>
      <c r="AN130" s="215"/>
      <c r="AO130" s="215"/>
      <c r="AP130" s="215"/>
      <c r="AQ130" s="215"/>
      <c r="AR130" s="215"/>
      <c r="AS130" s="215"/>
      <c r="AT130" s="215"/>
      <c r="AU130" s="215"/>
      <c r="AV130" s="215"/>
      <c r="AW130" s="215"/>
      <c r="AX130" s="215"/>
      <c r="AY130" s="215"/>
      <c r="AZ130" s="215"/>
      <c r="BA130" s="215"/>
      <c r="BB130" s="215"/>
      <c r="BC130" s="215"/>
      <c r="BD130" s="215"/>
      <c r="BE130" s="215"/>
      <c r="BF130" s="215"/>
      <c r="BG130" s="215"/>
      <c r="BH130" s="215"/>
    </row>
    <row r="131" spans="1:60" ht="22.5" outlineLevel="1" x14ac:dyDescent="0.2">
      <c r="A131" s="234">
        <v>54</v>
      </c>
      <c r="B131" s="235" t="s">
        <v>1052</v>
      </c>
      <c r="C131" s="250" t="s">
        <v>1053</v>
      </c>
      <c r="D131" s="236" t="s">
        <v>272</v>
      </c>
      <c r="E131" s="237">
        <v>10.164</v>
      </c>
      <c r="F131" s="238"/>
      <c r="G131" s="239">
        <f>ROUND(E131*F131,2)</f>
        <v>0</v>
      </c>
      <c r="H131" s="238"/>
      <c r="I131" s="239">
        <f>ROUND(E131*H131,2)</f>
        <v>0</v>
      </c>
      <c r="J131" s="238"/>
      <c r="K131" s="239">
        <f>ROUND(E131*J131,2)</f>
        <v>0</v>
      </c>
      <c r="L131" s="239">
        <v>21</v>
      </c>
      <c r="M131" s="239">
        <f>G131*(1+L131/100)</f>
        <v>0</v>
      </c>
      <c r="N131" s="237">
        <v>5.5900000000000004E-3</v>
      </c>
      <c r="O131" s="237">
        <f>ROUND(E131*N131,2)</f>
        <v>0.06</v>
      </c>
      <c r="P131" s="237">
        <v>0</v>
      </c>
      <c r="Q131" s="237">
        <f>ROUND(E131*P131,2)</f>
        <v>0</v>
      </c>
      <c r="R131" s="239"/>
      <c r="S131" s="239" t="s">
        <v>236</v>
      </c>
      <c r="T131" s="240" t="s">
        <v>223</v>
      </c>
      <c r="U131" s="225">
        <v>0.22991</v>
      </c>
      <c r="V131" s="225">
        <f>ROUND(E131*U131,2)</f>
        <v>2.34</v>
      </c>
      <c r="W131" s="225"/>
      <c r="X131" s="225" t="s">
        <v>224</v>
      </c>
      <c r="Y131" s="225" t="s">
        <v>225</v>
      </c>
      <c r="Z131" s="215"/>
      <c r="AA131" s="215"/>
      <c r="AB131" s="215"/>
      <c r="AC131" s="215"/>
      <c r="AD131" s="215"/>
      <c r="AE131" s="215"/>
      <c r="AF131" s="215"/>
      <c r="AG131" s="215" t="s">
        <v>226</v>
      </c>
      <c r="AH131" s="215"/>
      <c r="AI131" s="215"/>
      <c r="AJ131" s="215"/>
      <c r="AK131" s="215"/>
      <c r="AL131" s="215"/>
      <c r="AM131" s="215"/>
      <c r="AN131" s="215"/>
      <c r="AO131" s="215"/>
      <c r="AP131" s="215"/>
      <c r="AQ131" s="215"/>
      <c r="AR131" s="215"/>
      <c r="AS131" s="215"/>
      <c r="AT131" s="215"/>
      <c r="AU131" s="215"/>
      <c r="AV131" s="215"/>
      <c r="AW131" s="215"/>
      <c r="AX131" s="215"/>
      <c r="AY131" s="215"/>
      <c r="AZ131" s="215"/>
      <c r="BA131" s="215"/>
      <c r="BB131" s="215"/>
      <c r="BC131" s="215"/>
      <c r="BD131" s="215"/>
      <c r="BE131" s="215"/>
      <c r="BF131" s="215"/>
      <c r="BG131" s="215"/>
      <c r="BH131" s="215"/>
    </row>
    <row r="132" spans="1:60" outlineLevel="2" x14ac:dyDescent="0.2">
      <c r="A132" s="222"/>
      <c r="B132" s="223"/>
      <c r="C132" s="263" t="s">
        <v>1054</v>
      </c>
      <c r="D132" s="259"/>
      <c r="E132" s="259"/>
      <c r="F132" s="259"/>
      <c r="G132" s="259"/>
      <c r="H132" s="225"/>
      <c r="I132" s="225"/>
      <c r="J132" s="225"/>
      <c r="K132" s="225"/>
      <c r="L132" s="225"/>
      <c r="M132" s="225"/>
      <c r="N132" s="224"/>
      <c r="O132" s="224"/>
      <c r="P132" s="224"/>
      <c r="Q132" s="224"/>
      <c r="R132" s="225"/>
      <c r="S132" s="225"/>
      <c r="T132" s="225"/>
      <c r="U132" s="225"/>
      <c r="V132" s="225"/>
      <c r="W132" s="225"/>
      <c r="X132" s="225"/>
      <c r="Y132" s="225"/>
      <c r="Z132" s="215"/>
      <c r="AA132" s="215"/>
      <c r="AB132" s="215"/>
      <c r="AC132" s="215"/>
      <c r="AD132" s="215"/>
      <c r="AE132" s="215"/>
      <c r="AF132" s="215"/>
      <c r="AG132" s="215" t="s">
        <v>278</v>
      </c>
      <c r="AH132" s="215"/>
      <c r="AI132" s="215"/>
      <c r="AJ132" s="215"/>
      <c r="AK132" s="215"/>
      <c r="AL132" s="215"/>
      <c r="AM132" s="215"/>
      <c r="AN132" s="215"/>
      <c r="AO132" s="215"/>
      <c r="AP132" s="215"/>
      <c r="AQ132" s="215"/>
      <c r="AR132" s="215"/>
      <c r="AS132" s="215"/>
      <c r="AT132" s="215"/>
      <c r="AU132" s="215"/>
      <c r="AV132" s="215"/>
      <c r="AW132" s="215"/>
      <c r="AX132" s="215"/>
      <c r="AY132" s="215"/>
      <c r="AZ132" s="215"/>
      <c r="BA132" s="256" t="str">
        <f>C132</f>
        <v>Provedení očištění povrchu a natavení jedné vrstvy modifikovaného asfaltového pásu včetně dodávky materiálů.</v>
      </c>
      <c r="BB132" s="215"/>
      <c r="BC132" s="215"/>
      <c r="BD132" s="215"/>
      <c r="BE132" s="215"/>
      <c r="BF132" s="215"/>
      <c r="BG132" s="215"/>
      <c r="BH132" s="215"/>
    </row>
    <row r="133" spans="1:60" outlineLevel="2" x14ac:dyDescent="0.2">
      <c r="A133" s="222"/>
      <c r="B133" s="223"/>
      <c r="C133" s="261" t="s">
        <v>1055</v>
      </c>
      <c r="D133" s="254"/>
      <c r="E133" s="255">
        <v>10.16</v>
      </c>
      <c r="F133" s="225"/>
      <c r="G133" s="225"/>
      <c r="H133" s="225"/>
      <c r="I133" s="225"/>
      <c r="J133" s="225"/>
      <c r="K133" s="225"/>
      <c r="L133" s="225"/>
      <c r="M133" s="225"/>
      <c r="N133" s="224"/>
      <c r="O133" s="224"/>
      <c r="P133" s="224"/>
      <c r="Q133" s="224"/>
      <c r="R133" s="225"/>
      <c r="S133" s="225"/>
      <c r="T133" s="225"/>
      <c r="U133" s="225"/>
      <c r="V133" s="225"/>
      <c r="W133" s="225"/>
      <c r="X133" s="225"/>
      <c r="Y133" s="225"/>
      <c r="Z133" s="215"/>
      <c r="AA133" s="215"/>
      <c r="AB133" s="215"/>
      <c r="AC133" s="215"/>
      <c r="AD133" s="215"/>
      <c r="AE133" s="215"/>
      <c r="AF133" s="215"/>
      <c r="AG133" s="215" t="s">
        <v>258</v>
      </c>
      <c r="AH133" s="215">
        <v>0</v>
      </c>
      <c r="AI133" s="215"/>
      <c r="AJ133" s="215"/>
      <c r="AK133" s="215"/>
      <c r="AL133" s="215"/>
      <c r="AM133" s="215"/>
      <c r="AN133" s="215"/>
      <c r="AO133" s="215"/>
      <c r="AP133" s="215"/>
      <c r="AQ133" s="215"/>
      <c r="AR133" s="215"/>
      <c r="AS133" s="215"/>
      <c r="AT133" s="215"/>
      <c r="AU133" s="215"/>
      <c r="AV133" s="215"/>
      <c r="AW133" s="215"/>
      <c r="AX133" s="215"/>
      <c r="AY133" s="215"/>
      <c r="AZ133" s="215"/>
      <c r="BA133" s="215"/>
      <c r="BB133" s="215"/>
      <c r="BC133" s="215"/>
      <c r="BD133" s="215"/>
      <c r="BE133" s="215"/>
      <c r="BF133" s="215"/>
      <c r="BG133" s="215"/>
      <c r="BH133" s="215"/>
    </row>
    <row r="134" spans="1:60" outlineLevel="1" x14ac:dyDescent="0.2">
      <c r="A134" s="241">
        <v>55</v>
      </c>
      <c r="B134" s="242" t="s">
        <v>685</v>
      </c>
      <c r="C134" s="249" t="s">
        <v>686</v>
      </c>
      <c r="D134" s="243" t="s">
        <v>335</v>
      </c>
      <c r="E134" s="244">
        <v>5.987E-2</v>
      </c>
      <c r="F134" s="245"/>
      <c r="G134" s="246">
        <f>ROUND(E134*F134,2)</f>
        <v>0</v>
      </c>
      <c r="H134" s="245"/>
      <c r="I134" s="246">
        <f>ROUND(E134*H134,2)</f>
        <v>0</v>
      </c>
      <c r="J134" s="245"/>
      <c r="K134" s="246">
        <f>ROUND(E134*J134,2)</f>
        <v>0</v>
      </c>
      <c r="L134" s="246">
        <v>21</v>
      </c>
      <c r="M134" s="246">
        <f>G134*(1+L134/100)</f>
        <v>0</v>
      </c>
      <c r="N134" s="244">
        <v>0</v>
      </c>
      <c r="O134" s="244">
        <f>ROUND(E134*N134,2)</f>
        <v>0</v>
      </c>
      <c r="P134" s="244">
        <v>0</v>
      </c>
      <c r="Q134" s="244">
        <f>ROUND(E134*P134,2)</f>
        <v>0</v>
      </c>
      <c r="R134" s="246"/>
      <c r="S134" s="246" t="s">
        <v>236</v>
      </c>
      <c r="T134" s="247" t="s">
        <v>223</v>
      </c>
      <c r="U134" s="225">
        <v>1.5669999999999999</v>
      </c>
      <c r="V134" s="225">
        <f>ROUND(E134*U134,2)</f>
        <v>0.09</v>
      </c>
      <c r="W134" s="225"/>
      <c r="X134" s="225" t="s">
        <v>224</v>
      </c>
      <c r="Y134" s="225" t="s">
        <v>225</v>
      </c>
      <c r="Z134" s="215"/>
      <c r="AA134" s="215"/>
      <c r="AB134" s="215"/>
      <c r="AC134" s="215"/>
      <c r="AD134" s="215"/>
      <c r="AE134" s="215"/>
      <c r="AF134" s="215"/>
      <c r="AG134" s="215" t="s">
        <v>368</v>
      </c>
      <c r="AH134" s="215"/>
      <c r="AI134" s="215"/>
      <c r="AJ134" s="215"/>
      <c r="AK134" s="215"/>
      <c r="AL134" s="215"/>
      <c r="AM134" s="215"/>
      <c r="AN134" s="215"/>
      <c r="AO134" s="215"/>
      <c r="AP134" s="215"/>
      <c r="AQ134" s="215"/>
      <c r="AR134" s="215"/>
      <c r="AS134" s="215"/>
      <c r="AT134" s="215"/>
      <c r="AU134" s="215"/>
      <c r="AV134" s="215"/>
      <c r="AW134" s="215"/>
      <c r="AX134" s="215"/>
      <c r="AY134" s="215"/>
      <c r="AZ134" s="215"/>
      <c r="BA134" s="215"/>
      <c r="BB134" s="215"/>
      <c r="BC134" s="215"/>
      <c r="BD134" s="215"/>
      <c r="BE134" s="215"/>
      <c r="BF134" s="215"/>
      <c r="BG134" s="215"/>
      <c r="BH134" s="215"/>
    </row>
    <row r="135" spans="1:60" x14ac:dyDescent="0.2">
      <c r="A135" s="227" t="s">
        <v>217</v>
      </c>
      <c r="B135" s="228" t="s">
        <v>174</v>
      </c>
      <c r="C135" s="248" t="s">
        <v>175</v>
      </c>
      <c r="D135" s="229"/>
      <c r="E135" s="230"/>
      <c r="F135" s="231"/>
      <c r="G135" s="231">
        <f>SUMIF(AG136:AG138,"&lt;&gt;NOR",G136:G138)</f>
        <v>0</v>
      </c>
      <c r="H135" s="231"/>
      <c r="I135" s="231">
        <f>SUM(I136:I138)</f>
        <v>0</v>
      </c>
      <c r="J135" s="231"/>
      <c r="K135" s="231">
        <f>SUM(K136:K138)</f>
        <v>0</v>
      </c>
      <c r="L135" s="231"/>
      <c r="M135" s="231">
        <f>SUM(M136:M138)</f>
        <v>0</v>
      </c>
      <c r="N135" s="230"/>
      <c r="O135" s="230">
        <f>SUM(O136:O138)</f>
        <v>0</v>
      </c>
      <c r="P135" s="230"/>
      <c r="Q135" s="230">
        <f>SUM(Q136:Q138)</f>
        <v>0</v>
      </c>
      <c r="R135" s="231"/>
      <c r="S135" s="231"/>
      <c r="T135" s="232"/>
      <c r="U135" s="226"/>
      <c r="V135" s="226">
        <f>SUM(V136:V138)</f>
        <v>0</v>
      </c>
      <c r="W135" s="226"/>
      <c r="X135" s="226"/>
      <c r="Y135" s="226"/>
      <c r="AG135" t="s">
        <v>218</v>
      </c>
    </row>
    <row r="136" spans="1:60" outlineLevel="1" x14ac:dyDescent="0.2">
      <c r="A136" s="241">
        <v>56</v>
      </c>
      <c r="B136" s="242" t="s">
        <v>280</v>
      </c>
      <c r="C136" s="249" t="s">
        <v>1056</v>
      </c>
      <c r="D136" s="243" t="s">
        <v>221</v>
      </c>
      <c r="E136" s="244">
        <v>1</v>
      </c>
      <c r="F136" s="245"/>
      <c r="G136" s="246">
        <f>ROUND(E136*F136,2)</f>
        <v>0</v>
      </c>
      <c r="H136" s="245"/>
      <c r="I136" s="246">
        <f>ROUND(E136*H136,2)</f>
        <v>0</v>
      </c>
      <c r="J136" s="245"/>
      <c r="K136" s="246">
        <f>ROUND(E136*J136,2)</f>
        <v>0</v>
      </c>
      <c r="L136" s="246">
        <v>21</v>
      </c>
      <c r="M136" s="246">
        <f>G136*(1+L136/100)</f>
        <v>0</v>
      </c>
      <c r="N136" s="244">
        <v>0</v>
      </c>
      <c r="O136" s="244">
        <f>ROUND(E136*N136,2)</f>
        <v>0</v>
      </c>
      <c r="P136" s="244">
        <v>0</v>
      </c>
      <c r="Q136" s="244">
        <f>ROUND(E136*P136,2)</f>
        <v>0</v>
      </c>
      <c r="R136" s="246"/>
      <c r="S136" s="246" t="s">
        <v>222</v>
      </c>
      <c r="T136" s="247" t="s">
        <v>223</v>
      </c>
      <c r="U136" s="225">
        <v>0</v>
      </c>
      <c r="V136" s="225">
        <f>ROUND(E136*U136,2)</f>
        <v>0</v>
      </c>
      <c r="W136" s="225"/>
      <c r="X136" s="225" t="s">
        <v>224</v>
      </c>
      <c r="Y136" s="225" t="s">
        <v>225</v>
      </c>
      <c r="Z136" s="215"/>
      <c r="AA136" s="215"/>
      <c r="AB136" s="215"/>
      <c r="AC136" s="215"/>
      <c r="AD136" s="215"/>
      <c r="AE136" s="215"/>
      <c r="AF136" s="215"/>
      <c r="AG136" s="215" t="s">
        <v>226</v>
      </c>
      <c r="AH136" s="215"/>
      <c r="AI136" s="215"/>
      <c r="AJ136" s="215"/>
      <c r="AK136" s="215"/>
      <c r="AL136" s="215"/>
      <c r="AM136" s="215"/>
      <c r="AN136" s="215"/>
      <c r="AO136" s="215"/>
      <c r="AP136" s="215"/>
      <c r="AQ136" s="215"/>
      <c r="AR136" s="215"/>
      <c r="AS136" s="215"/>
      <c r="AT136" s="215"/>
      <c r="AU136" s="215"/>
      <c r="AV136" s="215"/>
      <c r="AW136" s="215"/>
      <c r="AX136" s="215"/>
      <c r="AY136" s="215"/>
      <c r="AZ136" s="215"/>
      <c r="BA136" s="215"/>
      <c r="BB136" s="215"/>
      <c r="BC136" s="215"/>
      <c r="BD136" s="215"/>
      <c r="BE136" s="215"/>
      <c r="BF136" s="215"/>
      <c r="BG136" s="215"/>
      <c r="BH136" s="215"/>
    </row>
    <row r="137" spans="1:60" outlineLevel="1" x14ac:dyDescent="0.2">
      <c r="A137" s="241">
        <v>57</v>
      </c>
      <c r="B137" s="242" t="s">
        <v>572</v>
      </c>
      <c r="C137" s="249" t="s">
        <v>1057</v>
      </c>
      <c r="D137" s="243" t="s">
        <v>284</v>
      </c>
      <c r="E137" s="244">
        <v>1</v>
      </c>
      <c r="F137" s="245"/>
      <c r="G137" s="246">
        <f>ROUND(E137*F137,2)</f>
        <v>0</v>
      </c>
      <c r="H137" s="245"/>
      <c r="I137" s="246">
        <f>ROUND(E137*H137,2)</f>
        <v>0</v>
      </c>
      <c r="J137" s="245"/>
      <c r="K137" s="246">
        <f>ROUND(E137*J137,2)</f>
        <v>0</v>
      </c>
      <c r="L137" s="246">
        <v>21</v>
      </c>
      <c r="M137" s="246">
        <f>G137*(1+L137/100)</f>
        <v>0</v>
      </c>
      <c r="N137" s="244">
        <v>0</v>
      </c>
      <c r="O137" s="244">
        <f>ROUND(E137*N137,2)</f>
        <v>0</v>
      </c>
      <c r="P137" s="244">
        <v>0</v>
      </c>
      <c r="Q137" s="244">
        <f>ROUND(E137*P137,2)</f>
        <v>0</v>
      </c>
      <c r="R137" s="246"/>
      <c r="S137" s="246" t="s">
        <v>222</v>
      </c>
      <c r="T137" s="247" t="s">
        <v>223</v>
      </c>
      <c r="U137" s="225">
        <v>0</v>
      </c>
      <c r="V137" s="225">
        <f>ROUND(E137*U137,2)</f>
        <v>0</v>
      </c>
      <c r="W137" s="225"/>
      <c r="X137" s="225" t="s">
        <v>224</v>
      </c>
      <c r="Y137" s="225" t="s">
        <v>225</v>
      </c>
      <c r="Z137" s="215"/>
      <c r="AA137" s="215"/>
      <c r="AB137" s="215"/>
      <c r="AC137" s="215"/>
      <c r="AD137" s="215"/>
      <c r="AE137" s="215"/>
      <c r="AF137" s="215"/>
      <c r="AG137" s="215" t="s">
        <v>226</v>
      </c>
      <c r="AH137" s="215"/>
      <c r="AI137" s="215"/>
      <c r="AJ137" s="215"/>
      <c r="AK137" s="215"/>
      <c r="AL137" s="215"/>
      <c r="AM137" s="215"/>
      <c r="AN137" s="215"/>
      <c r="AO137" s="215"/>
      <c r="AP137" s="215"/>
      <c r="AQ137" s="215"/>
      <c r="AR137" s="215"/>
      <c r="AS137" s="215"/>
      <c r="AT137" s="215"/>
      <c r="AU137" s="215"/>
      <c r="AV137" s="215"/>
      <c r="AW137" s="215"/>
      <c r="AX137" s="215"/>
      <c r="AY137" s="215"/>
      <c r="AZ137" s="215"/>
      <c r="BA137" s="215"/>
      <c r="BB137" s="215"/>
      <c r="BC137" s="215"/>
      <c r="BD137" s="215"/>
      <c r="BE137" s="215"/>
      <c r="BF137" s="215"/>
      <c r="BG137" s="215"/>
      <c r="BH137" s="215"/>
    </row>
    <row r="138" spans="1:60" outlineLevel="1" x14ac:dyDescent="0.2">
      <c r="A138" s="234">
        <v>58</v>
      </c>
      <c r="B138" s="235" t="s">
        <v>1058</v>
      </c>
      <c r="C138" s="250" t="s">
        <v>1059</v>
      </c>
      <c r="D138" s="236" t="s">
        <v>284</v>
      </c>
      <c r="E138" s="237">
        <v>1</v>
      </c>
      <c r="F138" s="238"/>
      <c r="G138" s="239">
        <f>ROUND(E138*F138,2)</f>
        <v>0</v>
      </c>
      <c r="H138" s="238"/>
      <c r="I138" s="239">
        <f>ROUND(E138*H138,2)</f>
        <v>0</v>
      </c>
      <c r="J138" s="238"/>
      <c r="K138" s="239">
        <f>ROUND(E138*J138,2)</f>
        <v>0</v>
      </c>
      <c r="L138" s="239">
        <v>21</v>
      </c>
      <c r="M138" s="239">
        <f>G138*(1+L138/100)</f>
        <v>0</v>
      </c>
      <c r="N138" s="237">
        <v>0</v>
      </c>
      <c r="O138" s="237">
        <f>ROUND(E138*N138,2)</f>
        <v>0</v>
      </c>
      <c r="P138" s="237">
        <v>0</v>
      </c>
      <c r="Q138" s="237">
        <f>ROUND(E138*P138,2)</f>
        <v>0</v>
      </c>
      <c r="R138" s="239"/>
      <c r="S138" s="239" t="s">
        <v>222</v>
      </c>
      <c r="T138" s="240" t="s">
        <v>223</v>
      </c>
      <c r="U138" s="225">
        <v>0</v>
      </c>
      <c r="V138" s="225">
        <f>ROUND(E138*U138,2)</f>
        <v>0</v>
      </c>
      <c r="W138" s="225"/>
      <c r="X138" s="225" t="s">
        <v>224</v>
      </c>
      <c r="Y138" s="225" t="s">
        <v>225</v>
      </c>
      <c r="Z138" s="215"/>
      <c r="AA138" s="215"/>
      <c r="AB138" s="215"/>
      <c r="AC138" s="215"/>
      <c r="AD138" s="215"/>
      <c r="AE138" s="215"/>
      <c r="AF138" s="215"/>
      <c r="AG138" s="215" t="s">
        <v>226</v>
      </c>
      <c r="AH138" s="215"/>
      <c r="AI138" s="215"/>
      <c r="AJ138" s="215"/>
      <c r="AK138" s="215"/>
      <c r="AL138" s="215"/>
      <c r="AM138" s="215"/>
      <c r="AN138" s="215"/>
      <c r="AO138" s="215"/>
      <c r="AP138" s="215"/>
      <c r="AQ138" s="215"/>
      <c r="AR138" s="215"/>
      <c r="AS138" s="215"/>
      <c r="AT138" s="215"/>
      <c r="AU138" s="215"/>
      <c r="AV138" s="215"/>
      <c r="AW138" s="215"/>
      <c r="AX138" s="215"/>
      <c r="AY138" s="215"/>
      <c r="AZ138" s="215"/>
      <c r="BA138" s="215"/>
      <c r="BB138" s="215"/>
      <c r="BC138" s="215"/>
      <c r="BD138" s="215"/>
      <c r="BE138" s="215"/>
      <c r="BF138" s="215"/>
      <c r="BG138" s="215"/>
      <c r="BH138" s="215"/>
    </row>
    <row r="139" spans="1:60" x14ac:dyDescent="0.2">
      <c r="A139" s="3"/>
      <c r="B139" s="4"/>
      <c r="C139" s="251"/>
      <c r="D139" s="6"/>
      <c r="E139" s="3"/>
      <c r="F139" s="3"/>
      <c r="G139" s="3"/>
      <c r="H139" s="3"/>
      <c r="I139" s="3"/>
      <c r="J139" s="3"/>
      <c r="K139" s="3"/>
      <c r="L139" s="3"/>
      <c r="M139" s="3"/>
      <c r="N139" s="3"/>
      <c r="O139" s="3"/>
      <c r="P139" s="3"/>
      <c r="Q139" s="3"/>
      <c r="R139" s="3"/>
      <c r="S139" s="3"/>
      <c r="T139" s="3"/>
      <c r="U139" s="3"/>
      <c r="V139" s="3"/>
      <c r="W139" s="3"/>
      <c r="X139" s="3"/>
      <c r="Y139" s="3"/>
      <c r="AE139">
        <v>12</v>
      </c>
      <c r="AF139">
        <v>21</v>
      </c>
      <c r="AG139" t="s">
        <v>203</v>
      </c>
    </row>
    <row r="140" spans="1:60" x14ac:dyDescent="0.2">
      <c r="A140" s="218"/>
      <c r="B140" s="219" t="s">
        <v>29</v>
      </c>
      <c r="C140" s="252"/>
      <c r="D140" s="220"/>
      <c r="E140" s="221"/>
      <c r="F140" s="221"/>
      <c r="G140" s="233">
        <f>G8+G50+G77+G79+G87+G96+G125+G128+G135</f>
        <v>0</v>
      </c>
      <c r="H140" s="3"/>
      <c r="I140" s="3"/>
      <c r="J140" s="3"/>
      <c r="K140" s="3"/>
      <c r="L140" s="3"/>
      <c r="M140" s="3"/>
      <c r="N140" s="3"/>
      <c r="O140" s="3"/>
      <c r="P140" s="3"/>
      <c r="Q140" s="3"/>
      <c r="R140" s="3"/>
      <c r="S140" s="3"/>
      <c r="T140" s="3"/>
      <c r="U140" s="3"/>
      <c r="V140" s="3"/>
      <c r="W140" s="3"/>
      <c r="X140" s="3"/>
      <c r="Y140" s="3"/>
      <c r="AE140">
        <f>SUMIF(L7:L138,AE139,G7:G138)</f>
        <v>0</v>
      </c>
      <c r="AF140">
        <f>SUMIF(L7:L138,AF139,G7:G138)</f>
        <v>0</v>
      </c>
      <c r="AG140" t="s">
        <v>249</v>
      </c>
    </row>
    <row r="141" spans="1:60" x14ac:dyDescent="0.2">
      <c r="C141" s="253"/>
      <c r="D141" s="10"/>
      <c r="AG141" t="s">
        <v>250</v>
      </c>
    </row>
    <row r="142" spans="1:60" x14ac:dyDescent="0.2">
      <c r="D142" s="10"/>
    </row>
    <row r="143" spans="1:60" x14ac:dyDescent="0.2">
      <c r="D143" s="10"/>
    </row>
    <row r="144" spans="1:60"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TzdpIgdxyqGPN8pC2bqzOHWPZ0RYdCHOuQCgv3XBF8ctb+ProRKVPTyBTmT4dEXFvJFI6u19l+tppQUlkAN5xg==" saltValue="8fdfkPFdwmUNEVp5y/Q4gA==" spinCount="100000" sheet="1" formatRows="0"/>
  <mergeCells count="13">
    <mergeCell ref="C132:G132"/>
    <mergeCell ref="C59:G59"/>
    <mergeCell ref="C70:G70"/>
    <mergeCell ref="C93:G93"/>
    <mergeCell ref="C100:G100"/>
    <mergeCell ref="C104:G104"/>
    <mergeCell ref="C127:G127"/>
    <mergeCell ref="A1:G1"/>
    <mergeCell ref="C2:G2"/>
    <mergeCell ref="C3:G3"/>
    <mergeCell ref="C4:G4"/>
    <mergeCell ref="C35:G35"/>
    <mergeCell ref="C43:G43"/>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63D4B-714F-4B31-8374-54A94A764E56}">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88</v>
      </c>
      <c r="C3" s="204" t="s">
        <v>89</v>
      </c>
      <c r="D3" s="202"/>
      <c r="E3" s="202"/>
      <c r="F3" s="202"/>
      <c r="G3" s="203"/>
      <c r="AC3" s="179" t="s">
        <v>192</v>
      </c>
      <c r="AG3" t="s">
        <v>193</v>
      </c>
    </row>
    <row r="4" spans="1:60" ht="24.95" customHeight="1" x14ac:dyDescent="0.2">
      <c r="A4" s="205" t="s">
        <v>9</v>
      </c>
      <c r="B4" s="206" t="s">
        <v>90</v>
      </c>
      <c r="C4" s="207" t="s">
        <v>50</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138</v>
      </c>
      <c r="C8" s="248" t="s">
        <v>139</v>
      </c>
      <c r="D8" s="229"/>
      <c r="E8" s="230"/>
      <c r="F8" s="231"/>
      <c r="G8" s="231">
        <f>SUMIF(AG9:AG16,"&lt;&gt;NOR",G9:G16)</f>
        <v>0</v>
      </c>
      <c r="H8" s="231"/>
      <c r="I8" s="231">
        <f>SUM(I9:I16)</f>
        <v>0</v>
      </c>
      <c r="J8" s="231"/>
      <c r="K8" s="231">
        <f>SUM(K9:K16)</f>
        <v>0</v>
      </c>
      <c r="L8" s="231"/>
      <c r="M8" s="231">
        <f>SUM(M9:M16)</f>
        <v>0</v>
      </c>
      <c r="N8" s="230"/>
      <c r="O8" s="230">
        <f>SUM(O9:O16)</f>
        <v>0</v>
      </c>
      <c r="P8" s="230"/>
      <c r="Q8" s="230">
        <f>SUM(Q9:Q16)</f>
        <v>0</v>
      </c>
      <c r="R8" s="231"/>
      <c r="S8" s="231"/>
      <c r="T8" s="232"/>
      <c r="U8" s="226"/>
      <c r="V8" s="226">
        <f>SUM(V9:V16)</f>
        <v>2.3399999999999994</v>
      </c>
      <c r="W8" s="226"/>
      <c r="X8" s="226"/>
      <c r="Y8" s="226"/>
      <c r="AG8" t="s">
        <v>218</v>
      </c>
    </row>
    <row r="9" spans="1:60" outlineLevel="1" x14ac:dyDescent="0.2">
      <c r="A9" s="234">
        <v>1</v>
      </c>
      <c r="B9" s="235" t="s">
        <v>259</v>
      </c>
      <c r="C9" s="250" t="s">
        <v>704</v>
      </c>
      <c r="D9" s="236" t="s">
        <v>253</v>
      </c>
      <c r="E9" s="237">
        <v>0.64800000000000002</v>
      </c>
      <c r="F9" s="238"/>
      <c r="G9" s="239">
        <f>ROUND(E9*F9,2)</f>
        <v>0</v>
      </c>
      <c r="H9" s="238"/>
      <c r="I9" s="239">
        <f>ROUND(E9*H9,2)</f>
        <v>0</v>
      </c>
      <c r="J9" s="238"/>
      <c r="K9" s="239">
        <f>ROUND(E9*J9,2)</f>
        <v>0</v>
      </c>
      <c r="L9" s="239">
        <v>21</v>
      </c>
      <c r="M9" s="239">
        <f>G9*(1+L9/100)</f>
        <v>0</v>
      </c>
      <c r="N9" s="237">
        <v>0</v>
      </c>
      <c r="O9" s="237">
        <f>ROUND(E9*N9,2)</f>
        <v>0</v>
      </c>
      <c r="P9" s="237">
        <v>0</v>
      </c>
      <c r="Q9" s="237">
        <f>ROUND(E9*P9,2)</f>
        <v>0</v>
      </c>
      <c r="R9" s="239"/>
      <c r="S9" s="239" t="s">
        <v>236</v>
      </c>
      <c r="T9" s="240" t="s">
        <v>223</v>
      </c>
      <c r="U9" s="225">
        <v>3.5329999999999999</v>
      </c>
      <c r="V9" s="225">
        <f>ROUND(E9*U9,2)</f>
        <v>2.29</v>
      </c>
      <c r="W9" s="225"/>
      <c r="X9" s="225" t="s">
        <v>224</v>
      </c>
      <c r="Y9" s="225" t="s">
        <v>225</v>
      </c>
      <c r="Z9" s="215"/>
      <c r="AA9" s="215"/>
      <c r="AB9" s="215"/>
      <c r="AC9" s="215"/>
      <c r="AD9" s="215"/>
      <c r="AE9" s="215"/>
      <c r="AF9" s="215"/>
      <c r="AG9" s="215" t="s">
        <v>226</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outlineLevel="2" x14ac:dyDescent="0.2">
      <c r="A10" s="222"/>
      <c r="B10" s="223"/>
      <c r="C10" s="261" t="s">
        <v>1060</v>
      </c>
      <c r="D10" s="254"/>
      <c r="E10" s="255">
        <v>0.65</v>
      </c>
      <c r="F10" s="225"/>
      <c r="G10" s="225"/>
      <c r="H10" s="225"/>
      <c r="I10" s="225"/>
      <c r="J10" s="225"/>
      <c r="K10" s="225"/>
      <c r="L10" s="225"/>
      <c r="M10" s="225"/>
      <c r="N10" s="224"/>
      <c r="O10" s="224"/>
      <c r="P10" s="224"/>
      <c r="Q10" s="224"/>
      <c r="R10" s="225"/>
      <c r="S10" s="225"/>
      <c r="T10" s="225"/>
      <c r="U10" s="225"/>
      <c r="V10" s="225"/>
      <c r="W10" s="225"/>
      <c r="X10" s="225"/>
      <c r="Y10" s="225"/>
      <c r="Z10" s="215"/>
      <c r="AA10" s="215"/>
      <c r="AB10" s="215"/>
      <c r="AC10" s="215"/>
      <c r="AD10" s="215"/>
      <c r="AE10" s="215"/>
      <c r="AF10" s="215"/>
      <c r="AG10" s="215" t="s">
        <v>258</v>
      </c>
      <c r="AH10" s="215">
        <v>0</v>
      </c>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row>
    <row r="11" spans="1:60" outlineLevel="1" x14ac:dyDescent="0.2">
      <c r="A11" s="234">
        <v>2</v>
      </c>
      <c r="B11" s="235" t="s">
        <v>321</v>
      </c>
      <c r="C11" s="250" t="s">
        <v>322</v>
      </c>
      <c r="D11" s="236" t="s">
        <v>253</v>
      </c>
      <c r="E11" s="237">
        <v>0.64800000000000002</v>
      </c>
      <c r="F11" s="238"/>
      <c r="G11" s="239">
        <f>ROUND(E11*F11,2)</f>
        <v>0</v>
      </c>
      <c r="H11" s="238"/>
      <c r="I11" s="239">
        <f>ROUND(E11*H11,2)</f>
        <v>0</v>
      </c>
      <c r="J11" s="238"/>
      <c r="K11" s="239">
        <f>ROUND(E11*J11,2)</f>
        <v>0</v>
      </c>
      <c r="L11" s="239">
        <v>21</v>
      </c>
      <c r="M11" s="239">
        <f>G11*(1+L11/100)</f>
        <v>0</v>
      </c>
      <c r="N11" s="237">
        <v>0</v>
      </c>
      <c r="O11" s="237">
        <f>ROUND(E11*N11,2)</f>
        <v>0</v>
      </c>
      <c r="P11" s="237">
        <v>0</v>
      </c>
      <c r="Q11" s="237">
        <f>ROUND(E11*P11,2)</f>
        <v>0</v>
      </c>
      <c r="R11" s="239"/>
      <c r="S11" s="239" t="s">
        <v>236</v>
      </c>
      <c r="T11" s="240" t="s">
        <v>223</v>
      </c>
      <c r="U11" s="225">
        <v>1.0999999999999999E-2</v>
      </c>
      <c r="V11" s="225">
        <f>ROUND(E11*U11,2)</f>
        <v>0.01</v>
      </c>
      <c r="W11" s="225"/>
      <c r="X11" s="225" t="s">
        <v>224</v>
      </c>
      <c r="Y11" s="225" t="s">
        <v>225</v>
      </c>
      <c r="Z11" s="215"/>
      <c r="AA11" s="215"/>
      <c r="AB11" s="215"/>
      <c r="AC11" s="215"/>
      <c r="AD11" s="215"/>
      <c r="AE11" s="215"/>
      <c r="AF11" s="215"/>
      <c r="AG11" s="215" t="s">
        <v>226</v>
      </c>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2" x14ac:dyDescent="0.2">
      <c r="A12" s="222"/>
      <c r="B12" s="223"/>
      <c r="C12" s="261" t="s">
        <v>1061</v>
      </c>
      <c r="D12" s="254"/>
      <c r="E12" s="255">
        <v>0.65</v>
      </c>
      <c r="F12" s="225"/>
      <c r="G12" s="225"/>
      <c r="H12" s="225"/>
      <c r="I12" s="225"/>
      <c r="J12" s="225"/>
      <c r="K12" s="225"/>
      <c r="L12" s="225"/>
      <c r="M12" s="225"/>
      <c r="N12" s="224"/>
      <c r="O12" s="224"/>
      <c r="P12" s="224"/>
      <c r="Q12" s="224"/>
      <c r="R12" s="225"/>
      <c r="S12" s="225"/>
      <c r="T12" s="225"/>
      <c r="U12" s="225"/>
      <c r="V12" s="225"/>
      <c r="W12" s="225"/>
      <c r="X12" s="225"/>
      <c r="Y12" s="225"/>
      <c r="Z12" s="215"/>
      <c r="AA12" s="215"/>
      <c r="AB12" s="215"/>
      <c r="AC12" s="215"/>
      <c r="AD12" s="215"/>
      <c r="AE12" s="215"/>
      <c r="AF12" s="215"/>
      <c r="AG12" s="215" t="s">
        <v>258</v>
      </c>
      <c r="AH12" s="215">
        <v>0</v>
      </c>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outlineLevel="1" x14ac:dyDescent="0.2">
      <c r="A13" s="234">
        <v>3</v>
      </c>
      <c r="B13" s="235" t="s">
        <v>617</v>
      </c>
      <c r="C13" s="250" t="s">
        <v>618</v>
      </c>
      <c r="D13" s="236" t="s">
        <v>253</v>
      </c>
      <c r="E13" s="237">
        <v>0.64800000000000002</v>
      </c>
      <c r="F13" s="238"/>
      <c r="G13" s="239">
        <f>ROUND(E13*F13,2)</f>
        <v>0</v>
      </c>
      <c r="H13" s="238"/>
      <c r="I13" s="239">
        <f>ROUND(E13*H13,2)</f>
        <v>0</v>
      </c>
      <c r="J13" s="238"/>
      <c r="K13" s="239">
        <f>ROUND(E13*J13,2)</f>
        <v>0</v>
      </c>
      <c r="L13" s="239">
        <v>21</v>
      </c>
      <c r="M13" s="239">
        <f>G13*(1+L13/100)</f>
        <v>0</v>
      </c>
      <c r="N13" s="237">
        <v>0</v>
      </c>
      <c r="O13" s="237">
        <f>ROUND(E13*N13,2)</f>
        <v>0</v>
      </c>
      <c r="P13" s="237">
        <v>0</v>
      </c>
      <c r="Q13" s="237">
        <f>ROUND(E13*P13,2)</f>
        <v>0</v>
      </c>
      <c r="R13" s="239"/>
      <c r="S13" s="239" t="s">
        <v>236</v>
      </c>
      <c r="T13" s="240" t="s">
        <v>223</v>
      </c>
      <c r="U13" s="225">
        <v>5.2999999999999999E-2</v>
      </c>
      <c r="V13" s="225">
        <f>ROUND(E13*U13,2)</f>
        <v>0.03</v>
      </c>
      <c r="W13" s="225"/>
      <c r="X13" s="225" t="s">
        <v>224</v>
      </c>
      <c r="Y13" s="225" t="s">
        <v>225</v>
      </c>
      <c r="Z13" s="215"/>
      <c r="AA13" s="215"/>
      <c r="AB13" s="215"/>
      <c r="AC13" s="215"/>
      <c r="AD13" s="215"/>
      <c r="AE13" s="215"/>
      <c r="AF13" s="215"/>
      <c r="AG13" s="215" t="s">
        <v>226</v>
      </c>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row>
    <row r="14" spans="1:60" outlineLevel="2" x14ac:dyDescent="0.2">
      <c r="A14" s="222"/>
      <c r="B14" s="223"/>
      <c r="C14" s="261" t="s">
        <v>1061</v>
      </c>
      <c r="D14" s="254"/>
      <c r="E14" s="255">
        <v>0.65</v>
      </c>
      <c r="F14" s="225"/>
      <c r="G14" s="225"/>
      <c r="H14" s="225"/>
      <c r="I14" s="225"/>
      <c r="J14" s="225"/>
      <c r="K14" s="225"/>
      <c r="L14" s="225"/>
      <c r="M14" s="225"/>
      <c r="N14" s="224"/>
      <c r="O14" s="224"/>
      <c r="P14" s="224"/>
      <c r="Q14" s="224"/>
      <c r="R14" s="225"/>
      <c r="S14" s="225"/>
      <c r="T14" s="225"/>
      <c r="U14" s="225"/>
      <c r="V14" s="225"/>
      <c r="W14" s="225"/>
      <c r="X14" s="225"/>
      <c r="Y14" s="225"/>
      <c r="Z14" s="215"/>
      <c r="AA14" s="215"/>
      <c r="AB14" s="215"/>
      <c r="AC14" s="215"/>
      <c r="AD14" s="215"/>
      <c r="AE14" s="215"/>
      <c r="AF14" s="215"/>
      <c r="AG14" s="215" t="s">
        <v>258</v>
      </c>
      <c r="AH14" s="215">
        <v>0</v>
      </c>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outlineLevel="1" x14ac:dyDescent="0.2">
      <c r="A15" s="234">
        <v>4</v>
      </c>
      <c r="B15" s="235" t="s">
        <v>620</v>
      </c>
      <c r="C15" s="250" t="s">
        <v>621</v>
      </c>
      <c r="D15" s="236" t="s">
        <v>253</v>
      </c>
      <c r="E15" s="237">
        <v>0.64800000000000002</v>
      </c>
      <c r="F15" s="238"/>
      <c r="G15" s="239">
        <f>ROUND(E15*F15,2)</f>
        <v>0</v>
      </c>
      <c r="H15" s="238"/>
      <c r="I15" s="239">
        <f>ROUND(E15*H15,2)</f>
        <v>0</v>
      </c>
      <c r="J15" s="238"/>
      <c r="K15" s="239">
        <f>ROUND(E15*J15,2)</f>
        <v>0</v>
      </c>
      <c r="L15" s="239">
        <v>21</v>
      </c>
      <c r="M15" s="239">
        <f>G15*(1+L15/100)</f>
        <v>0</v>
      </c>
      <c r="N15" s="237">
        <v>0</v>
      </c>
      <c r="O15" s="237">
        <f>ROUND(E15*N15,2)</f>
        <v>0</v>
      </c>
      <c r="P15" s="237">
        <v>0</v>
      </c>
      <c r="Q15" s="237">
        <f>ROUND(E15*P15,2)</f>
        <v>0</v>
      </c>
      <c r="R15" s="239"/>
      <c r="S15" s="239" t="s">
        <v>236</v>
      </c>
      <c r="T15" s="240" t="s">
        <v>223</v>
      </c>
      <c r="U15" s="225">
        <v>8.9999999999999993E-3</v>
      </c>
      <c r="V15" s="225">
        <f>ROUND(E15*U15,2)</f>
        <v>0.01</v>
      </c>
      <c r="W15" s="225"/>
      <c r="X15" s="225" t="s">
        <v>224</v>
      </c>
      <c r="Y15" s="225" t="s">
        <v>225</v>
      </c>
      <c r="Z15" s="215"/>
      <c r="AA15" s="215"/>
      <c r="AB15" s="215"/>
      <c r="AC15" s="215"/>
      <c r="AD15" s="215"/>
      <c r="AE15" s="215"/>
      <c r="AF15" s="215"/>
      <c r="AG15" s="215" t="s">
        <v>226</v>
      </c>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outlineLevel="2" x14ac:dyDescent="0.2">
      <c r="A16" s="222"/>
      <c r="B16" s="223"/>
      <c r="C16" s="261" t="s">
        <v>1061</v>
      </c>
      <c r="D16" s="254"/>
      <c r="E16" s="255">
        <v>0.65</v>
      </c>
      <c r="F16" s="225"/>
      <c r="G16" s="225"/>
      <c r="H16" s="225"/>
      <c r="I16" s="225"/>
      <c r="J16" s="225"/>
      <c r="K16" s="225"/>
      <c r="L16" s="225"/>
      <c r="M16" s="225"/>
      <c r="N16" s="224"/>
      <c r="O16" s="224"/>
      <c r="P16" s="224"/>
      <c r="Q16" s="224"/>
      <c r="R16" s="225"/>
      <c r="S16" s="225"/>
      <c r="T16" s="225"/>
      <c r="U16" s="225"/>
      <c r="V16" s="225"/>
      <c r="W16" s="225"/>
      <c r="X16" s="225"/>
      <c r="Y16" s="225"/>
      <c r="Z16" s="215"/>
      <c r="AA16" s="215"/>
      <c r="AB16" s="215"/>
      <c r="AC16" s="215"/>
      <c r="AD16" s="215"/>
      <c r="AE16" s="215"/>
      <c r="AF16" s="215"/>
      <c r="AG16" s="215" t="s">
        <v>258</v>
      </c>
      <c r="AH16" s="215">
        <v>0</v>
      </c>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x14ac:dyDescent="0.2">
      <c r="A17" s="227" t="s">
        <v>217</v>
      </c>
      <c r="B17" s="228" t="s">
        <v>140</v>
      </c>
      <c r="C17" s="248" t="s">
        <v>141</v>
      </c>
      <c r="D17" s="229"/>
      <c r="E17" s="230"/>
      <c r="F17" s="231"/>
      <c r="G17" s="231">
        <f>SUMIF(AG18:AG19,"&lt;&gt;NOR",G18:G19)</f>
        <v>0</v>
      </c>
      <c r="H17" s="231"/>
      <c r="I17" s="231">
        <f>SUM(I18:I19)</f>
        <v>0</v>
      </c>
      <c r="J17" s="231"/>
      <c r="K17" s="231">
        <f>SUM(K18:K19)</f>
        <v>0</v>
      </c>
      <c r="L17" s="231"/>
      <c r="M17" s="231">
        <f>SUM(M18:M19)</f>
        <v>0</v>
      </c>
      <c r="N17" s="230"/>
      <c r="O17" s="230">
        <f>SUM(O18:O19)</f>
        <v>1.8</v>
      </c>
      <c r="P17" s="230"/>
      <c r="Q17" s="230">
        <f>SUM(Q18:Q19)</f>
        <v>0</v>
      </c>
      <c r="R17" s="231"/>
      <c r="S17" s="231"/>
      <c r="T17" s="232"/>
      <c r="U17" s="226"/>
      <c r="V17" s="226">
        <f>SUM(V18:V19)</f>
        <v>0.34</v>
      </c>
      <c r="W17" s="226"/>
      <c r="X17" s="226"/>
      <c r="Y17" s="226"/>
      <c r="AG17" t="s">
        <v>218</v>
      </c>
    </row>
    <row r="18" spans="1:60" outlineLevel="1" x14ac:dyDescent="0.2">
      <c r="A18" s="234">
        <v>5</v>
      </c>
      <c r="B18" s="235" t="s">
        <v>1062</v>
      </c>
      <c r="C18" s="250" t="s">
        <v>1063</v>
      </c>
      <c r="D18" s="236" t="s">
        <v>253</v>
      </c>
      <c r="E18" s="237">
        <v>0.71279999999999999</v>
      </c>
      <c r="F18" s="238"/>
      <c r="G18" s="239">
        <f>ROUND(E18*F18,2)</f>
        <v>0</v>
      </c>
      <c r="H18" s="238"/>
      <c r="I18" s="239">
        <f>ROUND(E18*H18,2)</f>
        <v>0</v>
      </c>
      <c r="J18" s="238"/>
      <c r="K18" s="239">
        <f>ROUND(E18*J18,2)</f>
        <v>0</v>
      </c>
      <c r="L18" s="239">
        <v>21</v>
      </c>
      <c r="M18" s="239">
        <f>G18*(1+L18/100)</f>
        <v>0</v>
      </c>
      <c r="N18" s="237">
        <v>2.5249999999999999</v>
      </c>
      <c r="O18" s="237">
        <f>ROUND(E18*N18,2)</f>
        <v>1.8</v>
      </c>
      <c r="P18" s="237">
        <v>0</v>
      </c>
      <c r="Q18" s="237">
        <f>ROUND(E18*P18,2)</f>
        <v>0</v>
      </c>
      <c r="R18" s="239"/>
      <c r="S18" s="239" t="s">
        <v>236</v>
      </c>
      <c r="T18" s="240" t="s">
        <v>223</v>
      </c>
      <c r="U18" s="225">
        <v>0.47699999999999998</v>
      </c>
      <c r="V18" s="225">
        <f>ROUND(E18*U18,2)</f>
        <v>0.34</v>
      </c>
      <c r="W18" s="225"/>
      <c r="X18" s="225" t="s">
        <v>224</v>
      </c>
      <c r="Y18" s="225" t="s">
        <v>225</v>
      </c>
      <c r="Z18" s="215"/>
      <c r="AA18" s="215"/>
      <c r="AB18" s="215"/>
      <c r="AC18" s="215"/>
      <c r="AD18" s="215"/>
      <c r="AE18" s="215"/>
      <c r="AF18" s="215"/>
      <c r="AG18" s="215" t="s">
        <v>226</v>
      </c>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1:60" outlineLevel="2" x14ac:dyDescent="0.2">
      <c r="A19" s="222"/>
      <c r="B19" s="223"/>
      <c r="C19" s="261" t="s">
        <v>1064</v>
      </c>
      <c r="D19" s="254"/>
      <c r="E19" s="255">
        <v>0.71</v>
      </c>
      <c r="F19" s="225"/>
      <c r="G19" s="225"/>
      <c r="H19" s="225"/>
      <c r="I19" s="225"/>
      <c r="J19" s="225"/>
      <c r="K19" s="225"/>
      <c r="L19" s="225"/>
      <c r="M19" s="225"/>
      <c r="N19" s="224"/>
      <c r="O19" s="224"/>
      <c r="P19" s="224"/>
      <c r="Q19" s="224"/>
      <c r="R19" s="225"/>
      <c r="S19" s="225"/>
      <c r="T19" s="225"/>
      <c r="U19" s="225"/>
      <c r="V19" s="225"/>
      <c r="W19" s="225"/>
      <c r="X19" s="225"/>
      <c r="Y19" s="225"/>
      <c r="Z19" s="215"/>
      <c r="AA19" s="215"/>
      <c r="AB19" s="215"/>
      <c r="AC19" s="215"/>
      <c r="AD19" s="215"/>
      <c r="AE19" s="215"/>
      <c r="AF19" s="215"/>
      <c r="AG19" s="215" t="s">
        <v>258</v>
      </c>
      <c r="AH19" s="215">
        <v>0</v>
      </c>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row>
    <row r="20" spans="1:60" x14ac:dyDescent="0.2">
      <c r="A20" s="227" t="s">
        <v>217</v>
      </c>
      <c r="B20" s="228" t="s">
        <v>142</v>
      </c>
      <c r="C20" s="248" t="s">
        <v>143</v>
      </c>
      <c r="D20" s="229"/>
      <c r="E20" s="230"/>
      <c r="F20" s="231"/>
      <c r="G20" s="231">
        <f>SUMIF(AG21:AG26,"&lt;&gt;NOR",G21:G26)</f>
        <v>0</v>
      </c>
      <c r="H20" s="231"/>
      <c r="I20" s="231">
        <f>SUM(I21:I26)</f>
        <v>0</v>
      </c>
      <c r="J20" s="231"/>
      <c r="K20" s="231">
        <f>SUM(K21:K26)</f>
        <v>0</v>
      </c>
      <c r="L20" s="231"/>
      <c r="M20" s="231">
        <f>SUM(M21:M26)</f>
        <v>0</v>
      </c>
      <c r="N20" s="230"/>
      <c r="O20" s="230">
        <f>SUM(O21:O26)</f>
        <v>33.81</v>
      </c>
      <c r="P20" s="230"/>
      <c r="Q20" s="230">
        <f>SUM(Q21:Q26)</f>
        <v>0</v>
      </c>
      <c r="R20" s="231"/>
      <c r="S20" s="231"/>
      <c r="T20" s="232"/>
      <c r="U20" s="226"/>
      <c r="V20" s="226">
        <f>SUM(V21:V26)</f>
        <v>297.56</v>
      </c>
      <c r="W20" s="226"/>
      <c r="X20" s="226"/>
      <c r="Y20" s="226"/>
      <c r="AG20" t="s">
        <v>218</v>
      </c>
    </row>
    <row r="21" spans="1:60" ht="22.5" outlineLevel="1" x14ac:dyDescent="0.2">
      <c r="A21" s="241">
        <v>6</v>
      </c>
      <c r="B21" s="242" t="s">
        <v>1065</v>
      </c>
      <c r="C21" s="249" t="s">
        <v>1066</v>
      </c>
      <c r="D21" s="243" t="s">
        <v>221</v>
      </c>
      <c r="E21" s="244">
        <v>128</v>
      </c>
      <c r="F21" s="245"/>
      <c r="G21" s="246">
        <f>ROUND(E21*F21,2)</f>
        <v>0</v>
      </c>
      <c r="H21" s="245"/>
      <c r="I21" s="246">
        <f>ROUND(E21*H21,2)</f>
        <v>0</v>
      </c>
      <c r="J21" s="245"/>
      <c r="K21" s="246">
        <f>ROUND(E21*J21,2)</f>
        <v>0</v>
      </c>
      <c r="L21" s="246">
        <v>21</v>
      </c>
      <c r="M21" s="246">
        <f>G21*(1+L21/100)</f>
        <v>0</v>
      </c>
      <c r="N21" s="244">
        <v>5.9159999999999997E-2</v>
      </c>
      <c r="O21" s="244">
        <f>ROUND(E21*N21,2)</f>
        <v>7.57</v>
      </c>
      <c r="P21" s="244">
        <v>0</v>
      </c>
      <c r="Q21" s="244">
        <f>ROUND(E21*P21,2)</f>
        <v>0</v>
      </c>
      <c r="R21" s="246"/>
      <c r="S21" s="246" t="s">
        <v>236</v>
      </c>
      <c r="T21" s="247" t="s">
        <v>223</v>
      </c>
      <c r="U21" s="225">
        <v>1.5</v>
      </c>
      <c r="V21" s="225">
        <f>ROUND(E21*U21,2)</f>
        <v>192</v>
      </c>
      <c r="W21" s="225"/>
      <c r="X21" s="225" t="s">
        <v>224</v>
      </c>
      <c r="Y21" s="225" t="s">
        <v>225</v>
      </c>
      <c r="Z21" s="215"/>
      <c r="AA21" s="215"/>
      <c r="AB21" s="215"/>
      <c r="AC21" s="215"/>
      <c r="AD21" s="215"/>
      <c r="AE21" s="215"/>
      <c r="AF21" s="215"/>
      <c r="AG21" s="215" t="s">
        <v>226</v>
      </c>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row>
    <row r="22" spans="1:60" outlineLevel="1" x14ac:dyDescent="0.2">
      <c r="A22" s="234">
        <v>7</v>
      </c>
      <c r="B22" s="235" t="s">
        <v>1067</v>
      </c>
      <c r="C22" s="250" t="s">
        <v>1068</v>
      </c>
      <c r="D22" s="236" t="s">
        <v>341</v>
      </c>
      <c r="E22" s="237">
        <v>203</v>
      </c>
      <c r="F22" s="238"/>
      <c r="G22" s="239">
        <f>ROUND(E22*F22,2)</f>
        <v>0</v>
      </c>
      <c r="H22" s="238"/>
      <c r="I22" s="239">
        <f>ROUND(E22*H22,2)</f>
        <v>0</v>
      </c>
      <c r="J22" s="238"/>
      <c r="K22" s="239">
        <f>ROUND(E22*J22,2)</f>
        <v>0</v>
      </c>
      <c r="L22" s="239">
        <v>21</v>
      </c>
      <c r="M22" s="239">
        <f>G22*(1+L22/100)</f>
        <v>0</v>
      </c>
      <c r="N22" s="237">
        <v>0.125</v>
      </c>
      <c r="O22" s="237">
        <f>ROUND(E22*N22,2)</f>
        <v>25.38</v>
      </c>
      <c r="P22" s="237">
        <v>0</v>
      </c>
      <c r="Q22" s="237">
        <f>ROUND(E22*P22,2)</f>
        <v>0</v>
      </c>
      <c r="R22" s="239"/>
      <c r="S22" s="239" t="s">
        <v>236</v>
      </c>
      <c r="T22" s="240" t="s">
        <v>223</v>
      </c>
      <c r="U22" s="225">
        <v>0.52</v>
      </c>
      <c r="V22" s="225">
        <f>ROUND(E22*U22,2)</f>
        <v>105.56</v>
      </c>
      <c r="W22" s="225"/>
      <c r="X22" s="225" t="s">
        <v>224</v>
      </c>
      <c r="Y22" s="225" t="s">
        <v>225</v>
      </c>
      <c r="Z22" s="215"/>
      <c r="AA22" s="215"/>
      <c r="AB22" s="215"/>
      <c r="AC22" s="215"/>
      <c r="AD22" s="215"/>
      <c r="AE22" s="215"/>
      <c r="AF22" s="215"/>
      <c r="AG22" s="215" t="s">
        <v>226</v>
      </c>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row>
    <row r="23" spans="1:60" outlineLevel="2" x14ac:dyDescent="0.2">
      <c r="A23" s="222"/>
      <c r="B23" s="223"/>
      <c r="C23" s="261" t="s">
        <v>1069</v>
      </c>
      <c r="D23" s="254"/>
      <c r="E23" s="255">
        <v>132</v>
      </c>
      <c r="F23" s="225"/>
      <c r="G23" s="225"/>
      <c r="H23" s="225"/>
      <c r="I23" s="225"/>
      <c r="J23" s="225"/>
      <c r="K23" s="225"/>
      <c r="L23" s="225"/>
      <c r="M23" s="225"/>
      <c r="N23" s="224"/>
      <c r="O23" s="224"/>
      <c r="P23" s="224"/>
      <c r="Q23" s="224"/>
      <c r="R23" s="225"/>
      <c r="S23" s="225"/>
      <c r="T23" s="225"/>
      <c r="U23" s="225"/>
      <c r="V23" s="225"/>
      <c r="W23" s="225"/>
      <c r="X23" s="225"/>
      <c r="Y23" s="225"/>
      <c r="Z23" s="215"/>
      <c r="AA23" s="215"/>
      <c r="AB23" s="215"/>
      <c r="AC23" s="215"/>
      <c r="AD23" s="215"/>
      <c r="AE23" s="215"/>
      <c r="AF23" s="215"/>
      <c r="AG23" s="215" t="s">
        <v>258</v>
      </c>
      <c r="AH23" s="215">
        <v>0</v>
      </c>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row>
    <row r="24" spans="1:60" outlineLevel="3" x14ac:dyDescent="0.2">
      <c r="A24" s="222"/>
      <c r="B24" s="223"/>
      <c r="C24" s="261" t="s">
        <v>1070</v>
      </c>
      <c r="D24" s="254"/>
      <c r="E24" s="255">
        <v>71</v>
      </c>
      <c r="F24" s="225"/>
      <c r="G24" s="225"/>
      <c r="H24" s="225"/>
      <c r="I24" s="225"/>
      <c r="J24" s="225"/>
      <c r="K24" s="225"/>
      <c r="L24" s="225"/>
      <c r="M24" s="225"/>
      <c r="N24" s="224"/>
      <c r="O24" s="224"/>
      <c r="P24" s="224"/>
      <c r="Q24" s="224"/>
      <c r="R24" s="225"/>
      <c r="S24" s="225"/>
      <c r="T24" s="225"/>
      <c r="U24" s="225"/>
      <c r="V24" s="225"/>
      <c r="W24" s="225"/>
      <c r="X24" s="225"/>
      <c r="Y24" s="225"/>
      <c r="Z24" s="215"/>
      <c r="AA24" s="215"/>
      <c r="AB24" s="215"/>
      <c r="AC24" s="215"/>
      <c r="AD24" s="215"/>
      <c r="AE24" s="215"/>
      <c r="AF24" s="215"/>
      <c r="AG24" s="215" t="s">
        <v>258</v>
      </c>
      <c r="AH24" s="215">
        <v>0</v>
      </c>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row>
    <row r="25" spans="1:60" outlineLevel="1" x14ac:dyDescent="0.2">
      <c r="A25" s="241">
        <v>8</v>
      </c>
      <c r="B25" s="242" t="s">
        <v>1071</v>
      </c>
      <c r="C25" s="249" t="s">
        <v>1072</v>
      </c>
      <c r="D25" s="243" t="s">
        <v>341</v>
      </c>
      <c r="E25" s="244">
        <v>132</v>
      </c>
      <c r="F25" s="245"/>
      <c r="G25" s="246">
        <f>ROUND(E25*F25,2)</f>
        <v>0</v>
      </c>
      <c r="H25" s="245"/>
      <c r="I25" s="246">
        <f>ROUND(E25*H25,2)</f>
        <v>0</v>
      </c>
      <c r="J25" s="245"/>
      <c r="K25" s="246">
        <f>ROUND(E25*J25,2)</f>
        <v>0</v>
      </c>
      <c r="L25" s="246">
        <v>21</v>
      </c>
      <c r="M25" s="246">
        <f>G25*(1+L25/100)</f>
        <v>0</v>
      </c>
      <c r="N25" s="244">
        <v>4.6800000000000001E-3</v>
      </c>
      <c r="O25" s="244">
        <f>ROUND(E25*N25,2)</f>
        <v>0.62</v>
      </c>
      <c r="P25" s="244">
        <v>0</v>
      </c>
      <c r="Q25" s="244">
        <f>ROUND(E25*P25,2)</f>
        <v>0</v>
      </c>
      <c r="R25" s="246" t="s">
        <v>302</v>
      </c>
      <c r="S25" s="246" t="s">
        <v>236</v>
      </c>
      <c r="T25" s="247" t="s">
        <v>223</v>
      </c>
      <c r="U25" s="225">
        <v>0</v>
      </c>
      <c r="V25" s="225">
        <f>ROUND(E25*U25,2)</f>
        <v>0</v>
      </c>
      <c r="W25" s="225"/>
      <c r="X25" s="225" t="s">
        <v>285</v>
      </c>
      <c r="Y25" s="225" t="s">
        <v>225</v>
      </c>
      <c r="Z25" s="215"/>
      <c r="AA25" s="215"/>
      <c r="AB25" s="215"/>
      <c r="AC25" s="215"/>
      <c r="AD25" s="215"/>
      <c r="AE25" s="215"/>
      <c r="AF25" s="215"/>
      <c r="AG25" s="215" t="s">
        <v>286</v>
      </c>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row>
    <row r="26" spans="1:60" outlineLevel="1" x14ac:dyDescent="0.2">
      <c r="A26" s="241">
        <v>9</v>
      </c>
      <c r="B26" s="242" t="s">
        <v>1073</v>
      </c>
      <c r="C26" s="249" t="s">
        <v>1074</v>
      </c>
      <c r="D26" s="243" t="s">
        <v>341</v>
      </c>
      <c r="E26" s="244">
        <v>71</v>
      </c>
      <c r="F26" s="245"/>
      <c r="G26" s="246">
        <f>ROUND(E26*F26,2)</f>
        <v>0</v>
      </c>
      <c r="H26" s="245"/>
      <c r="I26" s="246">
        <f>ROUND(E26*H26,2)</f>
        <v>0</v>
      </c>
      <c r="J26" s="245"/>
      <c r="K26" s="246">
        <f>ROUND(E26*J26,2)</f>
        <v>0</v>
      </c>
      <c r="L26" s="246">
        <v>21</v>
      </c>
      <c r="M26" s="246">
        <f>G26*(1+L26/100)</f>
        <v>0</v>
      </c>
      <c r="N26" s="244">
        <v>3.3999999999999998E-3</v>
      </c>
      <c r="O26" s="244">
        <f>ROUND(E26*N26,2)</f>
        <v>0.24</v>
      </c>
      <c r="P26" s="244">
        <v>0</v>
      </c>
      <c r="Q26" s="244">
        <f>ROUND(E26*P26,2)</f>
        <v>0</v>
      </c>
      <c r="R26" s="246" t="s">
        <v>302</v>
      </c>
      <c r="S26" s="246" t="s">
        <v>236</v>
      </c>
      <c r="T26" s="247" t="s">
        <v>223</v>
      </c>
      <c r="U26" s="225">
        <v>0</v>
      </c>
      <c r="V26" s="225">
        <f>ROUND(E26*U26,2)</f>
        <v>0</v>
      </c>
      <c r="W26" s="225"/>
      <c r="X26" s="225" t="s">
        <v>285</v>
      </c>
      <c r="Y26" s="225" t="s">
        <v>225</v>
      </c>
      <c r="Z26" s="215"/>
      <c r="AA26" s="215"/>
      <c r="AB26" s="215"/>
      <c r="AC26" s="215"/>
      <c r="AD26" s="215"/>
      <c r="AE26" s="215"/>
      <c r="AF26" s="215"/>
      <c r="AG26" s="215" t="s">
        <v>286</v>
      </c>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row>
    <row r="27" spans="1:60" x14ac:dyDescent="0.2">
      <c r="A27" s="227" t="s">
        <v>217</v>
      </c>
      <c r="B27" s="228" t="s">
        <v>158</v>
      </c>
      <c r="C27" s="248" t="s">
        <v>159</v>
      </c>
      <c r="D27" s="229"/>
      <c r="E27" s="230"/>
      <c r="F27" s="231"/>
      <c r="G27" s="231">
        <f>SUMIF(AG28:AG28,"&lt;&gt;NOR",G28:G28)</f>
        <v>0</v>
      </c>
      <c r="H27" s="231"/>
      <c r="I27" s="231">
        <f>SUM(I28:I28)</f>
        <v>0</v>
      </c>
      <c r="J27" s="231"/>
      <c r="K27" s="231">
        <f>SUM(K28:K28)</f>
        <v>0</v>
      </c>
      <c r="L27" s="231"/>
      <c r="M27" s="231">
        <f>SUM(M28:M28)</f>
        <v>0</v>
      </c>
      <c r="N27" s="230"/>
      <c r="O27" s="230">
        <f>SUM(O28:O28)</f>
        <v>0</v>
      </c>
      <c r="P27" s="230"/>
      <c r="Q27" s="230">
        <f>SUM(Q28:Q28)</f>
        <v>0</v>
      </c>
      <c r="R27" s="231"/>
      <c r="S27" s="231"/>
      <c r="T27" s="232"/>
      <c r="U27" s="226"/>
      <c r="V27" s="226">
        <f>SUM(V28:V28)</f>
        <v>30.34</v>
      </c>
      <c r="W27" s="226"/>
      <c r="X27" s="226"/>
      <c r="Y27" s="226"/>
      <c r="AG27" t="s">
        <v>218</v>
      </c>
    </row>
    <row r="28" spans="1:60" outlineLevel="1" x14ac:dyDescent="0.2">
      <c r="A28" s="241">
        <v>10</v>
      </c>
      <c r="B28" s="242" t="s">
        <v>404</v>
      </c>
      <c r="C28" s="249" t="s">
        <v>405</v>
      </c>
      <c r="D28" s="243" t="s">
        <v>335</v>
      </c>
      <c r="E28" s="244">
        <v>35.606459999999998</v>
      </c>
      <c r="F28" s="245"/>
      <c r="G28" s="246">
        <f>ROUND(E28*F28,2)</f>
        <v>0</v>
      </c>
      <c r="H28" s="245"/>
      <c r="I28" s="246">
        <f>ROUND(E28*H28,2)</f>
        <v>0</v>
      </c>
      <c r="J28" s="245"/>
      <c r="K28" s="246">
        <f>ROUND(E28*J28,2)</f>
        <v>0</v>
      </c>
      <c r="L28" s="246">
        <v>21</v>
      </c>
      <c r="M28" s="246">
        <f>G28*(1+L28/100)</f>
        <v>0</v>
      </c>
      <c r="N28" s="244">
        <v>0</v>
      </c>
      <c r="O28" s="244">
        <f>ROUND(E28*N28,2)</f>
        <v>0</v>
      </c>
      <c r="P28" s="244">
        <v>0</v>
      </c>
      <c r="Q28" s="244">
        <f>ROUND(E28*P28,2)</f>
        <v>0</v>
      </c>
      <c r="R28" s="246"/>
      <c r="S28" s="246" t="s">
        <v>236</v>
      </c>
      <c r="T28" s="247" t="s">
        <v>223</v>
      </c>
      <c r="U28" s="225">
        <v>0.85199999999999998</v>
      </c>
      <c r="V28" s="225">
        <f>ROUND(E28*U28,2)</f>
        <v>30.34</v>
      </c>
      <c r="W28" s="225"/>
      <c r="X28" s="225" t="s">
        <v>224</v>
      </c>
      <c r="Y28" s="225" t="s">
        <v>225</v>
      </c>
      <c r="Z28" s="215"/>
      <c r="AA28" s="215"/>
      <c r="AB28" s="215"/>
      <c r="AC28" s="215"/>
      <c r="AD28" s="215"/>
      <c r="AE28" s="215"/>
      <c r="AF28" s="215"/>
      <c r="AG28" s="215" t="s">
        <v>314</v>
      </c>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row>
    <row r="29" spans="1:60" x14ac:dyDescent="0.2">
      <c r="A29" s="227" t="s">
        <v>217</v>
      </c>
      <c r="B29" s="228" t="s">
        <v>170</v>
      </c>
      <c r="C29" s="248" t="s">
        <v>171</v>
      </c>
      <c r="D29" s="229"/>
      <c r="E29" s="230"/>
      <c r="F29" s="231"/>
      <c r="G29" s="231">
        <f>SUMIF(AG30:AG40,"&lt;&gt;NOR",G30:G40)</f>
        <v>0</v>
      </c>
      <c r="H29" s="231"/>
      <c r="I29" s="231">
        <f>SUM(I30:I40)</f>
        <v>0</v>
      </c>
      <c r="J29" s="231"/>
      <c r="K29" s="231">
        <f>SUM(K30:K40)</f>
        <v>0</v>
      </c>
      <c r="L29" s="231"/>
      <c r="M29" s="231">
        <f>SUM(M30:M40)</f>
        <v>0</v>
      </c>
      <c r="N29" s="230"/>
      <c r="O29" s="230">
        <f>SUM(O30:O40)</f>
        <v>0.39</v>
      </c>
      <c r="P29" s="230"/>
      <c r="Q29" s="230">
        <f>SUM(Q30:Q40)</f>
        <v>0</v>
      </c>
      <c r="R29" s="231"/>
      <c r="S29" s="231"/>
      <c r="T29" s="232"/>
      <c r="U29" s="226"/>
      <c r="V29" s="226">
        <f>SUM(V30:V40)</f>
        <v>128.86999999999998</v>
      </c>
      <c r="W29" s="226"/>
      <c r="X29" s="226"/>
      <c r="Y29" s="226"/>
      <c r="AG29" t="s">
        <v>218</v>
      </c>
    </row>
    <row r="30" spans="1:60" outlineLevel="1" x14ac:dyDescent="0.2">
      <c r="A30" s="241">
        <v>11</v>
      </c>
      <c r="B30" s="242" t="s">
        <v>1075</v>
      </c>
      <c r="C30" s="249" t="s">
        <v>1076</v>
      </c>
      <c r="D30" s="243" t="s">
        <v>299</v>
      </c>
      <c r="E30" s="244">
        <v>320</v>
      </c>
      <c r="F30" s="245"/>
      <c r="G30" s="246">
        <f>ROUND(E30*F30,2)</f>
        <v>0</v>
      </c>
      <c r="H30" s="245"/>
      <c r="I30" s="246">
        <f>ROUND(E30*H30,2)</f>
        <v>0</v>
      </c>
      <c r="J30" s="245"/>
      <c r="K30" s="246">
        <f>ROUND(E30*J30,2)</f>
        <v>0</v>
      </c>
      <c r="L30" s="246">
        <v>21</v>
      </c>
      <c r="M30" s="246">
        <f>G30*(1+L30/100)</f>
        <v>0</v>
      </c>
      <c r="N30" s="244">
        <v>0</v>
      </c>
      <c r="O30" s="244">
        <f>ROUND(E30*N30,2)</f>
        <v>0</v>
      </c>
      <c r="P30" s="244">
        <v>0</v>
      </c>
      <c r="Q30" s="244">
        <f>ROUND(E30*P30,2)</f>
        <v>0</v>
      </c>
      <c r="R30" s="246"/>
      <c r="S30" s="246" t="s">
        <v>236</v>
      </c>
      <c r="T30" s="247" t="s">
        <v>223</v>
      </c>
      <c r="U30" s="225">
        <v>0.28000000000000003</v>
      </c>
      <c r="V30" s="225">
        <f>ROUND(E30*U30,2)</f>
        <v>89.6</v>
      </c>
      <c r="W30" s="225"/>
      <c r="X30" s="225" t="s">
        <v>224</v>
      </c>
      <c r="Y30" s="225" t="s">
        <v>225</v>
      </c>
      <c r="Z30" s="215"/>
      <c r="AA30" s="215"/>
      <c r="AB30" s="215"/>
      <c r="AC30" s="215"/>
      <c r="AD30" s="215"/>
      <c r="AE30" s="215"/>
      <c r="AF30" s="215"/>
      <c r="AG30" s="215" t="s">
        <v>226</v>
      </c>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row>
    <row r="31" spans="1:60" outlineLevel="1" x14ac:dyDescent="0.2">
      <c r="A31" s="241">
        <v>12</v>
      </c>
      <c r="B31" s="242" t="s">
        <v>1077</v>
      </c>
      <c r="C31" s="249" t="s">
        <v>1078</v>
      </c>
      <c r="D31" s="243" t="s">
        <v>299</v>
      </c>
      <c r="E31" s="244">
        <v>960</v>
      </c>
      <c r="F31" s="245"/>
      <c r="G31" s="246">
        <f>ROUND(E31*F31,2)</f>
        <v>0</v>
      </c>
      <c r="H31" s="245"/>
      <c r="I31" s="246">
        <f>ROUND(E31*H31,2)</f>
        <v>0</v>
      </c>
      <c r="J31" s="245"/>
      <c r="K31" s="246">
        <f>ROUND(E31*J31,2)</f>
        <v>0</v>
      </c>
      <c r="L31" s="246">
        <v>21</v>
      </c>
      <c r="M31" s="246">
        <f>G31*(1+L31/100)</f>
        <v>0</v>
      </c>
      <c r="N31" s="244">
        <v>0</v>
      </c>
      <c r="O31" s="244">
        <f>ROUND(E31*N31,2)</f>
        <v>0</v>
      </c>
      <c r="P31" s="244">
        <v>0</v>
      </c>
      <c r="Q31" s="244">
        <f>ROUND(E31*P31,2)</f>
        <v>0</v>
      </c>
      <c r="R31" s="246"/>
      <c r="S31" s="246" t="s">
        <v>236</v>
      </c>
      <c r="T31" s="247" t="s">
        <v>223</v>
      </c>
      <c r="U31" s="225">
        <v>0.03</v>
      </c>
      <c r="V31" s="225">
        <f>ROUND(E31*U31,2)</f>
        <v>28.8</v>
      </c>
      <c r="W31" s="225"/>
      <c r="X31" s="225" t="s">
        <v>224</v>
      </c>
      <c r="Y31" s="225" t="s">
        <v>225</v>
      </c>
      <c r="Z31" s="215"/>
      <c r="AA31" s="215"/>
      <c r="AB31" s="215"/>
      <c r="AC31" s="215"/>
      <c r="AD31" s="215"/>
      <c r="AE31" s="215"/>
      <c r="AF31" s="215"/>
      <c r="AG31" s="215" t="s">
        <v>226</v>
      </c>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row>
    <row r="32" spans="1:60" outlineLevel="1" x14ac:dyDescent="0.2">
      <c r="A32" s="241">
        <v>13</v>
      </c>
      <c r="B32" s="242" t="s">
        <v>1079</v>
      </c>
      <c r="C32" s="249" t="s">
        <v>1080</v>
      </c>
      <c r="D32" s="243" t="s">
        <v>341</v>
      </c>
      <c r="E32" s="244">
        <v>1</v>
      </c>
      <c r="F32" s="245"/>
      <c r="G32" s="246">
        <f>ROUND(E32*F32,2)</f>
        <v>0</v>
      </c>
      <c r="H32" s="245"/>
      <c r="I32" s="246">
        <f>ROUND(E32*H32,2)</f>
        <v>0</v>
      </c>
      <c r="J32" s="245"/>
      <c r="K32" s="246">
        <f>ROUND(E32*J32,2)</f>
        <v>0</v>
      </c>
      <c r="L32" s="246">
        <v>21</v>
      </c>
      <c r="M32" s="246">
        <f>G32*(1+L32/100)</f>
        <v>0</v>
      </c>
      <c r="N32" s="244">
        <v>0</v>
      </c>
      <c r="O32" s="244">
        <f>ROUND(E32*N32,2)</f>
        <v>0</v>
      </c>
      <c r="P32" s="244">
        <v>0</v>
      </c>
      <c r="Q32" s="244">
        <f>ROUND(E32*P32,2)</f>
        <v>0</v>
      </c>
      <c r="R32" s="246"/>
      <c r="S32" s="246" t="s">
        <v>236</v>
      </c>
      <c r="T32" s="247" t="s">
        <v>223</v>
      </c>
      <c r="U32" s="225">
        <v>9.16</v>
      </c>
      <c r="V32" s="225">
        <f>ROUND(E32*U32,2)</f>
        <v>9.16</v>
      </c>
      <c r="W32" s="225"/>
      <c r="X32" s="225" t="s">
        <v>224</v>
      </c>
      <c r="Y32" s="225" t="s">
        <v>225</v>
      </c>
      <c r="Z32" s="215"/>
      <c r="AA32" s="215"/>
      <c r="AB32" s="215"/>
      <c r="AC32" s="215"/>
      <c r="AD32" s="215"/>
      <c r="AE32" s="215"/>
      <c r="AF32" s="215"/>
      <c r="AG32" s="215" t="s">
        <v>226</v>
      </c>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row>
    <row r="33" spans="1:60" outlineLevel="1" x14ac:dyDescent="0.2">
      <c r="A33" s="241">
        <v>14</v>
      </c>
      <c r="B33" s="242" t="s">
        <v>1081</v>
      </c>
      <c r="C33" s="249" t="s">
        <v>1082</v>
      </c>
      <c r="D33" s="243" t="s">
        <v>299</v>
      </c>
      <c r="E33" s="244">
        <v>320</v>
      </c>
      <c r="F33" s="245"/>
      <c r="G33" s="246">
        <f>ROUND(E33*F33,2)</f>
        <v>0</v>
      </c>
      <c r="H33" s="245"/>
      <c r="I33" s="246">
        <f>ROUND(E33*H33,2)</f>
        <v>0</v>
      </c>
      <c r="J33" s="245"/>
      <c r="K33" s="246">
        <f>ROUND(E33*J33,2)</f>
        <v>0</v>
      </c>
      <c r="L33" s="246">
        <v>21</v>
      </c>
      <c r="M33" s="246">
        <f>G33*(1+L33/100)</f>
        <v>0</v>
      </c>
      <c r="N33" s="244">
        <v>1.1999999999999999E-3</v>
      </c>
      <c r="O33" s="244">
        <f>ROUND(E33*N33,2)</f>
        <v>0.38</v>
      </c>
      <c r="P33" s="244">
        <v>0</v>
      </c>
      <c r="Q33" s="244">
        <f>ROUND(E33*P33,2)</f>
        <v>0</v>
      </c>
      <c r="R33" s="246" t="s">
        <v>302</v>
      </c>
      <c r="S33" s="246" t="s">
        <v>236</v>
      </c>
      <c r="T33" s="247" t="s">
        <v>223</v>
      </c>
      <c r="U33" s="225">
        <v>0</v>
      </c>
      <c r="V33" s="225">
        <f>ROUND(E33*U33,2)</f>
        <v>0</v>
      </c>
      <c r="W33" s="225"/>
      <c r="X33" s="225" t="s">
        <v>285</v>
      </c>
      <c r="Y33" s="225" t="s">
        <v>225</v>
      </c>
      <c r="Z33" s="215"/>
      <c r="AA33" s="215"/>
      <c r="AB33" s="215"/>
      <c r="AC33" s="215"/>
      <c r="AD33" s="215"/>
      <c r="AE33" s="215"/>
      <c r="AF33" s="215"/>
      <c r="AG33" s="215" t="s">
        <v>286</v>
      </c>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row>
    <row r="34" spans="1:60" outlineLevel="1" x14ac:dyDescent="0.2">
      <c r="A34" s="241">
        <v>15</v>
      </c>
      <c r="B34" s="242" t="s">
        <v>1083</v>
      </c>
      <c r="C34" s="249" t="s">
        <v>1084</v>
      </c>
      <c r="D34" s="243" t="s">
        <v>299</v>
      </c>
      <c r="E34" s="244">
        <v>960</v>
      </c>
      <c r="F34" s="245"/>
      <c r="G34" s="246">
        <f>ROUND(E34*F34,2)</f>
        <v>0</v>
      </c>
      <c r="H34" s="245"/>
      <c r="I34" s="246">
        <f>ROUND(E34*H34,2)</f>
        <v>0</v>
      </c>
      <c r="J34" s="245"/>
      <c r="K34" s="246">
        <f>ROUND(E34*J34,2)</f>
        <v>0</v>
      </c>
      <c r="L34" s="246">
        <v>21</v>
      </c>
      <c r="M34" s="246">
        <f>G34*(1+L34/100)</f>
        <v>0</v>
      </c>
      <c r="N34" s="244">
        <v>0</v>
      </c>
      <c r="O34" s="244">
        <f>ROUND(E34*N34,2)</f>
        <v>0</v>
      </c>
      <c r="P34" s="244">
        <v>0</v>
      </c>
      <c r="Q34" s="244">
        <f>ROUND(E34*P34,2)</f>
        <v>0</v>
      </c>
      <c r="R34" s="246" t="s">
        <v>302</v>
      </c>
      <c r="S34" s="246" t="s">
        <v>236</v>
      </c>
      <c r="T34" s="247" t="s">
        <v>223</v>
      </c>
      <c r="U34" s="225">
        <v>0</v>
      </c>
      <c r="V34" s="225">
        <f>ROUND(E34*U34,2)</f>
        <v>0</v>
      </c>
      <c r="W34" s="225"/>
      <c r="X34" s="225" t="s">
        <v>285</v>
      </c>
      <c r="Y34" s="225" t="s">
        <v>225</v>
      </c>
      <c r="Z34" s="215"/>
      <c r="AA34" s="215"/>
      <c r="AB34" s="215"/>
      <c r="AC34" s="215"/>
      <c r="AD34" s="215"/>
      <c r="AE34" s="215"/>
      <c r="AF34" s="215"/>
      <c r="AG34" s="215" t="s">
        <v>286</v>
      </c>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row>
    <row r="35" spans="1:60" outlineLevel="1" x14ac:dyDescent="0.2">
      <c r="A35" s="241">
        <v>16</v>
      </c>
      <c r="B35" s="242" t="s">
        <v>1085</v>
      </c>
      <c r="C35" s="249" t="s">
        <v>1086</v>
      </c>
      <c r="D35" s="243" t="s">
        <v>341</v>
      </c>
      <c r="E35" s="244">
        <v>71</v>
      </c>
      <c r="F35" s="245"/>
      <c r="G35" s="246">
        <f>ROUND(E35*F35,2)</f>
        <v>0</v>
      </c>
      <c r="H35" s="245"/>
      <c r="I35" s="246">
        <f>ROUND(E35*H35,2)</f>
        <v>0</v>
      </c>
      <c r="J35" s="245"/>
      <c r="K35" s="246">
        <f>ROUND(E35*J35,2)</f>
        <v>0</v>
      </c>
      <c r="L35" s="246">
        <v>21</v>
      </c>
      <c r="M35" s="246">
        <f>G35*(1+L35/100)</f>
        <v>0</v>
      </c>
      <c r="N35" s="244">
        <v>1.4999999999999999E-4</v>
      </c>
      <c r="O35" s="244">
        <f>ROUND(E35*N35,2)</f>
        <v>0.01</v>
      </c>
      <c r="P35" s="244">
        <v>0</v>
      </c>
      <c r="Q35" s="244">
        <f>ROUND(E35*P35,2)</f>
        <v>0</v>
      </c>
      <c r="R35" s="246" t="s">
        <v>302</v>
      </c>
      <c r="S35" s="246" t="s">
        <v>236</v>
      </c>
      <c r="T35" s="247" t="s">
        <v>223</v>
      </c>
      <c r="U35" s="225">
        <v>0</v>
      </c>
      <c r="V35" s="225">
        <f>ROUND(E35*U35,2)</f>
        <v>0</v>
      </c>
      <c r="W35" s="225"/>
      <c r="X35" s="225" t="s">
        <v>285</v>
      </c>
      <c r="Y35" s="225" t="s">
        <v>225</v>
      </c>
      <c r="Z35" s="215"/>
      <c r="AA35" s="215"/>
      <c r="AB35" s="215"/>
      <c r="AC35" s="215"/>
      <c r="AD35" s="215"/>
      <c r="AE35" s="215"/>
      <c r="AF35" s="215"/>
      <c r="AG35" s="215" t="s">
        <v>286</v>
      </c>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row>
    <row r="36" spans="1:60" outlineLevel="1" x14ac:dyDescent="0.2">
      <c r="A36" s="234">
        <v>17</v>
      </c>
      <c r="B36" s="235" t="s">
        <v>1087</v>
      </c>
      <c r="C36" s="250" t="s">
        <v>1088</v>
      </c>
      <c r="D36" s="236" t="s">
        <v>284</v>
      </c>
      <c r="E36" s="237">
        <v>1</v>
      </c>
      <c r="F36" s="238"/>
      <c r="G36" s="239">
        <f>ROUND(E36*F36,2)</f>
        <v>0</v>
      </c>
      <c r="H36" s="238"/>
      <c r="I36" s="239">
        <f>ROUND(E36*H36,2)</f>
        <v>0</v>
      </c>
      <c r="J36" s="238"/>
      <c r="K36" s="239">
        <f>ROUND(E36*J36,2)</f>
        <v>0</v>
      </c>
      <c r="L36" s="239">
        <v>21</v>
      </c>
      <c r="M36" s="239">
        <f>G36*(1+L36/100)</f>
        <v>0</v>
      </c>
      <c r="N36" s="237">
        <v>0</v>
      </c>
      <c r="O36" s="237">
        <f>ROUND(E36*N36,2)</f>
        <v>0</v>
      </c>
      <c r="P36" s="237">
        <v>0</v>
      </c>
      <c r="Q36" s="237">
        <f>ROUND(E36*P36,2)</f>
        <v>0</v>
      </c>
      <c r="R36" s="239"/>
      <c r="S36" s="239" t="s">
        <v>222</v>
      </c>
      <c r="T36" s="240" t="s">
        <v>223</v>
      </c>
      <c r="U36" s="225">
        <v>0</v>
      </c>
      <c r="V36" s="225">
        <f>ROUND(E36*U36,2)</f>
        <v>0</v>
      </c>
      <c r="W36" s="225"/>
      <c r="X36" s="225" t="s">
        <v>285</v>
      </c>
      <c r="Y36" s="225" t="s">
        <v>225</v>
      </c>
      <c r="Z36" s="215"/>
      <c r="AA36" s="215"/>
      <c r="AB36" s="215"/>
      <c r="AC36" s="215"/>
      <c r="AD36" s="215"/>
      <c r="AE36" s="215"/>
      <c r="AF36" s="215"/>
      <c r="AG36" s="215" t="s">
        <v>286</v>
      </c>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row>
    <row r="37" spans="1:60" outlineLevel="2" x14ac:dyDescent="0.2">
      <c r="A37" s="222"/>
      <c r="B37" s="223"/>
      <c r="C37" s="263" t="s">
        <v>1089</v>
      </c>
      <c r="D37" s="259"/>
      <c r="E37" s="259"/>
      <c r="F37" s="259"/>
      <c r="G37" s="259"/>
      <c r="H37" s="225"/>
      <c r="I37" s="225"/>
      <c r="J37" s="225"/>
      <c r="K37" s="225"/>
      <c r="L37" s="225"/>
      <c r="M37" s="225"/>
      <c r="N37" s="224"/>
      <c r="O37" s="224"/>
      <c r="P37" s="224"/>
      <c r="Q37" s="224"/>
      <c r="R37" s="225"/>
      <c r="S37" s="225"/>
      <c r="T37" s="225"/>
      <c r="U37" s="225"/>
      <c r="V37" s="225"/>
      <c r="W37" s="225"/>
      <c r="X37" s="225"/>
      <c r="Y37" s="225"/>
      <c r="Z37" s="215"/>
      <c r="AA37" s="215"/>
      <c r="AB37" s="215"/>
      <c r="AC37" s="215"/>
      <c r="AD37" s="215"/>
      <c r="AE37" s="215"/>
      <c r="AF37" s="215"/>
      <c r="AG37" s="215" t="s">
        <v>278</v>
      </c>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row>
    <row r="38" spans="1:60" outlineLevel="3" x14ac:dyDescent="0.2">
      <c r="A38" s="222"/>
      <c r="B38" s="223"/>
      <c r="C38" s="262" t="s">
        <v>1090</v>
      </c>
      <c r="D38" s="258"/>
      <c r="E38" s="258"/>
      <c r="F38" s="258"/>
      <c r="G38" s="258"/>
      <c r="H38" s="225"/>
      <c r="I38" s="225"/>
      <c r="J38" s="225"/>
      <c r="K38" s="225"/>
      <c r="L38" s="225"/>
      <c r="M38" s="225"/>
      <c r="N38" s="224"/>
      <c r="O38" s="224"/>
      <c r="P38" s="224"/>
      <c r="Q38" s="224"/>
      <c r="R38" s="225"/>
      <c r="S38" s="225"/>
      <c r="T38" s="225"/>
      <c r="U38" s="225"/>
      <c r="V38" s="225"/>
      <c r="W38" s="225"/>
      <c r="X38" s="225"/>
      <c r="Y38" s="225"/>
      <c r="Z38" s="215"/>
      <c r="AA38" s="215"/>
      <c r="AB38" s="215"/>
      <c r="AC38" s="215"/>
      <c r="AD38" s="215"/>
      <c r="AE38" s="215"/>
      <c r="AF38" s="215"/>
      <c r="AG38" s="215" t="s">
        <v>278</v>
      </c>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row>
    <row r="39" spans="1:60" outlineLevel="3" x14ac:dyDescent="0.2">
      <c r="A39" s="222"/>
      <c r="B39" s="223"/>
      <c r="C39" s="262" t="s">
        <v>1091</v>
      </c>
      <c r="D39" s="258"/>
      <c r="E39" s="258"/>
      <c r="F39" s="258"/>
      <c r="G39" s="258"/>
      <c r="H39" s="225"/>
      <c r="I39" s="225"/>
      <c r="J39" s="225"/>
      <c r="K39" s="225"/>
      <c r="L39" s="225"/>
      <c r="M39" s="225"/>
      <c r="N39" s="224"/>
      <c r="O39" s="224"/>
      <c r="P39" s="224"/>
      <c r="Q39" s="224"/>
      <c r="R39" s="225"/>
      <c r="S39" s="225"/>
      <c r="T39" s="225"/>
      <c r="U39" s="225"/>
      <c r="V39" s="225"/>
      <c r="W39" s="225"/>
      <c r="X39" s="225"/>
      <c r="Y39" s="225"/>
      <c r="Z39" s="215"/>
      <c r="AA39" s="215"/>
      <c r="AB39" s="215"/>
      <c r="AC39" s="215"/>
      <c r="AD39" s="215"/>
      <c r="AE39" s="215"/>
      <c r="AF39" s="215"/>
      <c r="AG39" s="215" t="s">
        <v>278</v>
      </c>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row>
    <row r="40" spans="1:60" outlineLevel="1" x14ac:dyDescent="0.2">
      <c r="A40" s="234">
        <v>18</v>
      </c>
      <c r="B40" s="235" t="s">
        <v>1092</v>
      </c>
      <c r="C40" s="250" t="s">
        <v>1093</v>
      </c>
      <c r="D40" s="236" t="s">
        <v>335</v>
      </c>
      <c r="E40" s="237">
        <v>0.39465</v>
      </c>
      <c r="F40" s="238"/>
      <c r="G40" s="239">
        <f>ROUND(E40*F40,2)</f>
        <v>0</v>
      </c>
      <c r="H40" s="238"/>
      <c r="I40" s="239">
        <f>ROUND(E40*H40,2)</f>
        <v>0</v>
      </c>
      <c r="J40" s="238"/>
      <c r="K40" s="239">
        <f>ROUND(E40*J40,2)</f>
        <v>0</v>
      </c>
      <c r="L40" s="239">
        <v>21</v>
      </c>
      <c r="M40" s="239">
        <f>G40*(1+L40/100)</f>
        <v>0</v>
      </c>
      <c r="N40" s="237">
        <v>0</v>
      </c>
      <c r="O40" s="237">
        <f>ROUND(E40*N40,2)</f>
        <v>0</v>
      </c>
      <c r="P40" s="237">
        <v>0</v>
      </c>
      <c r="Q40" s="237">
        <f>ROUND(E40*P40,2)</f>
        <v>0</v>
      </c>
      <c r="R40" s="239"/>
      <c r="S40" s="239" t="s">
        <v>236</v>
      </c>
      <c r="T40" s="240" t="s">
        <v>223</v>
      </c>
      <c r="U40" s="225">
        <v>3.327</v>
      </c>
      <c r="V40" s="225">
        <f>ROUND(E40*U40,2)</f>
        <v>1.31</v>
      </c>
      <c r="W40" s="225"/>
      <c r="X40" s="225" t="s">
        <v>224</v>
      </c>
      <c r="Y40" s="225" t="s">
        <v>225</v>
      </c>
      <c r="Z40" s="215"/>
      <c r="AA40" s="215"/>
      <c r="AB40" s="215"/>
      <c r="AC40" s="215"/>
      <c r="AD40" s="215"/>
      <c r="AE40" s="215"/>
      <c r="AF40" s="215"/>
      <c r="AG40" s="215" t="s">
        <v>368</v>
      </c>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row>
    <row r="41" spans="1:60" x14ac:dyDescent="0.2">
      <c r="A41" s="3"/>
      <c r="B41" s="4"/>
      <c r="C41" s="251"/>
      <c r="D41" s="6"/>
      <c r="E41" s="3"/>
      <c r="F41" s="3"/>
      <c r="G41" s="3"/>
      <c r="H41" s="3"/>
      <c r="I41" s="3"/>
      <c r="J41" s="3"/>
      <c r="K41" s="3"/>
      <c r="L41" s="3"/>
      <c r="M41" s="3"/>
      <c r="N41" s="3"/>
      <c r="O41" s="3"/>
      <c r="P41" s="3"/>
      <c r="Q41" s="3"/>
      <c r="R41" s="3"/>
      <c r="S41" s="3"/>
      <c r="T41" s="3"/>
      <c r="U41" s="3"/>
      <c r="V41" s="3"/>
      <c r="W41" s="3"/>
      <c r="X41" s="3"/>
      <c r="Y41" s="3"/>
      <c r="AE41">
        <v>12</v>
      </c>
      <c r="AF41">
        <v>21</v>
      </c>
      <c r="AG41" t="s">
        <v>203</v>
      </c>
    </row>
    <row r="42" spans="1:60" x14ac:dyDescent="0.2">
      <c r="A42" s="218"/>
      <c r="B42" s="219" t="s">
        <v>29</v>
      </c>
      <c r="C42" s="252"/>
      <c r="D42" s="220"/>
      <c r="E42" s="221"/>
      <c r="F42" s="221"/>
      <c r="G42" s="233">
        <f>G8+G17+G20+G27+G29</f>
        <v>0</v>
      </c>
      <c r="H42" s="3"/>
      <c r="I42" s="3"/>
      <c r="J42" s="3"/>
      <c r="K42" s="3"/>
      <c r="L42" s="3"/>
      <c r="M42" s="3"/>
      <c r="N42" s="3"/>
      <c r="O42" s="3"/>
      <c r="P42" s="3"/>
      <c r="Q42" s="3"/>
      <c r="R42" s="3"/>
      <c r="S42" s="3"/>
      <c r="T42" s="3"/>
      <c r="U42" s="3"/>
      <c r="V42" s="3"/>
      <c r="W42" s="3"/>
      <c r="X42" s="3"/>
      <c r="Y42" s="3"/>
      <c r="AE42">
        <f>SUMIF(L7:L40,AE41,G7:G40)</f>
        <v>0</v>
      </c>
      <c r="AF42">
        <f>SUMIF(L7:L40,AF41,G7:G40)</f>
        <v>0</v>
      </c>
      <c r="AG42" t="s">
        <v>249</v>
      </c>
    </row>
    <row r="43" spans="1:60" x14ac:dyDescent="0.2">
      <c r="C43" s="253"/>
      <c r="D43" s="10"/>
      <c r="AG43" t="s">
        <v>250</v>
      </c>
    </row>
    <row r="44" spans="1:60" x14ac:dyDescent="0.2">
      <c r="D44" s="10"/>
    </row>
    <row r="45" spans="1:60" x14ac:dyDescent="0.2">
      <c r="D45" s="10"/>
    </row>
    <row r="46" spans="1:60" x14ac:dyDescent="0.2">
      <c r="D46" s="10"/>
    </row>
    <row r="47" spans="1:60" x14ac:dyDescent="0.2">
      <c r="D47" s="10"/>
    </row>
    <row r="48" spans="1:60"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136/4TvP168D4WoaDioYsHmv3uAVnofnh/nC1/VwWy4WcdCUhF/DA3SdusOsfuogRN6R2fyxWgueTz4xtIiUOQ==" saltValue="ENPJ7BjkUFZKiWz+flr3eQ==" spinCount="100000" sheet="1" formatRows="0"/>
  <mergeCells count="7">
    <mergeCell ref="C39:G39"/>
    <mergeCell ref="A1:G1"/>
    <mergeCell ref="C2:G2"/>
    <mergeCell ref="C3:G3"/>
    <mergeCell ref="C4:G4"/>
    <mergeCell ref="C37:G37"/>
    <mergeCell ref="C38:G38"/>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F9C16-3436-45D5-ABC9-807727DD3B10}">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 min="53" max="53" width="98.7109375"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91</v>
      </c>
      <c r="C3" s="204" t="s">
        <v>92</v>
      </c>
      <c r="D3" s="202"/>
      <c r="E3" s="202"/>
      <c r="F3" s="202"/>
      <c r="G3" s="203"/>
      <c r="AC3" s="179" t="s">
        <v>192</v>
      </c>
      <c r="AG3" t="s">
        <v>193</v>
      </c>
    </row>
    <row r="4" spans="1:60" ht="24.95" customHeight="1" x14ac:dyDescent="0.2">
      <c r="A4" s="205" t="s">
        <v>9</v>
      </c>
      <c r="B4" s="206" t="s">
        <v>93</v>
      </c>
      <c r="C4" s="207" t="s">
        <v>50</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138</v>
      </c>
      <c r="C8" s="248" t="s">
        <v>139</v>
      </c>
      <c r="D8" s="229"/>
      <c r="E8" s="230"/>
      <c r="F8" s="231"/>
      <c r="G8" s="231">
        <f>SUMIF(AG9:AG27,"&lt;&gt;NOR",G9:G27)</f>
        <v>0</v>
      </c>
      <c r="H8" s="231"/>
      <c r="I8" s="231">
        <f>SUM(I9:I27)</f>
        <v>0</v>
      </c>
      <c r="J8" s="231"/>
      <c r="K8" s="231">
        <f>SUM(K9:K27)</f>
        <v>0</v>
      </c>
      <c r="L8" s="231"/>
      <c r="M8" s="231">
        <f>SUM(M9:M27)</f>
        <v>0</v>
      </c>
      <c r="N8" s="230"/>
      <c r="O8" s="230">
        <f>SUM(O9:O27)</f>
        <v>21.38</v>
      </c>
      <c r="P8" s="230"/>
      <c r="Q8" s="230">
        <f>SUM(Q9:Q27)</f>
        <v>0</v>
      </c>
      <c r="R8" s="231"/>
      <c r="S8" s="231"/>
      <c r="T8" s="232"/>
      <c r="U8" s="226"/>
      <c r="V8" s="226">
        <f>SUM(V9:V27)</f>
        <v>28.04</v>
      </c>
      <c r="W8" s="226"/>
      <c r="X8" s="226"/>
      <c r="Y8" s="226"/>
      <c r="AG8" t="s">
        <v>218</v>
      </c>
    </row>
    <row r="9" spans="1:60" outlineLevel="1" x14ac:dyDescent="0.2">
      <c r="A9" s="234">
        <v>1</v>
      </c>
      <c r="B9" s="235" t="s">
        <v>373</v>
      </c>
      <c r="C9" s="250" t="s">
        <v>1094</v>
      </c>
      <c r="D9" s="236" t="s">
        <v>253</v>
      </c>
      <c r="E9" s="237">
        <v>38.902500000000003</v>
      </c>
      <c r="F9" s="238"/>
      <c r="G9" s="239">
        <f>ROUND(E9*F9,2)</f>
        <v>0</v>
      </c>
      <c r="H9" s="238"/>
      <c r="I9" s="239">
        <f>ROUND(E9*H9,2)</f>
        <v>0</v>
      </c>
      <c r="J9" s="238"/>
      <c r="K9" s="239">
        <f>ROUND(E9*J9,2)</f>
        <v>0</v>
      </c>
      <c r="L9" s="239">
        <v>21</v>
      </c>
      <c r="M9" s="239">
        <f>G9*(1+L9/100)</f>
        <v>0</v>
      </c>
      <c r="N9" s="237">
        <v>0</v>
      </c>
      <c r="O9" s="237">
        <f>ROUND(E9*N9,2)</f>
        <v>0</v>
      </c>
      <c r="P9" s="237">
        <v>0</v>
      </c>
      <c r="Q9" s="237">
        <f>ROUND(E9*P9,2)</f>
        <v>0</v>
      </c>
      <c r="R9" s="239" t="s">
        <v>254</v>
      </c>
      <c r="S9" s="239" t="s">
        <v>236</v>
      </c>
      <c r="T9" s="240" t="s">
        <v>679</v>
      </c>
      <c r="U9" s="225">
        <v>0.26666000000000001</v>
      </c>
      <c r="V9" s="225">
        <f>ROUND(E9*U9,2)</f>
        <v>10.37</v>
      </c>
      <c r="W9" s="225"/>
      <c r="X9" s="225" t="s">
        <v>224</v>
      </c>
      <c r="Y9" s="225" t="s">
        <v>225</v>
      </c>
      <c r="Z9" s="215"/>
      <c r="AA9" s="215"/>
      <c r="AB9" s="215"/>
      <c r="AC9" s="215"/>
      <c r="AD9" s="215"/>
      <c r="AE9" s="215"/>
      <c r="AF9" s="215"/>
      <c r="AG9" s="215" t="s">
        <v>226</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ht="33.75" outlineLevel="2" x14ac:dyDescent="0.2">
      <c r="A10" s="222"/>
      <c r="B10" s="223"/>
      <c r="C10" s="260" t="s">
        <v>1095</v>
      </c>
      <c r="D10" s="257"/>
      <c r="E10" s="257"/>
      <c r="F10" s="257"/>
      <c r="G10" s="257"/>
      <c r="H10" s="225"/>
      <c r="I10" s="225"/>
      <c r="J10" s="225"/>
      <c r="K10" s="225"/>
      <c r="L10" s="225"/>
      <c r="M10" s="225"/>
      <c r="N10" s="224"/>
      <c r="O10" s="224"/>
      <c r="P10" s="224"/>
      <c r="Q10" s="224"/>
      <c r="R10" s="225"/>
      <c r="S10" s="225"/>
      <c r="T10" s="225"/>
      <c r="U10" s="225"/>
      <c r="V10" s="225"/>
      <c r="W10" s="225"/>
      <c r="X10" s="225"/>
      <c r="Y10" s="225"/>
      <c r="Z10" s="215"/>
      <c r="AA10" s="215"/>
      <c r="AB10" s="215"/>
      <c r="AC10" s="215"/>
      <c r="AD10" s="215"/>
      <c r="AE10" s="215"/>
      <c r="AF10" s="215"/>
      <c r="AG10" s="215" t="s">
        <v>256</v>
      </c>
      <c r="AH10" s="215"/>
      <c r="AI10" s="215"/>
      <c r="AJ10" s="215"/>
      <c r="AK10" s="215"/>
      <c r="AL10" s="215"/>
      <c r="AM10" s="215"/>
      <c r="AN10" s="215"/>
      <c r="AO10" s="215"/>
      <c r="AP10" s="215"/>
      <c r="AQ10" s="215"/>
      <c r="AR10" s="215"/>
      <c r="AS10" s="215"/>
      <c r="AT10" s="215"/>
      <c r="AU10" s="215"/>
      <c r="AV10" s="215"/>
      <c r="AW10" s="215"/>
      <c r="AX10" s="215"/>
      <c r="AY10" s="215"/>
      <c r="AZ10" s="215"/>
      <c r="BA10" s="256" t="str">
        <f>C10</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B10" s="215"/>
      <c r="BC10" s="215"/>
      <c r="BD10" s="215"/>
      <c r="BE10" s="215"/>
      <c r="BF10" s="215"/>
      <c r="BG10" s="215"/>
      <c r="BH10" s="215"/>
    </row>
    <row r="11" spans="1:60" outlineLevel="2" x14ac:dyDescent="0.2">
      <c r="A11" s="222"/>
      <c r="B11" s="223"/>
      <c r="C11" s="261" t="s">
        <v>1096</v>
      </c>
      <c r="D11" s="254"/>
      <c r="E11" s="255">
        <v>38.902500000000003</v>
      </c>
      <c r="F11" s="225"/>
      <c r="G11" s="225"/>
      <c r="H11" s="225"/>
      <c r="I11" s="225"/>
      <c r="J11" s="225"/>
      <c r="K11" s="225"/>
      <c r="L11" s="225"/>
      <c r="M11" s="225"/>
      <c r="N11" s="224"/>
      <c r="O11" s="224"/>
      <c r="P11" s="224"/>
      <c r="Q11" s="224"/>
      <c r="R11" s="225"/>
      <c r="S11" s="225"/>
      <c r="T11" s="225"/>
      <c r="U11" s="225"/>
      <c r="V11" s="225"/>
      <c r="W11" s="225"/>
      <c r="X11" s="225"/>
      <c r="Y11" s="225"/>
      <c r="Z11" s="215"/>
      <c r="AA11" s="215"/>
      <c r="AB11" s="215"/>
      <c r="AC11" s="215"/>
      <c r="AD11" s="215"/>
      <c r="AE11" s="215"/>
      <c r="AF11" s="215"/>
      <c r="AG11" s="215" t="s">
        <v>258</v>
      </c>
      <c r="AH11" s="215">
        <v>0</v>
      </c>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1" x14ac:dyDescent="0.2">
      <c r="A12" s="234">
        <v>2</v>
      </c>
      <c r="B12" s="235" t="s">
        <v>613</v>
      </c>
      <c r="C12" s="250" t="s">
        <v>1097</v>
      </c>
      <c r="D12" s="236" t="s">
        <v>253</v>
      </c>
      <c r="E12" s="237">
        <v>38.902500000000003</v>
      </c>
      <c r="F12" s="238"/>
      <c r="G12" s="239">
        <f>ROUND(E12*F12,2)</f>
        <v>0</v>
      </c>
      <c r="H12" s="238"/>
      <c r="I12" s="239">
        <f>ROUND(E12*H12,2)</f>
        <v>0</v>
      </c>
      <c r="J12" s="238"/>
      <c r="K12" s="239">
        <f>ROUND(E12*J12,2)</f>
        <v>0</v>
      </c>
      <c r="L12" s="239">
        <v>21</v>
      </c>
      <c r="M12" s="239">
        <f>G12*(1+L12/100)</f>
        <v>0</v>
      </c>
      <c r="N12" s="237">
        <v>0</v>
      </c>
      <c r="O12" s="237">
        <f>ROUND(E12*N12,2)</f>
        <v>0</v>
      </c>
      <c r="P12" s="237">
        <v>0</v>
      </c>
      <c r="Q12" s="237">
        <f>ROUND(E12*P12,2)</f>
        <v>0</v>
      </c>
      <c r="R12" s="239" t="s">
        <v>254</v>
      </c>
      <c r="S12" s="239" t="s">
        <v>236</v>
      </c>
      <c r="T12" s="240" t="s">
        <v>679</v>
      </c>
      <c r="U12" s="225">
        <v>0.34499999999999997</v>
      </c>
      <c r="V12" s="225">
        <f>ROUND(E12*U12,2)</f>
        <v>13.42</v>
      </c>
      <c r="W12" s="225"/>
      <c r="X12" s="225" t="s">
        <v>224</v>
      </c>
      <c r="Y12" s="225" t="s">
        <v>225</v>
      </c>
      <c r="Z12" s="215"/>
      <c r="AA12" s="215"/>
      <c r="AB12" s="215"/>
      <c r="AC12" s="215"/>
      <c r="AD12" s="215"/>
      <c r="AE12" s="215"/>
      <c r="AF12" s="215"/>
      <c r="AG12" s="215" t="s">
        <v>226</v>
      </c>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outlineLevel="2" x14ac:dyDescent="0.2">
      <c r="A13" s="222"/>
      <c r="B13" s="223"/>
      <c r="C13" s="260" t="s">
        <v>1098</v>
      </c>
      <c r="D13" s="257"/>
      <c r="E13" s="257"/>
      <c r="F13" s="257"/>
      <c r="G13" s="257"/>
      <c r="H13" s="225"/>
      <c r="I13" s="225"/>
      <c r="J13" s="225"/>
      <c r="K13" s="225"/>
      <c r="L13" s="225"/>
      <c r="M13" s="225"/>
      <c r="N13" s="224"/>
      <c r="O13" s="224"/>
      <c r="P13" s="224"/>
      <c r="Q13" s="224"/>
      <c r="R13" s="225"/>
      <c r="S13" s="225"/>
      <c r="T13" s="225"/>
      <c r="U13" s="225"/>
      <c r="V13" s="225"/>
      <c r="W13" s="225"/>
      <c r="X13" s="225"/>
      <c r="Y13" s="225"/>
      <c r="Z13" s="215"/>
      <c r="AA13" s="215"/>
      <c r="AB13" s="215"/>
      <c r="AC13" s="215"/>
      <c r="AD13" s="215"/>
      <c r="AE13" s="215"/>
      <c r="AF13" s="215"/>
      <c r="AG13" s="215" t="s">
        <v>256</v>
      </c>
      <c r="AH13" s="215"/>
      <c r="AI13" s="215"/>
      <c r="AJ13" s="215"/>
      <c r="AK13" s="215"/>
      <c r="AL13" s="215"/>
      <c r="AM13" s="215"/>
      <c r="AN13" s="215"/>
      <c r="AO13" s="215"/>
      <c r="AP13" s="215"/>
      <c r="AQ13" s="215"/>
      <c r="AR13" s="215"/>
      <c r="AS13" s="215"/>
      <c r="AT13" s="215"/>
      <c r="AU13" s="215"/>
      <c r="AV13" s="215"/>
      <c r="AW13" s="215"/>
      <c r="AX13" s="215"/>
      <c r="AY13" s="215"/>
      <c r="AZ13" s="215"/>
      <c r="BA13" s="256" t="str">
        <f>C13</f>
        <v>bez naložení do dopravní nádoby, ale s vyprázdněním dopravní nádoby na hromadu nebo na dopravní prostředek,</v>
      </c>
      <c r="BB13" s="215"/>
      <c r="BC13" s="215"/>
      <c r="BD13" s="215"/>
      <c r="BE13" s="215"/>
      <c r="BF13" s="215"/>
      <c r="BG13" s="215"/>
      <c r="BH13" s="215"/>
    </row>
    <row r="14" spans="1:60" outlineLevel="2" x14ac:dyDescent="0.2">
      <c r="A14" s="222"/>
      <c r="B14" s="223"/>
      <c r="C14" s="261" t="s">
        <v>1099</v>
      </c>
      <c r="D14" s="254"/>
      <c r="E14" s="255">
        <v>38.902500000000003</v>
      </c>
      <c r="F14" s="225"/>
      <c r="G14" s="225"/>
      <c r="H14" s="225"/>
      <c r="I14" s="225"/>
      <c r="J14" s="225"/>
      <c r="K14" s="225"/>
      <c r="L14" s="225"/>
      <c r="M14" s="225"/>
      <c r="N14" s="224"/>
      <c r="O14" s="224"/>
      <c r="P14" s="224"/>
      <c r="Q14" s="224"/>
      <c r="R14" s="225"/>
      <c r="S14" s="225"/>
      <c r="T14" s="225"/>
      <c r="U14" s="225"/>
      <c r="V14" s="225"/>
      <c r="W14" s="225"/>
      <c r="X14" s="225"/>
      <c r="Y14" s="225"/>
      <c r="Z14" s="215"/>
      <c r="AA14" s="215"/>
      <c r="AB14" s="215"/>
      <c r="AC14" s="215"/>
      <c r="AD14" s="215"/>
      <c r="AE14" s="215"/>
      <c r="AF14" s="215"/>
      <c r="AG14" s="215" t="s">
        <v>258</v>
      </c>
      <c r="AH14" s="215">
        <v>5</v>
      </c>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ht="22.5" outlineLevel="1" x14ac:dyDescent="0.2">
      <c r="A15" s="234">
        <v>3</v>
      </c>
      <c r="B15" s="235" t="s">
        <v>321</v>
      </c>
      <c r="C15" s="250" t="s">
        <v>795</v>
      </c>
      <c r="D15" s="236" t="s">
        <v>253</v>
      </c>
      <c r="E15" s="237">
        <v>38.902500000000003</v>
      </c>
      <c r="F15" s="238"/>
      <c r="G15" s="239">
        <f>ROUND(E15*F15,2)</f>
        <v>0</v>
      </c>
      <c r="H15" s="238"/>
      <c r="I15" s="239">
        <f>ROUND(E15*H15,2)</f>
        <v>0</v>
      </c>
      <c r="J15" s="238"/>
      <c r="K15" s="239">
        <f>ROUND(E15*J15,2)</f>
        <v>0</v>
      </c>
      <c r="L15" s="239">
        <v>21</v>
      </c>
      <c r="M15" s="239">
        <f>G15*(1+L15/100)</f>
        <v>0</v>
      </c>
      <c r="N15" s="237">
        <v>0</v>
      </c>
      <c r="O15" s="237">
        <f>ROUND(E15*N15,2)</f>
        <v>0</v>
      </c>
      <c r="P15" s="237">
        <v>0</v>
      </c>
      <c r="Q15" s="237">
        <f>ROUND(E15*P15,2)</f>
        <v>0</v>
      </c>
      <c r="R15" s="239" t="s">
        <v>254</v>
      </c>
      <c r="S15" s="239" t="s">
        <v>236</v>
      </c>
      <c r="T15" s="240" t="s">
        <v>679</v>
      </c>
      <c r="U15" s="225">
        <v>1.0999999999999999E-2</v>
      </c>
      <c r="V15" s="225">
        <f>ROUND(E15*U15,2)</f>
        <v>0.43</v>
      </c>
      <c r="W15" s="225"/>
      <c r="X15" s="225" t="s">
        <v>224</v>
      </c>
      <c r="Y15" s="225" t="s">
        <v>225</v>
      </c>
      <c r="Z15" s="215"/>
      <c r="AA15" s="215"/>
      <c r="AB15" s="215"/>
      <c r="AC15" s="215"/>
      <c r="AD15" s="215"/>
      <c r="AE15" s="215"/>
      <c r="AF15" s="215"/>
      <c r="AG15" s="215" t="s">
        <v>226</v>
      </c>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outlineLevel="2" x14ac:dyDescent="0.2">
      <c r="A16" s="222"/>
      <c r="B16" s="223"/>
      <c r="C16" s="260" t="s">
        <v>265</v>
      </c>
      <c r="D16" s="257"/>
      <c r="E16" s="257"/>
      <c r="F16" s="257"/>
      <c r="G16" s="257"/>
      <c r="H16" s="225"/>
      <c r="I16" s="225"/>
      <c r="J16" s="225"/>
      <c r="K16" s="225"/>
      <c r="L16" s="225"/>
      <c r="M16" s="225"/>
      <c r="N16" s="224"/>
      <c r="O16" s="224"/>
      <c r="P16" s="224"/>
      <c r="Q16" s="224"/>
      <c r="R16" s="225"/>
      <c r="S16" s="225"/>
      <c r="T16" s="225"/>
      <c r="U16" s="225"/>
      <c r="V16" s="225"/>
      <c r="W16" s="225"/>
      <c r="X16" s="225"/>
      <c r="Y16" s="225"/>
      <c r="Z16" s="215"/>
      <c r="AA16" s="215"/>
      <c r="AB16" s="215"/>
      <c r="AC16" s="215"/>
      <c r="AD16" s="215"/>
      <c r="AE16" s="215"/>
      <c r="AF16" s="215"/>
      <c r="AG16" s="215" t="s">
        <v>256</v>
      </c>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outlineLevel="2" x14ac:dyDescent="0.2">
      <c r="A17" s="222"/>
      <c r="B17" s="223"/>
      <c r="C17" s="261" t="s">
        <v>1100</v>
      </c>
      <c r="D17" s="254"/>
      <c r="E17" s="255">
        <v>38.902500000000003</v>
      </c>
      <c r="F17" s="225"/>
      <c r="G17" s="225"/>
      <c r="H17" s="225"/>
      <c r="I17" s="225"/>
      <c r="J17" s="225"/>
      <c r="K17" s="225"/>
      <c r="L17" s="225"/>
      <c r="M17" s="225"/>
      <c r="N17" s="224"/>
      <c r="O17" s="224"/>
      <c r="P17" s="224"/>
      <c r="Q17" s="224"/>
      <c r="R17" s="225"/>
      <c r="S17" s="225"/>
      <c r="T17" s="225"/>
      <c r="U17" s="225"/>
      <c r="V17" s="225"/>
      <c r="W17" s="225"/>
      <c r="X17" s="225"/>
      <c r="Y17" s="225"/>
      <c r="Z17" s="215"/>
      <c r="AA17" s="215"/>
      <c r="AB17" s="215"/>
      <c r="AC17" s="215"/>
      <c r="AD17" s="215"/>
      <c r="AE17" s="215"/>
      <c r="AF17" s="215"/>
      <c r="AG17" s="215" t="s">
        <v>258</v>
      </c>
      <c r="AH17" s="215">
        <v>5</v>
      </c>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row>
    <row r="18" spans="1:60" ht="22.5" outlineLevel="1" x14ac:dyDescent="0.2">
      <c r="A18" s="234">
        <v>4</v>
      </c>
      <c r="B18" s="235" t="s">
        <v>617</v>
      </c>
      <c r="C18" s="250" t="s">
        <v>797</v>
      </c>
      <c r="D18" s="236" t="s">
        <v>253</v>
      </c>
      <c r="E18" s="237">
        <v>38.902500000000003</v>
      </c>
      <c r="F18" s="238"/>
      <c r="G18" s="239">
        <f>ROUND(E18*F18,2)</f>
        <v>0</v>
      </c>
      <c r="H18" s="238"/>
      <c r="I18" s="239">
        <f>ROUND(E18*H18,2)</f>
        <v>0</v>
      </c>
      <c r="J18" s="238"/>
      <c r="K18" s="239">
        <f>ROUND(E18*J18,2)</f>
        <v>0</v>
      </c>
      <c r="L18" s="239">
        <v>21</v>
      </c>
      <c r="M18" s="239">
        <f>G18*(1+L18/100)</f>
        <v>0</v>
      </c>
      <c r="N18" s="237">
        <v>0</v>
      </c>
      <c r="O18" s="237">
        <f>ROUND(E18*N18,2)</f>
        <v>0</v>
      </c>
      <c r="P18" s="237">
        <v>0</v>
      </c>
      <c r="Q18" s="237">
        <f>ROUND(E18*P18,2)</f>
        <v>0</v>
      </c>
      <c r="R18" s="239" t="s">
        <v>254</v>
      </c>
      <c r="S18" s="239" t="s">
        <v>236</v>
      </c>
      <c r="T18" s="240" t="s">
        <v>679</v>
      </c>
      <c r="U18" s="225">
        <v>5.2999999999999999E-2</v>
      </c>
      <c r="V18" s="225">
        <f>ROUND(E18*U18,2)</f>
        <v>2.06</v>
      </c>
      <c r="W18" s="225"/>
      <c r="X18" s="225" t="s">
        <v>224</v>
      </c>
      <c r="Y18" s="225" t="s">
        <v>225</v>
      </c>
      <c r="Z18" s="215"/>
      <c r="AA18" s="215"/>
      <c r="AB18" s="215"/>
      <c r="AC18" s="215"/>
      <c r="AD18" s="215"/>
      <c r="AE18" s="215"/>
      <c r="AF18" s="215"/>
      <c r="AG18" s="215" t="s">
        <v>226</v>
      </c>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1:60" outlineLevel="2" x14ac:dyDescent="0.2">
      <c r="A19" s="222"/>
      <c r="B19" s="223"/>
      <c r="C19" s="261" t="s">
        <v>1100</v>
      </c>
      <c r="D19" s="254"/>
      <c r="E19" s="255">
        <v>38.902500000000003</v>
      </c>
      <c r="F19" s="225"/>
      <c r="G19" s="225"/>
      <c r="H19" s="225"/>
      <c r="I19" s="225"/>
      <c r="J19" s="225"/>
      <c r="K19" s="225"/>
      <c r="L19" s="225"/>
      <c r="M19" s="225"/>
      <c r="N19" s="224"/>
      <c r="O19" s="224"/>
      <c r="P19" s="224"/>
      <c r="Q19" s="224"/>
      <c r="R19" s="225"/>
      <c r="S19" s="225"/>
      <c r="T19" s="225"/>
      <c r="U19" s="225"/>
      <c r="V19" s="225"/>
      <c r="W19" s="225"/>
      <c r="X19" s="225"/>
      <c r="Y19" s="225"/>
      <c r="Z19" s="215"/>
      <c r="AA19" s="215"/>
      <c r="AB19" s="215"/>
      <c r="AC19" s="215"/>
      <c r="AD19" s="215"/>
      <c r="AE19" s="215"/>
      <c r="AF19" s="215"/>
      <c r="AG19" s="215" t="s">
        <v>258</v>
      </c>
      <c r="AH19" s="215">
        <v>5</v>
      </c>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row>
    <row r="20" spans="1:60" ht="22.5" outlineLevel="1" x14ac:dyDescent="0.2">
      <c r="A20" s="234">
        <v>5</v>
      </c>
      <c r="B20" s="235" t="s">
        <v>620</v>
      </c>
      <c r="C20" s="250" t="s">
        <v>798</v>
      </c>
      <c r="D20" s="236" t="s">
        <v>253</v>
      </c>
      <c r="E20" s="237">
        <v>38.902500000000003</v>
      </c>
      <c r="F20" s="238"/>
      <c r="G20" s="239">
        <f>ROUND(E20*F20,2)</f>
        <v>0</v>
      </c>
      <c r="H20" s="238"/>
      <c r="I20" s="239">
        <f>ROUND(E20*H20,2)</f>
        <v>0</v>
      </c>
      <c r="J20" s="238"/>
      <c r="K20" s="239">
        <f>ROUND(E20*J20,2)</f>
        <v>0</v>
      </c>
      <c r="L20" s="239">
        <v>21</v>
      </c>
      <c r="M20" s="239">
        <f>G20*(1+L20/100)</f>
        <v>0</v>
      </c>
      <c r="N20" s="237">
        <v>0</v>
      </c>
      <c r="O20" s="237">
        <f>ROUND(E20*N20,2)</f>
        <v>0</v>
      </c>
      <c r="P20" s="237">
        <v>0</v>
      </c>
      <c r="Q20" s="237">
        <f>ROUND(E20*P20,2)</f>
        <v>0</v>
      </c>
      <c r="R20" s="239" t="s">
        <v>254</v>
      </c>
      <c r="S20" s="239" t="s">
        <v>236</v>
      </c>
      <c r="T20" s="240" t="s">
        <v>679</v>
      </c>
      <c r="U20" s="225">
        <v>8.9999999999999993E-3</v>
      </c>
      <c r="V20" s="225">
        <f>ROUND(E20*U20,2)</f>
        <v>0.35</v>
      </c>
      <c r="W20" s="225"/>
      <c r="X20" s="225" t="s">
        <v>224</v>
      </c>
      <c r="Y20" s="225" t="s">
        <v>225</v>
      </c>
      <c r="Z20" s="215"/>
      <c r="AA20" s="215"/>
      <c r="AB20" s="215"/>
      <c r="AC20" s="215"/>
      <c r="AD20" s="215"/>
      <c r="AE20" s="215"/>
      <c r="AF20" s="215"/>
      <c r="AG20" s="215" t="s">
        <v>226</v>
      </c>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row>
    <row r="21" spans="1:60" outlineLevel="2" x14ac:dyDescent="0.2">
      <c r="A21" s="222"/>
      <c r="B21" s="223"/>
      <c r="C21" s="261" t="s">
        <v>1100</v>
      </c>
      <c r="D21" s="254"/>
      <c r="E21" s="255">
        <v>38.902500000000003</v>
      </c>
      <c r="F21" s="225"/>
      <c r="G21" s="225"/>
      <c r="H21" s="225"/>
      <c r="I21" s="225"/>
      <c r="J21" s="225"/>
      <c r="K21" s="225"/>
      <c r="L21" s="225"/>
      <c r="M21" s="225"/>
      <c r="N21" s="224"/>
      <c r="O21" s="224"/>
      <c r="P21" s="224"/>
      <c r="Q21" s="224"/>
      <c r="R21" s="225"/>
      <c r="S21" s="225"/>
      <c r="T21" s="225"/>
      <c r="U21" s="225"/>
      <c r="V21" s="225"/>
      <c r="W21" s="225"/>
      <c r="X21" s="225"/>
      <c r="Y21" s="225"/>
      <c r="Z21" s="215"/>
      <c r="AA21" s="215"/>
      <c r="AB21" s="215"/>
      <c r="AC21" s="215"/>
      <c r="AD21" s="215"/>
      <c r="AE21" s="215"/>
      <c r="AF21" s="215"/>
      <c r="AG21" s="215" t="s">
        <v>258</v>
      </c>
      <c r="AH21" s="215">
        <v>5</v>
      </c>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row>
    <row r="22" spans="1:60" ht="22.5" outlineLevel="1" x14ac:dyDescent="0.2">
      <c r="A22" s="234">
        <v>6</v>
      </c>
      <c r="B22" s="235" t="s">
        <v>932</v>
      </c>
      <c r="C22" s="250" t="s">
        <v>1101</v>
      </c>
      <c r="D22" s="236" t="s">
        <v>253</v>
      </c>
      <c r="E22" s="237">
        <v>10.6875</v>
      </c>
      <c r="F22" s="238"/>
      <c r="G22" s="239">
        <f>ROUND(E22*F22,2)</f>
        <v>0</v>
      </c>
      <c r="H22" s="238"/>
      <c r="I22" s="239">
        <f>ROUND(E22*H22,2)</f>
        <v>0</v>
      </c>
      <c r="J22" s="238"/>
      <c r="K22" s="239">
        <f>ROUND(E22*J22,2)</f>
        <v>0</v>
      </c>
      <c r="L22" s="239">
        <v>21</v>
      </c>
      <c r="M22" s="239">
        <f>G22*(1+L22/100)</f>
        <v>0</v>
      </c>
      <c r="N22" s="237">
        <v>0</v>
      </c>
      <c r="O22" s="237">
        <f>ROUND(E22*N22,2)</f>
        <v>0</v>
      </c>
      <c r="P22" s="237">
        <v>0</v>
      </c>
      <c r="Q22" s="237">
        <f>ROUND(E22*P22,2)</f>
        <v>0</v>
      </c>
      <c r="R22" s="239" t="s">
        <v>254</v>
      </c>
      <c r="S22" s="239" t="s">
        <v>236</v>
      </c>
      <c r="T22" s="240" t="s">
        <v>679</v>
      </c>
      <c r="U22" s="225">
        <v>0.13200000000000001</v>
      </c>
      <c r="V22" s="225">
        <f>ROUND(E22*U22,2)</f>
        <v>1.41</v>
      </c>
      <c r="W22" s="225"/>
      <c r="X22" s="225" t="s">
        <v>224</v>
      </c>
      <c r="Y22" s="225" t="s">
        <v>225</v>
      </c>
      <c r="Z22" s="215"/>
      <c r="AA22" s="215"/>
      <c r="AB22" s="215"/>
      <c r="AC22" s="215"/>
      <c r="AD22" s="215"/>
      <c r="AE22" s="215"/>
      <c r="AF22" s="215"/>
      <c r="AG22" s="215" t="s">
        <v>226</v>
      </c>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row>
    <row r="23" spans="1:60" outlineLevel="2" x14ac:dyDescent="0.2">
      <c r="A23" s="222"/>
      <c r="B23" s="223"/>
      <c r="C23" s="260" t="s">
        <v>1102</v>
      </c>
      <c r="D23" s="257"/>
      <c r="E23" s="257"/>
      <c r="F23" s="257"/>
      <c r="G23" s="257"/>
      <c r="H23" s="225"/>
      <c r="I23" s="225"/>
      <c r="J23" s="225"/>
      <c r="K23" s="225"/>
      <c r="L23" s="225"/>
      <c r="M23" s="225"/>
      <c r="N23" s="224"/>
      <c r="O23" s="224"/>
      <c r="P23" s="224"/>
      <c r="Q23" s="224"/>
      <c r="R23" s="225"/>
      <c r="S23" s="225"/>
      <c r="T23" s="225"/>
      <c r="U23" s="225"/>
      <c r="V23" s="225"/>
      <c r="W23" s="225"/>
      <c r="X23" s="225"/>
      <c r="Y23" s="225"/>
      <c r="Z23" s="215"/>
      <c r="AA23" s="215"/>
      <c r="AB23" s="215"/>
      <c r="AC23" s="215"/>
      <c r="AD23" s="215"/>
      <c r="AE23" s="215"/>
      <c r="AF23" s="215"/>
      <c r="AG23" s="215" t="s">
        <v>256</v>
      </c>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row>
    <row r="24" spans="1:60" outlineLevel="2" x14ac:dyDescent="0.2">
      <c r="A24" s="222"/>
      <c r="B24" s="223"/>
      <c r="C24" s="262" t="s">
        <v>934</v>
      </c>
      <c r="D24" s="258"/>
      <c r="E24" s="258"/>
      <c r="F24" s="258"/>
      <c r="G24" s="258"/>
      <c r="H24" s="225"/>
      <c r="I24" s="225"/>
      <c r="J24" s="225"/>
      <c r="K24" s="225"/>
      <c r="L24" s="225"/>
      <c r="M24" s="225"/>
      <c r="N24" s="224"/>
      <c r="O24" s="224"/>
      <c r="P24" s="224"/>
      <c r="Q24" s="224"/>
      <c r="R24" s="225"/>
      <c r="S24" s="225"/>
      <c r="T24" s="225"/>
      <c r="U24" s="225"/>
      <c r="V24" s="225"/>
      <c r="W24" s="225"/>
      <c r="X24" s="225"/>
      <c r="Y24" s="225"/>
      <c r="Z24" s="215"/>
      <c r="AA24" s="215"/>
      <c r="AB24" s="215"/>
      <c r="AC24" s="215"/>
      <c r="AD24" s="215"/>
      <c r="AE24" s="215"/>
      <c r="AF24" s="215"/>
      <c r="AG24" s="215" t="s">
        <v>278</v>
      </c>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row>
    <row r="25" spans="1:60" outlineLevel="2" x14ac:dyDescent="0.2">
      <c r="A25" s="222"/>
      <c r="B25" s="223"/>
      <c r="C25" s="261" t="s">
        <v>1103</v>
      </c>
      <c r="D25" s="254"/>
      <c r="E25" s="255">
        <v>10.6875</v>
      </c>
      <c r="F25" s="225"/>
      <c r="G25" s="225"/>
      <c r="H25" s="225"/>
      <c r="I25" s="225"/>
      <c r="J25" s="225"/>
      <c r="K25" s="225"/>
      <c r="L25" s="225"/>
      <c r="M25" s="225"/>
      <c r="N25" s="224"/>
      <c r="O25" s="224"/>
      <c r="P25" s="224"/>
      <c r="Q25" s="224"/>
      <c r="R25" s="225"/>
      <c r="S25" s="225"/>
      <c r="T25" s="225"/>
      <c r="U25" s="225"/>
      <c r="V25" s="225"/>
      <c r="W25" s="225"/>
      <c r="X25" s="225"/>
      <c r="Y25" s="225"/>
      <c r="Z25" s="215"/>
      <c r="AA25" s="215"/>
      <c r="AB25" s="215"/>
      <c r="AC25" s="215"/>
      <c r="AD25" s="215"/>
      <c r="AE25" s="215"/>
      <c r="AF25" s="215"/>
      <c r="AG25" s="215" t="s">
        <v>258</v>
      </c>
      <c r="AH25" s="215">
        <v>0</v>
      </c>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row>
    <row r="26" spans="1:60" outlineLevel="1" x14ac:dyDescent="0.2">
      <c r="A26" s="234">
        <v>7</v>
      </c>
      <c r="B26" s="235" t="s">
        <v>1104</v>
      </c>
      <c r="C26" s="250" t="s">
        <v>1105</v>
      </c>
      <c r="D26" s="236" t="s">
        <v>335</v>
      </c>
      <c r="E26" s="237">
        <v>21.375</v>
      </c>
      <c r="F26" s="238"/>
      <c r="G26" s="239">
        <f>ROUND(E26*F26,2)</f>
        <v>0</v>
      </c>
      <c r="H26" s="238"/>
      <c r="I26" s="239">
        <f>ROUND(E26*H26,2)</f>
        <v>0</v>
      </c>
      <c r="J26" s="238"/>
      <c r="K26" s="239">
        <f>ROUND(E26*J26,2)</f>
        <v>0</v>
      </c>
      <c r="L26" s="239">
        <v>21</v>
      </c>
      <c r="M26" s="239">
        <f>G26*(1+L26/100)</f>
        <v>0</v>
      </c>
      <c r="N26" s="237">
        <v>1</v>
      </c>
      <c r="O26" s="237">
        <f>ROUND(E26*N26,2)</f>
        <v>21.38</v>
      </c>
      <c r="P26" s="237">
        <v>0</v>
      </c>
      <c r="Q26" s="237">
        <f>ROUND(E26*P26,2)</f>
        <v>0</v>
      </c>
      <c r="R26" s="239" t="s">
        <v>302</v>
      </c>
      <c r="S26" s="239" t="s">
        <v>236</v>
      </c>
      <c r="T26" s="240" t="s">
        <v>679</v>
      </c>
      <c r="U26" s="225">
        <v>0</v>
      </c>
      <c r="V26" s="225">
        <f>ROUND(E26*U26,2)</f>
        <v>0</v>
      </c>
      <c r="W26" s="225"/>
      <c r="X26" s="225" t="s">
        <v>285</v>
      </c>
      <c r="Y26" s="225" t="s">
        <v>225</v>
      </c>
      <c r="Z26" s="215"/>
      <c r="AA26" s="215"/>
      <c r="AB26" s="215"/>
      <c r="AC26" s="215"/>
      <c r="AD26" s="215"/>
      <c r="AE26" s="215"/>
      <c r="AF26" s="215"/>
      <c r="AG26" s="215" t="s">
        <v>286</v>
      </c>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row>
    <row r="27" spans="1:60" outlineLevel="2" x14ac:dyDescent="0.2">
      <c r="A27" s="222"/>
      <c r="B27" s="223"/>
      <c r="C27" s="261" t="s">
        <v>1106</v>
      </c>
      <c r="D27" s="254"/>
      <c r="E27" s="255">
        <v>21.375</v>
      </c>
      <c r="F27" s="225"/>
      <c r="G27" s="225"/>
      <c r="H27" s="225"/>
      <c r="I27" s="225"/>
      <c r="J27" s="225"/>
      <c r="K27" s="225"/>
      <c r="L27" s="225"/>
      <c r="M27" s="225"/>
      <c r="N27" s="224"/>
      <c r="O27" s="224"/>
      <c r="P27" s="224"/>
      <c r="Q27" s="224"/>
      <c r="R27" s="225"/>
      <c r="S27" s="225"/>
      <c r="T27" s="225"/>
      <c r="U27" s="225"/>
      <c r="V27" s="225"/>
      <c r="W27" s="225"/>
      <c r="X27" s="225"/>
      <c r="Y27" s="225"/>
      <c r="Z27" s="215"/>
      <c r="AA27" s="215"/>
      <c r="AB27" s="215"/>
      <c r="AC27" s="215"/>
      <c r="AD27" s="215"/>
      <c r="AE27" s="215"/>
      <c r="AF27" s="215"/>
      <c r="AG27" s="215" t="s">
        <v>258</v>
      </c>
      <c r="AH27" s="215">
        <v>5</v>
      </c>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row>
    <row r="28" spans="1:60" x14ac:dyDescent="0.2">
      <c r="A28" s="227" t="s">
        <v>217</v>
      </c>
      <c r="B28" s="228" t="s">
        <v>140</v>
      </c>
      <c r="C28" s="248" t="s">
        <v>141</v>
      </c>
      <c r="D28" s="229"/>
      <c r="E28" s="230"/>
      <c r="F28" s="231"/>
      <c r="G28" s="231">
        <f>SUMIF(AG29:AG45,"&lt;&gt;NOR",G29:G45)</f>
        <v>0</v>
      </c>
      <c r="H28" s="231"/>
      <c r="I28" s="231">
        <f>SUM(I29:I45)</f>
        <v>0</v>
      </c>
      <c r="J28" s="231"/>
      <c r="K28" s="231">
        <f>SUM(K29:K45)</f>
        <v>0</v>
      </c>
      <c r="L28" s="231"/>
      <c r="M28" s="231">
        <f>SUM(M29:M45)</f>
        <v>0</v>
      </c>
      <c r="N28" s="230"/>
      <c r="O28" s="230">
        <f>SUM(O29:O45)</f>
        <v>46.550000000000004</v>
      </c>
      <c r="P28" s="230"/>
      <c r="Q28" s="230">
        <f>SUM(Q29:Q45)</f>
        <v>0</v>
      </c>
      <c r="R28" s="231"/>
      <c r="S28" s="231"/>
      <c r="T28" s="232"/>
      <c r="U28" s="226"/>
      <c r="V28" s="226">
        <f>SUM(V29:V45)</f>
        <v>31.84</v>
      </c>
      <c r="W28" s="226"/>
      <c r="X28" s="226"/>
      <c r="Y28" s="226"/>
      <c r="AG28" t="s">
        <v>218</v>
      </c>
    </row>
    <row r="29" spans="1:60" outlineLevel="1" x14ac:dyDescent="0.2">
      <c r="A29" s="234">
        <v>8</v>
      </c>
      <c r="B29" s="235" t="s">
        <v>1107</v>
      </c>
      <c r="C29" s="250" t="s">
        <v>1108</v>
      </c>
      <c r="D29" s="236" t="s">
        <v>253</v>
      </c>
      <c r="E29" s="237">
        <v>7.4313000000000002</v>
      </c>
      <c r="F29" s="238"/>
      <c r="G29" s="239">
        <f>ROUND(E29*F29,2)</f>
        <v>0</v>
      </c>
      <c r="H29" s="238"/>
      <c r="I29" s="239">
        <f>ROUND(E29*H29,2)</f>
        <v>0</v>
      </c>
      <c r="J29" s="238"/>
      <c r="K29" s="239">
        <f>ROUND(E29*J29,2)</f>
        <v>0</v>
      </c>
      <c r="L29" s="239">
        <v>21</v>
      </c>
      <c r="M29" s="239">
        <f>G29*(1+L29/100)</f>
        <v>0</v>
      </c>
      <c r="N29" s="237">
        <v>2.5249999999999999</v>
      </c>
      <c r="O29" s="237">
        <f>ROUND(E29*N29,2)</f>
        <v>18.760000000000002</v>
      </c>
      <c r="P29" s="237">
        <v>0</v>
      </c>
      <c r="Q29" s="237">
        <f>ROUND(E29*P29,2)</f>
        <v>0</v>
      </c>
      <c r="R29" s="239" t="s">
        <v>268</v>
      </c>
      <c r="S29" s="239" t="s">
        <v>236</v>
      </c>
      <c r="T29" s="240" t="s">
        <v>679</v>
      </c>
      <c r="U29" s="225">
        <v>0.47699999999999998</v>
      </c>
      <c r="V29" s="225">
        <f>ROUND(E29*U29,2)</f>
        <v>3.54</v>
      </c>
      <c r="W29" s="225"/>
      <c r="X29" s="225" t="s">
        <v>224</v>
      </c>
      <c r="Y29" s="225" t="s">
        <v>225</v>
      </c>
      <c r="Z29" s="215"/>
      <c r="AA29" s="215"/>
      <c r="AB29" s="215"/>
      <c r="AC29" s="215"/>
      <c r="AD29" s="215"/>
      <c r="AE29" s="215"/>
      <c r="AF29" s="215"/>
      <c r="AG29" s="215" t="s">
        <v>226</v>
      </c>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row>
    <row r="30" spans="1:60" outlineLevel="2" x14ac:dyDescent="0.2">
      <c r="A30" s="222"/>
      <c r="B30" s="223"/>
      <c r="C30" s="260" t="s">
        <v>1109</v>
      </c>
      <c r="D30" s="257"/>
      <c r="E30" s="257"/>
      <c r="F30" s="257"/>
      <c r="G30" s="257"/>
      <c r="H30" s="225"/>
      <c r="I30" s="225"/>
      <c r="J30" s="225"/>
      <c r="K30" s="225"/>
      <c r="L30" s="225"/>
      <c r="M30" s="225"/>
      <c r="N30" s="224"/>
      <c r="O30" s="224"/>
      <c r="P30" s="224"/>
      <c r="Q30" s="224"/>
      <c r="R30" s="225"/>
      <c r="S30" s="225"/>
      <c r="T30" s="225"/>
      <c r="U30" s="225"/>
      <c r="V30" s="225"/>
      <c r="W30" s="225"/>
      <c r="X30" s="225"/>
      <c r="Y30" s="225"/>
      <c r="Z30" s="215"/>
      <c r="AA30" s="215"/>
      <c r="AB30" s="215"/>
      <c r="AC30" s="215"/>
      <c r="AD30" s="215"/>
      <c r="AE30" s="215"/>
      <c r="AF30" s="215"/>
      <c r="AG30" s="215" t="s">
        <v>256</v>
      </c>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row>
    <row r="31" spans="1:60" outlineLevel="2" x14ac:dyDescent="0.2">
      <c r="A31" s="222"/>
      <c r="B31" s="223"/>
      <c r="C31" s="261" t="s">
        <v>1110</v>
      </c>
      <c r="D31" s="254"/>
      <c r="E31" s="255">
        <v>5.1128999999999998</v>
      </c>
      <c r="F31" s="225"/>
      <c r="G31" s="225"/>
      <c r="H31" s="225"/>
      <c r="I31" s="225"/>
      <c r="J31" s="225"/>
      <c r="K31" s="225"/>
      <c r="L31" s="225"/>
      <c r="M31" s="225"/>
      <c r="N31" s="224"/>
      <c r="O31" s="224"/>
      <c r="P31" s="224"/>
      <c r="Q31" s="224"/>
      <c r="R31" s="225"/>
      <c r="S31" s="225"/>
      <c r="T31" s="225"/>
      <c r="U31" s="225"/>
      <c r="V31" s="225"/>
      <c r="W31" s="225"/>
      <c r="X31" s="225"/>
      <c r="Y31" s="225"/>
      <c r="Z31" s="215"/>
      <c r="AA31" s="215"/>
      <c r="AB31" s="215"/>
      <c r="AC31" s="215"/>
      <c r="AD31" s="215"/>
      <c r="AE31" s="215"/>
      <c r="AF31" s="215"/>
      <c r="AG31" s="215" t="s">
        <v>258</v>
      </c>
      <c r="AH31" s="215">
        <v>0</v>
      </c>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row>
    <row r="32" spans="1:60" outlineLevel="3" x14ac:dyDescent="0.2">
      <c r="A32" s="222"/>
      <c r="B32" s="223"/>
      <c r="C32" s="261" t="s">
        <v>1111</v>
      </c>
      <c r="D32" s="254"/>
      <c r="E32" s="255">
        <v>2.3184</v>
      </c>
      <c r="F32" s="225"/>
      <c r="G32" s="225"/>
      <c r="H32" s="225"/>
      <c r="I32" s="225"/>
      <c r="J32" s="225"/>
      <c r="K32" s="225"/>
      <c r="L32" s="225"/>
      <c r="M32" s="225"/>
      <c r="N32" s="224"/>
      <c r="O32" s="224"/>
      <c r="P32" s="224"/>
      <c r="Q32" s="224"/>
      <c r="R32" s="225"/>
      <c r="S32" s="225"/>
      <c r="T32" s="225"/>
      <c r="U32" s="225"/>
      <c r="V32" s="225"/>
      <c r="W32" s="225"/>
      <c r="X32" s="225"/>
      <c r="Y32" s="225"/>
      <c r="Z32" s="215"/>
      <c r="AA32" s="215"/>
      <c r="AB32" s="215"/>
      <c r="AC32" s="215"/>
      <c r="AD32" s="215"/>
      <c r="AE32" s="215"/>
      <c r="AF32" s="215"/>
      <c r="AG32" s="215" t="s">
        <v>258</v>
      </c>
      <c r="AH32" s="215">
        <v>0</v>
      </c>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row>
    <row r="33" spans="1:60" outlineLevel="1" x14ac:dyDescent="0.2">
      <c r="A33" s="234">
        <v>9</v>
      </c>
      <c r="B33" s="235" t="s">
        <v>388</v>
      </c>
      <c r="C33" s="250" t="s">
        <v>1112</v>
      </c>
      <c r="D33" s="236" t="s">
        <v>253</v>
      </c>
      <c r="E33" s="237">
        <v>10.6875</v>
      </c>
      <c r="F33" s="238"/>
      <c r="G33" s="239">
        <f>ROUND(E33*F33,2)</f>
        <v>0</v>
      </c>
      <c r="H33" s="238"/>
      <c r="I33" s="239">
        <f>ROUND(E33*H33,2)</f>
        <v>0</v>
      </c>
      <c r="J33" s="238"/>
      <c r="K33" s="239">
        <f>ROUND(E33*J33,2)</f>
        <v>0</v>
      </c>
      <c r="L33" s="239">
        <v>21</v>
      </c>
      <c r="M33" s="239">
        <f>G33*(1+L33/100)</f>
        <v>0</v>
      </c>
      <c r="N33" s="237">
        <v>2.5249999999999999</v>
      </c>
      <c r="O33" s="237">
        <f>ROUND(E33*N33,2)</f>
        <v>26.99</v>
      </c>
      <c r="P33" s="237">
        <v>0</v>
      </c>
      <c r="Q33" s="237">
        <f>ROUND(E33*P33,2)</f>
        <v>0</v>
      </c>
      <c r="R33" s="239" t="s">
        <v>268</v>
      </c>
      <c r="S33" s="239" t="s">
        <v>236</v>
      </c>
      <c r="T33" s="240" t="s">
        <v>679</v>
      </c>
      <c r="U33" s="225">
        <v>0.48</v>
      </c>
      <c r="V33" s="225">
        <f>ROUND(E33*U33,2)</f>
        <v>5.13</v>
      </c>
      <c r="W33" s="225"/>
      <c r="X33" s="225" t="s">
        <v>224</v>
      </c>
      <c r="Y33" s="225" t="s">
        <v>225</v>
      </c>
      <c r="Z33" s="215"/>
      <c r="AA33" s="215"/>
      <c r="AB33" s="215"/>
      <c r="AC33" s="215"/>
      <c r="AD33" s="215"/>
      <c r="AE33" s="215"/>
      <c r="AF33" s="215"/>
      <c r="AG33" s="215" t="s">
        <v>226</v>
      </c>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row>
    <row r="34" spans="1:60" outlineLevel="2" x14ac:dyDescent="0.2">
      <c r="A34" s="222"/>
      <c r="B34" s="223"/>
      <c r="C34" s="260" t="s">
        <v>1113</v>
      </c>
      <c r="D34" s="257"/>
      <c r="E34" s="257"/>
      <c r="F34" s="257"/>
      <c r="G34" s="257"/>
      <c r="H34" s="225"/>
      <c r="I34" s="225"/>
      <c r="J34" s="225"/>
      <c r="K34" s="225"/>
      <c r="L34" s="225"/>
      <c r="M34" s="225"/>
      <c r="N34" s="224"/>
      <c r="O34" s="224"/>
      <c r="P34" s="224"/>
      <c r="Q34" s="224"/>
      <c r="R34" s="225"/>
      <c r="S34" s="225"/>
      <c r="T34" s="225"/>
      <c r="U34" s="225"/>
      <c r="V34" s="225"/>
      <c r="W34" s="225"/>
      <c r="X34" s="225"/>
      <c r="Y34" s="225"/>
      <c r="Z34" s="215"/>
      <c r="AA34" s="215"/>
      <c r="AB34" s="215"/>
      <c r="AC34" s="215"/>
      <c r="AD34" s="215"/>
      <c r="AE34" s="215"/>
      <c r="AF34" s="215"/>
      <c r="AG34" s="215" t="s">
        <v>256</v>
      </c>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row>
    <row r="35" spans="1:60" outlineLevel="2" x14ac:dyDescent="0.2">
      <c r="A35" s="222"/>
      <c r="B35" s="223"/>
      <c r="C35" s="261" t="s">
        <v>1114</v>
      </c>
      <c r="D35" s="254"/>
      <c r="E35" s="255">
        <v>10.6875</v>
      </c>
      <c r="F35" s="225"/>
      <c r="G35" s="225"/>
      <c r="H35" s="225"/>
      <c r="I35" s="225"/>
      <c r="J35" s="225"/>
      <c r="K35" s="225"/>
      <c r="L35" s="225"/>
      <c r="M35" s="225"/>
      <c r="N35" s="224"/>
      <c r="O35" s="224"/>
      <c r="P35" s="224"/>
      <c r="Q35" s="224"/>
      <c r="R35" s="225"/>
      <c r="S35" s="225"/>
      <c r="T35" s="225"/>
      <c r="U35" s="225"/>
      <c r="V35" s="225"/>
      <c r="W35" s="225"/>
      <c r="X35" s="225"/>
      <c r="Y35" s="225"/>
      <c r="Z35" s="215"/>
      <c r="AA35" s="215"/>
      <c r="AB35" s="215"/>
      <c r="AC35" s="215"/>
      <c r="AD35" s="215"/>
      <c r="AE35" s="215"/>
      <c r="AF35" s="215"/>
      <c r="AG35" s="215" t="s">
        <v>258</v>
      </c>
      <c r="AH35" s="215">
        <v>0</v>
      </c>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row>
    <row r="36" spans="1:60" outlineLevel="1" x14ac:dyDescent="0.2">
      <c r="A36" s="234">
        <v>10</v>
      </c>
      <c r="B36" s="235" t="s">
        <v>1115</v>
      </c>
      <c r="C36" s="250" t="s">
        <v>1116</v>
      </c>
      <c r="D36" s="236" t="s">
        <v>272</v>
      </c>
      <c r="E36" s="237">
        <v>8.64</v>
      </c>
      <c r="F36" s="238"/>
      <c r="G36" s="239">
        <f>ROUND(E36*F36,2)</f>
        <v>0</v>
      </c>
      <c r="H36" s="238"/>
      <c r="I36" s="239">
        <f>ROUND(E36*H36,2)</f>
        <v>0</v>
      </c>
      <c r="J36" s="238"/>
      <c r="K36" s="239">
        <f>ROUND(E36*J36,2)</f>
        <v>0</v>
      </c>
      <c r="L36" s="239">
        <v>21</v>
      </c>
      <c r="M36" s="239">
        <f>G36*(1+L36/100)</f>
        <v>0</v>
      </c>
      <c r="N36" s="237">
        <v>3.9199999999999999E-2</v>
      </c>
      <c r="O36" s="237">
        <f>ROUND(E36*N36,2)</f>
        <v>0.34</v>
      </c>
      <c r="P36" s="237">
        <v>0</v>
      </c>
      <c r="Q36" s="237">
        <f>ROUND(E36*P36,2)</f>
        <v>0</v>
      </c>
      <c r="R36" s="239" t="s">
        <v>268</v>
      </c>
      <c r="S36" s="239" t="s">
        <v>236</v>
      </c>
      <c r="T36" s="240" t="s">
        <v>679</v>
      </c>
      <c r="U36" s="225">
        <v>1.6</v>
      </c>
      <c r="V36" s="225">
        <f>ROUND(E36*U36,2)</f>
        <v>13.82</v>
      </c>
      <c r="W36" s="225"/>
      <c r="X36" s="225" t="s">
        <v>224</v>
      </c>
      <c r="Y36" s="225" t="s">
        <v>225</v>
      </c>
      <c r="Z36" s="215"/>
      <c r="AA36" s="215"/>
      <c r="AB36" s="215"/>
      <c r="AC36" s="215"/>
      <c r="AD36" s="215"/>
      <c r="AE36" s="215"/>
      <c r="AF36" s="215"/>
      <c r="AG36" s="215" t="s">
        <v>226</v>
      </c>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row>
    <row r="37" spans="1:60" ht="22.5" outlineLevel="2" x14ac:dyDescent="0.2">
      <c r="A37" s="222"/>
      <c r="B37" s="223"/>
      <c r="C37" s="260" t="s">
        <v>1117</v>
      </c>
      <c r="D37" s="257"/>
      <c r="E37" s="257"/>
      <c r="F37" s="257"/>
      <c r="G37" s="257"/>
      <c r="H37" s="225"/>
      <c r="I37" s="225"/>
      <c r="J37" s="225"/>
      <c r="K37" s="225"/>
      <c r="L37" s="225"/>
      <c r="M37" s="225"/>
      <c r="N37" s="224"/>
      <c r="O37" s="224"/>
      <c r="P37" s="224"/>
      <c r="Q37" s="224"/>
      <c r="R37" s="225"/>
      <c r="S37" s="225"/>
      <c r="T37" s="225"/>
      <c r="U37" s="225"/>
      <c r="V37" s="225"/>
      <c r="W37" s="225"/>
      <c r="X37" s="225"/>
      <c r="Y37" s="225"/>
      <c r="Z37" s="215"/>
      <c r="AA37" s="215"/>
      <c r="AB37" s="215"/>
      <c r="AC37" s="215"/>
      <c r="AD37" s="215"/>
      <c r="AE37" s="215"/>
      <c r="AF37" s="215"/>
      <c r="AG37" s="215" t="s">
        <v>256</v>
      </c>
      <c r="AH37" s="215"/>
      <c r="AI37" s="215"/>
      <c r="AJ37" s="215"/>
      <c r="AK37" s="215"/>
      <c r="AL37" s="215"/>
      <c r="AM37" s="215"/>
      <c r="AN37" s="215"/>
      <c r="AO37" s="215"/>
      <c r="AP37" s="215"/>
      <c r="AQ37" s="215"/>
      <c r="AR37" s="215"/>
      <c r="AS37" s="215"/>
      <c r="AT37" s="215"/>
      <c r="AU37" s="215"/>
      <c r="AV37" s="215"/>
      <c r="AW37" s="215"/>
      <c r="AX37" s="215"/>
      <c r="AY37" s="215"/>
      <c r="AZ37" s="215"/>
      <c r="BA37" s="256" t="str">
        <f>C37</f>
        <v>svislé nebo šikmé (odkloněné) , půdorysně přímé nebo zalomené, stěn základových desek ve volných nebo zapažených jámách, rýhách, šachtách, včetně případných vzpěr,</v>
      </c>
      <c r="BB37" s="215"/>
      <c r="BC37" s="215"/>
      <c r="BD37" s="215"/>
      <c r="BE37" s="215"/>
      <c r="BF37" s="215"/>
      <c r="BG37" s="215"/>
      <c r="BH37" s="215"/>
    </row>
    <row r="38" spans="1:60" outlineLevel="2" x14ac:dyDescent="0.2">
      <c r="A38" s="222"/>
      <c r="B38" s="223"/>
      <c r="C38" s="261" t="s">
        <v>1118</v>
      </c>
      <c r="D38" s="254"/>
      <c r="E38" s="255">
        <v>8.64</v>
      </c>
      <c r="F38" s="225"/>
      <c r="G38" s="225"/>
      <c r="H38" s="225"/>
      <c r="I38" s="225"/>
      <c r="J38" s="225"/>
      <c r="K38" s="225"/>
      <c r="L38" s="225"/>
      <c r="M38" s="225"/>
      <c r="N38" s="224"/>
      <c r="O38" s="224"/>
      <c r="P38" s="224"/>
      <c r="Q38" s="224"/>
      <c r="R38" s="225"/>
      <c r="S38" s="225"/>
      <c r="T38" s="225"/>
      <c r="U38" s="225"/>
      <c r="V38" s="225"/>
      <c r="W38" s="225"/>
      <c r="X38" s="225"/>
      <c r="Y38" s="225"/>
      <c r="Z38" s="215"/>
      <c r="AA38" s="215"/>
      <c r="AB38" s="215"/>
      <c r="AC38" s="215"/>
      <c r="AD38" s="215"/>
      <c r="AE38" s="215"/>
      <c r="AF38" s="215"/>
      <c r="AG38" s="215" t="s">
        <v>258</v>
      </c>
      <c r="AH38" s="215">
        <v>0</v>
      </c>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row>
    <row r="39" spans="1:60" outlineLevel="1" x14ac:dyDescent="0.2">
      <c r="A39" s="234">
        <v>11</v>
      </c>
      <c r="B39" s="235" t="s">
        <v>1119</v>
      </c>
      <c r="C39" s="250" t="s">
        <v>1120</v>
      </c>
      <c r="D39" s="236" t="s">
        <v>272</v>
      </c>
      <c r="E39" s="237">
        <v>8.64</v>
      </c>
      <c r="F39" s="238"/>
      <c r="G39" s="239">
        <f>ROUND(E39*F39,2)</f>
        <v>0</v>
      </c>
      <c r="H39" s="238"/>
      <c r="I39" s="239">
        <f>ROUND(E39*H39,2)</f>
        <v>0</v>
      </c>
      <c r="J39" s="238"/>
      <c r="K39" s="239">
        <f>ROUND(E39*J39,2)</f>
        <v>0</v>
      </c>
      <c r="L39" s="239">
        <v>21</v>
      </c>
      <c r="M39" s="239">
        <f>G39*(1+L39/100)</f>
        <v>0</v>
      </c>
      <c r="N39" s="237">
        <v>0</v>
      </c>
      <c r="O39" s="237">
        <f>ROUND(E39*N39,2)</f>
        <v>0</v>
      </c>
      <c r="P39" s="237">
        <v>0</v>
      </c>
      <c r="Q39" s="237">
        <f>ROUND(E39*P39,2)</f>
        <v>0</v>
      </c>
      <c r="R39" s="239" t="s">
        <v>268</v>
      </c>
      <c r="S39" s="239" t="s">
        <v>236</v>
      </c>
      <c r="T39" s="240" t="s">
        <v>679</v>
      </c>
      <c r="U39" s="225">
        <v>0.32</v>
      </c>
      <c r="V39" s="225">
        <f>ROUND(E39*U39,2)</f>
        <v>2.76</v>
      </c>
      <c r="W39" s="225"/>
      <c r="X39" s="225" t="s">
        <v>224</v>
      </c>
      <c r="Y39" s="225" t="s">
        <v>225</v>
      </c>
      <c r="Z39" s="215"/>
      <c r="AA39" s="215"/>
      <c r="AB39" s="215"/>
      <c r="AC39" s="215"/>
      <c r="AD39" s="215"/>
      <c r="AE39" s="215"/>
      <c r="AF39" s="215"/>
      <c r="AG39" s="215" t="s">
        <v>226</v>
      </c>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row>
    <row r="40" spans="1:60" ht="22.5" outlineLevel="2" x14ac:dyDescent="0.2">
      <c r="A40" s="222"/>
      <c r="B40" s="223"/>
      <c r="C40" s="260" t="s">
        <v>1117</v>
      </c>
      <c r="D40" s="257"/>
      <c r="E40" s="257"/>
      <c r="F40" s="257"/>
      <c r="G40" s="257"/>
      <c r="H40" s="225"/>
      <c r="I40" s="225"/>
      <c r="J40" s="225"/>
      <c r="K40" s="225"/>
      <c r="L40" s="225"/>
      <c r="M40" s="225"/>
      <c r="N40" s="224"/>
      <c r="O40" s="224"/>
      <c r="P40" s="224"/>
      <c r="Q40" s="224"/>
      <c r="R40" s="225"/>
      <c r="S40" s="225"/>
      <c r="T40" s="225"/>
      <c r="U40" s="225"/>
      <c r="V40" s="225"/>
      <c r="W40" s="225"/>
      <c r="X40" s="225"/>
      <c r="Y40" s="225"/>
      <c r="Z40" s="215"/>
      <c r="AA40" s="215"/>
      <c r="AB40" s="215"/>
      <c r="AC40" s="215"/>
      <c r="AD40" s="215"/>
      <c r="AE40" s="215"/>
      <c r="AF40" s="215"/>
      <c r="AG40" s="215" t="s">
        <v>256</v>
      </c>
      <c r="AH40" s="215"/>
      <c r="AI40" s="215"/>
      <c r="AJ40" s="215"/>
      <c r="AK40" s="215"/>
      <c r="AL40" s="215"/>
      <c r="AM40" s="215"/>
      <c r="AN40" s="215"/>
      <c r="AO40" s="215"/>
      <c r="AP40" s="215"/>
      <c r="AQ40" s="215"/>
      <c r="AR40" s="215"/>
      <c r="AS40" s="215"/>
      <c r="AT40" s="215"/>
      <c r="AU40" s="215"/>
      <c r="AV40" s="215"/>
      <c r="AW40" s="215"/>
      <c r="AX40" s="215"/>
      <c r="AY40" s="215"/>
      <c r="AZ40" s="215"/>
      <c r="BA40" s="256" t="str">
        <f>C40</f>
        <v>svislé nebo šikmé (odkloněné) , půdorysně přímé nebo zalomené, stěn základových desek ve volných nebo zapažených jámách, rýhách, šachtách, včetně případných vzpěr,</v>
      </c>
      <c r="BB40" s="215"/>
      <c r="BC40" s="215"/>
      <c r="BD40" s="215"/>
      <c r="BE40" s="215"/>
      <c r="BF40" s="215"/>
      <c r="BG40" s="215"/>
      <c r="BH40" s="215"/>
    </row>
    <row r="41" spans="1:60" outlineLevel="2" x14ac:dyDescent="0.2">
      <c r="A41" s="222"/>
      <c r="B41" s="223"/>
      <c r="C41" s="262" t="s">
        <v>963</v>
      </c>
      <c r="D41" s="258"/>
      <c r="E41" s="258"/>
      <c r="F41" s="258"/>
      <c r="G41" s="258"/>
      <c r="H41" s="225"/>
      <c r="I41" s="225"/>
      <c r="J41" s="225"/>
      <c r="K41" s="225"/>
      <c r="L41" s="225"/>
      <c r="M41" s="225"/>
      <c r="N41" s="224"/>
      <c r="O41" s="224"/>
      <c r="P41" s="224"/>
      <c r="Q41" s="224"/>
      <c r="R41" s="225"/>
      <c r="S41" s="225"/>
      <c r="T41" s="225"/>
      <c r="U41" s="225"/>
      <c r="V41" s="225"/>
      <c r="W41" s="225"/>
      <c r="X41" s="225"/>
      <c r="Y41" s="225"/>
      <c r="Z41" s="215"/>
      <c r="AA41" s="215"/>
      <c r="AB41" s="215"/>
      <c r="AC41" s="215"/>
      <c r="AD41" s="215"/>
      <c r="AE41" s="215"/>
      <c r="AF41" s="215"/>
      <c r="AG41" s="215" t="s">
        <v>278</v>
      </c>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row>
    <row r="42" spans="1:60" outlineLevel="2" x14ac:dyDescent="0.2">
      <c r="A42" s="222"/>
      <c r="B42" s="223"/>
      <c r="C42" s="261" t="s">
        <v>1121</v>
      </c>
      <c r="D42" s="254"/>
      <c r="E42" s="255">
        <v>8.64</v>
      </c>
      <c r="F42" s="225"/>
      <c r="G42" s="225"/>
      <c r="H42" s="225"/>
      <c r="I42" s="225"/>
      <c r="J42" s="225"/>
      <c r="K42" s="225"/>
      <c r="L42" s="225"/>
      <c r="M42" s="225"/>
      <c r="N42" s="224"/>
      <c r="O42" s="224"/>
      <c r="P42" s="224"/>
      <c r="Q42" s="224"/>
      <c r="R42" s="225"/>
      <c r="S42" s="225"/>
      <c r="T42" s="225"/>
      <c r="U42" s="225"/>
      <c r="V42" s="225"/>
      <c r="W42" s="225"/>
      <c r="X42" s="225"/>
      <c r="Y42" s="225"/>
      <c r="Z42" s="215"/>
      <c r="AA42" s="215"/>
      <c r="AB42" s="215"/>
      <c r="AC42" s="215"/>
      <c r="AD42" s="215"/>
      <c r="AE42" s="215"/>
      <c r="AF42" s="215"/>
      <c r="AG42" s="215" t="s">
        <v>258</v>
      </c>
      <c r="AH42" s="215">
        <v>5</v>
      </c>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row>
    <row r="43" spans="1:60" ht="22.5" outlineLevel="1" x14ac:dyDescent="0.2">
      <c r="A43" s="234">
        <v>12</v>
      </c>
      <c r="B43" s="235" t="s">
        <v>1122</v>
      </c>
      <c r="C43" s="250" t="s">
        <v>1123</v>
      </c>
      <c r="D43" s="236" t="s">
        <v>335</v>
      </c>
      <c r="E43" s="237">
        <v>0.43246000000000001</v>
      </c>
      <c r="F43" s="238"/>
      <c r="G43" s="239">
        <f>ROUND(E43*F43,2)</f>
        <v>0</v>
      </c>
      <c r="H43" s="238"/>
      <c r="I43" s="239">
        <f>ROUND(E43*H43,2)</f>
        <v>0</v>
      </c>
      <c r="J43" s="238"/>
      <c r="K43" s="239">
        <f>ROUND(E43*J43,2)</f>
        <v>0</v>
      </c>
      <c r="L43" s="239">
        <v>21</v>
      </c>
      <c r="M43" s="239">
        <f>G43*(1+L43/100)</f>
        <v>0</v>
      </c>
      <c r="N43" s="237">
        <v>1.0547200000000001</v>
      </c>
      <c r="O43" s="237">
        <f>ROUND(E43*N43,2)</f>
        <v>0.46</v>
      </c>
      <c r="P43" s="237">
        <v>0</v>
      </c>
      <c r="Q43" s="237">
        <f>ROUND(E43*P43,2)</f>
        <v>0</v>
      </c>
      <c r="R43" s="239" t="s">
        <v>268</v>
      </c>
      <c r="S43" s="239" t="s">
        <v>236</v>
      </c>
      <c r="T43" s="240" t="s">
        <v>679</v>
      </c>
      <c r="U43" s="225">
        <v>15.231</v>
      </c>
      <c r="V43" s="225">
        <f>ROUND(E43*U43,2)</f>
        <v>6.59</v>
      </c>
      <c r="W43" s="225"/>
      <c r="X43" s="225" t="s">
        <v>224</v>
      </c>
      <c r="Y43" s="225" t="s">
        <v>225</v>
      </c>
      <c r="Z43" s="215"/>
      <c r="AA43" s="215"/>
      <c r="AB43" s="215"/>
      <c r="AC43" s="215"/>
      <c r="AD43" s="215"/>
      <c r="AE43" s="215"/>
      <c r="AF43" s="215"/>
      <c r="AG43" s="215" t="s">
        <v>226</v>
      </c>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row>
    <row r="44" spans="1:60" outlineLevel="2" x14ac:dyDescent="0.2">
      <c r="A44" s="222"/>
      <c r="B44" s="223"/>
      <c r="C44" s="260" t="s">
        <v>1124</v>
      </c>
      <c r="D44" s="257"/>
      <c r="E44" s="257"/>
      <c r="F44" s="257"/>
      <c r="G44" s="257"/>
      <c r="H44" s="225"/>
      <c r="I44" s="225"/>
      <c r="J44" s="225"/>
      <c r="K44" s="225"/>
      <c r="L44" s="225"/>
      <c r="M44" s="225"/>
      <c r="N44" s="224"/>
      <c r="O44" s="224"/>
      <c r="P44" s="224"/>
      <c r="Q44" s="224"/>
      <c r="R44" s="225"/>
      <c r="S44" s="225"/>
      <c r="T44" s="225"/>
      <c r="U44" s="225"/>
      <c r="V44" s="225"/>
      <c r="W44" s="225"/>
      <c r="X44" s="225"/>
      <c r="Y44" s="225"/>
      <c r="Z44" s="215"/>
      <c r="AA44" s="215"/>
      <c r="AB44" s="215"/>
      <c r="AC44" s="215"/>
      <c r="AD44" s="215"/>
      <c r="AE44" s="215"/>
      <c r="AF44" s="215"/>
      <c r="AG44" s="215" t="s">
        <v>256</v>
      </c>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row>
    <row r="45" spans="1:60" outlineLevel="2" x14ac:dyDescent="0.2">
      <c r="A45" s="222"/>
      <c r="B45" s="223"/>
      <c r="C45" s="261" t="s">
        <v>1125</v>
      </c>
      <c r="D45" s="254"/>
      <c r="E45" s="255">
        <v>0.43246000000000001</v>
      </c>
      <c r="F45" s="225"/>
      <c r="G45" s="225"/>
      <c r="H45" s="225"/>
      <c r="I45" s="225"/>
      <c r="J45" s="225"/>
      <c r="K45" s="225"/>
      <c r="L45" s="225"/>
      <c r="M45" s="225"/>
      <c r="N45" s="224"/>
      <c r="O45" s="224"/>
      <c r="P45" s="224"/>
      <c r="Q45" s="224"/>
      <c r="R45" s="225"/>
      <c r="S45" s="225"/>
      <c r="T45" s="225"/>
      <c r="U45" s="225"/>
      <c r="V45" s="225"/>
      <c r="W45" s="225"/>
      <c r="X45" s="225"/>
      <c r="Y45" s="225"/>
      <c r="Z45" s="215"/>
      <c r="AA45" s="215"/>
      <c r="AB45" s="215"/>
      <c r="AC45" s="215"/>
      <c r="AD45" s="215"/>
      <c r="AE45" s="215"/>
      <c r="AF45" s="215"/>
      <c r="AG45" s="215" t="s">
        <v>258</v>
      </c>
      <c r="AH45" s="215">
        <v>0</v>
      </c>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row>
    <row r="46" spans="1:60" x14ac:dyDescent="0.2">
      <c r="A46" s="227" t="s">
        <v>217</v>
      </c>
      <c r="B46" s="228" t="s">
        <v>158</v>
      </c>
      <c r="C46" s="248" t="s">
        <v>159</v>
      </c>
      <c r="D46" s="229"/>
      <c r="E46" s="230"/>
      <c r="F46" s="231"/>
      <c r="G46" s="231">
        <f>SUMIF(AG47:AG48,"&lt;&gt;NOR",G47:G48)</f>
        <v>0</v>
      </c>
      <c r="H46" s="231"/>
      <c r="I46" s="231">
        <f>SUM(I47:I48)</f>
        <v>0</v>
      </c>
      <c r="J46" s="231"/>
      <c r="K46" s="231">
        <f>SUM(K47:K48)</f>
        <v>0</v>
      </c>
      <c r="L46" s="231"/>
      <c r="M46" s="231">
        <f>SUM(M47:M48)</f>
        <v>0</v>
      </c>
      <c r="N46" s="230"/>
      <c r="O46" s="230">
        <f>SUM(O47:O48)</f>
        <v>0</v>
      </c>
      <c r="P46" s="230"/>
      <c r="Q46" s="230">
        <f>SUM(Q47:Q48)</f>
        <v>0</v>
      </c>
      <c r="R46" s="231"/>
      <c r="S46" s="231"/>
      <c r="T46" s="232"/>
      <c r="U46" s="226"/>
      <c r="V46" s="226">
        <f>SUM(V47:V48)</f>
        <v>57.87</v>
      </c>
      <c r="W46" s="226"/>
      <c r="X46" s="226"/>
      <c r="Y46" s="226"/>
      <c r="AG46" t="s">
        <v>218</v>
      </c>
    </row>
    <row r="47" spans="1:60" outlineLevel="1" x14ac:dyDescent="0.2">
      <c r="A47" s="234">
        <v>13</v>
      </c>
      <c r="B47" s="235" t="s">
        <v>404</v>
      </c>
      <c r="C47" s="250" t="s">
        <v>1126</v>
      </c>
      <c r="D47" s="236" t="s">
        <v>335</v>
      </c>
      <c r="E47" s="237">
        <v>67.919780000000003</v>
      </c>
      <c r="F47" s="238"/>
      <c r="G47" s="239">
        <f>ROUND(E47*F47,2)</f>
        <v>0</v>
      </c>
      <c r="H47" s="238"/>
      <c r="I47" s="239">
        <f>ROUND(E47*H47,2)</f>
        <v>0</v>
      </c>
      <c r="J47" s="238"/>
      <c r="K47" s="239">
        <f>ROUND(E47*J47,2)</f>
        <v>0</v>
      </c>
      <c r="L47" s="239">
        <v>21</v>
      </c>
      <c r="M47" s="239">
        <f>G47*(1+L47/100)</f>
        <v>0</v>
      </c>
      <c r="N47" s="237">
        <v>0</v>
      </c>
      <c r="O47" s="237">
        <f>ROUND(E47*N47,2)</f>
        <v>0</v>
      </c>
      <c r="P47" s="237">
        <v>0</v>
      </c>
      <c r="Q47" s="237">
        <f>ROUND(E47*P47,2)</f>
        <v>0</v>
      </c>
      <c r="R47" s="239" t="s">
        <v>268</v>
      </c>
      <c r="S47" s="239" t="s">
        <v>236</v>
      </c>
      <c r="T47" s="240" t="s">
        <v>679</v>
      </c>
      <c r="U47" s="225">
        <v>0.85199999999999998</v>
      </c>
      <c r="V47" s="225">
        <f>ROUND(E47*U47,2)</f>
        <v>57.87</v>
      </c>
      <c r="W47" s="225"/>
      <c r="X47" s="225" t="s">
        <v>680</v>
      </c>
      <c r="Y47" s="225" t="s">
        <v>225</v>
      </c>
      <c r="Z47" s="215"/>
      <c r="AA47" s="215"/>
      <c r="AB47" s="215"/>
      <c r="AC47" s="215"/>
      <c r="AD47" s="215"/>
      <c r="AE47" s="215"/>
      <c r="AF47" s="215"/>
      <c r="AG47" s="215" t="s">
        <v>1127</v>
      </c>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row>
    <row r="48" spans="1:60" ht="22.5" outlineLevel="2" x14ac:dyDescent="0.2">
      <c r="A48" s="222"/>
      <c r="B48" s="223"/>
      <c r="C48" s="260" t="s">
        <v>1128</v>
      </c>
      <c r="D48" s="257"/>
      <c r="E48" s="257"/>
      <c r="F48" s="257"/>
      <c r="G48" s="257"/>
      <c r="H48" s="225"/>
      <c r="I48" s="225"/>
      <c r="J48" s="225"/>
      <c r="K48" s="225"/>
      <c r="L48" s="225"/>
      <c r="M48" s="225"/>
      <c r="N48" s="224"/>
      <c r="O48" s="224"/>
      <c r="P48" s="224"/>
      <c r="Q48" s="224"/>
      <c r="R48" s="225"/>
      <c r="S48" s="225"/>
      <c r="T48" s="225"/>
      <c r="U48" s="225"/>
      <c r="V48" s="225"/>
      <c r="W48" s="225"/>
      <c r="X48" s="225"/>
      <c r="Y48" s="225"/>
      <c r="Z48" s="215"/>
      <c r="AA48" s="215"/>
      <c r="AB48" s="215"/>
      <c r="AC48" s="215"/>
      <c r="AD48" s="215"/>
      <c r="AE48" s="215"/>
      <c r="AF48" s="215"/>
      <c r="AG48" s="215" t="s">
        <v>256</v>
      </c>
      <c r="AH48" s="215"/>
      <c r="AI48" s="215"/>
      <c r="AJ48" s="215"/>
      <c r="AK48" s="215"/>
      <c r="AL48" s="215"/>
      <c r="AM48" s="215"/>
      <c r="AN48" s="215"/>
      <c r="AO48" s="215"/>
      <c r="AP48" s="215"/>
      <c r="AQ48" s="215"/>
      <c r="AR48" s="215"/>
      <c r="AS48" s="215"/>
      <c r="AT48" s="215"/>
      <c r="AU48" s="215"/>
      <c r="AV48" s="215"/>
      <c r="AW48" s="215"/>
      <c r="AX48" s="215"/>
      <c r="AY48" s="215"/>
      <c r="AZ48" s="215"/>
      <c r="BA48" s="256" t="str">
        <f>C48</f>
        <v>přesun hmot pro budovy občanské výstavby (JKSO 801), budovy pro bydlení (JKSO 803) budovy pro výrobu a služby (JKSO 812) s nosnou svislou konstrukcí zděnou z cihel nebo tvárnic nebo kovovou</v>
      </c>
      <c r="BB48" s="215"/>
      <c r="BC48" s="215"/>
      <c r="BD48" s="215"/>
      <c r="BE48" s="215"/>
      <c r="BF48" s="215"/>
      <c r="BG48" s="215"/>
      <c r="BH48" s="215"/>
    </row>
    <row r="49" spans="1:60" x14ac:dyDescent="0.2">
      <c r="A49" s="227" t="s">
        <v>217</v>
      </c>
      <c r="B49" s="228" t="s">
        <v>166</v>
      </c>
      <c r="C49" s="248" t="s">
        <v>167</v>
      </c>
      <c r="D49" s="229"/>
      <c r="E49" s="230"/>
      <c r="F49" s="231"/>
      <c r="G49" s="231">
        <f>SUMIF(AG50:AG52,"&lt;&gt;NOR",G50:G52)</f>
        <v>0</v>
      </c>
      <c r="H49" s="231"/>
      <c r="I49" s="231">
        <f>SUM(I50:I52)</f>
        <v>0</v>
      </c>
      <c r="J49" s="231"/>
      <c r="K49" s="231">
        <f>SUM(K50:K52)</f>
        <v>0</v>
      </c>
      <c r="L49" s="231"/>
      <c r="M49" s="231">
        <f>SUM(M50:M52)</f>
        <v>0</v>
      </c>
      <c r="N49" s="230"/>
      <c r="O49" s="230">
        <f>SUM(O50:O52)</f>
        <v>0.04</v>
      </c>
      <c r="P49" s="230"/>
      <c r="Q49" s="230">
        <f>SUM(Q50:Q52)</f>
        <v>0</v>
      </c>
      <c r="R49" s="231"/>
      <c r="S49" s="231"/>
      <c r="T49" s="232"/>
      <c r="U49" s="226"/>
      <c r="V49" s="226">
        <f>SUM(V50:V52)</f>
        <v>5.5</v>
      </c>
      <c r="W49" s="226"/>
      <c r="X49" s="226"/>
      <c r="Y49" s="226"/>
      <c r="AG49" t="s">
        <v>218</v>
      </c>
    </row>
    <row r="50" spans="1:60" ht="22.5" outlineLevel="1" x14ac:dyDescent="0.2">
      <c r="A50" s="234">
        <v>14</v>
      </c>
      <c r="B50" s="235" t="s">
        <v>1129</v>
      </c>
      <c r="C50" s="250" t="s">
        <v>1130</v>
      </c>
      <c r="D50" s="236" t="s">
        <v>299</v>
      </c>
      <c r="E50" s="237">
        <v>10</v>
      </c>
      <c r="F50" s="238"/>
      <c r="G50" s="239">
        <f>ROUND(E50*F50,2)</f>
        <v>0</v>
      </c>
      <c r="H50" s="238"/>
      <c r="I50" s="239">
        <f>ROUND(E50*H50,2)</f>
        <v>0</v>
      </c>
      <c r="J50" s="238"/>
      <c r="K50" s="239">
        <f>ROUND(E50*J50,2)</f>
        <v>0</v>
      </c>
      <c r="L50" s="239">
        <v>21</v>
      </c>
      <c r="M50" s="239">
        <f>G50*(1+L50/100)</f>
        <v>0</v>
      </c>
      <c r="N50" s="237">
        <v>3.5699999999999998E-3</v>
      </c>
      <c r="O50" s="237">
        <f>ROUND(E50*N50,2)</f>
        <v>0.04</v>
      </c>
      <c r="P50" s="237">
        <v>0</v>
      </c>
      <c r="Q50" s="237">
        <f>ROUND(E50*P50,2)</f>
        <v>0</v>
      </c>
      <c r="R50" s="239" t="s">
        <v>1131</v>
      </c>
      <c r="S50" s="239" t="s">
        <v>236</v>
      </c>
      <c r="T50" s="240" t="s">
        <v>679</v>
      </c>
      <c r="U50" s="225">
        <v>0.55000000000000004</v>
      </c>
      <c r="V50" s="225">
        <f>ROUND(E50*U50,2)</f>
        <v>5.5</v>
      </c>
      <c r="W50" s="225"/>
      <c r="X50" s="225" t="s">
        <v>224</v>
      </c>
      <c r="Y50" s="225" t="s">
        <v>225</v>
      </c>
      <c r="Z50" s="215"/>
      <c r="AA50" s="215"/>
      <c r="AB50" s="215"/>
      <c r="AC50" s="215"/>
      <c r="AD50" s="215"/>
      <c r="AE50" s="215"/>
      <c r="AF50" s="215"/>
      <c r="AG50" s="215" t="s">
        <v>226</v>
      </c>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row>
    <row r="51" spans="1:60" outlineLevel="2" x14ac:dyDescent="0.2">
      <c r="A51" s="222"/>
      <c r="B51" s="223"/>
      <c r="C51" s="260" t="s">
        <v>1132</v>
      </c>
      <c r="D51" s="257"/>
      <c r="E51" s="257"/>
      <c r="F51" s="257"/>
      <c r="G51" s="257"/>
      <c r="H51" s="225"/>
      <c r="I51" s="225"/>
      <c r="J51" s="225"/>
      <c r="K51" s="225"/>
      <c r="L51" s="225"/>
      <c r="M51" s="225"/>
      <c r="N51" s="224"/>
      <c r="O51" s="224"/>
      <c r="P51" s="224"/>
      <c r="Q51" s="224"/>
      <c r="R51" s="225"/>
      <c r="S51" s="225"/>
      <c r="T51" s="225"/>
      <c r="U51" s="225"/>
      <c r="V51" s="225"/>
      <c r="W51" s="225"/>
      <c r="X51" s="225"/>
      <c r="Y51" s="225"/>
      <c r="Z51" s="215"/>
      <c r="AA51" s="215"/>
      <c r="AB51" s="215"/>
      <c r="AC51" s="215"/>
      <c r="AD51" s="215"/>
      <c r="AE51" s="215"/>
      <c r="AF51" s="215"/>
      <c r="AG51" s="215" t="s">
        <v>256</v>
      </c>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row>
    <row r="52" spans="1:60" outlineLevel="2" x14ac:dyDescent="0.2">
      <c r="A52" s="222"/>
      <c r="B52" s="223"/>
      <c r="C52" s="262" t="s">
        <v>1133</v>
      </c>
      <c r="D52" s="258"/>
      <c r="E52" s="258"/>
      <c r="F52" s="258"/>
      <c r="G52" s="258"/>
      <c r="H52" s="225"/>
      <c r="I52" s="225"/>
      <c r="J52" s="225"/>
      <c r="K52" s="225"/>
      <c r="L52" s="225"/>
      <c r="M52" s="225"/>
      <c r="N52" s="224"/>
      <c r="O52" s="224"/>
      <c r="P52" s="224"/>
      <c r="Q52" s="224"/>
      <c r="R52" s="225"/>
      <c r="S52" s="225"/>
      <c r="T52" s="225"/>
      <c r="U52" s="225"/>
      <c r="V52" s="225"/>
      <c r="W52" s="225"/>
      <c r="X52" s="225"/>
      <c r="Y52" s="225"/>
      <c r="Z52" s="215"/>
      <c r="AA52" s="215"/>
      <c r="AB52" s="215"/>
      <c r="AC52" s="215"/>
      <c r="AD52" s="215"/>
      <c r="AE52" s="215"/>
      <c r="AF52" s="215"/>
      <c r="AG52" s="215" t="s">
        <v>278</v>
      </c>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row>
    <row r="53" spans="1:60" x14ac:dyDescent="0.2">
      <c r="A53" s="227" t="s">
        <v>217</v>
      </c>
      <c r="B53" s="228" t="s">
        <v>176</v>
      </c>
      <c r="C53" s="248" t="s">
        <v>177</v>
      </c>
      <c r="D53" s="229"/>
      <c r="E53" s="230"/>
      <c r="F53" s="231"/>
      <c r="G53" s="231">
        <f>SUMIF(AG54:AG55,"&lt;&gt;NOR",G54:G55)</f>
        <v>0</v>
      </c>
      <c r="H53" s="231"/>
      <c r="I53" s="231">
        <f>SUM(I54:I55)</f>
        <v>0</v>
      </c>
      <c r="J53" s="231"/>
      <c r="K53" s="231">
        <f>SUM(K54:K55)</f>
        <v>0</v>
      </c>
      <c r="L53" s="231"/>
      <c r="M53" s="231">
        <f>SUM(M54:M55)</f>
        <v>0</v>
      </c>
      <c r="N53" s="230"/>
      <c r="O53" s="230">
        <f>SUM(O54:O55)</f>
        <v>0.03</v>
      </c>
      <c r="P53" s="230"/>
      <c r="Q53" s="230">
        <f>SUM(Q54:Q55)</f>
        <v>0</v>
      </c>
      <c r="R53" s="231"/>
      <c r="S53" s="231"/>
      <c r="T53" s="232"/>
      <c r="U53" s="226"/>
      <c r="V53" s="226">
        <f>SUM(V54:V55)</f>
        <v>3.3</v>
      </c>
      <c r="W53" s="226"/>
      <c r="X53" s="226"/>
      <c r="Y53" s="226"/>
      <c r="AG53" t="s">
        <v>218</v>
      </c>
    </row>
    <row r="54" spans="1:60" ht="22.5" outlineLevel="1" x14ac:dyDescent="0.2">
      <c r="A54" s="234">
        <v>15</v>
      </c>
      <c r="B54" s="235" t="s">
        <v>1134</v>
      </c>
      <c r="C54" s="250" t="s">
        <v>1135</v>
      </c>
      <c r="D54" s="236" t="s">
        <v>299</v>
      </c>
      <c r="E54" s="237">
        <v>25.36</v>
      </c>
      <c r="F54" s="238"/>
      <c r="G54" s="239">
        <f>ROUND(E54*F54,2)</f>
        <v>0</v>
      </c>
      <c r="H54" s="238"/>
      <c r="I54" s="239">
        <f>ROUND(E54*H54,2)</f>
        <v>0</v>
      </c>
      <c r="J54" s="238"/>
      <c r="K54" s="239">
        <f>ROUND(E54*J54,2)</f>
        <v>0</v>
      </c>
      <c r="L54" s="239">
        <v>21</v>
      </c>
      <c r="M54" s="239">
        <f>G54*(1+L54/100)</f>
        <v>0</v>
      </c>
      <c r="N54" s="237">
        <v>9.8999999999999999E-4</v>
      </c>
      <c r="O54" s="237">
        <f>ROUND(E54*N54,2)</f>
        <v>0.03</v>
      </c>
      <c r="P54" s="237">
        <v>0</v>
      </c>
      <c r="Q54" s="237">
        <f>ROUND(E54*P54,2)</f>
        <v>0</v>
      </c>
      <c r="R54" s="239" t="s">
        <v>176</v>
      </c>
      <c r="S54" s="239" t="s">
        <v>236</v>
      </c>
      <c r="T54" s="240" t="s">
        <v>679</v>
      </c>
      <c r="U54" s="225">
        <v>0.13</v>
      </c>
      <c r="V54" s="225">
        <f>ROUND(E54*U54,2)</f>
        <v>3.3</v>
      </c>
      <c r="W54" s="225"/>
      <c r="X54" s="225" t="s">
        <v>224</v>
      </c>
      <c r="Y54" s="225" t="s">
        <v>225</v>
      </c>
      <c r="Z54" s="215"/>
      <c r="AA54" s="215"/>
      <c r="AB54" s="215"/>
      <c r="AC54" s="215"/>
      <c r="AD54" s="215"/>
      <c r="AE54" s="215"/>
      <c r="AF54" s="215"/>
      <c r="AG54" s="215" t="s">
        <v>226</v>
      </c>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row>
    <row r="55" spans="1:60" outlineLevel="2" x14ac:dyDescent="0.2">
      <c r="A55" s="222"/>
      <c r="B55" s="223"/>
      <c r="C55" s="263" t="s">
        <v>1136</v>
      </c>
      <c r="D55" s="259"/>
      <c r="E55" s="259"/>
      <c r="F55" s="259"/>
      <c r="G55" s="259"/>
      <c r="H55" s="225"/>
      <c r="I55" s="225"/>
      <c r="J55" s="225"/>
      <c r="K55" s="225"/>
      <c r="L55" s="225"/>
      <c r="M55" s="225"/>
      <c r="N55" s="224"/>
      <c r="O55" s="224"/>
      <c r="P55" s="224"/>
      <c r="Q55" s="224"/>
      <c r="R55" s="225"/>
      <c r="S55" s="225"/>
      <c r="T55" s="225"/>
      <c r="U55" s="225"/>
      <c r="V55" s="225"/>
      <c r="W55" s="225"/>
      <c r="X55" s="225"/>
      <c r="Y55" s="225"/>
      <c r="Z55" s="215"/>
      <c r="AA55" s="215"/>
      <c r="AB55" s="215"/>
      <c r="AC55" s="215"/>
      <c r="AD55" s="215"/>
      <c r="AE55" s="215"/>
      <c r="AF55" s="215"/>
      <c r="AG55" s="215" t="s">
        <v>278</v>
      </c>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row>
    <row r="56" spans="1:60" x14ac:dyDescent="0.2">
      <c r="A56" s="227" t="s">
        <v>217</v>
      </c>
      <c r="B56" s="228" t="s">
        <v>182</v>
      </c>
      <c r="C56" s="248" t="s">
        <v>183</v>
      </c>
      <c r="D56" s="229"/>
      <c r="E56" s="230"/>
      <c r="F56" s="231"/>
      <c r="G56" s="231">
        <f>SUMIF(AG57:AG94,"&lt;&gt;NOR",G57:G94)</f>
        <v>0</v>
      </c>
      <c r="H56" s="231"/>
      <c r="I56" s="231">
        <f>SUM(I57:I94)</f>
        <v>0</v>
      </c>
      <c r="J56" s="231"/>
      <c r="K56" s="231">
        <f>SUM(K57:K94)</f>
        <v>0</v>
      </c>
      <c r="L56" s="231"/>
      <c r="M56" s="231">
        <f>SUM(M57:M94)</f>
        <v>0</v>
      </c>
      <c r="N56" s="230"/>
      <c r="O56" s="230">
        <f>SUM(O57:O94)</f>
        <v>0</v>
      </c>
      <c r="P56" s="230"/>
      <c r="Q56" s="230">
        <f>SUM(Q57:Q94)</f>
        <v>0</v>
      </c>
      <c r="R56" s="231"/>
      <c r="S56" s="231"/>
      <c r="T56" s="232"/>
      <c r="U56" s="226"/>
      <c r="V56" s="226">
        <f>SUM(V57:V94)</f>
        <v>0</v>
      </c>
      <c r="W56" s="226"/>
      <c r="X56" s="226"/>
      <c r="Y56" s="226"/>
      <c r="AG56" t="s">
        <v>218</v>
      </c>
    </row>
    <row r="57" spans="1:60" ht="22.5" outlineLevel="1" x14ac:dyDescent="0.2">
      <c r="A57" s="241">
        <v>16</v>
      </c>
      <c r="B57" s="242" t="s">
        <v>1137</v>
      </c>
      <c r="C57" s="249" t="s">
        <v>1138</v>
      </c>
      <c r="D57" s="243" t="s">
        <v>1139</v>
      </c>
      <c r="E57" s="244">
        <v>1</v>
      </c>
      <c r="F57" s="245"/>
      <c r="G57" s="246">
        <f>ROUND(E57*F57,2)</f>
        <v>0</v>
      </c>
      <c r="H57" s="245"/>
      <c r="I57" s="246">
        <f>ROUND(E57*H57,2)</f>
        <v>0</v>
      </c>
      <c r="J57" s="245"/>
      <c r="K57" s="246">
        <f>ROUND(E57*J57,2)</f>
        <v>0</v>
      </c>
      <c r="L57" s="246">
        <v>21</v>
      </c>
      <c r="M57" s="246">
        <f>G57*(1+L57/100)</f>
        <v>0</v>
      </c>
      <c r="N57" s="244">
        <v>0</v>
      </c>
      <c r="O57" s="244">
        <f>ROUND(E57*N57,2)</f>
        <v>0</v>
      </c>
      <c r="P57" s="244">
        <v>0</v>
      </c>
      <c r="Q57" s="244">
        <f>ROUND(E57*P57,2)</f>
        <v>0</v>
      </c>
      <c r="R57" s="246"/>
      <c r="S57" s="246" t="s">
        <v>222</v>
      </c>
      <c r="T57" s="247" t="s">
        <v>223</v>
      </c>
      <c r="U57" s="225">
        <v>0</v>
      </c>
      <c r="V57" s="225">
        <f>ROUND(E57*U57,2)</f>
        <v>0</v>
      </c>
      <c r="W57" s="225"/>
      <c r="X57" s="225" t="s">
        <v>224</v>
      </c>
      <c r="Y57" s="225" t="s">
        <v>225</v>
      </c>
      <c r="Z57" s="215"/>
      <c r="AA57" s="215"/>
      <c r="AB57" s="215"/>
      <c r="AC57" s="215"/>
      <c r="AD57" s="215"/>
      <c r="AE57" s="215"/>
      <c r="AF57" s="215"/>
      <c r="AG57" s="215" t="s">
        <v>226</v>
      </c>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row>
    <row r="58" spans="1:60" outlineLevel="1" x14ac:dyDescent="0.2">
      <c r="A58" s="241">
        <v>17</v>
      </c>
      <c r="B58" s="242" t="s">
        <v>1140</v>
      </c>
      <c r="C58" s="249" t="s">
        <v>1141</v>
      </c>
      <c r="D58" s="243" t="s">
        <v>284</v>
      </c>
      <c r="E58" s="244">
        <v>1</v>
      </c>
      <c r="F58" s="245"/>
      <c r="G58" s="246">
        <f>ROUND(E58*F58,2)</f>
        <v>0</v>
      </c>
      <c r="H58" s="245"/>
      <c r="I58" s="246">
        <f>ROUND(E58*H58,2)</f>
        <v>0</v>
      </c>
      <c r="J58" s="245"/>
      <c r="K58" s="246">
        <f>ROUND(E58*J58,2)</f>
        <v>0</v>
      </c>
      <c r="L58" s="246">
        <v>21</v>
      </c>
      <c r="M58" s="246">
        <f>G58*(1+L58/100)</f>
        <v>0</v>
      </c>
      <c r="N58" s="244">
        <v>0</v>
      </c>
      <c r="O58" s="244">
        <f>ROUND(E58*N58,2)</f>
        <v>0</v>
      </c>
      <c r="P58" s="244">
        <v>0</v>
      </c>
      <c r="Q58" s="244">
        <f>ROUND(E58*P58,2)</f>
        <v>0</v>
      </c>
      <c r="R58" s="246"/>
      <c r="S58" s="246" t="s">
        <v>222</v>
      </c>
      <c r="T58" s="247" t="s">
        <v>223</v>
      </c>
      <c r="U58" s="225">
        <v>0</v>
      </c>
      <c r="V58" s="225">
        <f>ROUND(E58*U58,2)</f>
        <v>0</v>
      </c>
      <c r="W58" s="225"/>
      <c r="X58" s="225" t="s">
        <v>224</v>
      </c>
      <c r="Y58" s="225" t="s">
        <v>225</v>
      </c>
      <c r="Z58" s="215"/>
      <c r="AA58" s="215"/>
      <c r="AB58" s="215"/>
      <c r="AC58" s="215"/>
      <c r="AD58" s="215"/>
      <c r="AE58" s="215"/>
      <c r="AF58" s="215"/>
      <c r="AG58" s="215" t="s">
        <v>226</v>
      </c>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row>
    <row r="59" spans="1:60" ht="22.5" outlineLevel="1" x14ac:dyDescent="0.2">
      <c r="A59" s="241">
        <v>18</v>
      </c>
      <c r="B59" s="242" t="s">
        <v>1142</v>
      </c>
      <c r="C59" s="249" t="s">
        <v>1143</v>
      </c>
      <c r="D59" s="243" t="s">
        <v>284</v>
      </c>
      <c r="E59" s="244">
        <v>1</v>
      </c>
      <c r="F59" s="245"/>
      <c r="G59" s="246">
        <f>ROUND(E59*F59,2)</f>
        <v>0</v>
      </c>
      <c r="H59" s="245"/>
      <c r="I59" s="246">
        <f>ROUND(E59*H59,2)</f>
        <v>0</v>
      </c>
      <c r="J59" s="245"/>
      <c r="K59" s="246">
        <f>ROUND(E59*J59,2)</f>
        <v>0</v>
      </c>
      <c r="L59" s="246">
        <v>21</v>
      </c>
      <c r="M59" s="246">
        <f>G59*(1+L59/100)</f>
        <v>0</v>
      </c>
      <c r="N59" s="244">
        <v>0</v>
      </c>
      <c r="O59" s="244">
        <f>ROUND(E59*N59,2)</f>
        <v>0</v>
      </c>
      <c r="P59" s="244">
        <v>0</v>
      </c>
      <c r="Q59" s="244">
        <f>ROUND(E59*P59,2)</f>
        <v>0</v>
      </c>
      <c r="R59" s="246"/>
      <c r="S59" s="246" t="s">
        <v>222</v>
      </c>
      <c r="T59" s="247" t="s">
        <v>223</v>
      </c>
      <c r="U59" s="225">
        <v>0</v>
      </c>
      <c r="V59" s="225">
        <f>ROUND(E59*U59,2)</f>
        <v>0</v>
      </c>
      <c r="W59" s="225"/>
      <c r="X59" s="225" t="s">
        <v>224</v>
      </c>
      <c r="Y59" s="225" t="s">
        <v>225</v>
      </c>
      <c r="Z59" s="215"/>
      <c r="AA59" s="215"/>
      <c r="AB59" s="215"/>
      <c r="AC59" s="215"/>
      <c r="AD59" s="215"/>
      <c r="AE59" s="215"/>
      <c r="AF59" s="215"/>
      <c r="AG59" s="215" t="s">
        <v>226</v>
      </c>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row>
    <row r="60" spans="1:60" outlineLevel="1" x14ac:dyDescent="0.2">
      <c r="A60" s="234">
        <v>19</v>
      </c>
      <c r="B60" s="235" t="s">
        <v>1144</v>
      </c>
      <c r="C60" s="250" t="s">
        <v>1145</v>
      </c>
      <c r="D60" s="236" t="s">
        <v>284</v>
      </c>
      <c r="E60" s="237">
        <v>1</v>
      </c>
      <c r="F60" s="238"/>
      <c r="G60" s="239">
        <f>ROUND(E60*F60,2)</f>
        <v>0</v>
      </c>
      <c r="H60" s="238"/>
      <c r="I60" s="239">
        <f>ROUND(E60*H60,2)</f>
        <v>0</v>
      </c>
      <c r="J60" s="238"/>
      <c r="K60" s="239">
        <f>ROUND(E60*J60,2)</f>
        <v>0</v>
      </c>
      <c r="L60" s="239">
        <v>21</v>
      </c>
      <c r="M60" s="239">
        <f>G60*(1+L60/100)</f>
        <v>0</v>
      </c>
      <c r="N60" s="237">
        <v>0</v>
      </c>
      <c r="O60" s="237">
        <f>ROUND(E60*N60,2)</f>
        <v>0</v>
      </c>
      <c r="P60" s="237">
        <v>0</v>
      </c>
      <c r="Q60" s="237">
        <f>ROUND(E60*P60,2)</f>
        <v>0</v>
      </c>
      <c r="R60" s="239"/>
      <c r="S60" s="239" t="s">
        <v>222</v>
      </c>
      <c r="T60" s="240" t="s">
        <v>223</v>
      </c>
      <c r="U60" s="225">
        <v>0</v>
      </c>
      <c r="V60" s="225">
        <f>ROUND(E60*U60,2)</f>
        <v>0</v>
      </c>
      <c r="W60" s="225"/>
      <c r="X60" s="225" t="s">
        <v>224</v>
      </c>
      <c r="Y60" s="225" t="s">
        <v>225</v>
      </c>
      <c r="Z60" s="215"/>
      <c r="AA60" s="215"/>
      <c r="AB60" s="215"/>
      <c r="AC60" s="215"/>
      <c r="AD60" s="215"/>
      <c r="AE60" s="215"/>
      <c r="AF60" s="215"/>
      <c r="AG60" s="215" t="s">
        <v>226</v>
      </c>
      <c r="AH60" s="215"/>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15"/>
      <c r="BG60" s="215"/>
      <c r="BH60" s="215"/>
    </row>
    <row r="61" spans="1:60" outlineLevel="2" x14ac:dyDescent="0.2">
      <c r="A61" s="222"/>
      <c r="B61" s="223"/>
      <c r="C61" s="263" t="s">
        <v>1187</v>
      </c>
      <c r="D61" s="259"/>
      <c r="E61" s="259"/>
      <c r="F61" s="259"/>
      <c r="G61" s="259"/>
      <c r="H61" s="225"/>
      <c r="I61" s="225"/>
      <c r="J61" s="225"/>
      <c r="K61" s="225"/>
      <c r="L61" s="225"/>
      <c r="M61" s="225"/>
      <c r="N61" s="224"/>
      <c r="O61" s="224"/>
      <c r="P61" s="224"/>
      <c r="Q61" s="224"/>
      <c r="R61" s="225"/>
      <c r="S61" s="225"/>
      <c r="T61" s="225"/>
      <c r="U61" s="225"/>
      <c r="V61" s="225"/>
      <c r="W61" s="225"/>
      <c r="X61" s="225"/>
      <c r="Y61" s="225"/>
      <c r="Z61" s="215"/>
      <c r="AA61" s="215"/>
      <c r="AB61" s="215"/>
      <c r="AC61" s="215"/>
      <c r="AD61" s="215"/>
      <c r="AE61" s="215"/>
      <c r="AF61" s="215"/>
      <c r="AG61" s="215" t="s">
        <v>278</v>
      </c>
      <c r="AH61" s="215"/>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row>
    <row r="62" spans="1:60" outlineLevel="3" x14ac:dyDescent="0.2">
      <c r="A62" s="222"/>
      <c r="B62" s="223"/>
      <c r="C62" s="262" t="s">
        <v>1188</v>
      </c>
      <c r="D62" s="258"/>
      <c r="E62" s="258"/>
      <c r="F62" s="258"/>
      <c r="G62" s="258"/>
      <c r="H62" s="225"/>
      <c r="I62" s="225"/>
      <c r="J62" s="225"/>
      <c r="K62" s="225"/>
      <c r="L62" s="225"/>
      <c r="M62" s="225"/>
      <c r="N62" s="224"/>
      <c r="O62" s="224"/>
      <c r="P62" s="224"/>
      <c r="Q62" s="224"/>
      <c r="R62" s="225"/>
      <c r="S62" s="225"/>
      <c r="T62" s="225"/>
      <c r="U62" s="225"/>
      <c r="V62" s="225"/>
      <c r="W62" s="225"/>
      <c r="X62" s="225"/>
      <c r="Y62" s="225"/>
      <c r="Z62" s="215"/>
      <c r="AA62" s="215"/>
      <c r="AB62" s="215"/>
      <c r="AC62" s="215"/>
      <c r="AD62" s="215"/>
      <c r="AE62" s="215"/>
      <c r="AF62" s="215"/>
      <c r="AG62" s="215" t="s">
        <v>278</v>
      </c>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row>
    <row r="63" spans="1:60" outlineLevel="3" x14ac:dyDescent="0.2">
      <c r="A63" s="222"/>
      <c r="B63" s="223"/>
      <c r="C63" s="262" t="s">
        <v>1189</v>
      </c>
      <c r="D63" s="258"/>
      <c r="E63" s="258"/>
      <c r="F63" s="258"/>
      <c r="G63" s="258"/>
      <c r="H63" s="225"/>
      <c r="I63" s="225"/>
      <c r="J63" s="225"/>
      <c r="K63" s="225"/>
      <c r="L63" s="225"/>
      <c r="M63" s="225"/>
      <c r="N63" s="224"/>
      <c r="O63" s="224"/>
      <c r="P63" s="224"/>
      <c r="Q63" s="224"/>
      <c r="R63" s="225"/>
      <c r="S63" s="225"/>
      <c r="T63" s="225"/>
      <c r="U63" s="225"/>
      <c r="V63" s="225"/>
      <c r="W63" s="225"/>
      <c r="X63" s="225"/>
      <c r="Y63" s="225"/>
      <c r="Z63" s="215"/>
      <c r="AA63" s="215"/>
      <c r="AB63" s="215"/>
      <c r="AC63" s="215"/>
      <c r="AD63" s="215"/>
      <c r="AE63" s="215"/>
      <c r="AF63" s="215"/>
      <c r="AG63" s="215" t="s">
        <v>278</v>
      </c>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row>
    <row r="64" spans="1:60" outlineLevel="3" x14ac:dyDescent="0.2">
      <c r="A64" s="222"/>
      <c r="B64" s="223"/>
      <c r="C64" s="262" t="s">
        <v>1146</v>
      </c>
      <c r="D64" s="258"/>
      <c r="E64" s="258"/>
      <c r="F64" s="258"/>
      <c r="G64" s="258"/>
      <c r="H64" s="225"/>
      <c r="I64" s="225"/>
      <c r="J64" s="225"/>
      <c r="K64" s="225"/>
      <c r="L64" s="225"/>
      <c r="M64" s="225"/>
      <c r="N64" s="224"/>
      <c r="O64" s="224"/>
      <c r="P64" s="224"/>
      <c r="Q64" s="224"/>
      <c r="R64" s="225"/>
      <c r="S64" s="225"/>
      <c r="T64" s="225"/>
      <c r="U64" s="225"/>
      <c r="V64" s="225"/>
      <c r="W64" s="225"/>
      <c r="X64" s="225"/>
      <c r="Y64" s="225"/>
      <c r="Z64" s="215"/>
      <c r="AA64" s="215"/>
      <c r="AB64" s="215"/>
      <c r="AC64" s="215"/>
      <c r="AD64" s="215"/>
      <c r="AE64" s="215"/>
      <c r="AF64" s="215"/>
      <c r="AG64" s="215" t="s">
        <v>278</v>
      </c>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row>
    <row r="65" spans="1:60" ht="22.5" outlineLevel="1" x14ac:dyDescent="0.2">
      <c r="A65" s="241">
        <v>20</v>
      </c>
      <c r="B65" s="242" t="s">
        <v>1147</v>
      </c>
      <c r="C65" s="249" t="s">
        <v>1148</v>
      </c>
      <c r="D65" s="243" t="s">
        <v>284</v>
      </c>
      <c r="E65" s="244">
        <v>1</v>
      </c>
      <c r="F65" s="245"/>
      <c r="G65" s="246">
        <f>ROUND(E65*F65,2)</f>
        <v>0</v>
      </c>
      <c r="H65" s="245"/>
      <c r="I65" s="246">
        <f>ROUND(E65*H65,2)</f>
        <v>0</v>
      </c>
      <c r="J65" s="245"/>
      <c r="K65" s="246">
        <f>ROUND(E65*J65,2)</f>
        <v>0</v>
      </c>
      <c r="L65" s="246">
        <v>21</v>
      </c>
      <c r="M65" s="246">
        <f>G65*(1+L65/100)</f>
        <v>0</v>
      </c>
      <c r="N65" s="244">
        <v>0</v>
      </c>
      <c r="O65" s="244">
        <f>ROUND(E65*N65,2)</f>
        <v>0</v>
      </c>
      <c r="P65" s="244">
        <v>0</v>
      </c>
      <c r="Q65" s="244">
        <f>ROUND(E65*P65,2)</f>
        <v>0</v>
      </c>
      <c r="R65" s="246"/>
      <c r="S65" s="246" t="s">
        <v>222</v>
      </c>
      <c r="T65" s="247" t="s">
        <v>223</v>
      </c>
      <c r="U65" s="225">
        <v>0</v>
      </c>
      <c r="V65" s="225">
        <f>ROUND(E65*U65,2)</f>
        <v>0</v>
      </c>
      <c r="W65" s="225"/>
      <c r="X65" s="225" t="s">
        <v>224</v>
      </c>
      <c r="Y65" s="225" t="s">
        <v>225</v>
      </c>
      <c r="Z65" s="215"/>
      <c r="AA65" s="215"/>
      <c r="AB65" s="215"/>
      <c r="AC65" s="215"/>
      <c r="AD65" s="215"/>
      <c r="AE65" s="215"/>
      <c r="AF65" s="215"/>
      <c r="AG65" s="215" t="s">
        <v>226</v>
      </c>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row>
    <row r="66" spans="1:60" outlineLevel="1" x14ac:dyDescent="0.2">
      <c r="A66" s="241">
        <v>21</v>
      </c>
      <c r="B66" s="242" t="s">
        <v>1149</v>
      </c>
      <c r="C66" s="249" t="s">
        <v>1150</v>
      </c>
      <c r="D66" s="243" t="s">
        <v>284</v>
      </c>
      <c r="E66" s="244">
        <v>1</v>
      </c>
      <c r="F66" s="245"/>
      <c r="G66" s="246">
        <f>ROUND(E66*F66,2)</f>
        <v>0</v>
      </c>
      <c r="H66" s="245"/>
      <c r="I66" s="246">
        <f>ROUND(E66*H66,2)</f>
        <v>0</v>
      </c>
      <c r="J66" s="245"/>
      <c r="K66" s="246">
        <f>ROUND(E66*J66,2)</f>
        <v>0</v>
      </c>
      <c r="L66" s="246">
        <v>21</v>
      </c>
      <c r="M66" s="246">
        <f>G66*(1+L66/100)</f>
        <v>0</v>
      </c>
      <c r="N66" s="244">
        <v>0</v>
      </c>
      <c r="O66" s="244">
        <f>ROUND(E66*N66,2)</f>
        <v>0</v>
      </c>
      <c r="P66" s="244">
        <v>0</v>
      </c>
      <c r="Q66" s="244">
        <f>ROUND(E66*P66,2)</f>
        <v>0</v>
      </c>
      <c r="R66" s="246"/>
      <c r="S66" s="246" t="s">
        <v>222</v>
      </c>
      <c r="T66" s="247" t="s">
        <v>223</v>
      </c>
      <c r="U66" s="225">
        <v>0</v>
      </c>
      <c r="V66" s="225">
        <f>ROUND(E66*U66,2)</f>
        <v>0</v>
      </c>
      <c r="W66" s="225"/>
      <c r="X66" s="225" t="s">
        <v>224</v>
      </c>
      <c r="Y66" s="225" t="s">
        <v>225</v>
      </c>
      <c r="Z66" s="215"/>
      <c r="AA66" s="215"/>
      <c r="AB66" s="215"/>
      <c r="AC66" s="215"/>
      <c r="AD66" s="215"/>
      <c r="AE66" s="215"/>
      <c r="AF66" s="215"/>
      <c r="AG66" s="215" t="s">
        <v>226</v>
      </c>
      <c r="AH66" s="215"/>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row>
    <row r="67" spans="1:60" outlineLevel="1" x14ac:dyDescent="0.2">
      <c r="A67" s="241">
        <v>22</v>
      </c>
      <c r="B67" s="242" t="s">
        <v>1151</v>
      </c>
      <c r="C67" s="249" t="s">
        <v>1152</v>
      </c>
      <c r="D67" s="243" t="s">
        <v>284</v>
      </c>
      <c r="E67" s="244">
        <v>1</v>
      </c>
      <c r="F67" s="245"/>
      <c r="G67" s="246">
        <f>ROUND(E67*F67,2)</f>
        <v>0</v>
      </c>
      <c r="H67" s="245"/>
      <c r="I67" s="246">
        <f>ROUND(E67*H67,2)</f>
        <v>0</v>
      </c>
      <c r="J67" s="245"/>
      <c r="K67" s="246">
        <f>ROUND(E67*J67,2)</f>
        <v>0</v>
      </c>
      <c r="L67" s="246">
        <v>21</v>
      </c>
      <c r="M67" s="246">
        <f>G67*(1+L67/100)</f>
        <v>0</v>
      </c>
      <c r="N67" s="244">
        <v>0</v>
      </c>
      <c r="O67" s="244">
        <f>ROUND(E67*N67,2)</f>
        <v>0</v>
      </c>
      <c r="P67" s="244">
        <v>0</v>
      </c>
      <c r="Q67" s="244">
        <f>ROUND(E67*P67,2)</f>
        <v>0</v>
      </c>
      <c r="R67" s="246"/>
      <c r="S67" s="246" t="s">
        <v>222</v>
      </c>
      <c r="T67" s="247" t="s">
        <v>223</v>
      </c>
      <c r="U67" s="225">
        <v>0</v>
      </c>
      <c r="V67" s="225">
        <f>ROUND(E67*U67,2)</f>
        <v>0</v>
      </c>
      <c r="W67" s="225"/>
      <c r="X67" s="225" t="s">
        <v>224</v>
      </c>
      <c r="Y67" s="225" t="s">
        <v>225</v>
      </c>
      <c r="Z67" s="215"/>
      <c r="AA67" s="215"/>
      <c r="AB67" s="215"/>
      <c r="AC67" s="215"/>
      <c r="AD67" s="215"/>
      <c r="AE67" s="215"/>
      <c r="AF67" s="215"/>
      <c r="AG67" s="215" t="s">
        <v>226</v>
      </c>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row>
    <row r="68" spans="1:60" outlineLevel="1" x14ac:dyDescent="0.2">
      <c r="A68" s="241">
        <v>23</v>
      </c>
      <c r="B68" s="242" t="s">
        <v>1153</v>
      </c>
      <c r="C68" s="249" t="s">
        <v>1154</v>
      </c>
      <c r="D68" s="243" t="s">
        <v>284</v>
      </c>
      <c r="E68" s="244">
        <v>1</v>
      </c>
      <c r="F68" s="245"/>
      <c r="G68" s="246">
        <f>ROUND(E68*F68,2)</f>
        <v>0</v>
      </c>
      <c r="H68" s="245"/>
      <c r="I68" s="246">
        <f>ROUND(E68*H68,2)</f>
        <v>0</v>
      </c>
      <c r="J68" s="245"/>
      <c r="K68" s="246">
        <f>ROUND(E68*J68,2)</f>
        <v>0</v>
      </c>
      <c r="L68" s="246">
        <v>21</v>
      </c>
      <c r="M68" s="246">
        <f>G68*(1+L68/100)</f>
        <v>0</v>
      </c>
      <c r="N68" s="244">
        <v>0</v>
      </c>
      <c r="O68" s="244">
        <f>ROUND(E68*N68,2)</f>
        <v>0</v>
      </c>
      <c r="P68" s="244">
        <v>0</v>
      </c>
      <c r="Q68" s="244">
        <f>ROUND(E68*P68,2)</f>
        <v>0</v>
      </c>
      <c r="R68" s="246"/>
      <c r="S68" s="246" t="s">
        <v>222</v>
      </c>
      <c r="T68" s="247" t="s">
        <v>223</v>
      </c>
      <c r="U68" s="225">
        <v>0</v>
      </c>
      <c r="V68" s="225">
        <f>ROUND(E68*U68,2)</f>
        <v>0</v>
      </c>
      <c r="W68" s="225"/>
      <c r="X68" s="225" t="s">
        <v>224</v>
      </c>
      <c r="Y68" s="225" t="s">
        <v>225</v>
      </c>
      <c r="Z68" s="215"/>
      <c r="AA68" s="215"/>
      <c r="AB68" s="215"/>
      <c r="AC68" s="215"/>
      <c r="AD68" s="215"/>
      <c r="AE68" s="215"/>
      <c r="AF68" s="215"/>
      <c r="AG68" s="215" t="s">
        <v>226</v>
      </c>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row>
    <row r="69" spans="1:60" outlineLevel="1" x14ac:dyDescent="0.2">
      <c r="A69" s="234">
        <v>24</v>
      </c>
      <c r="B69" s="235" t="s">
        <v>1155</v>
      </c>
      <c r="C69" s="250" t="s">
        <v>1156</v>
      </c>
      <c r="D69" s="236" t="s">
        <v>284</v>
      </c>
      <c r="E69" s="237">
        <v>1</v>
      </c>
      <c r="F69" s="238"/>
      <c r="G69" s="239">
        <f>ROUND(E69*F69,2)</f>
        <v>0</v>
      </c>
      <c r="H69" s="238"/>
      <c r="I69" s="239">
        <f>ROUND(E69*H69,2)</f>
        <v>0</v>
      </c>
      <c r="J69" s="238"/>
      <c r="K69" s="239">
        <f>ROUND(E69*J69,2)</f>
        <v>0</v>
      </c>
      <c r="L69" s="239">
        <v>21</v>
      </c>
      <c r="M69" s="239">
        <f>G69*(1+L69/100)</f>
        <v>0</v>
      </c>
      <c r="N69" s="237">
        <v>0</v>
      </c>
      <c r="O69" s="237">
        <f>ROUND(E69*N69,2)</f>
        <v>0</v>
      </c>
      <c r="P69" s="237">
        <v>0</v>
      </c>
      <c r="Q69" s="237">
        <f>ROUND(E69*P69,2)</f>
        <v>0</v>
      </c>
      <c r="R69" s="239"/>
      <c r="S69" s="239" t="s">
        <v>222</v>
      </c>
      <c r="T69" s="240" t="s">
        <v>223</v>
      </c>
      <c r="U69" s="225">
        <v>0</v>
      </c>
      <c r="V69" s="225">
        <f>ROUND(E69*U69,2)</f>
        <v>0</v>
      </c>
      <c r="W69" s="225"/>
      <c r="X69" s="225" t="s">
        <v>224</v>
      </c>
      <c r="Y69" s="225" t="s">
        <v>225</v>
      </c>
      <c r="Z69" s="215"/>
      <c r="AA69" s="215"/>
      <c r="AB69" s="215"/>
      <c r="AC69" s="215"/>
      <c r="AD69" s="215"/>
      <c r="AE69" s="215"/>
      <c r="AF69" s="215"/>
      <c r="AG69" s="215" t="s">
        <v>226</v>
      </c>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row>
    <row r="70" spans="1:60" ht="33.75" outlineLevel="2" x14ac:dyDescent="0.2">
      <c r="A70" s="222"/>
      <c r="B70" s="223"/>
      <c r="C70" s="263" t="s">
        <v>1157</v>
      </c>
      <c r="D70" s="259"/>
      <c r="E70" s="259"/>
      <c r="F70" s="259"/>
      <c r="G70" s="259"/>
      <c r="H70" s="225"/>
      <c r="I70" s="225"/>
      <c r="J70" s="225"/>
      <c r="K70" s="225"/>
      <c r="L70" s="225"/>
      <c r="M70" s="225"/>
      <c r="N70" s="224"/>
      <c r="O70" s="224"/>
      <c r="P70" s="224"/>
      <c r="Q70" s="224"/>
      <c r="R70" s="225"/>
      <c r="S70" s="225"/>
      <c r="T70" s="225"/>
      <c r="U70" s="225"/>
      <c r="V70" s="225"/>
      <c r="W70" s="225"/>
      <c r="X70" s="225"/>
      <c r="Y70" s="225"/>
      <c r="Z70" s="215"/>
      <c r="AA70" s="215"/>
      <c r="AB70" s="215"/>
      <c r="AC70" s="215"/>
      <c r="AD70" s="215"/>
      <c r="AE70" s="215"/>
      <c r="AF70" s="215"/>
      <c r="AG70" s="215" t="s">
        <v>278</v>
      </c>
      <c r="AH70" s="215"/>
      <c r="AI70" s="215"/>
      <c r="AJ70" s="215"/>
      <c r="AK70" s="215"/>
      <c r="AL70" s="215"/>
      <c r="AM70" s="215"/>
      <c r="AN70" s="215"/>
      <c r="AO70" s="215"/>
      <c r="AP70" s="215"/>
      <c r="AQ70" s="215"/>
      <c r="AR70" s="215"/>
      <c r="AS70" s="215"/>
      <c r="AT70" s="215"/>
      <c r="AU70" s="215"/>
      <c r="AV70" s="215"/>
      <c r="AW70" s="215"/>
      <c r="AX70" s="215"/>
      <c r="AY70" s="215"/>
      <c r="AZ70" s="215"/>
      <c r="BA70" s="256" t="str">
        <f>C70</f>
        <v>Ovládací zařízení je propojeno se čtečkou OP, z níž jsou vyčítany minimálně tyto údaje: jméno, příjmení, datum narození a bydliště. Délka čtení a vyhodnocení nepřesáhne 10 s. Ovládací zařízení disponuje displejem o minimální velikosti 10" a rozlišením full HD. Zařízení je připojeno do internetu, ale dokáže minimálně 15 min. fungovat i v režimu offline a bez elektřiny.</v>
      </c>
      <c r="BB70" s="215"/>
      <c r="BC70" s="215"/>
      <c r="BD70" s="215"/>
      <c r="BE70" s="215"/>
      <c r="BF70" s="215"/>
      <c r="BG70" s="215"/>
      <c r="BH70" s="215"/>
    </row>
    <row r="71" spans="1:60" outlineLevel="1" x14ac:dyDescent="0.2">
      <c r="A71" s="234">
        <v>25</v>
      </c>
      <c r="B71" s="235" t="s">
        <v>1158</v>
      </c>
      <c r="C71" s="250" t="s">
        <v>1159</v>
      </c>
      <c r="D71" s="236" t="s">
        <v>284</v>
      </c>
      <c r="E71" s="237">
        <v>1</v>
      </c>
      <c r="F71" s="238"/>
      <c r="G71" s="239">
        <f>ROUND(E71*F71,2)</f>
        <v>0</v>
      </c>
      <c r="H71" s="238"/>
      <c r="I71" s="239">
        <f>ROUND(E71*H71,2)</f>
        <v>0</v>
      </c>
      <c r="J71" s="238"/>
      <c r="K71" s="239">
        <f>ROUND(E71*J71,2)</f>
        <v>0</v>
      </c>
      <c r="L71" s="239">
        <v>21</v>
      </c>
      <c r="M71" s="239">
        <f>G71*(1+L71/100)</f>
        <v>0</v>
      </c>
      <c r="N71" s="237">
        <v>0</v>
      </c>
      <c r="O71" s="237">
        <f>ROUND(E71*N71,2)</f>
        <v>0</v>
      </c>
      <c r="P71" s="237">
        <v>0</v>
      </c>
      <c r="Q71" s="237">
        <f>ROUND(E71*P71,2)</f>
        <v>0</v>
      </c>
      <c r="R71" s="239"/>
      <c r="S71" s="239" t="s">
        <v>222</v>
      </c>
      <c r="T71" s="240" t="s">
        <v>223</v>
      </c>
      <c r="U71" s="225">
        <v>0</v>
      </c>
      <c r="V71" s="225">
        <f>ROUND(E71*U71,2)</f>
        <v>0</v>
      </c>
      <c r="W71" s="225"/>
      <c r="X71" s="225" t="s">
        <v>224</v>
      </c>
      <c r="Y71" s="225" t="s">
        <v>225</v>
      </c>
      <c r="Z71" s="215"/>
      <c r="AA71" s="215"/>
      <c r="AB71" s="215"/>
      <c r="AC71" s="215"/>
      <c r="AD71" s="215"/>
      <c r="AE71" s="215"/>
      <c r="AF71" s="215"/>
      <c r="AG71" s="215" t="s">
        <v>226</v>
      </c>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row>
    <row r="72" spans="1:60" ht="56.25" outlineLevel="2" x14ac:dyDescent="0.2">
      <c r="A72" s="222"/>
      <c r="B72" s="223"/>
      <c r="C72" s="263" t="s">
        <v>1160</v>
      </c>
      <c r="D72" s="259"/>
      <c r="E72" s="259"/>
      <c r="F72" s="259"/>
      <c r="G72" s="259"/>
      <c r="H72" s="225"/>
      <c r="I72" s="225"/>
      <c r="J72" s="225"/>
      <c r="K72" s="225"/>
      <c r="L72" s="225"/>
      <c r="M72" s="225"/>
      <c r="N72" s="224"/>
      <c r="O72" s="224"/>
      <c r="P72" s="224"/>
      <c r="Q72" s="224"/>
      <c r="R72" s="225"/>
      <c r="S72" s="225"/>
      <c r="T72" s="225"/>
      <c r="U72" s="225"/>
      <c r="V72" s="225"/>
      <c r="W72" s="225"/>
      <c r="X72" s="225"/>
      <c r="Y72" s="225"/>
      <c r="Z72" s="215"/>
      <c r="AA72" s="215"/>
      <c r="AB72" s="215"/>
      <c r="AC72" s="215"/>
      <c r="AD72" s="215"/>
      <c r="AE72" s="215"/>
      <c r="AF72" s="215"/>
      <c r="AG72" s="215" t="s">
        <v>278</v>
      </c>
      <c r="AH72" s="215"/>
      <c r="AI72" s="215"/>
      <c r="AJ72" s="215"/>
      <c r="AK72" s="215"/>
      <c r="AL72" s="215"/>
      <c r="AM72" s="215"/>
      <c r="AN72" s="215"/>
      <c r="AO72" s="215"/>
      <c r="AP72" s="215"/>
      <c r="AQ72" s="215"/>
      <c r="AR72" s="215"/>
      <c r="AS72" s="215"/>
      <c r="AT72" s="215"/>
      <c r="AU72" s="215"/>
      <c r="AV72" s="215"/>
      <c r="AW72" s="215"/>
      <c r="AX72" s="215"/>
      <c r="AY72" s="215"/>
      <c r="AZ72" s="215"/>
      <c r="BA72" s="256" t="str">
        <f>C72</f>
        <v>Ovládací software příjmá údaje ze čtečky OP a ukládá je do cloudové databáze. Dále příjmá údaje z mostové váhy i z přidružených kamer, které přenáší registrační značky vozidel. Systém bude disponovat grafickým administračním rozhraním pro nastavení všech parametrů, bez nutnosti kontaktovat dodavatele aplikace. Systém bude umožňovat generování různých statistik (časové rozložení vjezdů, statistiky podle komodity apod.). Bude možné vyhodnocovat množství svezeného odpadu podle plátce. Součástí bude pětiletý bezplatný provoz a dodavatel zajistí vzdálený dohled nad chodem aplikace.</v>
      </c>
      <c r="BB72" s="215"/>
      <c r="BC72" s="215"/>
      <c r="BD72" s="215"/>
      <c r="BE72" s="215"/>
      <c r="BF72" s="215"/>
      <c r="BG72" s="215"/>
      <c r="BH72" s="215"/>
    </row>
    <row r="73" spans="1:60" outlineLevel="1" x14ac:dyDescent="0.2">
      <c r="A73" s="234">
        <v>26</v>
      </c>
      <c r="B73" s="235" t="s">
        <v>1161</v>
      </c>
      <c r="C73" s="250" t="s">
        <v>1162</v>
      </c>
      <c r="D73" s="236" t="s">
        <v>284</v>
      </c>
      <c r="E73" s="237">
        <v>1</v>
      </c>
      <c r="F73" s="238"/>
      <c r="G73" s="239">
        <f>ROUND(E73*F73,2)</f>
        <v>0</v>
      </c>
      <c r="H73" s="238"/>
      <c r="I73" s="239">
        <f>ROUND(E73*H73,2)</f>
        <v>0</v>
      </c>
      <c r="J73" s="238"/>
      <c r="K73" s="239">
        <f>ROUND(E73*J73,2)</f>
        <v>0</v>
      </c>
      <c r="L73" s="239">
        <v>21</v>
      </c>
      <c r="M73" s="239">
        <f>G73*(1+L73/100)</f>
        <v>0</v>
      </c>
      <c r="N73" s="237">
        <v>0</v>
      </c>
      <c r="O73" s="237">
        <f>ROUND(E73*N73,2)</f>
        <v>0</v>
      </c>
      <c r="P73" s="237">
        <v>0</v>
      </c>
      <c r="Q73" s="237">
        <f>ROUND(E73*P73,2)</f>
        <v>0</v>
      </c>
      <c r="R73" s="239"/>
      <c r="S73" s="239" t="s">
        <v>222</v>
      </c>
      <c r="T73" s="240" t="s">
        <v>223</v>
      </c>
      <c r="U73" s="225">
        <v>0</v>
      </c>
      <c r="V73" s="225">
        <f>ROUND(E73*U73,2)</f>
        <v>0</v>
      </c>
      <c r="W73" s="225"/>
      <c r="X73" s="225" t="s">
        <v>224</v>
      </c>
      <c r="Y73" s="225" t="s">
        <v>225</v>
      </c>
      <c r="Z73" s="215"/>
      <c r="AA73" s="215"/>
      <c r="AB73" s="215"/>
      <c r="AC73" s="215"/>
      <c r="AD73" s="215"/>
      <c r="AE73" s="215"/>
      <c r="AF73" s="215"/>
      <c r="AG73" s="215" t="s">
        <v>226</v>
      </c>
      <c r="AH73" s="215"/>
      <c r="AI73" s="215"/>
      <c r="AJ73" s="215"/>
      <c r="AK73" s="215"/>
      <c r="AL73" s="215"/>
      <c r="AM73" s="215"/>
      <c r="AN73" s="215"/>
      <c r="AO73" s="215"/>
      <c r="AP73" s="215"/>
      <c r="AQ73" s="215"/>
      <c r="AR73" s="215"/>
      <c r="AS73" s="215"/>
      <c r="AT73" s="215"/>
      <c r="AU73" s="215"/>
      <c r="AV73" s="215"/>
      <c r="AW73" s="215"/>
      <c r="AX73" s="215"/>
      <c r="AY73" s="215"/>
      <c r="AZ73" s="215"/>
      <c r="BA73" s="215"/>
      <c r="BB73" s="215"/>
      <c r="BC73" s="215"/>
      <c r="BD73" s="215"/>
      <c r="BE73" s="215"/>
      <c r="BF73" s="215"/>
      <c r="BG73" s="215"/>
      <c r="BH73" s="215"/>
    </row>
    <row r="74" spans="1:60" outlineLevel="2" x14ac:dyDescent="0.2">
      <c r="A74" s="222"/>
      <c r="B74" s="223"/>
      <c r="C74" s="263" t="s">
        <v>1190</v>
      </c>
      <c r="D74" s="259"/>
      <c r="E74" s="259"/>
      <c r="F74" s="259"/>
      <c r="G74" s="259"/>
      <c r="H74" s="225"/>
      <c r="I74" s="225"/>
      <c r="J74" s="225"/>
      <c r="K74" s="225"/>
      <c r="L74" s="225"/>
      <c r="M74" s="225"/>
      <c r="N74" s="224"/>
      <c r="O74" s="224"/>
      <c r="P74" s="224"/>
      <c r="Q74" s="224"/>
      <c r="R74" s="225"/>
      <c r="S74" s="225"/>
      <c r="T74" s="225"/>
      <c r="U74" s="225"/>
      <c r="V74" s="225"/>
      <c r="W74" s="225"/>
      <c r="X74" s="225"/>
      <c r="Y74" s="225"/>
      <c r="Z74" s="215"/>
      <c r="AA74" s="215"/>
      <c r="AB74" s="215"/>
      <c r="AC74" s="215"/>
      <c r="AD74" s="215"/>
      <c r="AE74" s="215"/>
      <c r="AF74" s="215"/>
      <c r="AG74" s="215" t="s">
        <v>278</v>
      </c>
      <c r="AH74" s="215"/>
      <c r="AI74" s="215"/>
      <c r="AJ74" s="215"/>
      <c r="AK74" s="215"/>
      <c r="AL74" s="215"/>
      <c r="AM74" s="215"/>
      <c r="AN74" s="215"/>
      <c r="AO74" s="215"/>
      <c r="AP74" s="215"/>
      <c r="AQ74" s="215"/>
      <c r="AR74" s="215"/>
      <c r="AS74" s="215"/>
      <c r="AT74" s="215"/>
      <c r="AU74" s="215"/>
      <c r="AV74" s="215"/>
      <c r="AW74" s="215"/>
      <c r="AX74" s="215"/>
      <c r="AY74" s="215"/>
      <c r="AZ74" s="215"/>
      <c r="BA74" s="256" t="str">
        <f>C74</f>
        <v>Napojení na webovou službu na straně zadavatele, která ověří zaplacení poplatku za odpad. Ověření bude provedeno online.</v>
      </c>
      <c r="BB74" s="215"/>
      <c r="BC74" s="215"/>
      <c r="BD74" s="215"/>
      <c r="BE74" s="215"/>
      <c r="BF74" s="215"/>
      <c r="BG74" s="215"/>
      <c r="BH74" s="215"/>
    </row>
    <row r="75" spans="1:60" ht="33.75" outlineLevel="3" x14ac:dyDescent="0.2">
      <c r="A75" s="222"/>
      <c r="B75" s="223"/>
      <c r="C75" s="262" t="s">
        <v>1163</v>
      </c>
      <c r="D75" s="258"/>
      <c r="E75" s="258"/>
      <c r="F75" s="258"/>
      <c r="G75" s="258"/>
      <c r="H75" s="225"/>
      <c r="I75" s="225"/>
      <c r="J75" s="225"/>
      <c r="K75" s="225"/>
      <c r="L75" s="225"/>
      <c r="M75" s="225"/>
      <c r="N75" s="224"/>
      <c r="O75" s="224"/>
      <c r="P75" s="224"/>
      <c r="Q75" s="224"/>
      <c r="R75" s="225"/>
      <c r="S75" s="225"/>
      <c r="T75" s="225"/>
      <c r="U75" s="225"/>
      <c r="V75" s="225"/>
      <c r="W75" s="225"/>
      <c r="X75" s="225"/>
      <c r="Y75" s="225"/>
      <c r="Z75" s="215"/>
      <c r="AA75" s="215"/>
      <c r="AB75" s="215"/>
      <c r="AC75" s="215"/>
      <c r="AD75" s="215"/>
      <c r="AE75" s="215"/>
      <c r="AF75" s="215"/>
      <c r="AG75" s="215" t="s">
        <v>278</v>
      </c>
      <c r="AH75" s="215"/>
      <c r="AI75" s="215"/>
      <c r="AJ75" s="215"/>
      <c r="AK75" s="215"/>
      <c r="AL75" s="215"/>
      <c r="AM75" s="215"/>
      <c r="AN75" s="215"/>
      <c r="AO75" s="215"/>
      <c r="AP75" s="215"/>
      <c r="AQ75" s="215"/>
      <c r="AR75" s="215"/>
      <c r="AS75" s="215"/>
      <c r="AT75" s="215"/>
      <c r="AU75" s="215"/>
      <c r="AV75" s="215"/>
      <c r="AW75" s="215"/>
      <c r="AX75" s="215"/>
      <c r="AY75" s="215"/>
      <c r="AZ75" s="215"/>
      <c r="BA75" s="256" t="str">
        <f>C75</f>
        <v>Tuto funkcionalitu bude moct zadavatel v případě potřeby centrálně vypnout. V případě vypnuté funkcionality ověření dojde pouze ke kontrole, zda je občan občanem města Kyjov. Systém musí umožňovat i povolení vstupu na SD bez zaplacení poplatku.  Rozhraní bude zabezpečeno pomocí serverového certifikátu a uživatelským certifikátem.</v>
      </c>
      <c r="BB75" s="215"/>
      <c r="BC75" s="215"/>
      <c r="BD75" s="215"/>
      <c r="BE75" s="215"/>
      <c r="BF75" s="215"/>
      <c r="BG75" s="215"/>
      <c r="BH75" s="215"/>
    </row>
    <row r="76" spans="1:60" outlineLevel="1" x14ac:dyDescent="0.2">
      <c r="A76" s="234">
        <v>27</v>
      </c>
      <c r="B76" s="235" t="s">
        <v>1164</v>
      </c>
      <c r="C76" s="250" t="s">
        <v>1165</v>
      </c>
      <c r="D76" s="236" t="s">
        <v>284</v>
      </c>
      <c r="E76" s="237">
        <v>1</v>
      </c>
      <c r="F76" s="238"/>
      <c r="G76" s="239">
        <f>ROUND(E76*F76,2)</f>
        <v>0</v>
      </c>
      <c r="H76" s="238"/>
      <c r="I76" s="239">
        <f>ROUND(E76*H76,2)</f>
        <v>0</v>
      </c>
      <c r="J76" s="238"/>
      <c r="K76" s="239">
        <f>ROUND(E76*J76,2)</f>
        <v>0</v>
      </c>
      <c r="L76" s="239">
        <v>21</v>
      </c>
      <c r="M76" s="239">
        <f>G76*(1+L76/100)</f>
        <v>0</v>
      </c>
      <c r="N76" s="237">
        <v>0</v>
      </c>
      <c r="O76" s="237">
        <f>ROUND(E76*N76,2)</f>
        <v>0</v>
      </c>
      <c r="P76" s="237">
        <v>0</v>
      </c>
      <c r="Q76" s="237">
        <f>ROUND(E76*P76,2)</f>
        <v>0</v>
      </c>
      <c r="R76" s="239"/>
      <c r="S76" s="239" t="s">
        <v>222</v>
      </c>
      <c r="T76" s="240" t="s">
        <v>223</v>
      </c>
      <c r="U76" s="225">
        <v>0</v>
      </c>
      <c r="V76" s="225">
        <f>ROUND(E76*U76,2)</f>
        <v>0</v>
      </c>
      <c r="W76" s="225"/>
      <c r="X76" s="225" t="s">
        <v>224</v>
      </c>
      <c r="Y76" s="225" t="s">
        <v>225</v>
      </c>
      <c r="Z76" s="215"/>
      <c r="AA76" s="215"/>
      <c r="AB76" s="215"/>
      <c r="AC76" s="215"/>
      <c r="AD76" s="215"/>
      <c r="AE76" s="215"/>
      <c r="AF76" s="215"/>
      <c r="AG76" s="215" t="s">
        <v>226</v>
      </c>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row>
    <row r="77" spans="1:60" ht="33.75" outlineLevel="2" x14ac:dyDescent="0.2">
      <c r="A77" s="222"/>
      <c r="B77" s="223"/>
      <c r="C77" s="263" t="s">
        <v>1166</v>
      </c>
      <c r="D77" s="259"/>
      <c r="E77" s="259"/>
      <c r="F77" s="259"/>
      <c r="G77" s="259"/>
      <c r="H77" s="225"/>
      <c r="I77" s="225"/>
      <c r="J77" s="225"/>
      <c r="K77" s="225"/>
      <c r="L77" s="225"/>
      <c r="M77" s="225"/>
      <c r="N77" s="224"/>
      <c r="O77" s="224"/>
      <c r="P77" s="224"/>
      <c r="Q77" s="224"/>
      <c r="R77" s="225"/>
      <c r="S77" s="225"/>
      <c r="T77" s="225"/>
      <c r="U77" s="225"/>
      <c r="V77" s="225"/>
      <c r="W77" s="225"/>
      <c r="X77" s="225"/>
      <c r="Y77" s="225"/>
      <c r="Z77" s="215"/>
      <c r="AA77" s="215"/>
      <c r="AB77" s="215"/>
      <c r="AC77" s="215"/>
      <c r="AD77" s="215"/>
      <c r="AE77" s="215"/>
      <c r="AF77" s="215"/>
      <c r="AG77" s="215" t="s">
        <v>278</v>
      </c>
      <c r="AH77" s="215"/>
      <c r="AI77" s="215"/>
      <c r="AJ77" s="215"/>
      <c r="AK77" s="215"/>
      <c r="AL77" s="215"/>
      <c r="AM77" s="215"/>
      <c r="AN77" s="215"/>
      <c r="AO77" s="215"/>
      <c r="AP77" s="215"/>
      <c r="AQ77" s="215"/>
      <c r="AR77" s="215"/>
      <c r="AS77" s="215"/>
      <c r="AT77" s="215"/>
      <c r="AU77" s="215"/>
      <c r="AV77" s="215"/>
      <c r="AW77" s="215"/>
      <c r="AX77" s="215"/>
      <c r="AY77" s="215"/>
      <c r="AZ77" s="215"/>
      <c r="BA77" s="256" t="str">
        <f>C77</f>
        <v>Bude zajištěno napojení na webovou službu na straně zadavatele. Platební terminál bude funkčně propojen s ovládacím zařízením. Zadavatelem definované odpady, tak bude možné uhradit bezkontatkně přímo na SD. Po zaplacení bude vytištěn jednoduchý doklad o zaplacení.</v>
      </c>
      <c r="BB77" s="215"/>
      <c r="BC77" s="215"/>
      <c r="BD77" s="215"/>
      <c r="BE77" s="215"/>
      <c r="BF77" s="215"/>
      <c r="BG77" s="215"/>
      <c r="BH77" s="215"/>
    </row>
    <row r="78" spans="1:60" outlineLevel="1" x14ac:dyDescent="0.2">
      <c r="A78" s="234">
        <v>28</v>
      </c>
      <c r="B78" s="235" t="s">
        <v>1167</v>
      </c>
      <c r="C78" s="250" t="s">
        <v>1168</v>
      </c>
      <c r="D78" s="236" t="s">
        <v>284</v>
      </c>
      <c r="E78" s="237">
        <v>1</v>
      </c>
      <c r="F78" s="238"/>
      <c r="G78" s="239">
        <f>ROUND(E78*F78,2)</f>
        <v>0</v>
      </c>
      <c r="H78" s="238"/>
      <c r="I78" s="239">
        <f>ROUND(E78*H78,2)</f>
        <v>0</v>
      </c>
      <c r="J78" s="238"/>
      <c r="K78" s="239">
        <f>ROUND(E78*J78,2)</f>
        <v>0</v>
      </c>
      <c r="L78" s="239">
        <v>21</v>
      </c>
      <c r="M78" s="239">
        <f>G78*(1+L78/100)</f>
        <v>0</v>
      </c>
      <c r="N78" s="237">
        <v>0</v>
      </c>
      <c r="O78" s="237">
        <f>ROUND(E78*N78,2)</f>
        <v>0</v>
      </c>
      <c r="P78" s="237">
        <v>0</v>
      </c>
      <c r="Q78" s="237">
        <f>ROUND(E78*P78,2)</f>
        <v>0</v>
      </c>
      <c r="R78" s="239"/>
      <c r="S78" s="239" t="s">
        <v>222</v>
      </c>
      <c r="T78" s="240" t="s">
        <v>223</v>
      </c>
      <c r="U78" s="225">
        <v>0</v>
      </c>
      <c r="V78" s="225">
        <f>ROUND(E78*U78,2)</f>
        <v>0</v>
      </c>
      <c r="W78" s="225"/>
      <c r="X78" s="225" t="s">
        <v>224</v>
      </c>
      <c r="Y78" s="225" t="s">
        <v>225</v>
      </c>
      <c r="Z78" s="215"/>
      <c r="AA78" s="215"/>
      <c r="AB78" s="215"/>
      <c r="AC78" s="215"/>
      <c r="AD78" s="215"/>
      <c r="AE78" s="215"/>
      <c r="AF78" s="215"/>
      <c r="AG78" s="215" t="s">
        <v>226</v>
      </c>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row>
    <row r="79" spans="1:60" ht="45" outlineLevel="2" x14ac:dyDescent="0.2">
      <c r="A79" s="222"/>
      <c r="B79" s="223"/>
      <c r="C79" s="263" t="s">
        <v>1169</v>
      </c>
      <c r="D79" s="259"/>
      <c r="E79" s="259"/>
      <c r="F79" s="259"/>
      <c r="G79" s="259"/>
      <c r="H79" s="225"/>
      <c r="I79" s="225"/>
      <c r="J79" s="225"/>
      <c r="K79" s="225"/>
      <c r="L79" s="225"/>
      <c r="M79" s="225"/>
      <c r="N79" s="224"/>
      <c r="O79" s="224"/>
      <c r="P79" s="224"/>
      <c r="Q79" s="224"/>
      <c r="R79" s="225"/>
      <c r="S79" s="225"/>
      <c r="T79" s="225"/>
      <c r="U79" s="225"/>
      <c r="V79" s="225"/>
      <c r="W79" s="225"/>
      <c r="X79" s="225"/>
      <c r="Y79" s="225"/>
      <c r="Z79" s="215"/>
      <c r="AA79" s="215"/>
      <c r="AB79" s="215"/>
      <c r="AC79" s="215"/>
      <c r="AD79" s="215"/>
      <c r="AE79" s="215"/>
      <c r="AF79" s="215"/>
      <c r="AG79" s="215" t="s">
        <v>278</v>
      </c>
      <c r="AH79" s="215"/>
      <c r="AI79" s="215"/>
      <c r="AJ79" s="215"/>
      <c r="AK79" s="215"/>
      <c r="AL79" s="215"/>
      <c r="AM79" s="215"/>
      <c r="AN79" s="215"/>
      <c r="AO79" s="215"/>
      <c r="AP79" s="215"/>
      <c r="AQ79" s="215"/>
      <c r="AR79" s="215"/>
      <c r="AS79" s="215"/>
      <c r="AT79" s="215"/>
      <c r="AU79" s="215"/>
      <c r="AV79" s="215"/>
      <c r="AW79" s="215"/>
      <c r="AX79" s="215"/>
      <c r="AY79" s="215"/>
      <c r="AZ79" s="215"/>
      <c r="BA79" s="256" t="str">
        <f>C79</f>
        <v>Součástí zakázky je také instalace ovládacího zařízení, nastavení komunikace s mostovou váhou, kamerami a platebním terminálem. Dodavatel aplikace poskytne školení obsluze sběrných dvorů i správcům aplikace v rozsahu min. 2 hodiny. Uchazeč bude po dobu zkušebního provozu v délce 3 měsíce poskytovat zvýšenou technickou podporu. Tato rozpočtová položka zahrnuje také drobný instalační materiál.</v>
      </c>
      <c r="BB79" s="215"/>
      <c r="BC79" s="215"/>
      <c r="BD79" s="215"/>
      <c r="BE79" s="215"/>
      <c r="BF79" s="215"/>
      <c r="BG79" s="215"/>
      <c r="BH79" s="215"/>
    </row>
    <row r="80" spans="1:60" outlineLevel="1" x14ac:dyDescent="0.2">
      <c r="A80" s="234">
        <v>29</v>
      </c>
      <c r="B80" s="235" t="s">
        <v>1170</v>
      </c>
      <c r="C80" s="250" t="s">
        <v>1171</v>
      </c>
      <c r="D80" s="236" t="s">
        <v>284</v>
      </c>
      <c r="E80" s="237">
        <v>1</v>
      </c>
      <c r="F80" s="238"/>
      <c r="G80" s="239">
        <f>ROUND(E80*F80,2)</f>
        <v>0</v>
      </c>
      <c r="H80" s="238"/>
      <c r="I80" s="239">
        <f>ROUND(E80*H80,2)</f>
        <v>0</v>
      </c>
      <c r="J80" s="238"/>
      <c r="K80" s="239">
        <f>ROUND(E80*J80,2)</f>
        <v>0</v>
      </c>
      <c r="L80" s="239">
        <v>21</v>
      </c>
      <c r="M80" s="239">
        <f>G80*(1+L80/100)</f>
        <v>0</v>
      </c>
      <c r="N80" s="237">
        <v>0</v>
      </c>
      <c r="O80" s="237">
        <f>ROUND(E80*N80,2)</f>
        <v>0</v>
      </c>
      <c r="P80" s="237">
        <v>0</v>
      </c>
      <c r="Q80" s="237">
        <f>ROUND(E80*P80,2)</f>
        <v>0</v>
      </c>
      <c r="R80" s="239"/>
      <c r="S80" s="239" t="s">
        <v>222</v>
      </c>
      <c r="T80" s="240" t="s">
        <v>223</v>
      </c>
      <c r="U80" s="225">
        <v>0</v>
      </c>
      <c r="V80" s="225">
        <f>ROUND(E80*U80,2)</f>
        <v>0</v>
      </c>
      <c r="W80" s="225"/>
      <c r="X80" s="225" t="s">
        <v>399</v>
      </c>
      <c r="Y80" s="225" t="s">
        <v>225</v>
      </c>
      <c r="Z80" s="215"/>
      <c r="AA80" s="215"/>
      <c r="AB80" s="215"/>
      <c r="AC80" s="215"/>
      <c r="AD80" s="215"/>
      <c r="AE80" s="215"/>
      <c r="AF80" s="215"/>
      <c r="AG80" s="215" t="s">
        <v>400</v>
      </c>
      <c r="AH80" s="215"/>
      <c r="AI80" s="215"/>
      <c r="AJ80" s="215"/>
      <c r="AK80" s="215"/>
      <c r="AL80" s="215"/>
      <c r="AM80" s="215"/>
      <c r="AN80" s="215"/>
      <c r="AO80" s="215"/>
      <c r="AP80" s="215"/>
      <c r="AQ80" s="215"/>
      <c r="AR80" s="215"/>
      <c r="AS80" s="215"/>
      <c r="AT80" s="215"/>
      <c r="AU80" s="215"/>
      <c r="AV80" s="215"/>
      <c r="AW80" s="215"/>
      <c r="AX80" s="215"/>
      <c r="AY80" s="215"/>
      <c r="AZ80" s="215"/>
      <c r="BA80" s="215"/>
      <c r="BB80" s="215"/>
      <c r="BC80" s="215"/>
      <c r="BD80" s="215"/>
      <c r="BE80" s="215"/>
      <c r="BF80" s="215"/>
      <c r="BG80" s="215"/>
      <c r="BH80" s="215"/>
    </row>
    <row r="81" spans="1:60" outlineLevel="2" x14ac:dyDescent="0.2">
      <c r="A81" s="222"/>
      <c r="B81" s="223"/>
      <c r="C81" s="263" t="s">
        <v>1172</v>
      </c>
      <c r="D81" s="259"/>
      <c r="E81" s="259"/>
      <c r="F81" s="259"/>
      <c r="G81" s="259"/>
      <c r="H81" s="225"/>
      <c r="I81" s="225"/>
      <c r="J81" s="225"/>
      <c r="K81" s="225"/>
      <c r="L81" s="225"/>
      <c r="M81" s="225"/>
      <c r="N81" s="224"/>
      <c r="O81" s="224"/>
      <c r="P81" s="224"/>
      <c r="Q81" s="224"/>
      <c r="R81" s="225"/>
      <c r="S81" s="225"/>
      <c r="T81" s="225"/>
      <c r="U81" s="225"/>
      <c r="V81" s="225"/>
      <c r="W81" s="225"/>
      <c r="X81" s="225"/>
      <c r="Y81" s="225"/>
      <c r="Z81" s="215"/>
      <c r="AA81" s="215"/>
      <c r="AB81" s="215"/>
      <c r="AC81" s="215"/>
      <c r="AD81" s="215"/>
      <c r="AE81" s="215"/>
      <c r="AF81" s="215"/>
      <c r="AG81" s="215" t="s">
        <v>278</v>
      </c>
      <c r="AH81" s="215"/>
      <c r="AI81" s="215"/>
      <c r="AJ81" s="215"/>
      <c r="AK81" s="215"/>
      <c r="AL81" s="215"/>
      <c r="AM81" s="215"/>
      <c r="AN81" s="215"/>
      <c r="AO81" s="215"/>
      <c r="AP81" s="215"/>
      <c r="AQ81" s="215"/>
      <c r="AR81" s="215"/>
      <c r="AS81" s="215"/>
      <c r="AT81" s="215"/>
      <c r="AU81" s="215"/>
      <c r="AV81" s="215"/>
      <c r="AW81" s="215"/>
      <c r="AX81" s="215"/>
      <c r="AY81" s="215"/>
      <c r="AZ81" s="215"/>
      <c r="BA81" s="215"/>
      <c r="BB81" s="215"/>
      <c r="BC81" s="215"/>
      <c r="BD81" s="215"/>
      <c r="BE81" s="215"/>
      <c r="BF81" s="215"/>
      <c r="BG81" s="215"/>
      <c r="BH81" s="215"/>
    </row>
    <row r="82" spans="1:60" outlineLevel="3" x14ac:dyDescent="0.2">
      <c r="A82" s="222"/>
      <c r="B82" s="223"/>
      <c r="C82" s="262" t="s">
        <v>1173</v>
      </c>
      <c r="D82" s="258"/>
      <c r="E82" s="258"/>
      <c r="F82" s="258"/>
      <c r="G82" s="258"/>
      <c r="H82" s="225"/>
      <c r="I82" s="225"/>
      <c r="J82" s="225"/>
      <c r="K82" s="225"/>
      <c r="L82" s="225"/>
      <c r="M82" s="225"/>
      <c r="N82" s="224"/>
      <c r="O82" s="224"/>
      <c r="P82" s="224"/>
      <c r="Q82" s="224"/>
      <c r="R82" s="225"/>
      <c r="S82" s="225"/>
      <c r="T82" s="225"/>
      <c r="U82" s="225"/>
      <c r="V82" s="225"/>
      <c r="W82" s="225"/>
      <c r="X82" s="225"/>
      <c r="Y82" s="225"/>
      <c r="Z82" s="215"/>
      <c r="AA82" s="215"/>
      <c r="AB82" s="215"/>
      <c r="AC82" s="215"/>
      <c r="AD82" s="215"/>
      <c r="AE82" s="215"/>
      <c r="AF82" s="215"/>
      <c r="AG82" s="215" t="s">
        <v>278</v>
      </c>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row>
    <row r="83" spans="1:60" outlineLevel="3" x14ac:dyDescent="0.2">
      <c r="A83" s="222"/>
      <c r="B83" s="223"/>
      <c r="C83" s="262" t="s">
        <v>1174</v>
      </c>
      <c r="D83" s="258"/>
      <c r="E83" s="258"/>
      <c r="F83" s="258"/>
      <c r="G83" s="258"/>
      <c r="H83" s="225"/>
      <c r="I83" s="225"/>
      <c r="J83" s="225"/>
      <c r="K83" s="225"/>
      <c r="L83" s="225"/>
      <c r="M83" s="225"/>
      <c r="N83" s="224"/>
      <c r="O83" s="224"/>
      <c r="P83" s="224"/>
      <c r="Q83" s="224"/>
      <c r="R83" s="225"/>
      <c r="S83" s="225"/>
      <c r="T83" s="225"/>
      <c r="U83" s="225"/>
      <c r="V83" s="225"/>
      <c r="W83" s="225"/>
      <c r="X83" s="225"/>
      <c r="Y83" s="225"/>
      <c r="Z83" s="215"/>
      <c r="AA83" s="215"/>
      <c r="AB83" s="215"/>
      <c r="AC83" s="215"/>
      <c r="AD83" s="215"/>
      <c r="AE83" s="215"/>
      <c r="AF83" s="215"/>
      <c r="AG83" s="215" t="s">
        <v>278</v>
      </c>
      <c r="AH83" s="215"/>
      <c r="AI83" s="215"/>
      <c r="AJ83" s="215"/>
      <c r="AK83" s="215"/>
      <c r="AL83" s="215"/>
      <c r="AM83" s="215"/>
      <c r="AN83" s="215"/>
      <c r="AO83" s="215"/>
      <c r="AP83" s="215"/>
      <c r="AQ83" s="215"/>
      <c r="AR83" s="215"/>
      <c r="AS83" s="215"/>
      <c r="AT83" s="215"/>
      <c r="AU83" s="215"/>
      <c r="AV83" s="215"/>
      <c r="AW83" s="215"/>
      <c r="AX83" s="215"/>
      <c r="AY83" s="215"/>
      <c r="AZ83" s="215"/>
      <c r="BA83" s="215"/>
      <c r="BB83" s="215"/>
      <c r="BC83" s="215"/>
      <c r="BD83" s="215"/>
      <c r="BE83" s="215"/>
      <c r="BF83" s="215"/>
      <c r="BG83" s="215"/>
      <c r="BH83" s="215"/>
    </row>
    <row r="84" spans="1:60" outlineLevel="3" x14ac:dyDescent="0.2">
      <c r="A84" s="222"/>
      <c r="B84" s="223"/>
      <c r="C84" s="262" t="s">
        <v>1175</v>
      </c>
      <c r="D84" s="258"/>
      <c r="E84" s="258"/>
      <c r="F84" s="258"/>
      <c r="G84" s="258"/>
      <c r="H84" s="225"/>
      <c r="I84" s="225"/>
      <c r="J84" s="225"/>
      <c r="K84" s="225"/>
      <c r="L84" s="225"/>
      <c r="M84" s="225"/>
      <c r="N84" s="224"/>
      <c r="O84" s="224"/>
      <c r="P84" s="224"/>
      <c r="Q84" s="224"/>
      <c r="R84" s="225"/>
      <c r="S84" s="225"/>
      <c r="T84" s="225"/>
      <c r="U84" s="225"/>
      <c r="V84" s="225"/>
      <c r="W84" s="225"/>
      <c r="X84" s="225"/>
      <c r="Y84" s="225"/>
      <c r="Z84" s="215"/>
      <c r="AA84" s="215"/>
      <c r="AB84" s="215"/>
      <c r="AC84" s="215"/>
      <c r="AD84" s="215"/>
      <c r="AE84" s="215"/>
      <c r="AF84" s="215"/>
      <c r="AG84" s="215" t="s">
        <v>278</v>
      </c>
      <c r="AH84" s="215"/>
      <c r="AI84" s="215"/>
      <c r="AJ84" s="215"/>
      <c r="AK84" s="215"/>
      <c r="AL84" s="215"/>
      <c r="AM84" s="215"/>
      <c r="AN84" s="215"/>
      <c r="AO84" s="215"/>
      <c r="AP84" s="215"/>
      <c r="AQ84" s="215"/>
      <c r="AR84" s="215"/>
      <c r="AS84" s="215"/>
      <c r="AT84" s="215"/>
      <c r="AU84" s="215"/>
      <c r="AV84" s="215"/>
      <c r="AW84" s="215"/>
      <c r="AX84" s="215"/>
      <c r="AY84" s="215"/>
      <c r="AZ84" s="215"/>
      <c r="BA84" s="215"/>
      <c r="BB84" s="215"/>
      <c r="BC84" s="215"/>
      <c r="BD84" s="215"/>
      <c r="BE84" s="215"/>
      <c r="BF84" s="215"/>
      <c r="BG84" s="215"/>
      <c r="BH84" s="215"/>
    </row>
    <row r="85" spans="1:60" outlineLevel="3" x14ac:dyDescent="0.2">
      <c r="A85" s="222"/>
      <c r="B85" s="223"/>
      <c r="C85" s="262" t="s">
        <v>1176</v>
      </c>
      <c r="D85" s="258"/>
      <c r="E85" s="258"/>
      <c r="F85" s="258"/>
      <c r="G85" s="258"/>
      <c r="H85" s="225"/>
      <c r="I85" s="225"/>
      <c r="J85" s="225"/>
      <c r="K85" s="225"/>
      <c r="L85" s="225"/>
      <c r="M85" s="225"/>
      <c r="N85" s="224"/>
      <c r="O85" s="224"/>
      <c r="P85" s="224"/>
      <c r="Q85" s="224"/>
      <c r="R85" s="225"/>
      <c r="S85" s="225"/>
      <c r="T85" s="225"/>
      <c r="U85" s="225"/>
      <c r="V85" s="225"/>
      <c r="W85" s="225"/>
      <c r="X85" s="225"/>
      <c r="Y85" s="225"/>
      <c r="Z85" s="215"/>
      <c r="AA85" s="215"/>
      <c r="AB85" s="215"/>
      <c r="AC85" s="215"/>
      <c r="AD85" s="215"/>
      <c r="AE85" s="215"/>
      <c r="AF85" s="215"/>
      <c r="AG85" s="215" t="s">
        <v>278</v>
      </c>
      <c r="AH85" s="215"/>
      <c r="AI85" s="215"/>
      <c r="AJ85" s="215"/>
      <c r="AK85" s="215"/>
      <c r="AL85" s="215"/>
      <c r="AM85" s="215"/>
      <c r="AN85" s="215"/>
      <c r="AO85" s="215"/>
      <c r="AP85" s="215"/>
      <c r="AQ85" s="215"/>
      <c r="AR85" s="215"/>
      <c r="AS85" s="215"/>
      <c r="AT85" s="215"/>
      <c r="AU85" s="215"/>
      <c r="AV85" s="215"/>
      <c r="AW85" s="215"/>
      <c r="AX85" s="215"/>
      <c r="AY85" s="215"/>
      <c r="AZ85" s="215"/>
      <c r="BA85" s="215"/>
      <c r="BB85" s="215"/>
      <c r="BC85" s="215"/>
      <c r="BD85" s="215"/>
      <c r="BE85" s="215"/>
      <c r="BF85" s="215"/>
      <c r="BG85" s="215"/>
      <c r="BH85" s="215"/>
    </row>
    <row r="86" spans="1:60" outlineLevel="3" x14ac:dyDescent="0.2">
      <c r="A86" s="222"/>
      <c r="B86" s="223"/>
      <c r="C86" s="262" t="s">
        <v>1177</v>
      </c>
      <c r="D86" s="258"/>
      <c r="E86" s="258"/>
      <c r="F86" s="258"/>
      <c r="G86" s="258"/>
      <c r="H86" s="225"/>
      <c r="I86" s="225"/>
      <c r="J86" s="225"/>
      <c r="K86" s="225"/>
      <c r="L86" s="225"/>
      <c r="M86" s="225"/>
      <c r="N86" s="224"/>
      <c r="O86" s="224"/>
      <c r="P86" s="224"/>
      <c r="Q86" s="224"/>
      <c r="R86" s="225"/>
      <c r="S86" s="225"/>
      <c r="T86" s="225"/>
      <c r="U86" s="225"/>
      <c r="V86" s="225"/>
      <c r="W86" s="225"/>
      <c r="X86" s="225"/>
      <c r="Y86" s="225"/>
      <c r="Z86" s="215"/>
      <c r="AA86" s="215"/>
      <c r="AB86" s="215"/>
      <c r="AC86" s="215"/>
      <c r="AD86" s="215"/>
      <c r="AE86" s="215"/>
      <c r="AF86" s="215"/>
      <c r="AG86" s="215" t="s">
        <v>278</v>
      </c>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row>
    <row r="87" spans="1:60" outlineLevel="3" x14ac:dyDescent="0.2">
      <c r="A87" s="222"/>
      <c r="B87" s="223"/>
      <c r="C87" s="262" t="s">
        <v>1191</v>
      </c>
      <c r="D87" s="258"/>
      <c r="E87" s="258"/>
      <c r="F87" s="258"/>
      <c r="G87" s="258"/>
      <c r="H87" s="225"/>
      <c r="I87" s="225"/>
      <c r="J87" s="225"/>
      <c r="K87" s="225"/>
      <c r="L87" s="225"/>
      <c r="M87" s="225"/>
      <c r="N87" s="224"/>
      <c r="O87" s="224"/>
      <c r="P87" s="224"/>
      <c r="Q87" s="224"/>
      <c r="R87" s="225"/>
      <c r="S87" s="225"/>
      <c r="T87" s="225"/>
      <c r="U87" s="225"/>
      <c r="V87" s="225"/>
      <c r="W87" s="225"/>
      <c r="X87" s="225"/>
      <c r="Y87" s="225"/>
      <c r="Z87" s="215"/>
      <c r="AA87" s="215"/>
      <c r="AB87" s="215"/>
      <c r="AC87" s="215"/>
      <c r="AD87" s="215"/>
      <c r="AE87" s="215"/>
      <c r="AF87" s="215"/>
      <c r="AG87" s="215" t="s">
        <v>278</v>
      </c>
      <c r="AH87" s="215"/>
      <c r="AI87" s="215"/>
      <c r="AJ87" s="215"/>
      <c r="AK87" s="215"/>
      <c r="AL87" s="215"/>
      <c r="AM87" s="215"/>
      <c r="AN87" s="215"/>
      <c r="AO87" s="215"/>
      <c r="AP87" s="215"/>
      <c r="AQ87" s="215"/>
      <c r="AR87" s="215"/>
      <c r="AS87" s="215"/>
      <c r="AT87" s="215"/>
      <c r="AU87" s="215"/>
      <c r="AV87" s="215"/>
      <c r="AW87" s="215"/>
      <c r="AX87" s="215"/>
      <c r="AY87" s="215"/>
      <c r="AZ87" s="215"/>
      <c r="BA87" s="215"/>
      <c r="BB87" s="215"/>
      <c r="BC87" s="215"/>
      <c r="BD87" s="215"/>
      <c r="BE87" s="215"/>
      <c r="BF87" s="215"/>
      <c r="BG87" s="215"/>
      <c r="BH87" s="215"/>
    </row>
    <row r="88" spans="1:60" outlineLevel="3" x14ac:dyDescent="0.2">
      <c r="A88" s="222"/>
      <c r="B88" s="223"/>
      <c r="C88" s="262" t="s">
        <v>1178</v>
      </c>
      <c r="D88" s="258"/>
      <c r="E88" s="258"/>
      <c r="F88" s="258"/>
      <c r="G88" s="258"/>
      <c r="H88" s="225"/>
      <c r="I88" s="225"/>
      <c r="J88" s="225"/>
      <c r="K88" s="225"/>
      <c r="L88" s="225"/>
      <c r="M88" s="225"/>
      <c r="N88" s="224"/>
      <c r="O88" s="224"/>
      <c r="P88" s="224"/>
      <c r="Q88" s="224"/>
      <c r="R88" s="225"/>
      <c r="S88" s="225"/>
      <c r="T88" s="225"/>
      <c r="U88" s="225"/>
      <c r="V88" s="225"/>
      <c r="W88" s="225"/>
      <c r="X88" s="225"/>
      <c r="Y88" s="225"/>
      <c r="Z88" s="215"/>
      <c r="AA88" s="215"/>
      <c r="AB88" s="215"/>
      <c r="AC88" s="215"/>
      <c r="AD88" s="215"/>
      <c r="AE88" s="215"/>
      <c r="AF88" s="215"/>
      <c r="AG88" s="215" t="s">
        <v>278</v>
      </c>
      <c r="AH88" s="215"/>
      <c r="AI88" s="215"/>
      <c r="AJ88" s="215"/>
      <c r="AK88" s="215"/>
      <c r="AL88" s="215"/>
      <c r="AM88" s="215"/>
      <c r="AN88" s="215"/>
      <c r="AO88" s="215"/>
      <c r="AP88" s="215"/>
      <c r="AQ88" s="215"/>
      <c r="AR88" s="215"/>
      <c r="AS88" s="215"/>
      <c r="AT88" s="215"/>
      <c r="AU88" s="215"/>
      <c r="AV88" s="215"/>
      <c r="AW88" s="215"/>
      <c r="AX88" s="215"/>
      <c r="AY88" s="215"/>
      <c r="AZ88" s="215"/>
      <c r="BA88" s="215"/>
      <c r="BB88" s="215"/>
      <c r="BC88" s="215"/>
      <c r="BD88" s="215"/>
      <c r="BE88" s="215"/>
      <c r="BF88" s="215"/>
      <c r="BG88" s="215"/>
      <c r="BH88" s="215"/>
    </row>
    <row r="89" spans="1:60" outlineLevel="3" x14ac:dyDescent="0.2">
      <c r="A89" s="222"/>
      <c r="B89" s="223"/>
      <c r="C89" s="262" t="s">
        <v>1179</v>
      </c>
      <c r="D89" s="258"/>
      <c r="E89" s="258"/>
      <c r="F89" s="258"/>
      <c r="G89" s="258"/>
      <c r="H89" s="225"/>
      <c r="I89" s="225"/>
      <c r="J89" s="225"/>
      <c r="K89" s="225"/>
      <c r="L89" s="225"/>
      <c r="M89" s="225"/>
      <c r="N89" s="224"/>
      <c r="O89" s="224"/>
      <c r="P89" s="224"/>
      <c r="Q89" s="224"/>
      <c r="R89" s="225"/>
      <c r="S89" s="225"/>
      <c r="T89" s="225"/>
      <c r="U89" s="225"/>
      <c r="V89" s="225"/>
      <c r="W89" s="225"/>
      <c r="X89" s="225"/>
      <c r="Y89" s="225"/>
      <c r="Z89" s="215"/>
      <c r="AA89" s="215"/>
      <c r="AB89" s="215"/>
      <c r="AC89" s="215"/>
      <c r="AD89" s="215"/>
      <c r="AE89" s="215"/>
      <c r="AF89" s="215"/>
      <c r="AG89" s="215" t="s">
        <v>278</v>
      </c>
      <c r="AH89" s="215"/>
      <c r="AI89" s="215"/>
      <c r="AJ89" s="215"/>
      <c r="AK89" s="215"/>
      <c r="AL89" s="215"/>
      <c r="AM89" s="215"/>
      <c r="AN89" s="215"/>
      <c r="AO89" s="215"/>
      <c r="AP89" s="215"/>
      <c r="AQ89" s="215"/>
      <c r="AR89" s="215"/>
      <c r="AS89" s="215"/>
      <c r="AT89" s="215"/>
      <c r="AU89" s="215"/>
      <c r="AV89" s="215"/>
      <c r="AW89" s="215"/>
      <c r="AX89" s="215"/>
      <c r="AY89" s="215"/>
      <c r="AZ89" s="215"/>
      <c r="BA89" s="215"/>
      <c r="BB89" s="215"/>
      <c r="BC89" s="215"/>
      <c r="BD89" s="215"/>
      <c r="BE89" s="215"/>
      <c r="BF89" s="215"/>
      <c r="BG89" s="215"/>
      <c r="BH89" s="215"/>
    </row>
    <row r="90" spans="1:60" outlineLevel="3" x14ac:dyDescent="0.2">
      <c r="A90" s="222"/>
      <c r="B90" s="223"/>
      <c r="C90" s="262" t="s">
        <v>1180</v>
      </c>
      <c r="D90" s="258"/>
      <c r="E90" s="258"/>
      <c r="F90" s="258"/>
      <c r="G90" s="258"/>
      <c r="H90" s="225"/>
      <c r="I90" s="225"/>
      <c r="J90" s="225"/>
      <c r="K90" s="225"/>
      <c r="L90" s="225"/>
      <c r="M90" s="225"/>
      <c r="N90" s="224"/>
      <c r="O90" s="224"/>
      <c r="P90" s="224"/>
      <c r="Q90" s="224"/>
      <c r="R90" s="225"/>
      <c r="S90" s="225"/>
      <c r="T90" s="225"/>
      <c r="U90" s="225"/>
      <c r="V90" s="225"/>
      <c r="W90" s="225"/>
      <c r="X90" s="225"/>
      <c r="Y90" s="225"/>
      <c r="Z90" s="215"/>
      <c r="AA90" s="215"/>
      <c r="AB90" s="215"/>
      <c r="AC90" s="215"/>
      <c r="AD90" s="215"/>
      <c r="AE90" s="215"/>
      <c r="AF90" s="215"/>
      <c r="AG90" s="215" t="s">
        <v>278</v>
      </c>
      <c r="AH90" s="215"/>
      <c r="AI90" s="215"/>
      <c r="AJ90" s="215"/>
      <c r="AK90" s="215"/>
      <c r="AL90" s="215"/>
      <c r="AM90" s="215"/>
      <c r="AN90" s="215"/>
      <c r="AO90" s="215"/>
      <c r="AP90" s="215"/>
      <c r="AQ90" s="215"/>
      <c r="AR90" s="215"/>
      <c r="AS90" s="215"/>
      <c r="AT90" s="215"/>
      <c r="AU90" s="215"/>
      <c r="AV90" s="215"/>
      <c r="AW90" s="215"/>
      <c r="AX90" s="215"/>
      <c r="AY90" s="215"/>
      <c r="AZ90" s="215"/>
      <c r="BA90" s="215"/>
      <c r="BB90" s="215"/>
      <c r="BC90" s="215"/>
      <c r="BD90" s="215"/>
      <c r="BE90" s="215"/>
      <c r="BF90" s="215"/>
      <c r="BG90" s="215"/>
      <c r="BH90" s="215"/>
    </row>
    <row r="91" spans="1:60" outlineLevel="3" x14ac:dyDescent="0.2">
      <c r="A91" s="222"/>
      <c r="B91" s="223"/>
      <c r="C91" s="262" t="s">
        <v>1192</v>
      </c>
      <c r="D91" s="258"/>
      <c r="E91" s="258"/>
      <c r="F91" s="258"/>
      <c r="G91" s="258"/>
      <c r="H91" s="225"/>
      <c r="I91" s="225"/>
      <c r="J91" s="225"/>
      <c r="K91" s="225"/>
      <c r="L91" s="225"/>
      <c r="M91" s="225"/>
      <c r="N91" s="224"/>
      <c r="O91" s="224"/>
      <c r="P91" s="224"/>
      <c r="Q91" s="224"/>
      <c r="R91" s="225"/>
      <c r="S91" s="225"/>
      <c r="T91" s="225"/>
      <c r="U91" s="225"/>
      <c r="V91" s="225"/>
      <c r="W91" s="225"/>
      <c r="X91" s="225"/>
      <c r="Y91" s="225"/>
      <c r="Z91" s="215"/>
      <c r="AA91" s="215"/>
      <c r="AB91" s="215"/>
      <c r="AC91" s="215"/>
      <c r="AD91" s="215"/>
      <c r="AE91" s="215"/>
      <c r="AF91" s="215"/>
      <c r="AG91" s="215" t="s">
        <v>278</v>
      </c>
      <c r="AH91" s="215"/>
      <c r="AI91" s="215"/>
      <c r="AJ91" s="215"/>
      <c r="AK91" s="215"/>
      <c r="AL91" s="215"/>
      <c r="AM91" s="215"/>
      <c r="AN91" s="215"/>
      <c r="AO91" s="215"/>
      <c r="AP91" s="215"/>
      <c r="AQ91" s="215"/>
      <c r="AR91" s="215"/>
      <c r="AS91" s="215"/>
      <c r="AT91" s="215"/>
      <c r="AU91" s="215"/>
      <c r="AV91" s="215"/>
      <c r="AW91" s="215"/>
      <c r="AX91" s="215"/>
      <c r="AY91" s="215"/>
      <c r="AZ91" s="215"/>
      <c r="BA91" s="215"/>
      <c r="BB91" s="215"/>
      <c r="BC91" s="215"/>
      <c r="BD91" s="215"/>
      <c r="BE91" s="215"/>
      <c r="BF91" s="215"/>
      <c r="BG91" s="215"/>
      <c r="BH91" s="215"/>
    </row>
    <row r="92" spans="1:60" outlineLevel="3" x14ac:dyDescent="0.2">
      <c r="A92" s="222"/>
      <c r="B92" s="223"/>
      <c r="C92" s="262" t="s">
        <v>1181</v>
      </c>
      <c r="D92" s="258"/>
      <c r="E92" s="258"/>
      <c r="F92" s="258"/>
      <c r="G92" s="258"/>
      <c r="H92" s="225"/>
      <c r="I92" s="225"/>
      <c r="J92" s="225"/>
      <c r="K92" s="225"/>
      <c r="L92" s="225"/>
      <c r="M92" s="225"/>
      <c r="N92" s="224"/>
      <c r="O92" s="224"/>
      <c r="P92" s="224"/>
      <c r="Q92" s="224"/>
      <c r="R92" s="225"/>
      <c r="S92" s="225"/>
      <c r="T92" s="225"/>
      <c r="U92" s="225"/>
      <c r="V92" s="225"/>
      <c r="W92" s="225"/>
      <c r="X92" s="225"/>
      <c r="Y92" s="225"/>
      <c r="Z92" s="215"/>
      <c r="AA92" s="215"/>
      <c r="AB92" s="215"/>
      <c r="AC92" s="215"/>
      <c r="AD92" s="215"/>
      <c r="AE92" s="215"/>
      <c r="AF92" s="215"/>
      <c r="AG92" s="215" t="s">
        <v>278</v>
      </c>
      <c r="AH92" s="215"/>
      <c r="AI92" s="215"/>
      <c r="AJ92" s="215"/>
      <c r="AK92" s="215"/>
      <c r="AL92" s="215"/>
      <c r="AM92" s="215"/>
      <c r="AN92" s="215"/>
      <c r="AO92" s="215"/>
      <c r="AP92" s="215"/>
      <c r="AQ92" s="215"/>
      <c r="AR92" s="215"/>
      <c r="AS92" s="215"/>
      <c r="AT92" s="215"/>
      <c r="AU92" s="215"/>
      <c r="AV92" s="215"/>
      <c r="AW92" s="215"/>
      <c r="AX92" s="215"/>
      <c r="AY92" s="215"/>
      <c r="AZ92" s="215"/>
      <c r="BA92" s="256" t="str">
        <f>C92</f>
        <v>Instalace, montáž a uvedení do provozu, zaškolení obsluhy vah, doprava veškerého zařízení a techniků na místo</v>
      </c>
      <c r="BB92" s="215"/>
      <c r="BC92" s="215"/>
      <c r="BD92" s="215"/>
      <c r="BE92" s="215"/>
      <c r="BF92" s="215"/>
      <c r="BG92" s="215"/>
      <c r="BH92" s="215"/>
    </row>
    <row r="93" spans="1:60" outlineLevel="3" x14ac:dyDescent="0.2">
      <c r="A93" s="222"/>
      <c r="B93" s="223"/>
      <c r="C93" s="262" t="s">
        <v>1182</v>
      </c>
      <c r="D93" s="258"/>
      <c r="E93" s="258"/>
      <c r="F93" s="258"/>
      <c r="G93" s="258"/>
      <c r="H93" s="225"/>
      <c r="I93" s="225"/>
      <c r="J93" s="225"/>
      <c r="K93" s="225"/>
      <c r="L93" s="225"/>
      <c r="M93" s="225"/>
      <c r="N93" s="224"/>
      <c r="O93" s="224"/>
      <c r="P93" s="224"/>
      <c r="Q93" s="224"/>
      <c r="R93" s="225"/>
      <c r="S93" s="225"/>
      <c r="T93" s="225"/>
      <c r="U93" s="225"/>
      <c r="V93" s="225"/>
      <c r="W93" s="225"/>
      <c r="X93" s="225"/>
      <c r="Y93" s="225"/>
      <c r="Z93" s="215"/>
      <c r="AA93" s="215"/>
      <c r="AB93" s="215"/>
      <c r="AC93" s="215"/>
      <c r="AD93" s="215"/>
      <c r="AE93" s="215"/>
      <c r="AF93" s="215"/>
      <c r="AG93" s="215" t="s">
        <v>278</v>
      </c>
      <c r="AH93" s="215"/>
      <c r="AI93" s="215"/>
      <c r="AJ93" s="215"/>
      <c r="AK93" s="215"/>
      <c r="AL93" s="215"/>
      <c r="AM93" s="215"/>
      <c r="AN93" s="215"/>
      <c r="AO93" s="215"/>
      <c r="AP93" s="215"/>
      <c r="AQ93" s="215"/>
      <c r="AR93" s="215"/>
      <c r="AS93" s="215"/>
      <c r="AT93" s="215"/>
      <c r="AU93" s="215"/>
      <c r="AV93" s="215"/>
      <c r="AW93" s="215"/>
      <c r="AX93" s="215"/>
      <c r="AY93" s="215"/>
      <c r="AZ93" s="215"/>
      <c r="BA93" s="256" t="str">
        <f>C93</f>
        <v>Prvotní úřední ověření váhy u výrobce a vydání „Potvrzení o ověření měřidla“ v jazyce EN/DE s platností 2 roky</v>
      </c>
      <c r="BB93" s="215"/>
      <c r="BC93" s="215"/>
      <c r="BD93" s="215"/>
      <c r="BE93" s="215"/>
      <c r="BF93" s="215"/>
      <c r="BG93" s="215"/>
      <c r="BH93" s="215"/>
    </row>
    <row r="94" spans="1:60" outlineLevel="3" x14ac:dyDescent="0.2">
      <c r="A94" s="222"/>
      <c r="B94" s="223"/>
      <c r="C94" s="262" t="s">
        <v>1183</v>
      </c>
      <c r="D94" s="258"/>
      <c r="E94" s="258"/>
      <c r="F94" s="258"/>
      <c r="G94" s="258"/>
      <c r="H94" s="225"/>
      <c r="I94" s="225"/>
      <c r="J94" s="225"/>
      <c r="K94" s="225"/>
      <c r="L94" s="225"/>
      <c r="M94" s="225"/>
      <c r="N94" s="224"/>
      <c r="O94" s="224"/>
      <c r="P94" s="224"/>
      <c r="Q94" s="224"/>
      <c r="R94" s="225"/>
      <c r="S94" s="225"/>
      <c r="T94" s="225"/>
      <c r="U94" s="225"/>
      <c r="V94" s="225"/>
      <c r="W94" s="225"/>
      <c r="X94" s="225"/>
      <c r="Y94" s="225"/>
      <c r="Z94" s="215"/>
      <c r="AA94" s="215"/>
      <c r="AB94" s="215"/>
      <c r="AC94" s="215"/>
      <c r="AD94" s="215"/>
      <c r="AE94" s="215"/>
      <c r="AF94" s="215"/>
      <c r="AG94" s="215" t="s">
        <v>278</v>
      </c>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row>
    <row r="95" spans="1:60" x14ac:dyDescent="0.2">
      <c r="A95" s="227" t="s">
        <v>217</v>
      </c>
      <c r="B95" s="228" t="s">
        <v>184</v>
      </c>
      <c r="C95" s="248" t="s">
        <v>185</v>
      </c>
      <c r="D95" s="229"/>
      <c r="E95" s="230"/>
      <c r="F95" s="231"/>
      <c r="G95" s="231">
        <f>SUMIF(AG96:AG99,"&lt;&gt;NOR",G96:G99)</f>
        <v>0</v>
      </c>
      <c r="H95" s="231"/>
      <c r="I95" s="231">
        <f>SUM(I96:I99)</f>
        <v>0</v>
      </c>
      <c r="J95" s="231"/>
      <c r="K95" s="231">
        <f>SUM(K96:K99)</f>
        <v>0</v>
      </c>
      <c r="L95" s="231"/>
      <c r="M95" s="231">
        <f>SUM(M96:M99)</f>
        <v>0</v>
      </c>
      <c r="N95" s="230"/>
      <c r="O95" s="230">
        <f>SUM(O96:O99)</f>
        <v>0.71</v>
      </c>
      <c r="P95" s="230"/>
      <c r="Q95" s="230">
        <f>SUM(Q96:Q99)</f>
        <v>0</v>
      </c>
      <c r="R95" s="231"/>
      <c r="S95" s="231"/>
      <c r="T95" s="232"/>
      <c r="U95" s="226"/>
      <c r="V95" s="226">
        <f>SUM(V96:V99)</f>
        <v>3.52</v>
      </c>
      <c r="W95" s="226"/>
      <c r="X95" s="226"/>
      <c r="Y95" s="226"/>
      <c r="AG95" t="s">
        <v>218</v>
      </c>
    </row>
    <row r="96" spans="1:60" outlineLevel="1" x14ac:dyDescent="0.2">
      <c r="A96" s="234">
        <v>30</v>
      </c>
      <c r="B96" s="235" t="s">
        <v>303</v>
      </c>
      <c r="C96" s="250" t="s">
        <v>304</v>
      </c>
      <c r="D96" s="236" t="s">
        <v>299</v>
      </c>
      <c r="E96" s="237">
        <v>15</v>
      </c>
      <c r="F96" s="238"/>
      <c r="G96" s="239">
        <f>ROUND(E96*F96,2)</f>
        <v>0</v>
      </c>
      <c r="H96" s="238"/>
      <c r="I96" s="239">
        <f>ROUND(E96*H96,2)</f>
        <v>0</v>
      </c>
      <c r="J96" s="238"/>
      <c r="K96" s="239">
        <f>ROUND(E96*J96,2)</f>
        <v>0</v>
      </c>
      <c r="L96" s="239">
        <v>21</v>
      </c>
      <c r="M96" s="239">
        <f>G96*(1+L96/100)</f>
        <v>0</v>
      </c>
      <c r="N96" s="237">
        <v>0</v>
      </c>
      <c r="O96" s="237">
        <f>ROUND(E96*N96,2)</f>
        <v>0</v>
      </c>
      <c r="P96" s="237">
        <v>0</v>
      </c>
      <c r="Q96" s="237">
        <f>ROUND(E96*P96,2)</f>
        <v>0</v>
      </c>
      <c r="R96" s="239"/>
      <c r="S96" s="239" t="s">
        <v>236</v>
      </c>
      <c r="T96" s="240" t="s">
        <v>679</v>
      </c>
      <c r="U96" s="225">
        <v>8.1759999999999999E-2</v>
      </c>
      <c r="V96" s="225">
        <f>ROUND(E96*U96,2)</f>
        <v>1.23</v>
      </c>
      <c r="W96" s="225"/>
      <c r="X96" s="225" t="s">
        <v>224</v>
      </c>
      <c r="Y96" s="225" t="s">
        <v>225</v>
      </c>
      <c r="Z96" s="215"/>
      <c r="AA96" s="215"/>
      <c r="AB96" s="215"/>
      <c r="AC96" s="215"/>
      <c r="AD96" s="215"/>
      <c r="AE96" s="215"/>
      <c r="AF96" s="215"/>
      <c r="AG96" s="215" t="s">
        <v>226</v>
      </c>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row>
    <row r="97" spans="1:60" outlineLevel="2" x14ac:dyDescent="0.2">
      <c r="A97" s="222"/>
      <c r="B97" s="223"/>
      <c r="C97" s="263" t="s">
        <v>1184</v>
      </c>
      <c r="D97" s="259"/>
      <c r="E97" s="259"/>
      <c r="F97" s="259"/>
      <c r="G97" s="259"/>
      <c r="H97" s="225"/>
      <c r="I97" s="225"/>
      <c r="J97" s="225"/>
      <c r="K97" s="225"/>
      <c r="L97" s="225"/>
      <c r="M97" s="225"/>
      <c r="N97" s="224"/>
      <c r="O97" s="224"/>
      <c r="P97" s="224"/>
      <c r="Q97" s="224"/>
      <c r="R97" s="225"/>
      <c r="S97" s="225"/>
      <c r="T97" s="225"/>
      <c r="U97" s="225"/>
      <c r="V97" s="225"/>
      <c r="W97" s="225"/>
      <c r="X97" s="225"/>
      <c r="Y97" s="225"/>
      <c r="Z97" s="215"/>
      <c r="AA97" s="215"/>
      <c r="AB97" s="215"/>
      <c r="AC97" s="215"/>
      <c r="AD97" s="215"/>
      <c r="AE97" s="215"/>
      <c r="AF97" s="215"/>
      <c r="AG97" s="215" t="s">
        <v>278</v>
      </c>
      <c r="AH97" s="215"/>
      <c r="AI97" s="215"/>
      <c r="AJ97" s="215"/>
      <c r="AK97" s="215"/>
      <c r="AL97" s="215"/>
      <c r="AM97" s="215"/>
      <c r="AN97" s="215"/>
      <c r="AO97" s="215"/>
      <c r="AP97" s="215"/>
      <c r="AQ97" s="215"/>
      <c r="AR97" s="215"/>
      <c r="AS97" s="215"/>
      <c r="AT97" s="215"/>
      <c r="AU97" s="215"/>
      <c r="AV97" s="215"/>
      <c r="AW97" s="215"/>
      <c r="AX97" s="215"/>
      <c r="AY97" s="215"/>
      <c r="AZ97" s="215"/>
      <c r="BA97" s="215"/>
      <c r="BB97" s="215"/>
      <c r="BC97" s="215"/>
      <c r="BD97" s="215"/>
      <c r="BE97" s="215"/>
      <c r="BF97" s="215"/>
      <c r="BG97" s="215"/>
      <c r="BH97" s="215"/>
    </row>
    <row r="98" spans="1:60" outlineLevel="1" x14ac:dyDescent="0.2">
      <c r="A98" s="241">
        <v>31</v>
      </c>
      <c r="B98" s="242" t="s">
        <v>1185</v>
      </c>
      <c r="C98" s="249" t="s">
        <v>1186</v>
      </c>
      <c r="D98" s="243" t="s">
        <v>299</v>
      </c>
      <c r="E98" s="244">
        <v>15</v>
      </c>
      <c r="F98" s="245"/>
      <c r="G98" s="246">
        <f>ROUND(E98*F98,2)</f>
        <v>0</v>
      </c>
      <c r="H98" s="245"/>
      <c r="I98" s="246">
        <f>ROUND(E98*H98,2)</f>
        <v>0</v>
      </c>
      <c r="J98" s="245"/>
      <c r="K98" s="246">
        <f>ROUND(E98*J98,2)</f>
        <v>0</v>
      </c>
      <c r="L98" s="246">
        <v>21</v>
      </c>
      <c r="M98" s="246">
        <f>G98*(1+L98/100)</f>
        <v>0</v>
      </c>
      <c r="N98" s="244">
        <v>4.725E-2</v>
      </c>
      <c r="O98" s="244">
        <f>ROUND(E98*N98,2)</f>
        <v>0.71</v>
      </c>
      <c r="P98" s="244">
        <v>0</v>
      </c>
      <c r="Q98" s="244">
        <f>ROUND(E98*P98,2)</f>
        <v>0</v>
      </c>
      <c r="R98" s="246"/>
      <c r="S98" s="246" t="s">
        <v>236</v>
      </c>
      <c r="T98" s="247" t="s">
        <v>679</v>
      </c>
      <c r="U98" s="225">
        <v>2.2599999999999999E-2</v>
      </c>
      <c r="V98" s="225">
        <f>ROUND(E98*U98,2)</f>
        <v>0.34</v>
      </c>
      <c r="W98" s="225"/>
      <c r="X98" s="225" t="s">
        <v>224</v>
      </c>
      <c r="Y98" s="225" t="s">
        <v>225</v>
      </c>
      <c r="Z98" s="215"/>
      <c r="AA98" s="215"/>
      <c r="AB98" s="215"/>
      <c r="AC98" s="215"/>
      <c r="AD98" s="215"/>
      <c r="AE98" s="215"/>
      <c r="AF98" s="215"/>
      <c r="AG98" s="215" t="s">
        <v>226</v>
      </c>
      <c r="AH98" s="215"/>
      <c r="AI98" s="215"/>
      <c r="AJ98" s="215"/>
      <c r="AK98" s="215"/>
      <c r="AL98" s="215"/>
      <c r="AM98" s="215"/>
      <c r="AN98" s="215"/>
      <c r="AO98" s="215"/>
      <c r="AP98" s="215"/>
      <c r="AQ98" s="215"/>
      <c r="AR98" s="215"/>
      <c r="AS98" s="215"/>
      <c r="AT98" s="215"/>
      <c r="AU98" s="215"/>
      <c r="AV98" s="215"/>
      <c r="AW98" s="215"/>
      <c r="AX98" s="215"/>
      <c r="AY98" s="215"/>
      <c r="AZ98" s="215"/>
      <c r="BA98" s="215"/>
      <c r="BB98" s="215"/>
      <c r="BC98" s="215"/>
      <c r="BD98" s="215"/>
      <c r="BE98" s="215"/>
      <c r="BF98" s="215"/>
      <c r="BG98" s="215"/>
      <c r="BH98" s="215"/>
    </row>
    <row r="99" spans="1:60" outlineLevel="1" x14ac:dyDescent="0.2">
      <c r="A99" s="234">
        <v>32</v>
      </c>
      <c r="B99" s="235" t="s">
        <v>310</v>
      </c>
      <c r="C99" s="250" t="s">
        <v>311</v>
      </c>
      <c r="D99" s="236" t="s">
        <v>299</v>
      </c>
      <c r="E99" s="237">
        <v>15</v>
      </c>
      <c r="F99" s="238"/>
      <c r="G99" s="239">
        <f>ROUND(E99*F99,2)</f>
        <v>0</v>
      </c>
      <c r="H99" s="238"/>
      <c r="I99" s="239">
        <f>ROUND(E99*H99,2)</f>
        <v>0</v>
      </c>
      <c r="J99" s="238"/>
      <c r="K99" s="239">
        <f>ROUND(E99*J99,2)</f>
        <v>0</v>
      </c>
      <c r="L99" s="239">
        <v>21</v>
      </c>
      <c r="M99" s="239">
        <f>G99*(1+L99/100)</f>
        <v>0</v>
      </c>
      <c r="N99" s="237">
        <v>0</v>
      </c>
      <c r="O99" s="237">
        <f>ROUND(E99*N99,2)</f>
        <v>0</v>
      </c>
      <c r="P99" s="237">
        <v>0</v>
      </c>
      <c r="Q99" s="237">
        <f>ROUND(E99*P99,2)</f>
        <v>0</v>
      </c>
      <c r="R99" s="239"/>
      <c r="S99" s="239" t="s">
        <v>236</v>
      </c>
      <c r="T99" s="240" t="s">
        <v>679</v>
      </c>
      <c r="U99" s="225">
        <v>0.13</v>
      </c>
      <c r="V99" s="225">
        <f>ROUND(E99*U99,2)</f>
        <v>1.95</v>
      </c>
      <c r="W99" s="225"/>
      <c r="X99" s="225" t="s">
        <v>224</v>
      </c>
      <c r="Y99" s="225" t="s">
        <v>225</v>
      </c>
      <c r="Z99" s="215"/>
      <c r="AA99" s="215"/>
      <c r="AB99" s="215"/>
      <c r="AC99" s="215"/>
      <c r="AD99" s="215"/>
      <c r="AE99" s="215"/>
      <c r="AF99" s="215"/>
      <c r="AG99" s="215" t="s">
        <v>226</v>
      </c>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row>
    <row r="100" spans="1:60" x14ac:dyDescent="0.2">
      <c r="A100" s="3"/>
      <c r="B100" s="4"/>
      <c r="C100" s="251"/>
      <c r="D100" s="6"/>
      <c r="E100" s="3"/>
      <c r="F100" s="3"/>
      <c r="G100" s="3"/>
      <c r="H100" s="3"/>
      <c r="I100" s="3"/>
      <c r="J100" s="3"/>
      <c r="K100" s="3"/>
      <c r="L100" s="3"/>
      <c r="M100" s="3"/>
      <c r="N100" s="3"/>
      <c r="O100" s="3"/>
      <c r="P100" s="3"/>
      <c r="Q100" s="3"/>
      <c r="R100" s="3"/>
      <c r="S100" s="3"/>
      <c r="T100" s="3"/>
      <c r="U100" s="3"/>
      <c r="V100" s="3"/>
      <c r="W100" s="3"/>
      <c r="X100" s="3"/>
      <c r="Y100" s="3"/>
      <c r="AE100">
        <v>12</v>
      </c>
      <c r="AF100">
        <v>21</v>
      </c>
      <c r="AG100" t="s">
        <v>203</v>
      </c>
    </row>
    <row r="101" spans="1:60" x14ac:dyDescent="0.2">
      <c r="A101" s="218"/>
      <c r="B101" s="219" t="s">
        <v>29</v>
      </c>
      <c r="C101" s="252"/>
      <c r="D101" s="220"/>
      <c r="E101" s="221"/>
      <c r="F101" s="221"/>
      <c r="G101" s="233">
        <f>G8+G28+G46+G49+G53+G56+G95</f>
        <v>0</v>
      </c>
      <c r="H101" s="3"/>
      <c r="I101" s="3"/>
      <c r="J101" s="3"/>
      <c r="K101" s="3"/>
      <c r="L101" s="3"/>
      <c r="M101" s="3"/>
      <c r="N101" s="3"/>
      <c r="O101" s="3"/>
      <c r="P101" s="3"/>
      <c r="Q101" s="3"/>
      <c r="R101" s="3"/>
      <c r="S101" s="3"/>
      <c r="T101" s="3"/>
      <c r="U101" s="3"/>
      <c r="V101" s="3"/>
      <c r="W101" s="3"/>
      <c r="X101" s="3"/>
      <c r="Y101" s="3"/>
      <c r="AE101">
        <f>SUMIF(L7:L99,AE100,G7:G99)</f>
        <v>0</v>
      </c>
      <c r="AF101">
        <f>SUMIF(L7:L99,AF100,G7:G99)</f>
        <v>0</v>
      </c>
      <c r="AG101" t="s">
        <v>249</v>
      </c>
    </row>
    <row r="102" spans="1:60" x14ac:dyDescent="0.2">
      <c r="C102" s="253"/>
      <c r="D102" s="10"/>
      <c r="AG102" t="s">
        <v>250</v>
      </c>
    </row>
    <row r="103" spans="1:60" x14ac:dyDescent="0.2">
      <c r="D103" s="10"/>
    </row>
    <row r="104" spans="1:60" x14ac:dyDescent="0.2">
      <c r="D104" s="10"/>
    </row>
    <row r="105" spans="1:60" x14ac:dyDescent="0.2">
      <c r="D105" s="10"/>
    </row>
    <row r="106" spans="1:60" x14ac:dyDescent="0.2">
      <c r="D106" s="10"/>
    </row>
    <row r="107" spans="1:60" x14ac:dyDescent="0.2">
      <c r="D107" s="10"/>
    </row>
    <row r="108" spans="1:60" x14ac:dyDescent="0.2">
      <c r="D108" s="10"/>
    </row>
    <row r="109" spans="1:60" x14ac:dyDescent="0.2">
      <c r="D109" s="10"/>
    </row>
    <row r="110" spans="1:60" x14ac:dyDescent="0.2">
      <c r="D110" s="10"/>
    </row>
    <row r="111" spans="1:60" x14ac:dyDescent="0.2">
      <c r="D111" s="10"/>
    </row>
    <row r="112" spans="1:60"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w8XjfEoK0yT7pt6rWNYd4aAs7P5+J0IDIjQqxBES2vwnGQMCaffVOGWuTXOTK6DIxPt1I8hQTFoP/619G9lYTw==" saltValue="pZQ9D7zHWpxqHrHClq91sA==" spinCount="100000" sheet="1" formatRows="0"/>
  <mergeCells count="44">
    <mergeCell ref="C94:G94"/>
    <mergeCell ref="C97:G97"/>
    <mergeCell ref="C88:G88"/>
    <mergeCell ref="C89:G89"/>
    <mergeCell ref="C90:G90"/>
    <mergeCell ref="C91:G91"/>
    <mergeCell ref="C92:G92"/>
    <mergeCell ref="C93:G93"/>
    <mergeCell ref="C82:G82"/>
    <mergeCell ref="C83:G83"/>
    <mergeCell ref="C84:G84"/>
    <mergeCell ref="C85:G85"/>
    <mergeCell ref="C86:G86"/>
    <mergeCell ref="C87:G87"/>
    <mergeCell ref="C72:G72"/>
    <mergeCell ref="C74:G74"/>
    <mergeCell ref="C75:G75"/>
    <mergeCell ref="C77:G77"/>
    <mergeCell ref="C79:G79"/>
    <mergeCell ref="C81:G81"/>
    <mergeCell ref="C55:G55"/>
    <mergeCell ref="C61:G61"/>
    <mergeCell ref="C62:G62"/>
    <mergeCell ref="C63:G63"/>
    <mergeCell ref="C64:G64"/>
    <mergeCell ref="C70:G70"/>
    <mergeCell ref="C40:G40"/>
    <mergeCell ref="C41:G41"/>
    <mergeCell ref="C44:G44"/>
    <mergeCell ref="C48:G48"/>
    <mergeCell ref="C51:G51"/>
    <mergeCell ref="C52:G52"/>
    <mergeCell ref="C16:G16"/>
    <mergeCell ref="C23:G23"/>
    <mergeCell ref="C24:G24"/>
    <mergeCell ref="C30:G30"/>
    <mergeCell ref="C34:G34"/>
    <mergeCell ref="C37:G37"/>
    <mergeCell ref="A1:G1"/>
    <mergeCell ref="C2:G2"/>
    <mergeCell ref="C3:G3"/>
    <mergeCell ref="C4:G4"/>
    <mergeCell ref="C10:G10"/>
    <mergeCell ref="C13:G13"/>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152"/>
  <sheetViews>
    <sheetView showGridLines="0" topLeftCell="B7" zoomScaleNormal="100" zoomScaleSheetLayoutView="75" workbookViewId="0">
      <selection activeCell="A29" sqref="A29"/>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 min="52" max="52" width="94.5703125" customWidth="1"/>
  </cols>
  <sheetData>
    <row r="1" spans="1:15" ht="33.75" customHeight="1" x14ac:dyDescent="0.2">
      <c r="A1" s="47" t="s">
        <v>36</v>
      </c>
      <c r="B1" s="77" t="s">
        <v>41</v>
      </c>
      <c r="C1" s="78"/>
      <c r="D1" s="78"/>
      <c r="E1" s="78"/>
      <c r="F1" s="78"/>
      <c r="G1" s="78"/>
      <c r="H1" s="78"/>
      <c r="I1" s="78"/>
      <c r="J1" s="79"/>
    </row>
    <row r="2" spans="1:15" ht="36" customHeight="1" x14ac:dyDescent="0.2">
      <c r="A2" s="2"/>
      <c r="B2" s="111" t="s">
        <v>22</v>
      </c>
      <c r="C2" s="112"/>
      <c r="D2" s="113" t="s">
        <v>43</v>
      </c>
      <c r="E2" s="114" t="s">
        <v>44</v>
      </c>
      <c r="F2" s="115"/>
      <c r="G2" s="115"/>
      <c r="H2" s="115"/>
      <c r="I2" s="115"/>
      <c r="J2" s="116"/>
      <c r="O2" s="1"/>
    </row>
    <row r="3" spans="1:15" ht="27" hidden="1" customHeight="1" x14ac:dyDescent="0.2">
      <c r="A3" s="2"/>
      <c r="B3" s="117"/>
      <c r="C3" s="112"/>
      <c r="D3" s="118"/>
      <c r="E3" s="119"/>
      <c r="F3" s="120"/>
      <c r="G3" s="120"/>
      <c r="H3" s="120"/>
      <c r="I3" s="120"/>
      <c r="J3" s="121"/>
    </row>
    <row r="4" spans="1:15" ht="23.25" customHeight="1" x14ac:dyDescent="0.2">
      <c r="A4" s="2"/>
      <c r="B4" s="122"/>
      <c r="C4" s="123"/>
      <c r="D4" s="124"/>
      <c r="E4" s="125"/>
      <c r="F4" s="125"/>
      <c r="G4" s="125"/>
      <c r="H4" s="125"/>
      <c r="I4" s="125"/>
      <c r="J4" s="126"/>
    </row>
    <row r="5" spans="1:15" ht="24" customHeight="1" x14ac:dyDescent="0.2">
      <c r="A5" s="2"/>
      <c r="B5" s="31" t="s">
        <v>42</v>
      </c>
      <c r="D5" s="92"/>
      <c r="E5" s="93"/>
      <c r="F5" s="93"/>
      <c r="G5" s="93"/>
      <c r="H5" s="18" t="s">
        <v>40</v>
      </c>
      <c r="I5" s="22"/>
      <c r="J5" s="8"/>
    </row>
    <row r="6" spans="1:15" ht="15.75" customHeight="1" x14ac:dyDescent="0.2">
      <c r="A6" s="2"/>
      <c r="B6" s="28"/>
      <c r="C6" s="55"/>
      <c r="D6" s="86"/>
      <c r="E6" s="94"/>
      <c r="F6" s="94"/>
      <c r="G6" s="94"/>
      <c r="H6" s="18" t="s">
        <v>34</v>
      </c>
      <c r="I6" s="22"/>
      <c r="J6" s="8"/>
    </row>
    <row r="7" spans="1:15" ht="15.75" customHeight="1" x14ac:dyDescent="0.2">
      <c r="A7" s="2"/>
      <c r="B7" s="29"/>
      <c r="C7" s="56"/>
      <c r="D7" s="53"/>
      <c r="E7" s="95"/>
      <c r="F7" s="96"/>
      <c r="G7" s="96"/>
      <c r="H7" s="24"/>
      <c r="I7" s="23"/>
      <c r="J7" s="34"/>
    </row>
    <row r="8" spans="1:15" ht="24" hidden="1" customHeight="1" x14ac:dyDescent="0.2">
      <c r="A8" s="2"/>
      <c r="B8" s="31" t="s">
        <v>20</v>
      </c>
      <c r="D8" s="51"/>
      <c r="H8" s="18" t="s">
        <v>40</v>
      </c>
      <c r="I8" s="22"/>
      <c r="J8" s="8"/>
    </row>
    <row r="9" spans="1:15" ht="15.75" hidden="1" customHeight="1" x14ac:dyDescent="0.2">
      <c r="A9" s="2"/>
      <c r="B9" s="2"/>
      <c r="D9" s="51"/>
      <c r="H9" s="18" t="s">
        <v>34</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127"/>
      <c r="E11" s="127"/>
      <c r="F11" s="127"/>
      <c r="G11" s="127"/>
      <c r="H11" s="18" t="s">
        <v>40</v>
      </c>
      <c r="I11" s="132"/>
      <c r="J11" s="8"/>
    </row>
    <row r="12" spans="1:15" ht="15.75" customHeight="1" x14ac:dyDescent="0.2">
      <c r="A12" s="2"/>
      <c r="B12" s="28"/>
      <c r="C12" s="55"/>
      <c r="D12" s="128"/>
      <c r="E12" s="128"/>
      <c r="F12" s="128"/>
      <c r="G12" s="128"/>
      <c r="H12" s="18" t="s">
        <v>34</v>
      </c>
      <c r="I12" s="132"/>
      <c r="J12" s="8"/>
    </row>
    <row r="13" spans="1:15" ht="15.75" customHeight="1" x14ac:dyDescent="0.2">
      <c r="A13" s="2"/>
      <c r="B13" s="29"/>
      <c r="C13" s="56"/>
      <c r="D13" s="131"/>
      <c r="E13" s="129"/>
      <c r="F13" s="130"/>
      <c r="G13" s="130"/>
      <c r="H13" s="19"/>
      <c r="I13" s="23"/>
      <c r="J13" s="34"/>
    </row>
    <row r="14" spans="1:15" ht="24" customHeight="1" x14ac:dyDescent="0.2">
      <c r="A14" s="2"/>
      <c r="B14" s="43" t="s">
        <v>21</v>
      </c>
      <c r="C14" s="58"/>
      <c r="D14" s="59"/>
      <c r="E14" s="60"/>
      <c r="F14" s="44"/>
      <c r="G14" s="44"/>
      <c r="H14" s="45"/>
      <c r="I14" s="44"/>
      <c r="J14" s="46"/>
    </row>
    <row r="15" spans="1:15" ht="32.25" customHeight="1" x14ac:dyDescent="0.2">
      <c r="A15" s="2"/>
      <c r="B15" s="35" t="s">
        <v>32</v>
      </c>
      <c r="C15" s="61"/>
      <c r="D15" s="54"/>
      <c r="E15" s="87"/>
      <c r="F15" s="87"/>
      <c r="G15" s="88"/>
      <c r="H15" s="88"/>
      <c r="I15" s="88" t="s">
        <v>29</v>
      </c>
      <c r="J15" s="89"/>
    </row>
    <row r="16" spans="1:15" ht="23.25" customHeight="1" x14ac:dyDescent="0.2">
      <c r="A16" s="199" t="s">
        <v>24</v>
      </c>
      <c r="B16" s="38" t="s">
        <v>24</v>
      </c>
      <c r="C16" s="62"/>
      <c r="D16" s="63"/>
      <c r="E16" s="83"/>
      <c r="F16" s="84"/>
      <c r="G16" s="83"/>
      <c r="H16" s="84"/>
      <c r="I16" s="83">
        <f>SUMIF(F123:F148,A16,I123:I148)+SUMIF(F123:F148,"PSU",I123:I148)</f>
        <v>0</v>
      </c>
      <c r="J16" s="85"/>
    </row>
    <row r="17" spans="1:10" ht="23.25" customHeight="1" x14ac:dyDescent="0.2">
      <c r="A17" s="199" t="s">
        <v>25</v>
      </c>
      <c r="B17" s="38" t="s">
        <v>25</v>
      </c>
      <c r="C17" s="62"/>
      <c r="D17" s="63"/>
      <c r="E17" s="83"/>
      <c r="F17" s="84"/>
      <c r="G17" s="83"/>
      <c r="H17" s="84"/>
      <c r="I17" s="83">
        <f>SUMIF(F123:F148,A17,I123:I148)</f>
        <v>0</v>
      </c>
      <c r="J17" s="85"/>
    </row>
    <row r="18" spans="1:10" ht="23.25" customHeight="1" x14ac:dyDescent="0.2">
      <c r="A18" s="199" t="s">
        <v>26</v>
      </c>
      <c r="B18" s="38" t="s">
        <v>26</v>
      </c>
      <c r="C18" s="62"/>
      <c r="D18" s="63"/>
      <c r="E18" s="83"/>
      <c r="F18" s="84"/>
      <c r="G18" s="83"/>
      <c r="H18" s="84"/>
      <c r="I18" s="83">
        <f>SUMIF(F123:F148,A18,I123:I148)</f>
        <v>0</v>
      </c>
      <c r="J18" s="85"/>
    </row>
    <row r="19" spans="1:10" ht="23.25" customHeight="1" x14ac:dyDescent="0.2">
      <c r="A19" s="199" t="s">
        <v>188</v>
      </c>
      <c r="B19" s="38" t="s">
        <v>27</v>
      </c>
      <c r="C19" s="62"/>
      <c r="D19" s="63"/>
      <c r="E19" s="83"/>
      <c r="F19" s="84"/>
      <c r="G19" s="83"/>
      <c r="H19" s="84"/>
      <c r="I19" s="83">
        <f>SUMIF(F123:F148,A19,I123:I148)</f>
        <v>0</v>
      </c>
      <c r="J19" s="85"/>
    </row>
    <row r="20" spans="1:10" ht="23.25" customHeight="1" x14ac:dyDescent="0.2">
      <c r="A20" s="199" t="s">
        <v>189</v>
      </c>
      <c r="B20" s="38" t="s">
        <v>28</v>
      </c>
      <c r="C20" s="62"/>
      <c r="D20" s="63"/>
      <c r="E20" s="83"/>
      <c r="F20" s="84"/>
      <c r="G20" s="83"/>
      <c r="H20" s="84"/>
      <c r="I20" s="83">
        <f>SUMIF(F123:F148,A20,I123:I148)</f>
        <v>0</v>
      </c>
      <c r="J20" s="85"/>
    </row>
    <row r="21" spans="1:10" ht="23.25" customHeight="1" x14ac:dyDescent="0.2">
      <c r="A21" s="2"/>
      <c r="B21" s="48" t="s">
        <v>29</v>
      </c>
      <c r="C21" s="64"/>
      <c r="D21" s="65"/>
      <c r="E21" s="90"/>
      <c r="F21" s="91"/>
      <c r="G21" s="90"/>
      <c r="H21" s="91"/>
      <c r="I21" s="90">
        <f>SUM(I16:J20)</f>
        <v>0</v>
      </c>
      <c r="J21" s="102"/>
    </row>
    <row r="22" spans="1:10" ht="33" customHeight="1" x14ac:dyDescent="0.2">
      <c r="A22" s="2"/>
      <c r="B22" s="42" t="s">
        <v>33</v>
      </c>
      <c r="C22" s="62"/>
      <c r="D22" s="63"/>
      <c r="E22" s="66"/>
      <c r="F22" s="39"/>
      <c r="G22" s="33"/>
      <c r="H22" s="33"/>
      <c r="I22" s="33"/>
      <c r="J22" s="40"/>
    </row>
    <row r="23" spans="1:10" ht="23.25" customHeight="1" x14ac:dyDescent="0.2">
      <c r="A23" s="2"/>
      <c r="B23" s="38" t="s">
        <v>12</v>
      </c>
      <c r="C23" s="62"/>
      <c r="D23" s="63"/>
      <c r="E23" s="67">
        <v>12</v>
      </c>
      <c r="F23" s="39" t="s">
        <v>0</v>
      </c>
      <c r="G23" s="100">
        <f>ZakladDPHSniVypocet</f>
        <v>0</v>
      </c>
      <c r="H23" s="101"/>
      <c r="I23" s="101"/>
      <c r="J23" s="40" t="str">
        <f t="shared" ref="J23:J28" si="0">Mena</f>
        <v>CZK</v>
      </c>
    </row>
    <row r="24" spans="1:10" ht="23.25" hidden="1" customHeight="1" x14ac:dyDescent="0.2">
      <c r="A24" s="2"/>
      <c r="B24" s="38" t="s">
        <v>13</v>
      </c>
      <c r="C24" s="62"/>
      <c r="D24" s="63"/>
      <c r="E24" s="67">
        <f>SazbaDPH1</f>
        <v>12</v>
      </c>
      <c r="F24" s="39" t="s">
        <v>0</v>
      </c>
      <c r="G24" s="98">
        <f>I23*E23/100</f>
        <v>0</v>
      </c>
      <c r="H24" s="99"/>
      <c r="I24" s="99"/>
      <c r="J24" s="40" t="str">
        <f t="shared" si="0"/>
        <v>CZK</v>
      </c>
    </row>
    <row r="25" spans="1:10" ht="23.25" customHeight="1" x14ac:dyDescent="0.2">
      <c r="A25" s="2"/>
      <c r="B25" s="38" t="s">
        <v>14</v>
      </c>
      <c r="C25" s="62"/>
      <c r="D25" s="63"/>
      <c r="E25" s="67">
        <v>21</v>
      </c>
      <c r="F25" s="39" t="s">
        <v>0</v>
      </c>
      <c r="G25" s="100">
        <f>ZakladDPHZaklVypocet</f>
        <v>0</v>
      </c>
      <c r="H25" s="101"/>
      <c r="I25" s="101"/>
      <c r="J25" s="40" t="str">
        <f t="shared" si="0"/>
        <v>CZK</v>
      </c>
    </row>
    <row r="26" spans="1:10" ht="23.25" hidden="1" customHeight="1" x14ac:dyDescent="0.2">
      <c r="A26" s="2"/>
      <c r="B26" s="32" t="s">
        <v>15</v>
      </c>
      <c r="C26" s="68"/>
      <c r="D26" s="54"/>
      <c r="E26" s="69">
        <f>SazbaDPH2</f>
        <v>21</v>
      </c>
      <c r="F26" s="30" t="s">
        <v>0</v>
      </c>
      <c r="G26" s="80">
        <f>I25*E25/100</f>
        <v>0</v>
      </c>
      <c r="H26" s="81"/>
      <c r="I26" s="81"/>
      <c r="J26" s="37" t="str">
        <f t="shared" si="0"/>
        <v>CZK</v>
      </c>
    </row>
    <row r="27" spans="1:10" ht="23.25" customHeight="1" thickBot="1" x14ac:dyDescent="0.25">
      <c r="A27" s="2">
        <f>ZakladDPHSni+ZakladDPHZakl</f>
        <v>0</v>
      </c>
      <c r="B27" s="31" t="s">
        <v>4</v>
      </c>
      <c r="C27" s="70"/>
      <c r="D27" s="71"/>
      <c r="E27" s="70"/>
      <c r="F27" s="16"/>
      <c r="G27" s="82">
        <f>CenaCelkemBezDPH-(ZakladDPHSni+ZakladDPHZakl)</f>
        <v>0</v>
      </c>
      <c r="H27" s="82"/>
      <c r="I27" s="82"/>
      <c r="J27" s="41" t="str">
        <f t="shared" si="0"/>
        <v>CZK</v>
      </c>
    </row>
    <row r="28" spans="1:10" ht="27.75" customHeight="1" thickBot="1" x14ac:dyDescent="0.25">
      <c r="A28" s="2">
        <f>(A27-INT(A27))*100</f>
        <v>0</v>
      </c>
      <c r="B28" s="166" t="s">
        <v>23</v>
      </c>
      <c r="C28" s="167"/>
      <c r="D28" s="167"/>
      <c r="E28" s="168"/>
      <c r="F28" s="169"/>
      <c r="G28" s="170">
        <f>A27</f>
        <v>0</v>
      </c>
      <c r="H28" s="170"/>
      <c r="I28" s="170"/>
      <c r="J28" s="171" t="str">
        <f t="shared" si="0"/>
        <v>CZK</v>
      </c>
    </row>
    <row r="29" spans="1:10" ht="27.75" hidden="1" customHeight="1" thickBot="1" x14ac:dyDescent="0.25">
      <c r="A29" s="2"/>
      <c r="B29" s="166" t="s">
        <v>35</v>
      </c>
      <c r="C29" s="172"/>
      <c r="D29" s="172"/>
      <c r="E29" s="172"/>
      <c r="F29" s="173"/>
      <c r="G29" s="174">
        <f>ZakladDPHSni+DPHSni+ZakladDPHZakl+DPHZakl+Zaokrouhleni</f>
        <v>0</v>
      </c>
      <c r="H29" s="174"/>
      <c r="I29" s="174"/>
      <c r="J29" s="175" t="s">
        <v>101</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103"/>
      <c r="E34" s="104"/>
      <c r="G34" s="105"/>
      <c r="H34" s="106"/>
      <c r="I34" s="106"/>
      <c r="J34" s="25"/>
    </row>
    <row r="35" spans="1:10" ht="12.75" customHeight="1" x14ac:dyDescent="0.2">
      <c r="A35" s="2"/>
      <c r="B35" s="2"/>
      <c r="D35" s="97" t="s">
        <v>2</v>
      </c>
      <c r="E35" s="97"/>
      <c r="H35" s="10" t="s">
        <v>3</v>
      </c>
      <c r="J35" s="9"/>
    </row>
    <row r="36" spans="1:10" ht="13.5" customHeight="1" thickBot="1" x14ac:dyDescent="0.25">
      <c r="A36" s="11"/>
      <c r="B36" s="11"/>
      <c r="C36" s="75"/>
      <c r="D36" s="75"/>
      <c r="E36" s="75"/>
      <c r="F36" s="12"/>
      <c r="G36" s="12"/>
      <c r="H36" s="12"/>
      <c r="I36" s="12"/>
      <c r="J36" s="13"/>
    </row>
    <row r="37" spans="1:10" ht="27" customHeight="1" x14ac:dyDescent="0.2">
      <c r="B37" s="135" t="s">
        <v>16</v>
      </c>
      <c r="C37" s="136"/>
      <c r="D37" s="136"/>
      <c r="E37" s="136"/>
      <c r="F37" s="137"/>
      <c r="G37" s="137"/>
      <c r="H37" s="137"/>
      <c r="I37" s="137"/>
      <c r="J37" s="138"/>
    </row>
    <row r="38" spans="1:10" ht="25.5" customHeight="1" x14ac:dyDescent="0.2">
      <c r="A38" s="134" t="s">
        <v>37</v>
      </c>
      <c r="B38" s="139" t="s">
        <v>17</v>
      </c>
      <c r="C38" s="140" t="s">
        <v>5</v>
      </c>
      <c r="D38" s="140"/>
      <c r="E38" s="140"/>
      <c r="F38" s="141" t="str">
        <f>B23</f>
        <v>Základ pro sníženou DPH</v>
      </c>
      <c r="G38" s="141" t="str">
        <f>B25</f>
        <v>Základ pro základní DPH</v>
      </c>
      <c r="H38" s="142" t="s">
        <v>18</v>
      </c>
      <c r="I38" s="143" t="s">
        <v>1</v>
      </c>
      <c r="J38" s="144" t="s">
        <v>0</v>
      </c>
    </row>
    <row r="39" spans="1:10" ht="25.5" hidden="1" customHeight="1" x14ac:dyDescent="0.2">
      <c r="A39" s="134">
        <v>1</v>
      </c>
      <c r="B39" s="145" t="s">
        <v>45</v>
      </c>
      <c r="C39" s="146"/>
      <c r="D39" s="146"/>
      <c r="E39" s="146"/>
      <c r="F39" s="147">
        <f>'00 0001 Pol'!AE20+'01 0101 Pol'!AE51+'02 0201 Pol'!AE53+'02 0202 Pol'!AE46+'03 0301 Pol'!AE35+'04 0401 Pol'!AE60+'04 0402 Pol'!AE26+'05 0501 Pol'!AE105+'06 0601 Pol'!AE73+'06 0602 Pol'!AE119+'06 0603 Pol'!AE55+'06 0604 Pol'!AE101+'07 0701 Pol'!AE49+'07 0702 Pol'!AE140+'08 0801 Pol'!AE42+'09 0901 Pol'!AE101+'10 1001 Pol'!AE35+'11 1101 Pol'!AE29</f>
        <v>0</v>
      </c>
      <c r="G39" s="148">
        <f>'00 0001 Pol'!AF20+'01 0101 Pol'!AF51+'02 0201 Pol'!AF53+'02 0202 Pol'!AF46+'03 0301 Pol'!AF35+'04 0401 Pol'!AF60+'04 0402 Pol'!AF26+'05 0501 Pol'!AF105+'06 0601 Pol'!AF73+'06 0602 Pol'!AF119+'06 0603 Pol'!AF55+'06 0604 Pol'!AF101+'07 0701 Pol'!AF49+'07 0702 Pol'!AF140+'08 0801 Pol'!AF42+'09 0901 Pol'!AF101+'10 1001 Pol'!AF35+'11 1101 Pol'!AF29</f>
        <v>0</v>
      </c>
      <c r="H39" s="149"/>
      <c r="I39" s="150">
        <f>F39+G39+H39</f>
        <v>0</v>
      </c>
      <c r="J39" s="151" t="str">
        <f>IF(CenaCelkemVypocet=0,"",I39/CenaCelkemVypocet*100)</f>
        <v/>
      </c>
    </row>
    <row r="40" spans="1:10" ht="25.5" customHeight="1" x14ac:dyDescent="0.2">
      <c r="A40" s="134">
        <v>2</v>
      </c>
      <c r="B40" s="152"/>
      <c r="C40" s="153" t="s">
        <v>46</v>
      </c>
      <c r="D40" s="153"/>
      <c r="E40" s="153"/>
      <c r="F40" s="154"/>
      <c r="G40" s="155"/>
      <c r="H40" s="155"/>
      <c r="I40" s="156"/>
      <c r="J40" s="157"/>
    </row>
    <row r="41" spans="1:10" ht="25.5" customHeight="1" x14ac:dyDescent="0.2">
      <c r="A41" s="134">
        <v>2</v>
      </c>
      <c r="B41" s="152" t="s">
        <v>47</v>
      </c>
      <c r="C41" s="153" t="s">
        <v>48</v>
      </c>
      <c r="D41" s="153"/>
      <c r="E41" s="153"/>
      <c r="F41" s="154">
        <f>'00 0001 Pol'!AE20</f>
        <v>0</v>
      </c>
      <c r="G41" s="155">
        <f>'00 0001 Pol'!AF20</f>
        <v>0</v>
      </c>
      <c r="H41" s="155"/>
      <c r="I41" s="156">
        <f>F41+G41+H41</f>
        <v>0</v>
      </c>
      <c r="J41" s="157" t="str">
        <f>IF(CenaCelkemVypocet=0,"",I41/CenaCelkemVypocet*100)</f>
        <v/>
      </c>
    </row>
    <row r="42" spans="1:10" ht="25.5" customHeight="1" x14ac:dyDescent="0.2">
      <c r="A42" s="134">
        <v>3</v>
      </c>
      <c r="B42" s="158" t="s">
        <v>49</v>
      </c>
      <c r="C42" s="146" t="s">
        <v>50</v>
      </c>
      <c r="D42" s="146"/>
      <c r="E42" s="146"/>
      <c r="F42" s="159">
        <f>'00 0001 Pol'!AE20</f>
        <v>0</v>
      </c>
      <c r="G42" s="149">
        <f>'00 0001 Pol'!AF20</f>
        <v>0</v>
      </c>
      <c r="H42" s="149"/>
      <c r="I42" s="150">
        <f>F42+G42+H42</f>
        <v>0</v>
      </c>
      <c r="J42" s="151" t="str">
        <f>IF(CenaCelkemVypocet=0,"",I42/CenaCelkemVypocet*100)</f>
        <v/>
      </c>
    </row>
    <row r="43" spans="1:10" ht="25.5" customHeight="1" x14ac:dyDescent="0.2">
      <c r="A43" s="134">
        <v>2</v>
      </c>
      <c r="B43" s="152" t="s">
        <v>51</v>
      </c>
      <c r="C43" s="153" t="s">
        <v>52</v>
      </c>
      <c r="D43" s="153"/>
      <c r="E43" s="153"/>
      <c r="F43" s="154">
        <f>'01 0101 Pol'!AE51</f>
        <v>0</v>
      </c>
      <c r="G43" s="155">
        <f>'01 0101 Pol'!AF51</f>
        <v>0</v>
      </c>
      <c r="H43" s="155"/>
      <c r="I43" s="156">
        <f>F43+G43+H43</f>
        <v>0</v>
      </c>
      <c r="J43" s="157" t="str">
        <f>IF(CenaCelkemVypocet=0,"",I43/CenaCelkemVypocet*100)</f>
        <v/>
      </c>
    </row>
    <row r="44" spans="1:10" ht="25.5" customHeight="1" x14ac:dyDescent="0.2">
      <c r="A44" s="134">
        <v>3</v>
      </c>
      <c r="B44" s="158" t="s">
        <v>53</v>
      </c>
      <c r="C44" s="146" t="s">
        <v>50</v>
      </c>
      <c r="D44" s="146"/>
      <c r="E44" s="146"/>
      <c r="F44" s="159">
        <f>'01 0101 Pol'!AE51</f>
        <v>0</v>
      </c>
      <c r="G44" s="149">
        <f>'01 0101 Pol'!AF51</f>
        <v>0</v>
      </c>
      <c r="H44" s="149"/>
      <c r="I44" s="150">
        <f>F44+G44+H44</f>
        <v>0</v>
      </c>
      <c r="J44" s="151" t="str">
        <f>IF(CenaCelkemVypocet=0,"",I44/CenaCelkemVypocet*100)</f>
        <v/>
      </c>
    </row>
    <row r="45" spans="1:10" ht="25.5" customHeight="1" x14ac:dyDescent="0.2">
      <c r="A45" s="134">
        <v>2</v>
      </c>
      <c r="B45" s="152" t="s">
        <v>54</v>
      </c>
      <c r="C45" s="153" t="s">
        <v>55</v>
      </c>
      <c r="D45" s="153"/>
      <c r="E45" s="153"/>
      <c r="F45" s="154">
        <f>'02 0201 Pol'!AE53+'02 0202 Pol'!AE46</f>
        <v>0</v>
      </c>
      <c r="G45" s="155">
        <f>'02 0201 Pol'!AF53+'02 0202 Pol'!AF46</f>
        <v>0</v>
      </c>
      <c r="H45" s="155"/>
      <c r="I45" s="156">
        <f>F45+G45+H45</f>
        <v>0</v>
      </c>
      <c r="J45" s="157" t="str">
        <f>IF(CenaCelkemVypocet=0,"",I45/CenaCelkemVypocet*100)</f>
        <v/>
      </c>
    </row>
    <row r="46" spans="1:10" ht="25.5" customHeight="1" x14ac:dyDescent="0.2">
      <c r="A46" s="134">
        <v>3</v>
      </c>
      <c r="B46" s="158" t="s">
        <v>56</v>
      </c>
      <c r="C46" s="146" t="s">
        <v>57</v>
      </c>
      <c r="D46" s="146"/>
      <c r="E46" s="146"/>
      <c r="F46" s="159">
        <f>'02 0201 Pol'!AE53</f>
        <v>0</v>
      </c>
      <c r="G46" s="149">
        <f>'02 0201 Pol'!AF53</f>
        <v>0</v>
      </c>
      <c r="H46" s="149"/>
      <c r="I46" s="150">
        <f>F46+G46+H46</f>
        <v>0</v>
      </c>
      <c r="J46" s="151" t="str">
        <f>IF(CenaCelkemVypocet=0,"",I46/CenaCelkemVypocet*100)</f>
        <v/>
      </c>
    </row>
    <row r="47" spans="1:10" ht="25.5" customHeight="1" x14ac:dyDescent="0.2">
      <c r="A47" s="134">
        <v>3</v>
      </c>
      <c r="B47" s="158" t="s">
        <v>58</v>
      </c>
      <c r="C47" s="146" t="s">
        <v>59</v>
      </c>
      <c r="D47" s="146"/>
      <c r="E47" s="146"/>
      <c r="F47" s="159">
        <f>'02 0202 Pol'!AE46</f>
        <v>0</v>
      </c>
      <c r="G47" s="149">
        <f>'02 0202 Pol'!AF46</f>
        <v>0</v>
      </c>
      <c r="H47" s="149"/>
      <c r="I47" s="150">
        <f>F47+G47+H47</f>
        <v>0</v>
      </c>
      <c r="J47" s="151" t="str">
        <f>IF(CenaCelkemVypocet=0,"",I47/CenaCelkemVypocet*100)</f>
        <v/>
      </c>
    </row>
    <row r="48" spans="1:10" ht="25.5" customHeight="1" x14ac:dyDescent="0.2">
      <c r="A48" s="134">
        <v>2</v>
      </c>
      <c r="B48" s="152" t="s">
        <v>60</v>
      </c>
      <c r="C48" s="153" t="s">
        <v>61</v>
      </c>
      <c r="D48" s="153"/>
      <c r="E48" s="153"/>
      <c r="F48" s="154">
        <f>'03 0301 Pol'!AE35</f>
        <v>0</v>
      </c>
      <c r="G48" s="155">
        <f>'03 0301 Pol'!AF35</f>
        <v>0</v>
      </c>
      <c r="H48" s="155"/>
      <c r="I48" s="156">
        <f>F48+G48+H48</f>
        <v>0</v>
      </c>
      <c r="J48" s="157" t="str">
        <f>IF(CenaCelkemVypocet=0,"",I48/CenaCelkemVypocet*100)</f>
        <v/>
      </c>
    </row>
    <row r="49" spans="1:10" ht="25.5" customHeight="1" x14ac:dyDescent="0.2">
      <c r="A49" s="134">
        <v>3</v>
      </c>
      <c r="B49" s="158" t="s">
        <v>62</v>
      </c>
      <c r="C49" s="146" t="s">
        <v>63</v>
      </c>
      <c r="D49" s="146"/>
      <c r="E49" s="146"/>
      <c r="F49" s="159">
        <f>'03 0301 Pol'!AE35</f>
        <v>0</v>
      </c>
      <c r="G49" s="149">
        <f>'03 0301 Pol'!AF35</f>
        <v>0</v>
      </c>
      <c r="H49" s="149"/>
      <c r="I49" s="150">
        <f>F49+G49+H49</f>
        <v>0</v>
      </c>
      <c r="J49" s="151" t="str">
        <f>IF(CenaCelkemVypocet=0,"",I49/CenaCelkemVypocet*100)</f>
        <v/>
      </c>
    </row>
    <row r="50" spans="1:10" ht="25.5" customHeight="1" x14ac:dyDescent="0.2">
      <c r="A50" s="134">
        <v>2</v>
      </c>
      <c r="B50" s="152" t="s">
        <v>64</v>
      </c>
      <c r="C50" s="153" t="s">
        <v>65</v>
      </c>
      <c r="D50" s="153"/>
      <c r="E50" s="153"/>
      <c r="F50" s="154">
        <f>'04 0401 Pol'!AE60+'04 0402 Pol'!AE26</f>
        <v>0</v>
      </c>
      <c r="G50" s="155">
        <f>'04 0401 Pol'!AF60+'04 0402 Pol'!AF26</f>
        <v>0</v>
      </c>
      <c r="H50" s="155"/>
      <c r="I50" s="156">
        <f>F50+G50+H50</f>
        <v>0</v>
      </c>
      <c r="J50" s="157" t="str">
        <f>IF(CenaCelkemVypocet=0,"",I50/CenaCelkemVypocet*100)</f>
        <v/>
      </c>
    </row>
    <row r="51" spans="1:10" ht="25.5" customHeight="1" x14ac:dyDescent="0.2">
      <c r="A51" s="134">
        <v>3</v>
      </c>
      <c r="B51" s="158" t="s">
        <v>66</v>
      </c>
      <c r="C51" s="146" t="s">
        <v>50</v>
      </c>
      <c r="D51" s="146"/>
      <c r="E51" s="146"/>
      <c r="F51" s="159">
        <f>'04 0401 Pol'!AE60</f>
        <v>0</v>
      </c>
      <c r="G51" s="149">
        <f>'04 0401 Pol'!AF60</f>
        <v>0</v>
      </c>
      <c r="H51" s="149"/>
      <c r="I51" s="150">
        <f>F51+G51+H51</f>
        <v>0</v>
      </c>
      <c r="J51" s="151" t="str">
        <f>IF(CenaCelkemVypocet=0,"",I51/CenaCelkemVypocet*100)</f>
        <v/>
      </c>
    </row>
    <row r="52" spans="1:10" ht="25.5" customHeight="1" x14ac:dyDescent="0.2">
      <c r="A52" s="134">
        <v>3</v>
      </c>
      <c r="B52" s="158" t="s">
        <v>67</v>
      </c>
      <c r="C52" s="146" t="s">
        <v>68</v>
      </c>
      <c r="D52" s="146"/>
      <c r="E52" s="146"/>
      <c r="F52" s="159">
        <f>'04 0402 Pol'!AE26</f>
        <v>0</v>
      </c>
      <c r="G52" s="149">
        <f>'04 0402 Pol'!AF26</f>
        <v>0</v>
      </c>
      <c r="H52" s="149"/>
      <c r="I52" s="150">
        <f>F52+G52+H52</f>
        <v>0</v>
      </c>
      <c r="J52" s="151" t="str">
        <f>IF(CenaCelkemVypocet=0,"",I52/CenaCelkemVypocet*100)</f>
        <v/>
      </c>
    </row>
    <row r="53" spans="1:10" ht="25.5" customHeight="1" x14ac:dyDescent="0.2">
      <c r="A53" s="134">
        <v>2</v>
      </c>
      <c r="B53" s="152" t="s">
        <v>69</v>
      </c>
      <c r="C53" s="153" t="s">
        <v>70</v>
      </c>
      <c r="D53" s="153"/>
      <c r="E53" s="153"/>
      <c r="F53" s="154">
        <f>'05 0501 Pol'!AE105</f>
        <v>0</v>
      </c>
      <c r="G53" s="155">
        <f>'05 0501 Pol'!AF105</f>
        <v>0</v>
      </c>
      <c r="H53" s="155"/>
      <c r="I53" s="156">
        <f>F53+G53+H53</f>
        <v>0</v>
      </c>
      <c r="J53" s="157" t="str">
        <f>IF(CenaCelkemVypocet=0,"",I53/CenaCelkemVypocet*100)</f>
        <v/>
      </c>
    </row>
    <row r="54" spans="1:10" ht="25.5" customHeight="1" x14ac:dyDescent="0.2">
      <c r="A54" s="134">
        <v>3</v>
      </c>
      <c r="B54" s="158" t="s">
        <v>71</v>
      </c>
      <c r="C54" s="146" t="s">
        <v>63</v>
      </c>
      <c r="D54" s="146"/>
      <c r="E54" s="146"/>
      <c r="F54" s="159">
        <f>'05 0501 Pol'!AE105</f>
        <v>0</v>
      </c>
      <c r="G54" s="149">
        <f>'05 0501 Pol'!AF105</f>
        <v>0</v>
      </c>
      <c r="H54" s="149"/>
      <c r="I54" s="150">
        <f>F54+G54+H54</f>
        <v>0</v>
      </c>
      <c r="J54" s="151" t="str">
        <f>IF(CenaCelkemVypocet=0,"",I54/CenaCelkemVypocet*100)</f>
        <v/>
      </c>
    </row>
    <row r="55" spans="1:10" ht="25.5" customHeight="1" x14ac:dyDescent="0.2">
      <c r="A55" s="134">
        <v>2</v>
      </c>
      <c r="B55" s="152" t="s">
        <v>72</v>
      </c>
      <c r="C55" s="153" t="s">
        <v>73</v>
      </c>
      <c r="D55" s="153"/>
      <c r="E55" s="153"/>
      <c r="F55" s="154">
        <f>'06 0601 Pol'!AE73+'06 0602 Pol'!AE119+'06 0603 Pol'!AE55+'06 0604 Pol'!AE101</f>
        <v>0</v>
      </c>
      <c r="G55" s="155">
        <f>'06 0601 Pol'!AF73+'06 0602 Pol'!AF119+'06 0603 Pol'!AF55+'06 0604 Pol'!AF101</f>
        <v>0</v>
      </c>
      <c r="H55" s="155"/>
      <c r="I55" s="156">
        <f>F55+G55+H55</f>
        <v>0</v>
      </c>
      <c r="J55" s="157" t="str">
        <f>IF(CenaCelkemVypocet=0,"",I55/CenaCelkemVypocet*100)</f>
        <v/>
      </c>
    </row>
    <row r="56" spans="1:10" ht="25.5" customHeight="1" x14ac:dyDescent="0.2">
      <c r="A56" s="134">
        <v>3</v>
      </c>
      <c r="B56" s="158" t="s">
        <v>74</v>
      </c>
      <c r="C56" s="146" t="s">
        <v>75</v>
      </c>
      <c r="D56" s="146"/>
      <c r="E56" s="146"/>
      <c r="F56" s="159">
        <f>'06 0601 Pol'!AE73</f>
        <v>0</v>
      </c>
      <c r="G56" s="149">
        <f>'06 0601 Pol'!AF73</f>
        <v>0</v>
      </c>
      <c r="H56" s="149"/>
      <c r="I56" s="150">
        <f>F56+G56+H56</f>
        <v>0</v>
      </c>
      <c r="J56" s="151" t="str">
        <f>IF(CenaCelkemVypocet=0,"",I56/CenaCelkemVypocet*100)</f>
        <v/>
      </c>
    </row>
    <row r="57" spans="1:10" ht="25.5" customHeight="1" x14ac:dyDescent="0.2">
      <c r="A57" s="134">
        <v>3</v>
      </c>
      <c r="B57" s="158" t="s">
        <v>76</v>
      </c>
      <c r="C57" s="146" t="s">
        <v>77</v>
      </c>
      <c r="D57" s="146"/>
      <c r="E57" s="146"/>
      <c r="F57" s="159">
        <f>'06 0602 Pol'!AE119</f>
        <v>0</v>
      </c>
      <c r="G57" s="149">
        <f>'06 0602 Pol'!AF119</f>
        <v>0</v>
      </c>
      <c r="H57" s="149"/>
      <c r="I57" s="150">
        <f>F57+G57+H57</f>
        <v>0</v>
      </c>
      <c r="J57" s="151" t="str">
        <f>IF(CenaCelkemVypocet=0,"",I57/CenaCelkemVypocet*100)</f>
        <v/>
      </c>
    </row>
    <row r="58" spans="1:10" ht="25.5" customHeight="1" x14ac:dyDescent="0.2">
      <c r="A58" s="134">
        <v>3</v>
      </c>
      <c r="B58" s="158" t="s">
        <v>78</v>
      </c>
      <c r="C58" s="146" t="s">
        <v>79</v>
      </c>
      <c r="D58" s="146"/>
      <c r="E58" s="146"/>
      <c r="F58" s="159">
        <f>'06 0603 Pol'!AE55</f>
        <v>0</v>
      </c>
      <c r="G58" s="149">
        <f>'06 0603 Pol'!AF55</f>
        <v>0</v>
      </c>
      <c r="H58" s="149"/>
      <c r="I58" s="150">
        <f>F58+G58+H58</f>
        <v>0</v>
      </c>
      <c r="J58" s="151" t="str">
        <f>IF(CenaCelkemVypocet=0,"",I58/CenaCelkemVypocet*100)</f>
        <v/>
      </c>
    </row>
    <row r="59" spans="1:10" ht="25.5" customHeight="1" x14ac:dyDescent="0.2">
      <c r="A59" s="134">
        <v>3</v>
      </c>
      <c r="B59" s="158" t="s">
        <v>80</v>
      </c>
      <c r="C59" s="146" t="s">
        <v>81</v>
      </c>
      <c r="D59" s="146"/>
      <c r="E59" s="146"/>
      <c r="F59" s="159">
        <f>'06 0604 Pol'!AE101</f>
        <v>0</v>
      </c>
      <c r="G59" s="149">
        <f>'06 0604 Pol'!AF101</f>
        <v>0</v>
      </c>
      <c r="H59" s="149"/>
      <c r="I59" s="150">
        <f>F59+G59+H59</f>
        <v>0</v>
      </c>
      <c r="J59" s="151" t="str">
        <f>IF(CenaCelkemVypocet=0,"",I59/CenaCelkemVypocet*100)</f>
        <v/>
      </c>
    </row>
    <row r="60" spans="1:10" ht="25.5" customHeight="1" x14ac:dyDescent="0.2">
      <c r="A60" s="134">
        <v>2</v>
      </c>
      <c r="B60" s="152" t="s">
        <v>82</v>
      </c>
      <c r="C60" s="153" t="s">
        <v>83</v>
      </c>
      <c r="D60" s="153"/>
      <c r="E60" s="153"/>
      <c r="F60" s="154">
        <f>'07 0701 Pol'!AE49+'07 0702 Pol'!AE140</f>
        <v>0</v>
      </c>
      <c r="G60" s="155">
        <f>'07 0701 Pol'!AF49+'07 0702 Pol'!AF140</f>
        <v>0</v>
      </c>
      <c r="H60" s="155"/>
      <c r="I60" s="156">
        <f>F60+G60+H60</f>
        <v>0</v>
      </c>
      <c r="J60" s="157" t="str">
        <f>IF(CenaCelkemVypocet=0,"",I60/CenaCelkemVypocet*100)</f>
        <v/>
      </c>
    </row>
    <row r="61" spans="1:10" ht="25.5" customHeight="1" x14ac:dyDescent="0.2">
      <c r="A61" s="134">
        <v>3</v>
      </c>
      <c r="B61" s="158" t="s">
        <v>84</v>
      </c>
      <c r="C61" s="146" t="s">
        <v>85</v>
      </c>
      <c r="D61" s="146"/>
      <c r="E61" s="146"/>
      <c r="F61" s="159">
        <f>'07 0701 Pol'!AE49</f>
        <v>0</v>
      </c>
      <c r="G61" s="149">
        <f>'07 0701 Pol'!AF49</f>
        <v>0</v>
      </c>
      <c r="H61" s="149"/>
      <c r="I61" s="150">
        <f>F61+G61+H61</f>
        <v>0</v>
      </c>
      <c r="J61" s="151" t="str">
        <f>IF(CenaCelkemVypocet=0,"",I61/CenaCelkemVypocet*100)</f>
        <v/>
      </c>
    </row>
    <row r="62" spans="1:10" ht="25.5" customHeight="1" x14ac:dyDescent="0.2">
      <c r="A62" s="134">
        <v>3</v>
      </c>
      <c r="B62" s="158" t="s">
        <v>86</v>
      </c>
      <c r="C62" s="146" t="s">
        <v>87</v>
      </c>
      <c r="D62" s="146"/>
      <c r="E62" s="146"/>
      <c r="F62" s="159">
        <f>'07 0702 Pol'!AE140</f>
        <v>0</v>
      </c>
      <c r="G62" s="149">
        <f>'07 0702 Pol'!AF140</f>
        <v>0</v>
      </c>
      <c r="H62" s="149"/>
      <c r="I62" s="150">
        <f>F62+G62+H62</f>
        <v>0</v>
      </c>
      <c r="J62" s="151" t="str">
        <f>IF(CenaCelkemVypocet=0,"",I62/CenaCelkemVypocet*100)</f>
        <v/>
      </c>
    </row>
    <row r="63" spans="1:10" ht="25.5" customHeight="1" x14ac:dyDescent="0.2">
      <c r="A63" s="134">
        <v>2</v>
      </c>
      <c r="B63" s="152" t="s">
        <v>88</v>
      </c>
      <c r="C63" s="153" t="s">
        <v>89</v>
      </c>
      <c r="D63" s="153"/>
      <c r="E63" s="153"/>
      <c r="F63" s="154">
        <f>'08 0801 Pol'!AE42</f>
        <v>0</v>
      </c>
      <c r="G63" s="155">
        <f>'08 0801 Pol'!AF42</f>
        <v>0</v>
      </c>
      <c r="H63" s="155"/>
      <c r="I63" s="156">
        <f>F63+G63+H63</f>
        <v>0</v>
      </c>
      <c r="J63" s="157" t="str">
        <f>IF(CenaCelkemVypocet=0,"",I63/CenaCelkemVypocet*100)</f>
        <v/>
      </c>
    </row>
    <row r="64" spans="1:10" ht="25.5" customHeight="1" x14ac:dyDescent="0.2">
      <c r="A64" s="134">
        <v>3</v>
      </c>
      <c r="B64" s="158" t="s">
        <v>90</v>
      </c>
      <c r="C64" s="146" t="s">
        <v>50</v>
      </c>
      <c r="D64" s="146"/>
      <c r="E64" s="146"/>
      <c r="F64" s="159">
        <f>'08 0801 Pol'!AE42</f>
        <v>0</v>
      </c>
      <c r="G64" s="149">
        <f>'08 0801 Pol'!AF42</f>
        <v>0</v>
      </c>
      <c r="H64" s="149"/>
      <c r="I64" s="150">
        <f>F64+G64+H64</f>
        <v>0</v>
      </c>
      <c r="J64" s="151" t="str">
        <f>IF(CenaCelkemVypocet=0,"",I64/CenaCelkemVypocet*100)</f>
        <v/>
      </c>
    </row>
    <row r="65" spans="1:10" ht="25.5" customHeight="1" x14ac:dyDescent="0.2">
      <c r="A65" s="134">
        <v>2</v>
      </c>
      <c r="B65" s="152" t="s">
        <v>91</v>
      </c>
      <c r="C65" s="153" t="s">
        <v>92</v>
      </c>
      <c r="D65" s="153"/>
      <c r="E65" s="153"/>
      <c r="F65" s="154">
        <f>'09 0901 Pol'!AE101</f>
        <v>0</v>
      </c>
      <c r="G65" s="155">
        <f>'09 0901 Pol'!AF101</f>
        <v>0</v>
      </c>
      <c r="H65" s="155"/>
      <c r="I65" s="156">
        <f>F65+G65+H65</f>
        <v>0</v>
      </c>
      <c r="J65" s="157" t="str">
        <f>IF(CenaCelkemVypocet=0,"",I65/CenaCelkemVypocet*100)</f>
        <v/>
      </c>
    </row>
    <row r="66" spans="1:10" ht="25.5" customHeight="1" x14ac:dyDescent="0.2">
      <c r="A66" s="134">
        <v>3</v>
      </c>
      <c r="B66" s="158" t="s">
        <v>93</v>
      </c>
      <c r="C66" s="146" t="s">
        <v>50</v>
      </c>
      <c r="D66" s="146"/>
      <c r="E66" s="146"/>
      <c r="F66" s="159">
        <f>'09 0901 Pol'!AE101</f>
        <v>0</v>
      </c>
      <c r="G66" s="149">
        <f>'09 0901 Pol'!AF101</f>
        <v>0</v>
      </c>
      <c r="H66" s="149"/>
      <c r="I66" s="150">
        <f>F66+G66+H66</f>
        <v>0</v>
      </c>
      <c r="J66" s="151" t="str">
        <f>IF(CenaCelkemVypocet=0,"",I66/CenaCelkemVypocet*100)</f>
        <v/>
      </c>
    </row>
    <row r="67" spans="1:10" ht="25.5" customHeight="1" x14ac:dyDescent="0.2">
      <c r="A67" s="134">
        <v>2</v>
      </c>
      <c r="B67" s="152" t="s">
        <v>94</v>
      </c>
      <c r="C67" s="153" t="s">
        <v>95</v>
      </c>
      <c r="D67" s="153"/>
      <c r="E67" s="153"/>
      <c r="F67" s="154">
        <f>'10 1001 Pol'!AE35</f>
        <v>0</v>
      </c>
      <c r="G67" s="155">
        <f>'10 1001 Pol'!AF35</f>
        <v>0</v>
      </c>
      <c r="H67" s="155"/>
      <c r="I67" s="156">
        <f>F67+G67+H67</f>
        <v>0</v>
      </c>
      <c r="J67" s="157" t="str">
        <f>IF(CenaCelkemVypocet=0,"",I67/CenaCelkemVypocet*100)</f>
        <v/>
      </c>
    </row>
    <row r="68" spans="1:10" ht="25.5" customHeight="1" x14ac:dyDescent="0.2">
      <c r="A68" s="134">
        <v>3</v>
      </c>
      <c r="B68" s="158" t="s">
        <v>96</v>
      </c>
      <c r="C68" s="146" t="s">
        <v>50</v>
      </c>
      <c r="D68" s="146"/>
      <c r="E68" s="146"/>
      <c r="F68" s="159">
        <f>'10 1001 Pol'!AE35</f>
        <v>0</v>
      </c>
      <c r="G68" s="149">
        <f>'10 1001 Pol'!AF35</f>
        <v>0</v>
      </c>
      <c r="H68" s="149"/>
      <c r="I68" s="150">
        <f>F68+G68+H68</f>
        <v>0</v>
      </c>
      <c r="J68" s="151" t="str">
        <f>IF(CenaCelkemVypocet=0,"",I68/CenaCelkemVypocet*100)</f>
        <v/>
      </c>
    </row>
    <row r="69" spans="1:10" ht="25.5" customHeight="1" x14ac:dyDescent="0.2">
      <c r="A69" s="134">
        <v>2</v>
      </c>
      <c r="B69" s="152" t="s">
        <v>97</v>
      </c>
      <c r="C69" s="153" t="s">
        <v>98</v>
      </c>
      <c r="D69" s="153"/>
      <c r="E69" s="153"/>
      <c r="F69" s="154">
        <f>'11 1101 Pol'!AE29</f>
        <v>0</v>
      </c>
      <c r="G69" s="155">
        <f>'11 1101 Pol'!AF29</f>
        <v>0</v>
      </c>
      <c r="H69" s="155"/>
      <c r="I69" s="156">
        <f>F69+G69+H69</f>
        <v>0</v>
      </c>
      <c r="J69" s="157" t="str">
        <f>IF(CenaCelkemVypocet=0,"",I69/CenaCelkemVypocet*100)</f>
        <v/>
      </c>
    </row>
    <row r="70" spans="1:10" ht="25.5" customHeight="1" x14ac:dyDescent="0.2">
      <c r="A70" s="134">
        <v>3</v>
      </c>
      <c r="B70" s="158" t="s">
        <v>99</v>
      </c>
      <c r="C70" s="146" t="s">
        <v>50</v>
      </c>
      <c r="D70" s="146"/>
      <c r="E70" s="146"/>
      <c r="F70" s="159">
        <f>'11 1101 Pol'!AE29</f>
        <v>0</v>
      </c>
      <c r="G70" s="149">
        <f>'11 1101 Pol'!AF29</f>
        <v>0</v>
      </c>
      <c r="H70" s="149"/>
      <c r="I70" s="150">
        <f>F70+G70+H70</f>
        <v>0</v>
      </c>
      <c r="J70" s="151" t="str">
        <f>IF(CenaCelkemVypocet=0,"",I70/CenaCelkemVypocet*100)</f>
        <v/>
      </c>
    </row>
    <row r="71" spans="1:10" ht="25.5" customHeight="1" x14ac:dyDescent="0.2">
      <c r="A71" s="134"/>
      <c r="B71" s="160" t="s">
        <v>100</v>
      </c>
      <c r="C71" s="161"/>
      <c r="D71" s="161"/>
      <c r="E71" s="161"/>
      <c r="F71" s="162">
        <f>SUMIF(A39:A70,"=1",F39:F70)</f>
        <v>0</v>
      </c>
      <c r="G71" s="163">
        <f>SUMIF(A39:A70,"=1",G39:G70)</f>
        <v>0</v>
      </c>
      <c r="H71" s="163">
        <f>SUMIF(A39:A70,"=1",H39:H70)</f>
        <v>0</v>
      </c>
      <c r="I71" s="164">
        <f>SUMIF(A39:A70,"=1",I39:I70)</f>
        <v>0</v>
      </c>
      <c r="J71" s="165">
        <f>SUMIF(A39:A70,"=1",J39:J70)</f>
        <v>0</v>
      </c>
    </row>
    <row r="73" spans="1:10" x14ac:dyDescent="0.2">
      <c r="A73" t="s">
        <v>102</v>
      </c>
      <c r="B73" t="s">
        <v>103</v>
      </c>
    </row>
    <row r="74" spans="1:10" x14ac:dyDescent="0.2">
      <c r="A74" t="s">
        <v>104</v>
      </c>
      <c r="B74" t="s">
        <v>105</v>
      </c>
    </row>
    <row r="75" spans="1:10" x14ac:dyDescent="0.2">
      <c r="A75" t="s">
        <v>106</v>
      </c>
      <c r="B75" t="s">
        <v>107</v>
      </c>
    </row>
    <row r="76" spans="1:10" x14ac:dyDescent="0.2">
      <c r="A76" t="s">
        <v>104</v>
      </c>
      <c r="B76" t="s">
        <v>108</v>
      </c>
    </row>
    <row r="77" spans="1:10" x14ac:dyDescent="0.2">
      <c r="A77" t="s">
        <v>106</v>
      </c>
      <c r="B77" t="s">
        <v>109</v>
      </c>
    </row>
    <row r="78" spans="1:10" x14ac:dyDescent="0.2">
      <c r="A78" t="s">
        <v>104</v>
      </c>
      <c r="B78" t="s">
        <v>110</v>
      </c>
    </row>
    <row r="79" spans="1:10" x14ac:dyDescent="0.2">
      <c r="A79" t="s">
        <v>106</v>
      </c>
      <c r="B79" t="s">
        <v>111</v>
      </c>
    </row>
    <row r="80" spans="1:10" x14ac:dyDescent="0.2">
      <c r="A80" t="s">
        <v>106</v>
      </c>
      <c r="B80" t="s">
        <v>112</v>
      </c>
    </row>
    <row r="81" spans="1:52" x14ac:dyDescent="0.2">
      <c r="B81" s="177" t="s">
        <v>113</v>
      </c>
      <c r="C81" s="177"/>
      <c r="D81" s="177"/>
      <c r="E81" s="177"/>
      <c r="F81" s="177"/>
      <c r="G81" s="177"/>
      <c r="H81" s="177"/>
      <c r="I81" s="177"/>
      <c r="J81" s="177"/>
      <c r="AZ81" s="176" t="str">
        <f>B81</f>
        <v>Popis objektu: 03 - SO.03 přípojka NN</v>
      </c>
    </row>
    <row r="82" spans="1:52" x14ac:dyDescent="0.2">
      <c r="A82" t="s">
        <v>104</v>
      </c>
      <c r="B82" t="s">
        <v>113</v>
      </c>
    </row>
    <row r="83" spans="1:52" x14ac:dyDescent="0.2">
      <c r="A83" t="s">
        <v>106</v>
      </c>
      <c r="B83" t="s">
        <v>114</v>
      </c>
    </row>
    <row r="84" spans="1:52" x14ac:dyDescent="0.2">
      <c r="B84" s="177" t="s">
        <v>113</v>
      </c>
      <c r="C84" s="177"/>
      <c r="D84" s="177"/>
      <c r="E84" s="177"/>
      <c r="F84" s="177"/>
      <c r="G84" s="177"/>
      <c r="H84" s="177"/>
      <c r="I84" s="177"/>
      <c r="J84" s="177"/>
      <c r="AZ84" s="176" t="str">
        <f>B84</f>
        <v>Popis objektu: 03 - SO.03 přípojka NN</v>
      </c>
    </row>
    <row r="85" spans="1:52" x14ac:dyDescent="0.2">
      <c r="A85" t="s">
        <v>104</v>
      </c>
      <c r="B85" t="s">
        <v>115</v>
      </c>
    </row>
    <row r="86" spans="1:52" x14ac:dyDescent="0.2">
      <c r="A86" t="s">
        <v>106</v>
      </c>
      <c r="B86" t="s">
        <v>116</v>
      </c>
    </row>
    <row r="87" spans="1:52" x14ac:dyDescent="0.2">
      <c r="B87" s="177" t="s">
        <v>113</v>
      </c>
      <c r="C87" s="177"/>
      <c r="D87" s="177"/>
      <c r="E87" s="177"/>
      <c r="F87" s="177"/>
      <c r="G87" s="177"/>
      <c r="H87" s="177"/>
      <c r="I87" s="177"/>
      <c r="J87" s="177"/>
      <c r="AZ87" s="176" t="str">
        <f>B87</f>
        <v>Popis objektu: 03 - SO.03 přípojka NN</v>
      </c>
    </row>
    <row r="88" spans="1:52" x14ac:dyDescent="0.2">
      <c r="A88" t="s">
        <v>106</v>
      </c>
      <c r="B88" t="s">
        <v>117</v>
      </c>
    </row>
    <row r="89" spans="1:52" x14ac:dyDescent="0.2">
      <c r="A89" t="s">
        <v>104</v>
      </c>
      <c r="B89" t="s">
        <v>118</v>
      </c>
    </row>
    <row r="90" spans="1:52" x14ac:dyDescent="0.2">
      <c r="A90" t="s">
        <v>106</v>
      </c>
      <c r="B90" t="s">
        <v>119</v>
      </c>
    </row>
    <row r="91" spans="1:52" x14ac:dyDescent="0.2">
      <c r="B91" s="177" t="s">
        <v>113</v>
      </c>
      <c r="C91" s="177"/>
      <c r="D91" s="177"/>
      <c r="E91" s="177"/>
      <c r="F91" s="177"/>
      <c r="G91" s="177"/>
      <c r="H91" s="177"/>
      <c r="I91" s="177"/>
      <c r="J91" s="177"/>
      <c r="AZ91" s="176" t="str">
        <f>B91</f>
        <v>Popis objektu: 03 - SO.03 přípojka NN</v>
      </c>
    </row>
    <row r="92" spans="1:52" x14ac:dyDescent="0.2">
      <c r="A92" t="s">
        <v>104</v>
      </c>
      <c r="B92" t="s">
        <v>120</v>
      </c>
    </row>
    <row r="93" spans="1:52" x14ac:dyDescent="0.2">
      <c r="A93" t="s">
        <v>106</v>
      </c>
      <c r="B93" t="s">
        <v>121</v>
      </c>
    </row>
    <row r="94" spans="1:52" x14ac:dyDescent="0.2">
      <c r="B94" s="177" t="s">
        <v>113</v>
      </c>
      <c r="C94" s="177"/>
      <c r="D94" s="177"/>
      <c r="E94" s="177"/>
      <c r="F94" s="177"/>
      <c r="G94" s="177"/>
      <c r="H94" s="177"/>
      <c r="I94" s="177"/>
      <c r="J94" s="177"/>
      <c r="AZ94" s="176" t="str">
        <f>B94</f>
        <v>Popis objektu: 03 - SO.03 přípojka NN</v>
      </c>
    </row>
    <row r="95" spans="1:52" x14ac:dyDescent="0.2">
      <c r="A95" t="s">
        <v>106</v>
      </c>
      <c r="B95" t="s">
        <v>122</v>
      </c>
    </row>
    <row r="96" spans="1:52" x14ac:dyDescent="0.2">
      <c r="B96" s="177" t="s">
        <v>113</v>
      </c>
      <c r="C96" s="177"/>
      <c r="D96" s="177"/>
      <c r="E96" s="177"/>
      <c r="F96" s="177"/>
      <c r="G96" s="177"/>
      <c r="H96" s="177"/>
      <c r="I96" s="177"/>
      <c r="J96" s="177"/>
      <c r="AZ96" s="176" t="str">
        <f>B96</f>
        <v>Popis objektu: 03 - SO.03 přípojka NN</v>
      </c>
    </row>
    <row r="97" spans="1:52" x14ac:dyDescent="0.2">
      <c r="A97" t="s">
        <v>106</v>
      </c>
      <c r="B97" t="s">
        <v>123</v>
      </c>
    </row>
    <row r="98" spans="1:52" x14ac:dyDescent="0.2">
      <c r="B98" s="177" t="s">
        <v>113</v>
      </c>
      <c r="C98" s="177"/>
      <c r="D98" s="177"/>
      <c r="E98" s="177"/>
      <c r="F98" s="177"/>
      <c r="G98" s="177"/>
      <c r="H98" s="177"/>
      <c r="I98" s="177"/>
      <c r="J98" s="177"/>
      <c r="AZ98" s="176" t="str">
        <f>B98</f>
        <v>Popis objektu: 03 - SO.03 přípojka NN</v>
      </c>
    </row>
    <row r="99" spans="1:52" x14ac:dyDescent="0.2">
      <c r="A99" t="s">
        <v>106</v>
      </c>
      <c r="B99" t="s">
        <v>124</v>
      </c>
    </row>
    <row r="100" spans="1:52" x14ac:dyDescent="0.2">
      <c r="B100" s="177" t="s">
        <v>113</v>
      </c>
      <c r="C100" s="177"/>
      <c r="D100" s="177"/>
      <c r="E100" s="177"/>
      <c r="F100" s="177"/>
      <c r="G100" s="177"/>
      <c r="H100" s="177"/>
      <c r="I100" s="177"/>
      <c r="J100" s="177"/>
      <c r="AZ100" s="176" t="str">
        <f>B100</f>
        <v>Popis objektu: 03 - SO.03 přípojka NN</v>
      </c>
    </row>
    <row r="101" spans="1:52" x14ac:dyDescent="0.2">
      <c r="A101" t="s">
        <v>104</v>
      </c>
      <c r="B101" t="s">
        <v>125</v>
      </c>
    </row>
    <row r="102" spans="1:52" x14ac:dyDescent="0.2">
      <c r="A102" t="s">
        <v>106</v>
      </c>
      <c r="B102" t="s">
        <v>126</v>
      </c>
    </row>
    <row r="103" spans="1:52" x14ac:dyDescent="0.2">
      <c r="B103" s="177" t="s">
        <v>113</v>
      </c>
      <c r="C103" s="177"/>
      <c r="D103" s="177"/>
      <c r="E103" s="177"/>
      <c r="F103" s="177"/>
      <c r="G103" s="177"/>
      <c r="H103" s="177"/>
      <c r="I103" s="177"/>
      <c r="J103" s="177"/>
      <c r="AZ103" s="176" t="str">
        <f>B103</f>
        <v>Popis objektu: 03 - SO.03 přípojka NN</v>
      </c>
    </row>
    <row r="104" spans="1:52" x14ac:dyDescent="0.2">
      <c r="A104" t="s">
        <v>106</v>
      </c>
      <c r="B104" t="s">
        <v>127</v>
      </c>
    </row>
    <row r="105" spans="1:52" x14ac:dyDescent="0.2">
      <c r="B105" s="177" t="s">
        <v>113</v>
      </c>
      <c r="C105" s="177"/>
      <c r="D105" s="177"/>
      <c r="E105" s="177"/>
      <c r="F105" s="177"/>
      <c r="G105" s="177"/>
      <c r="H105" s="177"/>
      <c r="I105" s="177"/>
      <c r="J105" s="177"/>
      <c r="AZ105" s="176" t="str">
        <f>B105</f>
        <v>Popis objektu: 03 - SO.03 přípojka NN</v>
      </c>
    </row>
    <row r="106" spans="1:52" x14ac:dyDescent="0.2">
      <c r="A106" t="s">
        <v>104</v>
      </c>
      <c r="B106" t="s">
        <v>128</v>
      </c>
    </row>
    <row r="107" spans="1:52" x14ac:dyDescent="0.2">
      <c r="A107" t="s">
        <v>106</v>
      </c>
      <c r="B107" t="s">
        <v>129</v>
      </c>
    </row>
    <row r="108" spans="1:52" x14ac:dyDescent="0.2">
      <c r="B108" s="177" t="s">
        <v>113</v>
      </c>
      <c r="C108" s="177"/>
      <c r="D108" s="177"/>
      <c r="E108" s="177"/>
      <c r="F108" s="177"/>
      <c r="G108" s="177"/>
      <c r="H108" s="177"/>
      <c r="I108" s="177"/>
      <c r="J108" s="177"/>
      <c r="AZ108" s="176" t="str">
        <f>B108</f>
        <v>Popis objektu: 03 - SO.03 přípojka NN</v>
      </c>
    </row>
    <row r="109" spans="1:52" x14ac:dyDescent="0.2">
      <c r="A109" t="s">
        <v>104</v>
      </c>
      <c r="B109" t="s">
        <v>130</v>
      </c>
    </row>
    <row r="110" spans="1:52" x14ac:dyDescent="0.2">
      <c r="A110" t="s">
        <v>106</v>
      </c>
      <c r="B110" t="s">
        <v>131</v>
      </c>
    </row>
    <row r="111" spans="1:52" x14ac:dyDescent="0.2">
      <c r="B111" s="177" t="s">
        <v>113</v>
      </c>
      <c r="C111" s="177"/>
      <c r="D111" s="177"/>
      <c r="E111" s="177"/>
      <c r="F111" s="177"/>
      <c r="G111" s="177"/>
      <c r="H111" s="177"/>
      <c r="I111" s="177"/>
      <c r="J111" s="177"/>
      <c r="AZ111" s="176" t="str">
        <f>B111</f>
        <v>Popis objektu: 03 - SO.03 přípojka NN</v>
      </c>
    </row>
    <row r="112" spans="1:52" x14ac:dyDescent="0.2">
      <c r="A112" t="s">
        <v>104</v>
      </c>
      <c r="B112" t="s">
        <v>132</v>
      </c>
    </row>
    <row r="113" spans="1:52" x14ac:dyDescent="0.2">
      <c r="A113" t="s">
        <v>106</v>
      </c>
      <c r="B113" t="s">
        <v>133</v>
      </c>
    </row>
    <row r="114" spans="1:52" x14ac:dyDescent="0.2">
      <c r="B114" s="177" t="s">
        <v>113</v>
      </c>
      <c r="C114" s="177"/>
      <c r="D114" s="177"/>
      <c r="E114" s="177"/>
      <c r="F114" s="177"/>
      <c r="G114" s="177"/>
      <c r="H114" s="177"/>
      <c r="I114" s="177"/>
      <c r="J114" s="177"/>
      <c r="AZ114" s="176" t="str">
        <f>B114</f>
        <v>Popis objektu: 03 - SO.03 přípojka NN</v>
      </c>
    </row>
    <row r="115" spans="1:52" x14ac:dyDescent="0.2">
      <c r="A115" t="s">
        <v>104</v>
      </c>
      <c r="B115" t="s">
        <v>134</v>
      </c>
    </row>
    <row r="116" spans="1:52" x14ac:dyDescent="0.2">
      <c r="A116" t="s">
        <v>106</v>
      </c>
      <c r="B116" t="s">
        <v>135</v>
      </c>
    </row>
    <row r="117" spans="1:52" x14ac:dyDescent="0.2">
      <c r="B117" s="177" t="s">
        <v>113</v>
      </c>
      <c r="C117" s="177"/>
      <c r="D117" s="177"/>
      <c r="E117" s="177"/>
      <c r="F117" s="177"/>
      <c r="G117" s="177"/>
      <c r="H117" s="177"/>
      <c r="I117" s="177"/>
      <c r="J117" s="177"/>
      <c r="AZ117" s="176" t="str">
        <f>B117</f>
        <v>Popis objektu: 03 - SO.03 přípojka NN</v>
      </c>
    </row>
    <row r="120" spans="1:52" ht="15.75" x14ac:dyDescent="0.25">
      <c r="B120" s="178" t="s">
        <v>136</v>
      </c>
    </row>
    <row r="122" spans="1:52" ht="25.5" customHeight="1" x14ac:dyDescent="0.2">
      <c r="A122" s="180"/>
      <c r="B122" s="183" t="s">
        <v>17</v>
      </c>
      <c r="C122" s="183" t="s">
        <v>5</v>
      </c>
      <c r="D122" s="184"/>
      <c r="E122" s="184"/>
      <c r="F122" s="185" t="s">
        <v>137</v>
      </c>
      <c r="G122" s="185"/>
      <c r="H122" s="185"/>
      <c r="I122" s="185" t="s">
        <v>29</v>
      </c>
      <c r="J122" s="185" t="s">
        <v>0</v>
      </c>
    </row>
    <row r="123" spans="1:52" ht="36.75" customHeight="1" x14ac:dyDescent="0.2">
      <c r="A123" s="181"/>
      <c r="B123" s="186" t="s">
        <v>138</v>
      </c>
      <c r="C123" s="187" t="s">
        <v>139</v>
      </c>
      <c r="D123" s="188"/>
      <c r="E123" s="188"/>
      <c r="F123" s="195" t="s">
        <v>24</v>
      </c>
      <c r="G123" s="196"/>
      <c r="H123" s="196"/>
      <c r="I123" s="196">
        <f>'01 0101 Pol'!G8+'02 0201 Pol'!G8+'02 0202 Pol'!G8+'05 0501 Pol'!G8+'06 0601 Pol'!G8+'06 0602 Pol'!G8+'06 0603 Pol'!G8+'06 0604 Pol'!G8+'07 0701 Pol'!G8+'07 0702 Pol'!G8+'08 0801 Pol'!G8+'09 0901 Pol'!G8+'10 1001 Pol'!G8</f>
        <v>0</v>
      </c>
      <c r="J123" s="192" t="str">
        <f>IF(I149=0,"",I123/I149*100)</f>
        <v/>
      </c>
    </row>
    <row r="124" spans="1:52" ht="36.75" customHeight="1" x14ac:dyDescent="0.2">
      <c r="A124" s="181"/>
      <c r="B124" s="186" t="s">
        <v>140</v>
      </c>
      <c r="C124" s="187" t="s">
        <v>141</v>
      </c>
      <c r="D124" s="188"/>
      <c r="E124" s="188"/>
      <c r="F124" s="195" t="s">
        <v>24</v>
      </c>
      <c r="G124" s="196"/>
      <c r="H124" s="196"/>
      <c r="I124" s="196">
        <f>'01 0101 Pol'!G18+'02 0202 Pol'!G29+'05 0501 Pol'!G17+'06 0601 Pol'!G27+'06 0602 Pol'!G49+'06 0603 Pol'!G29+'06 0604 Pol'!G39+'07 0701 Pol'!G27+'07 0702 Pol'!G50+'08 0801 Pol'!G17+'09 0901 Pol'!G28+'11 1101 Pol'!G8</f>
        <v>0</v>
      </c>
      <c r="J124" s="192" t="str">
        <f>IF(I149=0,"",I124/I149*100)</f>
        <v/>
      </c>
    </row>
    <row r="125" spans="1:52" ht="36.75" customHeight="1" x14ac:dyDescent="0.2">
      <c r="A125" s="181"/>
      <c r="B125" s="186" t="s">
        <v>142</v>
      </c>
      <c r="C125" s="187" t="s">
        <v>143</v>
      </c>
      <c r="D125" s="188"/>
      <c r="E125" s="188"/>
      <c r="F125" s="195" t="s">
        <v>24</v>
      </c>
      <c r="G125" s="196"/>
      <c r="H125" s="196"/>
      <c r="I125" s="196">
        <f>'05 0501 Pol'!G23+'06 0601 Pol'!G34+'06 0604 Pol'!G46+'07 0701 Pol'!G31+'07 0702 Pol'!G77+'08 0801 Pol'!G20+'11 1101 Pol'!G20</f>
        <v>0</v>
      </c>
      <c r="J125" s="192" t="str">
        <f>IF(I149=0,"",I125/I149*100)</f>
        <v/>
      </c>
    </row>
    <row r="126" spans="1:52" ht="36.75" customHeight="1" x14ac:dyDescent="0.2">
      <c r="A126" s="181"/>
      <c r="B126" s="186" t="s">
        <v>144</v>
      </c>
      <c r="C126" s="187" t="s">
        <v>145</v>
      </c>
      <c r="D126" s="188"/>
      <c r="E126" s="188"/>
      <c r="F126" s="195" t="s">
        <v>24</v>
      </c>
      <c r="G126" s="196"/>
      <c r="H126" s="196"/>
      <c r="I126" s="196">
        <f>'07 0702 Pol'!G79</f>
        <v>0</v>
      </c>
      <c r="J126" s="192" t="str">
        <f>IF(I149=0,"",I126/I149*100)</f>
        <v/>
      </c>
    </row>
    <row r="127" spans="1:52" ht="36.75" customHeight="1" x14ac:dyDescent="0.2">
      <c r="A127" s="181"/>
      <c r="B127" s="186" t="s">
        <v>146</v>
      </c>
      <c r="C127" s="187" t="s">
        <v>147</v>
      </c>
      <c r="D127" s="188"/>
      <c r="E127" s="188"/>
      <c r="F127" s="195" t="s">
        <v>24</v>
      </c>
      <c r="G127" s="196"/>
      <c r="H127" s="196"/>
      <c r="I127" s="196">
        <f>'06 0601 Pol'!G41+'06 0602 Pol'!G55+'06 0603 Pol'!G33+'06 0604 Pol'!G66+'07 0702 Pol'!G87+'10 1001 Pol'!G30</f>
        <v>0</v>
      </c>
      <c r="J127" s="192" t="str">
        <f>IF(I149=0,"",I127/I149*100)</f>
        <v/>
      </c>
    </row>
    <row r="128" spans="1:52" ht="36.75" customHeight="1" x14ac:dyDescent="0.2">
      <c r="A128" s="181"/>
      <c r="B128" s="186" t="s">
        <v>148</v>
      </c>
      <c r="C128" s="187" t="s">
        <v>149</v>
      </c>
      <c r="D128" s="188"/>
      <c r="E128" s="188"/>
      <c r="F128" s="195" t="s">
        <v>24</v>
      </c>
      <c r="G128" s="196"/>
      <c r="H128" s="196"/>
      <c r="I128" s="196">
        <f>'05 0501 Pol'!G26</f>
        <v>0</v>
      </c>
      <c r="J128" s="192" t="str">
        <f>IF(I149=0,"",I128/I149*100)</f>
        <v/>
      </c>
    </row>
    <row r="129" spans="1:10" ht="36.75" customHeight="1" x14ac:dyDescent="0.2">
      <c r="A129" s="181"/>
      <c r="B129" s="186" t="s">
        <v>150</v>
      </c>
      <c r="C129" s="187" t="s">
        <v>151</v>
      </c>
      <c r="D129" s="188"/>
      <c r="E129" s="188"/>
      <c r="F129" s="195" t="s">
        <v>24</v>
      </c>
      <c r="G129" s="196"/>
      <c r="H129" s="196"/>
      <c r="I129" s="196">
        <f>'05 0501 Pol'!G54</f>
        <v>0</v>
      </c>
      <c r="J129" s="192" t="str">
        <f>IF(I149=0,"",I129/I149*100)</f>
        <v/>
      </c>
    </row>
    <row r="130" spans="1:10" ht="36.75" customHeight="1" x14ac:dyDescent="0.2">
      <c r="A130" s="181"/>
      <c r="B130" s="186" t="s">
        <v>152</v>
      </c>
      <c r="C130" s="187" t="s">
        <v>153</v>
      </c>
      <c r="D130" s="188"/>
      <c r="E130" s="188"/>
      <c r="F130" s="195" t="s">
        <v>24</v>
      </c>
      <c r="G130" s="196"/>
      <c r="H130" s="196"/>
      <c r="I130" s="196">
        <f>'02 0201 Pol'!G25+'02 0202 Pol'!G36+'06 0602 Pol'!G85+'07 0701 Pol'!G38+'07 0702 Pol'!G96</f>
        <v>0</v>
      </c>
      <c r="J130" s="192" t="str">
        <f>IF(I149=0,"",I130/I149*100)</f>
        <v/>
      </c>
    </row>
    <row r="131" spans="1:10" ht="36.75" customHeight="1" x14ac:dyDescent="0.2">
      <c r="A131" s="181"/>
      <c r="B131" s="186" t="s">
        <v>154</v>
      </c>
      <c r="C131" s="187" t="s">
        <v>155</v>
      </c>
      <c r="D131" s="188"/>
      <c r="E131" s="188"/>
      <c r="F131" s="195" t="s">
        <v>24</v>
      </c>
      <c r="G131" s="196"/>
      <c r="H131" s="196"/>
      <c r="I131" s="196">
        <f>'06 0602 Pol'!G87+'06 0603 Pol'!G48</f>
        <v>0</v>
      </c>
      <c r="J131" s="192" t="str">
        <f>IF(I149=0,"",I131/I149*100)</f>
        <v/>
      </c>
    </row>
    <row r="132" spans="1:10" ht="36.75" customHeight="1" x14ac:dyDescent="0.2">
      <c r="A132" s="181"/>
      <c r="B132" s="186" t="s">
        <v>156</v>
      </c>
      <c r="C132" s="187" t="s">
        <v>157</v>
      </c>
      <c r="D132" s="188"/>
      <c r="E132" s="188"/>
      <c r="F132" s="195" t="s">
        <v>24</v>
      </c>
      <c r="G132" s="196"/>
      <c r="H132" s="196"/>
      <c r="I132" s="196">
        <f>'07 0701 Pol'!G42</f>
        <v>0</v>
      </c>
      <c r="J132" s="192" t="str">
        <f>IF(I149=0,"",I132/I149*100)</f>
        <v/>
      </c>
    </row>
    <row r="133" spans="1:10" ht="36.75" customHeight="1" x14ac:dyDescent="0.2">
      <c r="A133" s="181"/>
      <c r="B133" s="186" t="s">
        <v>158</v>
      </c>
      <c r="C133" s="187" t="s">
        <v>159</v>
      </c>
      <c r="D133" s="188"/>
      <c r="E133" s="188"/>
      <c r="F133" s="195" t="s">
        <v>24</v>
      </c>
      <c r="G133" s="196"/>
      <c r="H133" s="196"/>
      <c r="I133" s="196">
        <f>'02 0201 Pol'!G36+'02 0202 Pol'!G41+'05 0501 Pol'!G30+'06 0601 Pol'!G59+'06 0602 Pol'!G104+'06 0603 Pol'!G51+'06 0604 Pol'!G75+'07 0701 Pol'!G44+'07 0702 Pol'!G125+'08 0801 Pol'!G27+'09 0901 Pol'!G46</f>
        <v>0</v>
      </c>
      <c r="J133" s="192" t="str">
        <f>IF(I149=0,"",I133/I149*100)</f>
        <v/>
      </c>
    </row>
    <row r="134" spans="1:10" ht="36.75" customHeight="1" x14ac:dyDescent="0.2">
      <c r="A134" s="181"/>
      <c r="B134" s="186" t="s">
        <v>160</v>
      </c>
      <c r="C134" s="187" t="s">
        <v>161</v>
      </c>
      <c r="D134" s="188"/>
      <c r="E134" s="188"/>
      <c r="F134" s="195" t="s">
        <v>24</v>
      </c>
      <c r="G134" s="196"/>
      <c r="H134" s="196"/>
      <c r="I134" s="196">
        <f>'04 0402 Pol'!G8</f>
        <v>0</v>
      </c>
      <c r="J134" s="192" t="str">
        <f>IF(I149=0,"",I134/I149*100)</f>
        <v/>
      </c>
    </row>
    <row r="135" spans="1:10" ht="36.75" customHeight="1" x14ac:dyDescent="0.2">
      <c r="A135" s="181"/>
      <c r="B135" s="186" t="s">
        <v>162</v>
      </c>
      <c r="C135" s="187" t="s">
        <v>163</v>
      </c>
      <c r="D135" s="188"/>
      <c r="E135" s="188"/>
      <c r="F135" s="195" t="s">
        <v>25</v>
      </c>
      <c r="G135" s="196"/>
      <c r="H135" s="196"/>
      <c r="I135" s="196">
        <f>'06 0601 Pol'!G68+'06 0604 Pol'!G89+'07 0701 Pol'!G46+'07 0702 Pol'!G128</f>
        <v>0</v>
      </c>
      <c r="J135" s="192" t="str">
        <f>IF(I149=0,"",I135/I149*100)</f>
        <v/>
      </c>
    </row>
    <row r="136" spans="1:10" ht="36.75" customHeight="1" x14ac:dyDescent="0.2">
      <c r="A136" s="181"/>
      <c r="B136" s="186" t="s">
        <v>164</v>
      </c>
      <c r="C136" s="187" t="s">
        <v>165</v>
      </c>
      <c r="D136" s="188"/>
      <c r="E136" s="188"/>
      <c r="F136" s="195" t="s">
        <v>25</v>
      </c>
      <c r="G136" s="196"/>
      <c r="H136" s="196"/>
      <c r="I136" s="196">
        <f>'06 0604 Pol'!G93</f>
        <v>0</v>
      </c>
      <c r="J136" s="192" t="str">
        <f>IF(I149=0,"",I136/I149*100)</f>
        <v/>
      </c>
    </row>
    <row r="137" spans="1:10" ht="36.75" customHeight="1" x14ac:dyDescent="0.2">
      <c r="A137" s="181"/>
      <c r="B137" s="186" t="s">
        <v>166</v>
      </c>
      <c r="C137" s="187" t="s">
        <v>167</v>
      </c>
      <c r="D137" s="188"/>
      <c r="E137" s="188"/>
      <c r="F137" s="195" t="s">
        <v>25</v>
      </c>
      <c r="G137" s="196"/>
      <c r="H137" s="196"/>
      <c r="I137" s="196">
        <f>'09 0901 Pol'!G49</f>
        <v>0</v>
      </c>
      <c r="J137" s="192" t="str">
        <f>IF(I149=0,"",I137/I149*100)</f>
        <v/>
      </c>
    </row>
    <row r="138" spans="1:10" ht="36.75" customHeight="1" x14ac:dyDescent="0.2">
      <c r="A138" s="181"/>
      <c r="B138" s="186" t="s">
        <v>168</v>
      </c>
      <c r="C138" s="187" t="s">
        <v>169</v>
      </c>
      <c r="D138" s="188"/>
      <c r="E138" s="188"/>
      <c r="F138" s="195" t="s">
        <v>25</v>
      </c>
      <c r="G138" s="196"/>
      <c r="H138" s="196"/>
      <c r="I138" s="196">
        <f>'02 0201 Pol'!G39</f>
        <v>0</v>
      </c>
      <c r="J138" s="192" t="str">
        <f>IF(I149=0,"",I138/I149*100)</f>
        <v/>
      </c>
    </row>
    <row r="139" spans="1:10" ht="36.75" customHeight="1" x14ac:dyDescent="0.2">
      <c r="A139" s="181"/>
      <c r="B139" s="186" t="s">
        <v>170</v>
      </c>
      <c r="C139" s="187" t="s">
        <v>171</v>
      </c>
      <c r="D139" s="188"/>
      <c r="E139" s="188"/>
      <c r="F139" s="195" t="s">
        <v>25</v>
      </c>
      <c r="G139" s="196"/>
      <c r="H139" s="196"/>
      <c r="I139" s="196">
        <f>'05 0501 Pol'!G32+'08 0801 Pol'!G29</f>
        <v>0</v>
      </c>
      <c r="J139" s="192" t="str">
        <f>IF(I149=0,"",I139/I149*100)</f>
        <v/>
      </c>
    </row>
    <row r="140" spans="1:10" ht="36.75" customHeight="1" x14ac:dyDescent="0.2">
      <c r="A140" s="181"/>
      <c r="B140" s="186" t="s">
        <v>172</v>
      </c>
      <c r="C140" s="187" t="s">
        <v>173</v>
      </c>
      <c r="D140" s="188"/>
      <c r="E140" s="188"/>
      <c r="F140" s="195" t="s">
        <v>25</v>
      </c>
      <c r="G140" s="196"/>
      <c r="H140" s="196"/>
      <c r="I140" s="196">
        <f>'05 0501 Pol'!G40</f>
        <v>0</v>
      </c>
      <c r="J140" s="192" t="str">
        <f>IF(I149=0,"",I140/I149*100)</f>
        <v/>
      </c>
    </row>
    <row r="141" spans="1:10" ht="36.75" customHeight="1" x14ac:dyDescent="0.2">
      <c r="A141" s="181"/>
      <c r="B141" s="186" t="s">
        <v>174</v>
      </c>
      <c r="C141" s="187" t="s">
        <v>175</v>
      </c>
      <c r="D141" s="188"/>
      <c r="E141" s="188"/>
      <c r="F141" s="195" t="s">
        <v>25</v>
      </c>
      <c r="G141" s="196"/>
      <c r="H141" s="196"/>
      <c r="I141" s="196">
        <f>'01 0101 Pol'!G28+'05 0501 Pol'!G51+'06 0604 Pol'!G98+'07 0702 Pol'!G135+'11 1101 Pol'!G26</f>
        <v>0</v>
      </c>
      <c r="J141" s="192" t="str">
        <f>IF(I149=0,"",I141/I149*100)</f>
        <v/>
      </c>
    </row>
    <row r="142" spans="1:10" ht="36.75" customHeight="1" x14ac:dyDescent="0.2">
      <c r="A142" s="181"/>
      <c r="B142" s="186" t="s">
        <v>176</v>
      </c>
      <c r="C142" s="187" t="s">
        <v>177</v>
      </c>
      <c r="D142" s="188"/>
      <c r="E142" s="188"/>
      <c r="F142" s="195" t="s">
        <v>26</v>
      </c>
      <c r="G142" s="196"/>
      <c r="H142" s="196"/>
      <c r="I142" s="196">
        <f>'03 0301 Pol'!G8+'04 0401 Pol'!G8+'09 0901 Pol'!G53</f>
        <v>0</v>
      </c>
      <c r="J142" s="192" t="str">
        <f>IF(I149=0,"",I142/I149*100)</f>
        <v/>
      </c>
    </row>
    <row r="143" spans="1:10" ht="36.75" customHeight="1" x14ac:dyDescent="0.2">
      <c r="A143" s="181"/>
      <c r="B143" s="186" t="s">
        <v>178</v>
      </c>
      <c r="C143" s="187" t="s">
        <v>179</v>
      </c>
      <c r="D143" s="188"/>
      <c r="E143" s="188"/>
      <c r="F143" s="195" t="s">
        <v>26</v>
      </c>
      <c r="G143" s="196"/>
      <c r="H143" s="196"/>
      <c r="I143" s="196">
        <f>'04 0401 Pol'!G30</f>
        <v>0</v>
      </c>
      <c r="J143" s="192" t="str">
        <f>IF(I149=0,"",I143/I149*100)</f>
        <v/>
      </c>
    </row>
    <row r="144" spans="1:10" ht="36.75" customHeight="1" x14ac:dyDescent="0.2">
      <c r="A144" s="181"/>
      <c r="B144" s="186" t="s">
        <v>180</v>
      </c>
      <c r="C144" s="187" t="s">
        <v>181</v>
      </c>
      <c r="D144" s="188"/>
      <c r="E144" s="188"/>
      <c r="F144" s="195" t="s">
        <v>26</v>
      </c>
      <c r="G144" s="196"/>
      <c r="H144" s="196"/>
      <c r="I144" s="196">
        <f>'01 0101 Pol'!G41+'02 0201 Pol'!G45+'03 0301 Pol'!G17+'04 0401 Pol'!G32+'06 0602 Pol'!G106</f>
        <v>0</v>
      </c>
      <c r="J144" s="192" t="str">
        <f>IF(I149=0,"",I144/I149*100)</f>
        <v/>
      </c>
    </row>
    <row r="145" spans="1:10" ht="36.75" customHeight="1" x14ac:dyDescent="0.2">
      <c r="A145" s="181"/>
      <c r="B145" s="186" t="s">
        <v>182</v>
      </c>
      <c r="C145" s="187" t="s">
        <v>183</v>
      </c>
      <c r="D145" s="188"/>
      <c r="E145" s="188"/>
      <c r="F145" s="195" t="s">
        <v>26</v>
      </c>
      <c r="G145" s="196"/>
      <c r="H145" s="196"/>
      <c r="I145" s="196">
        <f>'09 0901 Pol'!G56</f>
        <v>0</v>
      </c>
      <c r="J145" s="192" t="str">
        <f>IF(I149=0,"",I145/I149*100)</f>
        <v/>
      </c>
    </row>
    <row r="146" spans="1:10" ht="36.75" customHeight="1" x14ac:dyDescent="0.2">
      <c r="A146" s="181"/>
      <c r="B146" s="186" t="s">
        <v>184</v>
      </c>
      <c r="C146" s="187" t="s">
        <v>185</v>
      </c>
      <c r="D146" s="188"/>
      <c r="E146" s="188"/>
      <c r="F146" s="195" t="s">
        <v>26</v>
      </c>
      <c r="G146" s="196"/>
      <c r="H146" s="196"/>
      <c r="I146" s="196">
        <f>'01 0101 Pol'!G44+'02 0201 Pol'!G50+'03 0301 Pol'!G20+'04 0401 Pol'!G35+'06 0602 Pol'!G115+'09 0901 Pol'!G95</f>
        <v>0</v>
      </c>
      <c r="J146" s="192" t="str">
        <f>IF(I149=0,"",I146/I149*100)</f>
        <v/>
      </c>
    </row>
    <row r="147" spans="1:10" ht="36.75" customHeight="1" x14ac:dyDescent="0.2">
      <c r="A147" s="181"/>
      <c r="B147" s="186" t="s">
        <v>186</v>
      </c>
      <c r="C147" s="187" t="s">
        <v>187</v>
      </c>
      <c r="D147" s="188"/>
      <c r="E147" s="188"/>
      <c r="F147" s="195" t="s">
        <v>26</v>
      </c>
      <c r="G147" s="196"/>
      <c r="H147" s="196"/>
      <c r="I147" s="196">
        <f>'03 0301 Pol'!G26+'04 0401 Pol'!G43</f>
        <v>0</v>
      </c>
      <c r="J147" s="192" t="str">
        <f>IF(I149=0,"",I147/I149*100)</f>
        <v/>
      </c>
    </row>
    <row r="148" spans="1:10" ht="36.75" customHeight="1" x14ac:dyDescent="0.2">
      <c r="A148" s="181"/>
      <c r="B148" s="186" t="s">
        <v>188</v>
      </c>
      <c r="C148" s="187" t="s">
        <v>27</v>
      </c>
      <c r="D148" s="188"/>
      <c r="E148" s="188"/>
      <c r="F148" s="195" t="s">
        <v>188</v>
      </c>
      <c r="G148" s="196"/>
      <c r="H148" s="196"/>
      <c r="I148" s="196">
        <f>'00 0001 Pol'!G8</f>
        <v>0</v>
      </c>
      <c r="J148" s="192" t="str">
        <f>IF(I149=0,"",I148/I149*100)</f>
        <v/>
      </c>
    </row>
    <row r="149" spans="1:10" ht="25.5" customHeight="1" x14ac:dyDescent="0.2">
      <c r="A149" s="182"/>
      <c r="B149" s="189" t="s">
        <v>1</v>
      </c>
      <c r="C149" s="190"/>
      <c r="D149" s="191"/>
      <c r="E149" s="191"/>
      <c r="F149" s="197"/>
      <c r="G149" s="198"/>
      <c r="H149" s="198"/>
      <c r="I149" s="198">
        <f>SUM(I123:I148)</f>
        <v>0</v>
      </c>
      <c r="J149" s="193">
        <f>SUM(J123:J148)</f>
        <v>0</v>
      </c>
    </row>
    <row r="150" spans="1:10" x14ac:dyDescent="0.2">
      <c r="F150" s="133"/>
      <c r="G150" s="133"/>
      <c r="H150" s="133"/>
      <c r="I150" s="133"/>
      <c r="J150" s="194"/>
    </row>
    <row r="151" spans="1:10" x14ac:dyDescent="0.2">
      <c r="F151" s="133"/>
      <c r="G151" s="133"/>
      <c r="H151" s="133"/>
      <c r="I151" s="133"/>
      <c r="J151" s="194"/>
    </row>
    <row r="152" spans="1:10" x14ac:dyDescent="0.2">
      <c r="F152" s="133"/>
      <c r="G152" s="133"/>
      <c r="H152" s="133"/>
      <c r="I152" s="133"/>
      <c r="J152" s="194"/>
    </row>
  </sheetData>
  <sheetProtection algorithmName="SHA-512" hashValue="m4ccbawy0PqDQpfKJRLt8tTqpNdt+LZCNMcj6CbitWmPgj/JGua2B4ydy1a4UUxKtlmvrxZD+NLgGJkXcLPc7g==" saltValue="XPHdSC6wep6l1y5wTAUBTw==" spinCount="100000" sheet="1" formatRows="0"/>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14">
    <mergeCell ref="C146:E146"/>
    <mergeCell ref="C147:E147"/>
    <mergeCell ref="C148:E148"/>
    <mergeCell ref="C141:E141"/>
    <mergeCell ref="C142:E142"/>
    <mergeCell ref="C143:E143"/>
    <mergeCell ref="C144:E144"/>
    <mergeCell ref="C145:E145"/>
    <mergeCell ref="C136:E136"/>
    <mergeCell ref="C137:E137"/>
    <mergeCell ref="C138:E138"/>
    <mergeCell ref="C139:E139"/>
    <mergeCell ref="C140:E140"/>
    <mergeCell ref="C131:E131"/>
    <mergeCell ref="C132:E132"/>
    <mergeCell ref="C133:E133"/>
    <mergeCell ref="C134:E134"/>
    <mergeCell ref="C135:E135"/>
    <mergeCell ref="C126:E126"/>
    <mergeCell ref="C127:E127"/>
    <mergeCell ref="C128:E128"/>
    <mergeCell ref="C129:E129"/>
    <mergeCell ref="C130:E130"/>
    <mergeCell ref="B114:J114"/>
    <mergeCell ref="B117:J117"/>
    <mergeCell ref="C123:E123"/>
    <mergeCell ref="C124:E124"/>
    <mergeCell ref="C125:E125"/>
    <mergeCell ref="B100:J100"/>
    <mergeCell ref="B103:J103"/>
    <mergeCell ref="B105:J105"/>
    <mergeCell ref="B108:J108"/>
    <mergeCell ref="B111:J111"/>
    <mergeCell ref="B87:J87"/>
    <mergeCell ref="B91:J91"/>
    <mergeCell ref="B94:J94"/>
    <mergeCell ref="B96:J96"/>
    <mergeCell ref="B98:J98"/>
    <mergeCell ref="C69:E69"/>
    <mergeCell ref="C70:E70"/>
    <mergeCell ref="B71:E71"/>
    <mergeCell ref="B81:J81"/>
    <mergeCell ref="B84:J84"/>
    <mergeCell ref="C64:E64"/>
    <mergeCell ref="C65:E65"/>
    <mergeCell ref="C66:E66"/>
    <mergeCell ref="C67:E67"/>
    <mergeCell ref="C68:E68"/>
    <mergeCell ref="C59:E59"/>
    <mergeCell ref="C60:E60"/>
    <mergeCell ref="C61:E61"/>
    <mergeCell ref="C62:E62"/>
    <mergeCell ref="C63:E63"/>
    <mergeCell ref="C54:E54"/>
    <mergeCell ref="C55:E55"/>
    <mergeCell ref="C56:E56"/>
    <mergeCell ref="C57:E57"/>
    <mergeCell ref="C58:E58"/>
    <mergeCell ref="C49:E49"/>
    <mergeCell ref="C50:E50"/>
    <mergeCell ref="C51:E51"/>
    <mergeCell ref="C52:E52"/>
    <mergeCell ref="C53:E53"/>
    <mergeCell ref="C44:E44"/>
    <mergeCell ref="C45:E45"/>
    <mergeCell ref="C46:E46"/>
    <mergeCell ref="C47:E47"/>
    <mergeCell ref="C48:E48"/>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E17:F17"/>
    <mergeCell ref="D12:G12"/>
    <mergeCell ref="E4:J4"/>
    <mergeCell ref="G16:H16"/>
    <mergeCell ref="G17:H17"/>
    <mergeCell ref="E16:F16"/>
    <mergeCell ref="E13:G13"/>
    <mergeCell ref="D5:G5"/>
    <mergeCell ref="D6:G6"/>
    <mergeCell ref="E7:G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17" max="16383" man="1"/>
  </rowBreaks>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DA179-7D06-4C6F-8CA5-13494504D951}">
  <sheetPr>
    <outlinePr summaryBelow="0"/>
  </sheetPr>
  <dimension ref="A1:BH5000"/>
  <sheetViews>
    <sheetView workbookViewId="0">
      <pane ySplit="7" topLeftCell="A8" activePane="bottomLeft" state="frozen"/>
      <selection pane="bottomLeft" sqref="A1:G1"/>
    </sheetView>
  </sheetViews>
  <sheetFormatPr defaultRowHeight="12.75" outlineLevelRow="2"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94</v>
      </c>
      <c r="C3" s="204" t="s">
        <v>95</v>
      </c>
      <c r="D3" s="202"/>
      <c r="E3" s="202"/>
      <c r="F3" s="202"/>
      <c r="G3" s="203"/>
      <c r="AC3" s="179" t="s">
        <v>192</v>
      </c>
      <c r="AG3" t="s">
        <v>193</v>
      </c>
    </row>
    <row r="4" spans="1:60" ht="24.95" customHeight="1" x14ac:dyDescent="0.2">
      <c r="A4" s="205" t="s">
        <v>9</v>
      </c>
      <c r="B4" s="206" t="s">
        <v>96</v>
      </c>
      <c r="C4" s="207" t="s">
        <v>50</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138</v>
      </c>
      <c r="C8" s="248" t="s">
        <v>139</v>
      </c>
      <c r="D8" s="229"/>
      <c r="E8" s="230"/>
      <c r="F8" s="231"/>
      <c r="G8" s="231">
        <f>SUMIF(AG9:AG29,"&lt;&gt;NOR",G9:G29)</f>
        <v>0</v>
      </c>
      <c r="H8" s="231"/>
      <c r="I8" s="231">
        <f>SUM(I9:I29)</f>
        <v>0</v>
      </c>
      <c r="J8" s="231"/>
      <c r="K8" s="231">
        <f>SUM(K9:K29)</f>
        <v>0</v>
      </c>
      <c r="L8" s="231"/>
      <c r="M8" s="231">
        <f>SUM(M9:M29)</f>
        <v>0</v>
      </c>
      <c r="N8" s="230"/>
      <c r="O8" s="230">
        <f>SUM(O9:O29)</f>
        <v>107.69000000000001</v>
      </c>
      <c r="P8" s="230"/>
      <c r="Q8" s="230">
        <f>SUM(Q9:Q29)</f>
        <v>0</v>
      </c>
      <c r="R8" s="231"/>
      <c r="S8" s="231"/>
      <c r="T8" s="232"/>
      <c r="U8" s="226"/>
      <c r="V8" s="226">
        <f>SUM(V9:V29)</f>
        <v>1519.06</v>
      </c>
      <c r="W8" s="226"/>
      <c r="X8" s="226"/>
      <c r="Y8" s="226"/>
      <c r="AG8" t="s">
        <v>218</v>
      </c>
    </row>
    <row r="9" spans="1:60" outlineLevel="1" x14ac:dyDescent="0.2">
      <c r="A9" s="234">
        <v>1</v>
      </c>
      <c r="B9" s="235" t="s">
        <v>321</v>
      </c>
      <c r="C9" s="250" t="s">
        <v>322</v>
      </c>
      <c r="D9" s="236" t="s">
        <v>253</v>
      </c>
      <c r="E9" s="237">
        <v>355.6</v>
      </c>
      <c r="F9" s="238"/>
      <c r="G9" s="239">
        <f>ROUND(E9*F9,2)</f>
        <v>0</v>
      </c>
      <c r="H9" s="238"/>
      <c r="I9" s="239">
        <f>ROUND(E9*H9,2)</f>
        <v>0</v>
      </c>
      <c r="J9" s="238"/>
      <c r="K9" s="239">
        <f>ROUND(E9*J9,2)</f>
        <v>0</v>
      </c>
      <c r="L9" s="239">
        <v>21</v>
      </c>
      <c r="M9" s="239">
        <f>G9*(1+L9/100)</f>
        <v>0</v>
      </c>
      <c r="N9" s="237">
        <v>0</v>
      </c>
      <c r="O9" s="237">
        <f>ROUND(E9*N9,2)</f>
        <v>0</v>
      </c>
      <c r="P9" s="237">
        <v>0</v>
      </c>
      <c r="Q9" s="237">
        <f>ROUND(E9*P9,2)</f>
        <v>0</v>
      </c>
      <c r="R9" s="239"/>
      <c r="S9" s="239" t="s">
        <v>236</v>
      </c>
      <c r="T9" s="240" t="s">
        <v>223</v>
      </c>
      <c r="U9" s="225">
        <v>1.0999999999999999E-2</v>
      </c>
      <c r="V9" s="225">
        <f>ROUND(E9*U9,2)</f>
        <v>3.91</v>
      </c>
      <c r="W9" s="225"/>
      <c r="X9" s="225" t="s">
        <v>224</v>
      </c>
      <c r="Y9" s="225" t="s">
        <v>225</v>
      </c>
      <c r="Z9" s="215"/>
      <c r="AA9" s="215"/>
      <c r="AB9" s="215"/>
      <c r="AC9" s="215"/>
      <c r="AD9" s="215"/>
      <c r="AE9" s="215"/>
      <c r="AF9" s="215"/>
      <c r="AG9" s="215" t="s">
        <v>226</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outlineLevel="2" x14ac:dyDescent="0.2">
      <c r="A10" s="222"/>
      <c r="B10" s="223"/>
      <c r="C10" s="261" t="s">
        <v>1193</v>
      </c>
      <c r="D10" s="254"/>
      <c r="E10" s="255">
        <v>355.6</v>
      </c>
      <c r="F10" s="225"/>
      <c r="G10" s="225"/>
      <c r="H10" s="225"/>
      <c r="I10" s="225"/>
      <c r="J10" s="225"/>
      <c r="K10" s="225"/>
      <c r="L10" s="225"/>
      <c r="M10" s="225"/>
      <c r="N10" s="224"/>
      <c r="O10" s="224"/>
      <c r="P10" s="224"/>
      <c r="Q10" s="224"/>
      <c r="R10" s="225"/>
      <c r="S10" s="225"/>
      <c r="T10" s="225"/>
      <c r="U10" s="225"/>
      <c r="V10" s="225"/>
      <c r="W10" s="225"/>
      <c r="X10" s="225"/>
      <c r="Y10" s="225"/>
      <c r="Z10" s="215"/>
      <c r="AA10" s="215"/>
      <c r="AB10" s="215"/>
      <c r="AC10" s="215"/>
      <c r="AD10" s="215"/>
      <c r="AE10" s="215"/>
      <c r="AF10" s="215"/>
      <c r="AG10" s="215" t="s">
        <v>258</v>
      </c>
      <c r="AH10" s="215">
        <v>0</v>
      </c>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row>
    <row r="11" spans="1:60" outlineLevel="1" x14ac:dyDescent="0.2">
      <c r="A11" s="234">
        <v>2</v>
      </c>
      <c r="B11" s="235" t="s">
        <v>617</v>
      </c>
      <c r="C11" s="250" t="s">
        <v>618</v>
      </c>
      <c r="D11" s="236" t="s">
        <v>253</v>
      </c>
      <c r="E11" s="237">
        <v>355.6</v>
      </c>
      <c r="F11" s="238"/>
      <c r="G11" s="239">
        <f>ROUND(E11*F11,2)</f>
        <v>0</v>
      </c>
      <c r="H11" s="238"/>
      <c r="I11" s="239">
        <f>ROUND(E11*H11,2)</f>
        <v>0</v>
      </c>
      <c r="J11" s="238"/>
      <c r="K11" s="239">
        <f>ROUND(E11*J11,2)</f>
        <v>0</v>
      </c>
      <c r="L11" s="239">
        <v>21</v>
      </c>
      <c r="M11" s="239">
        <f>G11*(1+L11/100)</f>
        <v>0</v>
      </c>
      <c r="N11" s="237">
        <v>0</v>
      </c>
      <c r="O11" s="237">
        <f>ROUND(E11*N11,2)</f>
        <v>0</v>
      </c>
      <c r="P11" s="237">
        <v>0</v>
      </c>
      <c r="Q11" s="237">
        <f>ROUND(E11*P11,2)</f>
        <v>0</v>
      </c>
      <c r="R11" s="239"/>
      <c r="S11" s="239" t="s">
        <v>236</v>
      </c>
      <c r="T11" s="240" t="s">
        <v>223</v>
      </c>
      <c r="U11" s="225">
        <v>5.2999999999999999E-2</v>
      </c>
      <c r="V11" s="225">
        <f>ROUND(E11*U11,2)</f>
        <v>18.850000000000001</v>
      </c>
      <c r="W11" s="225"/>
      <c r="X11" s="225" t="s">
        <v>224</v>
      </c>
      <c r="Y11" s="225" t="s">
        <v>225</v>
      </c>
      <c r="Z11" s="215"/>
      <c r="AA11" s="215"/>
      <c r="AB11" s="215"/>
      <c r="AC11" s="215"/>
      <c r="AD11" s="215"/>
      <c r="AE11" s="215"/>
      <c r="AF11" s="215"/>
      <c r="AG11" s="215" t="s">
        <v>226</v>
      </c>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2" x14ac:dyDescent="0.2">
      <c r="A12" s="222"/>
      <c r="B12" s="223"/>
      <c r="C12" s="261" t="s">
        <v>1194</v>
      </c>
      <c r="D12" s="254"/>
      <c r="E12" s="255">
        <v>355.6</v>
      </c>
      <c r="F12" s="225"/>
      <c r="G12" s="225"/>
      <c r="H12" s="225"/>
      <c r="I12" s="225"/>
      <c r="J12" s="225"/>
      <c r="K12" s="225"/>
      <c r="L12" s="225"/>
      <c r="M12" s="225"/>
      <c r="N12" s="224"/>
      <c r="O12" s="224"/>
      <c r="P12" s="224"/>
      <c r="Q12" s="224"/>
      <c r="R12" s="225"/>
      <c r="S12" s="225"/>
      <c r="T12" s="225"/>
      <c r="U12" s="225"/>
      <c r="V12" s="225"/>
      <c r="W12" s="225"/>
      <c r="X12" s="225"/>
      <c r="Y12" s="225"/>
      <c r="Z12" s="215"/>
      <c r="AA12" s="215"/>
      <c r="AB12" s="215"/>
      <c r="AC12" s="215"/>
      <c r="AD12" s="215"/>
      <c r="AE12" s="215"/>
      <c r="AF12" s="215"/>
      <c r="AG12" s="215" t="s">
        <v>258</v>
      </c>
      <c r="AH12" s="215">
        <v>0</v>
      </c>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outlineLevel="1" x14ac:dyDescent="0.2">
      <c r="A13" s="241">
        <v>3</v>
      </c>
      <c r="B13" s="242" t="s">
        <v>1195</v>
      </c>
      <c r="C13" s="249" t="s">
        <v>1196</v>
      </c>
      <c r="D13" s="243" t="s">
        <v>272</v>
      </c>
      <c r="E13" s="244">
        <v>1778</v>
      </c>
      <c r="F13" s="245"/>
      <c r="G13" s="246">
        <f>ROUND(E13*F13,2)</f>
        <v>0</v>
      </c>
      <c r="H13" s="245"/>
      <c r="I13" s="246">
        <f>ROUND(E13*H13,2)</f>
        <v>0</v>
      </c>
      <c r="J13" s="245"/>
      <c r="K13" s="246">
        <f>ROUND(E13*J13,2)</f>
        <v>0</v>
      </c>
      <c r="L13" s="246">
        <v>21</v>
      </c>
      <c r="M13" s="246">
        <f>G13*(1+L13/100)</f>
        <v>0</v>
      </c>
      <c r="N13" s="244">
        <v>0</v>
      </c>
      <c r="O13" s="244">
        <f>ROUND(E13*N13,2)</f>
        <v>0</v>
      </c>
      <c r="P13" s="244">
        <v>0</v>
      </c>
      <c r="Q13" s="244">
        <f>ROUND(E13*P13,2)</f>
        <v>0</v>
      </c>
      <c r="R13" s="246"/>
      <c r="S13" s="246" t="s">
        <v>236</v>
      </c>
      <c r="T13" s="247" t="s">
        <v>223</v>
      </c>
      <c r="U13" s="225">
        <v>9.7000000000000003E-2</v>
      </c>
      <c r="V13" s="225">
        <f>ROUND(E13*U13,2)</f>
        <v>172.47</v>
      </c>
      <c r="W13" s="225"/>
      <c r="X13" s="225" t="s">
        <v>224</v>
      </c>
      <c r="Y13" s="225" t="s">
        <v>225</v>
      </c>
      <c r="Z13" s="215"/>
      <c r="AA13" s="215"/>
      <c r="AB13" s="215"/>
      <c r="AC13" s="215"/>
      <c r="AD13" s="215"/>
      <c r="AE13" s="215"/>
      <c r="AF13" s="215"/>
      <c r="AG13" s="215" t="s">
        <v>226</v>
      </c>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row>
    <row r="14" spans="1:60" outlineLevel="1" x14ac:dyDescent="0.2">
      <c r="A14" s="241">
        <v>4</v>
      </c>
      <c r="B14" s="242" t="s">
        <v>1197</v>
      </c>
      <c r="C14" s="249" t="s">
        <v>1198</v>
      </c>
      <c r="D14" s="243" t="s">
        <v>272</v>
      </c>
      <c r="E14" s="244">
        <v>1778</v>
      </c>
      <c r="F14" s="245"/>
      <c r="G14" s="246">
        <f>ROUND(E14*F14,2)</f>
        <v>0</v>
      </c>
      <c r="H14" s="245"/>
      <c r="I14" s="246">
        <f>ROUND(E14*H14,2)</f>
        <v>0</v>
      </c>
      <c r="J14" s="245"/>
      <c r="K14" s="246">
        <f>ROUND(E14*J14,2)</f>
        <v>0</v>
      </c>
      <c r="L14" s="246">
        <v>21</v>
      </c>
      <c r="M14" s="246">
        <f>G14*(1+L14/100)</f>
        <v>0</v>
      </c>
      <c r="N14" s="244">
        <v>0</v>
      </c>
      <c r="O14" s="244">
        <f>ROUND(E14*N14,2)</f>
        <v>0</v>
      </c>
      <c r="P14" s="244">
        <v>0</v>
      </c>
      <c r="Q14" s="244">
        <f>ROUND(E14*P14,2)</f>
        <v>0</v>
      </c>
      <c r="R14" s="246"/>
      <c r="S14" s="246" t="s">
        <v>236</v>
      </c>
      <c r="T14" s="247" t="s">
        <v>223</v>
      </c>
      <c r="U14" s="225">
        <v>0.10299999999999999</v>
      </c>
      <c r="V14" s="225">
        <f>ROUND(E14*U14,2)</f>
        <v>183.13</v>
      </c>
      <c r="W14" s="225"/>
      <c r="X14" s="225" t="s">
        <v>224</v>
      </c>
      <c r="Y14" s="225" t="s">
        <v>225</v>
      </c>
      <c r="Z14" s="215"/>
      <c r="AA14" s="215"/>
      <c r="AB14" s="215"/>
      <c r="AC14" s="215"/>
      <c r="AD14" s="215"/>
      <c r="AE14" s="215"/>
      <c r="AF14" s="215"/>
      <c r="AG14" s="215" t="s">
        <v>226</v>
      </c>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outlineLevel="1" x14ac:dyDescent="0.2">
      <c r="A15" s="241">
        <v>5</v>
      </c>
      <c r="B15" s="242" t="s">
        <v>1199</v>
      </c>
      <c r="C15" s="249" t="s">
        <v>1200</v>
      </c>
      <c r="D15" s="243" t="s">
        <v>341</v>
      </c>
      <c r="E15" s="244">
        <v>166</v>
      </c>
      <c r="F15" s="245"/>
      <c r="G15" s="246">
        <f>ROUND(E15*F15,2)</f>
        <v>0</v>
      </c>
      <c r="H15" s="245"/>
      <c r="I15" s="246">
        <f>ROUND(E15*H15,2)</f>
        <v>0</v>
      </c>
      <c r="J15" s="245"/>
      <c r="K15" s="246">
        <f>ROUND(E15*J15,2)</f>
        <v>0</v>
      </c>
      <c r="L15" s="246">
        <v>21</v>
      </c>
      <c r="M15" s="246">
        <f>G15*(1+L15/100)</f>
        <v>0</v>
      </c>
      <c r="N15" s="244">
        <v>0</v>
      </c>
      <c r="O15" s="244">
        <f>ROUND(E15*N15,2)</f>
        <v>0</v>
      </c>
      <c r="P15" s="244">
        <v>0</v>
      </c>
      <c r="Q15" s="244">
        <f>ROUND(E15*P15,2)</f>
        <v>0</v>
      </c>
      <c r="R15" s="246"/>
      <c r="S15" s="246" t="s">
        <v>236</v>
      </c>
      <c r="T15" s="247" t="s">
        <v>223</v>
      </c>
      <c r="U15" s="225">
        <v>1.901</v>
      </c>
      <c r="V15" s="225">
        <f>ROUND(E15*U15,2)</f>
        <v>315.57</v>
      </c>
      <c r="W15" s="225"/>
      <c r="X15" s="225" t="s">
        <v>224</v>
      </c>
      <c r="Y15" s="225" t="s">
        <v>225</v>
      </c>
      <c r="Z15" s="215"/>
      <c r="AA15" s="215"/>
      <c r="AB15" s="215"/>
      <c r="AC15" s="215"/>
      <c r="AD15" s="215"/>
      <c r="AE15" s="215"/>
      <c r="AF15" s="215"/>
      <c r="AG15" s="215" t="s">
        <v>226</v>
      </c>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outlineLevel="1" x14ac:dyDescent="0.2">
      <c r="A16" s="241">
        <v>6</v>
      </c>
      <c r="B16" s="242" t="s">
        <v>1201</v>
      </c>
      <c r="C16" s="249" t="s">
        <v>1202</v>
      </c>
      <c r="D16" s="243" t="s">
        <v>272</v>
      </c>
      <c r="E16" s="244">
        <v>1778</v>
      </c>
      <c r="F16" s="245"/>
      <c r="G16" s="246">
        <f>ROUND(E16*F16,2)</f>
        <v>0</v>
      </c>
      <c r="H16" s="245"/>
      <c r="I16" s="246">
        <f>ROUND(E16*H16,2)</f>
        <v>0</v>
      </c>
      <c r="J16" s="245"/>
      <c r="K16" s="246">
        <f>ROUND(E16*J16,2)</f>
        <v>0</v>
      </c>
      <c r="L16" s="246">
        <v>21</v>
      </c>
      <c r="M16" s="246">
        <f>G16*(1+L16/100)</f>
        <v>0</v>
      </c>
      <c r="N16" s="244">
        <v>0</v>
      </c>
      <c r="O16" s="244">
        <f>ROUND(E16*N16,2)</f>
        <v>0</v>
      </c>
      <c r="P16" s="244">
        <v>0</v>
      </c>
      <c r="Q16" s="244">
        <f>ROUND(E16*P16,2)</f>
        <v>0</v>
      </c>
      <c r="R16" s="246"/>
      <c r="S16" s="246" t="s">
        <v>236</v>
      </c>
      <c r="T16" s="247" t="s">
        <v>223</v>
      </c>
      <c r="U16" s="225">
        <v>2E-3</v>
      </c>
      <c r="V16" s="225">
        <f>ROUND(E16*U16,2)</f>
        <v>3.56</v>
      </c>
      <c r="W16" s="225"/>
      <c r="X16" s="225" t="s">
        <v>224</v>
      </c>
      <c r="Y16" s="225" t="s">
        <v>225</v>
      </c>
      <c r="Z16" s="215"/>
      <c r="AA16" s="215"/>
      <c r="AB16" s="215"/>
      <c r="AC16" s="215"/>
      <c r="AD16" s="215"/>
      <c r="AE16" s="215"/>
      <c r="AF16" s="215"/>
      <c r="AG16" s="215" t="s">
        <v>226</v>
      </c>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outlineLevel="1" x14ac:dyDescent="0.2">
      <c r="A17" s="241">
        <v>7</v>
      </c>
      <c r="B17" s="242" t="s">
        <v>1203</v>
      </c>
      <c r="C17" s="249" t="s">
        <v>1204</v>
      </c>
      <c r="D17" s="243" t="s">
        <v>272</v>
      </c>
      <c r="E17" s="244">
        <v>1778</v>
      </c>
      <c r="F17" s="245"/>
      <c r="G17" s="246">
        <f>ROUND(E17*F17,2)</f>
        <v>0</v>
      </c>
      <c r="H17" s="245"/>
      <c r="I17" s="246">
        <f>ROUND(E17*H17,2)</f>
        <v>0</v>
      </c>
      <c r="J17" s="245"/>
      <c r="K17" s="246">
        <f>ROUND(E17*J17,2)</f>
        <v>0</v>
      </c>
      <c r="L17" s="246">
        <v>21</v>
      </c>
      <c r="M17" s="246">
        <f>G17*(1+L17/100)</f>
        <v>0</v>
      </c>
      <c r="N17" s="244">
        <v>0</v>
      </c>
      <c r="O17" s="244">
        <f>ROUND(E17*N17,2)</f>
        <v>0</v>
      </c>
      <c r="P17" s="244">
        <v>0</v>
      </c>
      <c r="Q17" s="244">
        <f>ROUND(E17*P17,2)</f>
        <v>0</v>
      </c>
      <c r="R17" s="246"/>
      <c r="S17" s="246" t="s">
        <v>236</v>
      </c>
      <c r="T17" s="247" t="s">
        <v>223</v>
      </c>
      <c r="U17" s="225">
        <v>0.02</v>
      </c>
      <c r="V17" s="225">
        <f>ROUND(E17*U17,2)</f>
        <v>35.56</v>
      </c>
      <c r="W17" s="225"/>
      <c r="X17" s="225" t="s">
        <v>224</v>
      </c>
      <c r="Y17" s="225" t="s">
        <v>225</v>
      </c>
      <c r="Z17" s="215"/>
      <c r="AA17" s="215"/>
      <c r="AB17" s="215"/>
      <c r="AC17" s="215"/>
      <c r="AD17" s="215"/>
      <c r="AE17" s="215"/>
      <c r="AF17" s="215"/>
      <c r="AG17" s="215" t="s">
        <v>226</v>
      </c>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row>
    <row r="18" spans="1:60" outlineLevel="1" x14ac:dyDescent="0.2">
      <c r="A18" s="241">
        <v>8</v>
      </c>
      <c r="B18" s="242" t="s">
        <v>1205</v>
      </c>
      <c r="C18" s="249" t="s">
        <v>1206</v>
      </c>
      <c r="D18" s="243" t="s">
        <v>272</v>
      </c>
      <c r="E18" s="244">
        <v>1778</v>
      </c>
      <c r="F18" s="245"/>
      <c r="G18" s="246">
        <f>ROUND(E18*F18,2)</f>
        <v>0</v>
      </c>
      <c r="H18" s="245"/>
      <c r="I18" s="246">
        <f>ROUND(E18*H18,2)</f>
        <v>0</v>
      </c>
      <c r="J18" s="245"/>
      <c r="K18" s="246">
        <f>ROUND(E18*J18,2)</f>
        <v>0</v>
      </c>
      <c r="L18" s="246">
        <v>21</v>
      </c>
      <c r="M18" s="246">
        <f>G18*(1+L18/100)</f>
        <v>0</v>
      </c>
      <c r="N18" s="244">
        <v>0</v>
      </c>
      <c r="O18" s="244">
        <f>ROUND(E18*N18,2)</f>
        <v>0</v>
      </c>
      <c r="P18" s="244">
        <v>0</v>
      </c>
      <c r="Q18" s="244">
        <f>ROUND(E18*P18,2)</f>
        <v>0</v>
      </c>
      <c r="R18" s="246"/>
      <c r="S18" s="246" t="s">
        <v>236</v>
      </c>
      <c r="T18" s="247" t="s">
        <v>223</v>
      </c>
      <c r="U18" s="225">
        <v>1E-3</v>
      </c>
      <c r="V18" s="225">
        <f>ROUND(E18*U18,2)</f>
        <v>1.78</v>
      </c>
      <c r="W18" s="225"/>
      <c r="X18" s="225" t="s">
        <v>224</v>
      </c>
      <c r="Y18" s="225" t="s">
        <v>225</v>
      </c>
      <c r="Z18" s="215"/>
      <c r="AA18" s="215"/>
      <c r="AB18" s="215"/>
      <c r="AC18" s="215"/>
      <c r="AD18" s="215"/>
      <c r="AE18" s="215"/>
      <c r="AF18" s="215"/>
      <c r="AG18" s="215" t="s">
        <v>226</v>
      </c>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1:60" outlineLevel="1" x14ac:dyDescent="0.2">
      <c r="A19" s="241">
        <v>9</v>
      </c>
      <c r="B19" s="242" t="s">
        <v>1207</v>
      </c>
      <c r="C19" s="249" t="s">
        <v>1208</v>
      </c>
      <c r="D19" s="243" t="s">
        <v>341</v>
      </c>
      <c r="E19" s="244">
        <v>166</v>
      </c>
      <c r="F19" s="245"/>
      <c r="G19" s="246">
        <f>ROUND(E19*F19,2)</f>
        <v>0</v>
      </c>
      <c r="H19" s="245"/>
      <c r="I19" s="246">
        <f>ROUND(E19*H19,2)</f>
        <v>0</v>
      </c>
      <c r="J19" s="245"/>
      <c r="K19" s="246">
        <f>ROUND(E19*J19,2)</f>
        <v>0</v>
      </c>
      <c r="L19" s="246">
        <v>21</v>
      </c>
      <c r="M19" s="246">
        <f>G19*(1+L19/100)</f>
        <v>0</v>
      </c>
      <c r="N19" s="244">
        <v>0</v>
      </c>
      <c r="O19" s="244">
        <f>ROUND(E19*N19,2)</f>
        <v>0</v>
      </c>
      <c r="P19" s="244">
        <v>0</v>
      </c>
      <c r="Q19" s="244">
        <f>ROUND(E19*P19,2)</f>
        <v>0</v>
      </c>
      <c r="R19" s="246"/>
      <c r="S19" s="246" t="s">
        <v>236</v>
      </c>
      <c r="T19" s="247" t="s">
        <v>223</v>
      </c>
      <c r="U19" s="225">
        <v>0.248</v>
      </c>
      <c r="V19" s="225">
        <f>ROUND(E19*U19,2)</f>
        <v>41.17</v>
      </c>
      <c r="W19" s="225"/>
      <c r="X19" s="225" t="s">
        <v>224</v>
      </c>
      <c r="Y19" s="225" t="s">
        <v>225</v>
      </c>
      <c r="Z19" s="215"/>
      <c r="AA19" s="215"/>
      <c r="AB19" s="215"/>
      <c r="AC19" s="215"/>
      <c r="AD19" s="215"/>
      <c r="AE19" s="215"/>
      <c r="AF19" s="215"/>
      <c r="AG19" s="215" t="s">
        <v>226</v>
      </c>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row>
    <row r="20" spans="1:60" outlineLevel="1" x14ac:dyDescent="0.2">
      <c r="A20" s="241">
        <v>10</v>
      </c>
      <c r="B20" s="242" t="s">
        <v>1209</v>
      </c>
      <c r="C20" s="249" t="s">
        <v>1210</v>
      </c>
      <c r="D20" s="243" t="s">
        <v>341</v>
      </c>
      <c r="E20" s="244">
        <v>166</v>
      </c>
      <c r="F20" s="245"/>
      <c r="G20" s="246">
        <f>ROUND(E20*F20,2)</f>
        <v>0</v>
      </c>
      <c r="H20" s="245"/>
      <c r="I20" s="246">
        <f>ROUND(E20*H20,2)</f>
        <v>0</v>
      </c>
      <c r="J20" s="245"/>
      <c r="K20" s="246">
        <f>ROUND(E20*J20,2)</f>
        <v>0</v>
      </c>
      <c r="L20" s="246">
        <v>21</v>
      </c>
      <c r="M20" s="246">
        <f>G20*(1+L20/100)</f>
        <v>0</v>
      </c>
      <c r="N20" s="244">
        <v>0</v>
      </c>
      <c r="O20" s="244">
        <f>ROUND(E20*N20,2)</f>
        <v>0</v>
      </c>
      <c r="P20" s="244">
        <v>0</v>
      </c>
      <c r="Q20" s="244">
        <f>ROUND(E20*P20,2)</f>
        <v>0</v>
      </c>
      <c r="R20" s="246"/>
      <c r="S20" s="246" t="s">
        <v>236</v>
      </c>
      <c r="T20" s="247" t="s">
        <v>223</v>
      </c>
      <c r="U20" s="225">
        <v>0.44900000000000001</v>
      </c>
      <c r="V20" s="225">
        <f>ROUND(E20*U20,2)</f>
        <v>74.53</v>
      </c>
      <c r="W20" s="225"/>
      <c r="X20" s="225" t="s">
        <v>224</v>
      </c>
      <c r="Y20" s="225" t="s">
        <v>225</v>
      </c>
      <c r="Z20" s="215"/>
      <c r="AA20" s="215"/>
      <c r="AB20" s="215"/>
      <c r="AC20" s="215"/>
      <c r="AD20" s="215"/>
      <c r="AE20" s="215"/>
      <c r="AF20" s="215"/>
      <c r="AG20" s="215" t="s">
        <v>226</v>
      </c>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row>
    <row r="21" spans="1:60" outlineLevel="1" x14ac:dyDescent="0.2">
      <c r="A21" s="241">
        <v>11</v>
      </c>
      <c r="B21" s="242" t="s">
        <v>1211</v>
      </c>
      <c r="C21" s="249" t="s">
        <v>1212</v>
      </c>
      <c r="D21" s="243" t="s">
        <v>272</v>
      </c>
      <c r="E21" s="244">
        <v>1778</v>
      </c>
      <c r="F21" s="245"/>
      <c r="G21" s="246">
        <f>ROUND(E21*F21,2)</f>
        <v>0</v>
      </c>
      <c r="H21" s="245"/>
      <c r="I21" s="246">
        <f>ROUND(E21*H21,2)</f>
        <v>0</v>
      </c>
      <c r="J21" s="245"/>
      <c r="K21" s="246">
        <f>ROUND(E21*J21,2)</f>
        <v>0</v>
      </c>
      <c r="L21" s="246">
        <v>21</v>
      </c>
      <c r="M21" s="246">
        <f>G21*(1+L21/100)</f>
        <v>0</v>
      </c>
      <c r="N21" s="244">
        <v>0</v>
      </c>
      <c r="O21" s="244">
        <f>ROUND(E21*N21,2)</f>
        <v>0</v>
      </c>
      <c r="P21" s="244">
        <v>0</v>
      </c>
      <c r="Q21" s="244">
        <f>ROUND(E21*P21,2)</f>
        <v>0</v>
      </c>
      <c r="R21" s="246"/>
      <c r="S21" s="246" t="s">
        <v>236</v>
      </c>
      <c r="T21" s="247" t="s">
        <v>223</v>
      </c>
      <c r="U21" s="225">
        <v>0.32400000000000001</v>
      </c>
      <c r="V21" s="225">
        <f>ROUND(E21*U21,2)</f>
        <v>576.07000000000005</v>
      </c>
      <c r="W21" s="225"/>
      <c r="X21" s="225" t="s">
        <v>224</v>
      </c>
      <c r="Y21" s="225" t="s">
        <v>225</v>
      </c>
      <c r="Z21" s="215"/>
      <c r="AA21" s="215"/>
      <c r="AB21" s="215"/>
      <c r="AC21" s="215"/>
      <c r="AD21" s="215"/>
      <c r="AE21" s="215"/>
      <c r="AF21" s="215"/>
      <c r="AG21" s="215" t="s">
        <v>226</v>
      </c>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row>
    <row r="22" spans="1:60" outlineLevel="1" x14ac:dyDescent="0.2">
      <c r="A22" s="234">
        <v>12</v>
      </c>
      <c r="B22" s="235" t="s">
        <v>1213</v>
      </c>
      <c r="C22" s="250" t="s">
        <v>1214</v>
      </c>
      <c r="D22" s="236" t="s">
        <v>253</v>
      </c>
      <c r="E22" s="237">
        <v>355.6</v>
      </c>
      <c r="F22" s="238"/>
      <c r="G22" s="239">
        <f>ROUND(E22*F22,2)</f>
        <v>0</v>
      </c>
      <c r="H22" s="238"/>
      <c r="I22" s="239">
        <f>ROUND(E22*H22,2)</f>
        <v>0</v>
      </c>
      <c r="J22" s="238"/>
      <c r="K22" s="239">
        <f>ROUND(E22*J22,2)</f>
        <v>0</v>
      </c>
      <c r="L22" s="239">
        <v>21</v>
      </c>
      <c r="M22" s="239">
        <f>G22*(1+L22/100)</f>
        <v>0</v>
      </c>
      <c r="N22" s="237">
        <v>0</v>
      </c>
      <c r="O22" s="237">
        <f>ROUND(E22*N22,2)</f>
        <v>0</v>
      </c>
      <c r="P22" s="237">
        <v>0</v>
      </c>
      <c r="Q22" s="237">
        <f>ROUND(E22*P22,2)</f>
        <v>0</v>
      </c>
      <c r="R22" s="239"/>
      <c r="S22" s="239" t="s">
        <v>236</v>
      </c>
      <c r="T22" s="240" t="s">
        <v>223</v>
      </c>
      <c r="U22" s="225">
        <v>0.26</v>
      </c>
      <c r="V22" s="225">
        <f>ROUND(E22*U22,2)</f>
        <v>92.46</v>
      </c>
      <c r="W22" s="225"/>
      <c r="X22" s="225" t="s">
        <v>224</v>
      </c>
      <c r="Y22" s="225" t="s">
        <v>225</v>
      </c>
      <c r="Z22" s="215"/>
      <c r="AA22" s="215"/>
      <c r="AB22" s="215"/>
      <c r="AC22" s="215"/>
      <c r="AD22" s="215"/>
      <c r="AE22" s="215"/>
      <c r="AF22" s="215"/>
      <c r="AG22" s="215" t="s">
        <v>226</v>
      </c>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row>
    <row r="23" spans="1:60" outlineLevel="2" x14ac:dyDescent="0.2">
      <c r="A23" s="222"/>
      <c r="B23" s="223"/>
      <c r="C23" s="263" t="s">
        <v>1215</v>
      </c>
      <c r="D23" s="259"/>
      <c r="E23" s="259"/>
      <c r="F23" s="259"/>
      <c r="G23" s="259"/>
      <c r="H23" s="225"/>
      <c r="I23" s="225"/>
      <c r="J23" s="225"/>
      <c r="K23" s="225"/>
      <c r="L23" s="225"/>
      <c r="M23" s="225"/>
      <c r="N23" s="224"/>
      <c r="O23" s="224"/>
      <c r="P23" s="224"/>
      <c r="Q23" s="224"/>
      <c r="R23" s="225"/>
      <c r="S23" s="225"/>
      <c r="T23" s="225"/>
      <c r="U23" s="225"/>
      <c r="V23" s="225"/>
      <c r="W23" s="225"/>
      <c r="X23" s="225"/>
      <c r="Y23" s="225"/>
      <c r="Z23" s="215"/>
      <c r="AA23" s="215"/>
      <c r="AB23" s="215"/>
      <c r="AC23" s="215"/>
      <c r="AD23" s="215"/>
      <c r="AE23" s="215"/>
      <c r="AF23" s="215"/>
      <c r="AG23" s="215" t="s">
        <v>278</v>
      </c>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row>
    <row r="24" spans="1:60" outlineLevel="2" x14ac:dyDescent="0.2">
      <c r="A24" s="222"/>
      <c r="B24" s="223"/>
      <c r="C24" s="261" t="s">
        <v>1193</v>
      </c>
      <c r="D24" s="254"/>
      <c r="E24" s="255">
        <v>355.6</v>
      </c>
      <c r="F24" s="225"/>
      <c r="G24" s="225"/>
      <c r="H24" s="225"/>
      <c r="I24" s="225"/>
      <c r="J24" s="225"/>
      <c r="K24" s="225"/>
      <c r="L24" s="225"/>
      <c r="M24" s="225"/>
      <c r="N24" s="224"/>
      <c r="O24" s="224"/>
      <c r="P24" s="224"/>
      <c r="Q24" s="224"/>
      <c r="R24" s="225"/>
      <c r="S24" s="225"/>
      <c r="T24" s="225"/>
      <c r="U24" s="225"/>
      <c r="V24" s="225"/>
      <c r="W24" s="225"/>
      <c r="X24" s="225"/>
      <c r="Y24" s="225"/>
      <c r="Z24" s="215"/>
      <c r="AA24" s="215"/>
      <c r="AB24" s="215"/>
      <c r="AC24" s="215"/>
      <c r="AD24" s="215"/>
      <c r="AE24" s="215"/>
      <c r="AF24" s="215"/>
      <c r="AG24" s="215" t="s">
        <v>258</v>
      </c>
      <c r="AH24" s="215">
        <v>0</v>
      </c>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row>
    <row r="25" spans="1:60" outlineLevel="1" x14ac:dyDescent="0.2">
      <c r="A25" s="234">
        <v>13</v>
      </c>
      <c r="B25" s="235" t="s">
        <v>1216</v>
      </c>
      <c r="C25" s="250" t="s">
        <v>1217</v>
      </c>
      <c r="D25" s="236" t="s">
        <v>544</v>
      </c>
      <c r="E25" s="237">
        <v>177.8</v>
      </c>
      <c r="F25" s="238"/>
      <c r="G25" s="239">
        <f>ROUND(E25*F25,2)</f>
        <v>0</v>
      </c>
      <c r="H25" s="238"/>
      <c r="I25" s="239">
        <f>ROUND(E25*H25,2)</f>
        <v>0</v>
      </c>
      <c r="J25" s="238"/>
      <c r="K25" s="239">
        <f>ROUND(E25*J25,2)</f>
        <v>0</v>
      </c>
      <c r="L25" s="239">
        <v>21</v>
      </c>
      <c r="M25" s="239">
        <f>G25*(1+L25/100)</f>
        <v>0</v>
      </c>
      <c r="N25" s="237">
        <v>1E-3</v>
      </c>
      <c r="O25" s="237">
        <f>ROUND(E25*N25,2)</f>
        <v>0.18</v>
      </c>
      <c r="P25" s="237">
        <v>0</v>
      </c>
      <c r="Q25" s="237">
        <f>ROUND(E25*P25,2)</f>
        <v>0</v>
      </c>
      <c r="R25" s="239" t="s">
        <v>302</v>
      </c>
      <c r="S25" s="239" t="s">
        <v>236</v>
      </c>
      <c r="T25" s="240" t="s">
        <v>223</v>
      </c>
      <c r="U25" s="225">
        <v>0</v>
      </c>
      <c r="V25" s="225">
        <f>ROUND(E25*U25,2)</f>
        <v>0</v>
      </c>
      <c r="W25" s="225"/>
      <c r="X25" s="225" t="s">
        <v>285</v>
      </c>
      <c r="Y25" s="225" t="s">
        <v>225</v>
      </c>
      <c r="Z25" s="215"/>
      <c r="AA25" s="215"/>
      <c r="AB25" s="215"/>
      <c r="AC25" s="215"/>
      <c r="AD25" s="215"/>
      <c r="AE25" s="215"/>
      <c r="AF25" s="215"/>
      <c r="AG25" s="215" t="s">
        <v>286</v>
      </c>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row>
    <row r="26" spans="1:60" outlineLevel="2" x14ac:dyDescent="0.2">
      <c r="A26" s="222"/>
      <c r="B26" s="223"/>
      <c r="C26" s="261" t="s">
        <v>1218</v>
      </c>
      <c r="D26" s="254"/>
      <c r="E26" s="255">
        <v>177.8</v>
      </c>
      <c r="F26" s="225"/>
      <c r="G26" s="225"/>
      <c r="H26" s="225"/>
      <c r="I26" s="225"/>
      <c r="J26" s="225"/>
      <c r="K26" s="225"/>
      <c r="L26" s="225"/>
      <c r="M26" s="225"/>
      <c r="N26" s="224"/>
      <c r="O26" s="224"/>
      <c r="P26" s="224"/>
      <c r="Q26" s="224"/>
      <c r="R26" s="225"/>
      <c r="S26" s="225"/>
      <c r="T26" s="225"/>
      <c r="U26" s="225"/>
      <c r="V26" s="225"/>
      <c r="W26" s="225"/>
      <c r="X26" s="225"/>
      <c r="Y26" s="225"/>
      <c r="Z26" s="215"/>
      <c r="AA26" s="215"/>
      <c r="AB26" s="215"/>
      <c r="AC26" s="215"/>
      <c r="AD26" s="215"/>
      <c r="AE26" s="215"/>
      <c r="AF26" s="215"/>
      <c r="AG26" s="215" t="s">
        <v>258</v>
      </c>
      <c r="AH26" s="215">
        <v>0</v>
      </c>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row>
    <row r="27" spans="1:60" outlineLevel="1" x14ac:dyDescent="0.2">
      <c r="A27" s="241">
        <v>14</v>
      </c>
      <c r="B27" s="242" t="s">
        <v>1219</v>
      </c>
      <c r="C27" s="249" t="s">
        <v>1220</v>
      </c>
      <c r="D27" s="243" t="s">
        <v>341</v>
      </c>
      <c r="E27" s="244">
        <v>166</v>
      </c>
      <c r="F27" s="245"/>
      <c r="G27" s="246">
        <f>ROUND(E27*F27,2)</f>
        <v>0</v>
      </c>
      <c r="H27" s="245"/>
      <c r="I27" s="246">
        <f>ROUND(E27*H27,2)</f>
        <v>0</v>
      </c>
      <c r="J27" s="245"/>
      <c r="K27" s="246">
        <f>ROUND(E27*J27,2)</f>
        <v>0</v>
      </c>
      <c r="L27" s="246">
        <v>21</v>
      </c>
      <c r="M27" s="246">
        <f>G27*(1+L27/100)</f>
        <v>0</v>
      </c>
      <c r="N27" s="244">
        <v>5.0000000000000001E-3</v>
      </c>
      <c r="O27" s="244">
        <f>ROUND(E27*N27,2)</f>
        <v>0.83</v>
      </c>
      <c r="P27" s="244">
        <v>0</v>
      </c>
      <c r="Q27" s="244">
        <f>ROUND(E27*P27,2)</f>
        <v>0</v>
      </c>
      <c r="R27" s="246" t="s">
        <v>302</v>
      </c>
      <c r="S27" s="246" t="s">
        <v>236</v>
      </c>
      <c r="T27" s="247" t="s">
        <v>223</v>
      </c>
      <c r="U27" s="225">
        <v>0</v>
      </c>
      <c r="V27" s="225">
        <f>ROUND(E27*U27,2)</f>
        <v>0</v>
      </c>
      <c r="W27" s="225"/>
      <c r="X27" s="225" t="s">
        <v>285</v>
      </c>
      <c r="Y27" s="225" t="s">
        <v>225</v>
      </c>
      <c r="Z27" s="215"/>
      <c r="AA27" s="215"/>
      <c r="AB27" s="215"/>
      <c r="AC27" s="215"/>
      <c r="AD27" s="215"/>
      <c r="AE27" s="215"/>
      <c r="AF27" s="215"/>
      <c r="AG27" s="215" t="s">
        <v>286</v>
      </c>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row>
    <row r="28" spans="1:60" outlineLevel="1" x14ac:dyDescent="0.2">
      <c r="A28" s="234">
        <v>15</v>
      </c>
      <c r="B28" s="235" t="s">
        <v>1221</v>
      </c>
      <c r="C28" s="250" t="s">
        <v>1222</v>
      </c>
      <c r="D28" s="236" t="s">
        <v>253</v>
      </c>
      <c r="E28" s="237">
        <v>177.8</v>
      </c>
      <c r="F28" s="238"/>
      <c r="G28" s="239">
        <f>ROUND(E28*F28,2)</f>
        <v>0</v>
      </c>
      <c r="H28" s="238"/>
      <c r="I28" s="239">
        <f>ROUND(E28*H28,2)</f>
        <v>0</v>
      </c>
      <c r="J28" s="238"/>
      <c r="K28" s="239">
        <f>ROUND(E28*J28,2)</f>
        <v>0</v>
      </c>
      <c r="L28" s="239">
        <v>21</v>
      </c>
      <c r="M28" s="239">
        <f>G28*(1+L28/100)</f>
        <v>0</v>
      </c>
      <c r="N28" s="237">
        <v>0.6</v>
      </c>
      <c r="O28" s="237">
        <f>ROUND(E28*N28,2)</f>
        <v>106.68</v>
      </c>
      <c r="P28" s="237">
        <v>0</v>
      </c>
      <c r="Q28" s="237">
        <f>ROUND(E28*P28,2)</f>
        <v>0</v>
      </c>
      <c r="R28" s="239" t="s">
        <v>302</v>
      </c>
      <c r="S28" s="239" t="s">
        <v>236</v>
      </c>
      <c r="T28" s="240" t="s">
        <v>223</v>
      </c>
      <c r="U28" s="225">
        <v>0</v>
      </c>
      <c r="V28" s="225">
        <f>ROUND(E28*U28,2)</f>
        <v>0</v>
      </c>
      <c r="W28" s="225"/>
      <c r="X28" s="225" t="s">
        <v>285</v>
      </c>
      <c r="Y28" s="225" t="s">
        <v>225</v>
      </c>
      <c r="Z28" s="215"/>
      <c r="AA28" s="215"/>
      <c r="AB28" s="215"/>
      <c r="AC28" s="215"/>
      <c r="AD28" s="215"/>
      <c r="AE28" s="215"/>
      <c r="AF28" s="215"/>
      <c r="AG28" s="215" t="s">
        <v>286</v>
      </c>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row>
    <row r="29" spans="1:60" outlineLevel="2" x14ac:dyDescent="0.2">
      <c r="A29" s="222"/>
      <c r="B29" s="223"/>
      <c r="C29" s="261" t="s">
        <v>1218</v>
      </c>
      <c r="D29" s="254"/>
      <c r="E29" s="255">
        <v>177.8</v>
      </c>
      <c r="F29" s="225"/>
      <c r="G29" s="225"/>
      <c r="H29" s="225"/>
      <c r="I29" s="225"/>
      <c r="J29" s="225"/>
      <c r="K29" s="225"/>
      <c r="L29" s="225"/>
      <c r="M29" s="225"/>
      <c r="N29" s="224"/>
      <c r="O29" s="224"/>
      <c r="P29" s="224"/>
      <c r="Q29" s="224"/>
      <c r="R29" s="225"/>
      <c r="S29" s="225"/>
      <c r="T29" s="225"/>
      <c r="U29" s="225"/>
      <c r="V29" s="225"/>
      <c r="W29" s="225"/>
      <c r="X29" s="225"/>
      <c r="Y29" s="225"/>
      <c r="Z29" s="215"/>
      <c r="AA29" s="215"/>
      <c r="AB29" s="215"/>
      <c r="AC29" s="215"/>
      <c r="AD29" s="215"/>
      <c r="AE29" s="215"/>
      <c r="AF29" s="215"/>
      <c r="AG29" s="215" t="s">
        <v>258</v>
      </c>
      <c r="AH29" s="215">
        <v>0</v>
      </c>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row>
    <row r="30" spans="1:60" x14ac:dyDescent="0.2">
      <c r="A30" s="227" t="s">
        <v>217</v>
      </c>
      <c r="B30" s="228" t="s">
        <v>146</v>
      </c>
      <c r="C30" s="248" t="s">
        <v>147</v>
      </c>
      <c r="D30" s="229"/>
      <c r="E30" s="230"/>
      <c r="F30" s="231"/>
      <c r="G30" s="231">
        <f>SUMIF(AG31:AG33,"&lt;&gt;NOR",G31:G33)</f>
        <v>0</v>
      </c>
      <c r="H30" s="231"/>
      <c r="I30" s="231">
        <f>SUM(I31:I33)</f>
        <v>0</v>
      </c>
      <c r="J30" s="231"/>
      <c r="K30" s="231">
        <f>SUM(K31:K33)</f>
        <v>0</v>
      </c>
      <c r="L30" s="231"/>
      <c r="M30" s="231">
        <f>SUM(M31:M33)</f>
        <v>0</v>
      </c>
      <c r="N30" s="230"/>
      <c r="O30" s="230">
        <f>SUM(O31:O33)</f>
        <v>0.39</v>
      </c>
      <c r="P30" s="230"/>
      <c r="Q30" s="230">
        <f>SUM(Q31:Q33)</f>
        <v>0</v>
      </c>
      <c r="R30" s="231"/>
      <c r="S30" s="231"/>
      <c r="T30" s="232"/>
      <c r="U30" s="226"/>
      <c r="V30" s="226">
        <f>SUM(V31:V33)</f>
        <v>177.8</v>
      </c>
      <c r="W30" s="226"/>
      <c r="X30" s="226"/>
      <c r="Y30" s="226"/>
      <c r="AG30" t="s">
        <v>218</v>
      </c>
    </row>
    <row r="31" spans="1:60" outlineLevel="1" x14ac:dyDescent="0.2">
      <c r="A31" s="241">
        <v>16</v>
      </c>
      <c r="B31" s="242" t="s">
        <v>1223</v>
      </c>
      <c r="C31" s="249" t="s">
        <v>1224</v>
      </c>
      <c r="D31" s="243" t="s">
        <v>272</v>
      </c>
      <c r="E31" s="244">
        <v>1778</v>
      </c>
      <c r="F31" s="245"/>
      <c r="G31" s="246">
        <f>ROUND(E31*F31,2)</f>
        <v>0</v>
      </c>
      <c r="H31" s="245"/>
      <c r="I31" s="246">
        <f>ROUND(E31*H31,2)</f>
        <v>0</v>
      </c>
      <c r="J31" s="245"/>
      <c r="K31" s="246">
        <f>ROUND(E31*J31,2)</f>
        <v>0</v>
      </c>
      <c r="L31" s="246">
        <v>21</v>
      </c>
      <c r="M31" s="246">
        <f>G31*(1+L31/100)</f>
        <v>0</v>
      </c>
      <c r="N31" s="244">
        <v>0</v>
      </c>
      <c r="O31" s="244">
        <f>ROUND(E31*N31,2)</f>
        <v>0</v>
      </c>
      <c r="P31" s="244">
        <v>0</v>
      </c>
      <c r="Q31" s="244">
        <f>ROUND(E31*P31,2)</f>
        <v>0</v>
      </c>
      <c r="R31" s="246"/>
      <c r="S31" s="246" t="s">
        <v>236</v>
      </c>
      <c r="T31" s="247" t="s">
        <v>223</v>
      </c>
      <c r="U31" s="225">
        <v>0.1</v>
      </c>
      <c r="V31" s="225">
        <f>ROUND(E31*U31,2)</f>
        <v>177.8</v>
      </c>
      <c r="W31" s="225"/>
      <c r="X31" s="225" t="s">
        <v>224</v>
      </c>
      <c r="Y31" s="225" t="s">
        <v>225</v>
      </c>
      <c r="Z31" s="215"/>
      <c r="AA31" s="215"/>
      <c r="AB31" s="215"/>
      <c r="AC31" s="215"/>
      <c r="AD31" s="215"/>
      <c r="AE31" s="215"/>
      <c r="AF31" s="215"/>
      <c r="AG31" s="215" t="s">
        <v>226</v>
      </c>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row>
    <row r="32" spans="1:60" outlineLevel="1" x14ac:dyDescent="0.2">
      <c r="A32" s="234">
        <v>17</v>
      </c>
      <c r="B32" s="235" t="s">
        <v>1225</v>
      </c>
      <c r="C32" s="250" t="s">
        <v>1226</v>
      </c>
      <c r="D32" s="236" t="s">
        <v>272</v>
      </c>
      <c r="E32" s="237">
        <v>1955.8</v>
      </c>
      <c r="F32" s="238"/>
      <c r="G32" s="239">
        <f>ROUND(E32*F32,2)</f>
        <v>0</v>
      </c>
      <c r="H32" s="238"/>
      <c r="I32" s="239">
        <f>ROUND(E32*H32,2)</f>
        <v>0</v>
      </c>
      <c r="J32" s="238"/>
      <c r="K32" s="239">
        <f>ROUND(E32*J32,2)</f>
        <v>0</v>
      </c>
      <c r="L32" s="239">
        <v>21</v>
      </c>
      <c r="M32" s="239">
        <f>G32*(1+L32/100)</f>
        <v>0</v>
      </c>
      <c r="N32" s="237">
        <v>2.0000000000000001E-4</v>
      </c>
      <c r="O32" s="237">
        <f>ROUND(E32*N32,2)</f>
        <v>0.39</v>
      </c>
      <c r="P32" s="237">
        <v>0</v>
      </c>
      <c r="Q32" s="237">
        <f>ROUND(E32*P32,2)</f>
        <v>0</v>
      </c>
      <c r="R32" s="239" t="s">
        <v>302</v>
      </c>
      <c r="S32" s="239" t="s">
        <v>236</v>
      </c>
      <c r="T32" s="240" t="s">
        <v>223</v>
      </c>
      <c r="U32" s="225">
        <v>0</v>
      </c>
      <c r="V32" s="225">
        <f>ROUND(E32*U32,2)</f>
        <v>0</v>
      </c>
      <c r="W32" s="225"/>
      <c r="X32" s="225" t="s">
        <v>285</v>
      </c>
      <c r="Y32" s="225" t="s">
        <v>225</v>
      </c>
      <c r="Z32" s="215"/>
      <c r="AA32" s="215"/>
      <c r="AB32" s="215"/>
      <c r="AC32" s="215"/>
      <c r="AD32" s="215"/>
      <c r="AE32" s="215"/>
      <c r="AF32" s="215"/>
      <c r="AG32" s="215" t="s">
        <v>286</v>
      </c>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row>
    <row r="33" spans="1:60" outlineLevel="2" x14ac:dyDescent="0.2">
      <c r="A33" s="222"/>
      <c r="B33" s="223"/>
      <c r="C33" s="261" t="s">
        <v>1227</v>
      </c>
      <c r="D33" s="254"/>
      <c r="E33" s="255">
        <v>1955.8</v>
      </c>
      <c r="F33" s="225"/>
      <c r="G33" s="225"/>
      <c r="H33" s="225"/>
      <c r="I33" s="225"/>
      <c r="J33" s="225"/>
      <c r="K33" s="225"/>
      <c r="L33" s="225"/>
      <c r="M33" s="225"/>
      <c r="N33" s="224"/>
      <c r="O33" s="224"/>
      <c r="P33" s="224"/>
      <c r="Q33" s="224"/>
      <c r="R33" s="225"/>
      <c r="S33" s="225"/>
      <c r="T33" s="225"/>
      <c r="U33" s="225"/>
      <c r="V33" s="225"/>
      <c r="W33" s="225"/>
      <c r="X33" s="225"/>
      <c r="Y33" s="225"/>
      <c r="Z33" s="215"/>
      <c r="AA33" s="215"/>
      <c r="AB33" s="215"/>
      <c r="AC33" s="215"/>
      <c r="AD33" s="215"/>
      <c r="AE33" s="215"/>
      <c r="AF33" s="215"/>
      <c r="AG33" s="215" t="s">
        <v>258</v>
      </c>
      <c r="AH33" s="215">
        <v>0</v>
      </c>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row>
    <row r="34" spans="1:60" x14ac:dyDescent="0.2">
      <c r="A34" s="3"/>
      <c r="B34" s="4"/>
      <c r="C34" s="251"/>
      <c r="D34" s="6"/>
      <c r="E34" s="3"/>
      <c r="F34" s="3"/>
      <c r="G34" s="3"/>
      <c r="H34" s="3"/>
      <c r="I34" s="3"/>
      <c r="J34" s="3"/>
      <c r="K34" s="3"/>
      <c r="L34" s="3"/>
      <c r="M34" s="3"/>
      <c r="N34" s="3"/>
      <c r="O34" s="3"/>
      <c r="P34" s="3"/>
      <c r="Q34" s="3"/>
      <c r="R34" s="3"/>
      <c r="S34" s="3"/>
      <c r="T34" s="3"/>
      <c r="U34" s="3"/>
      <c r="V34" s="3"/>
      <c r="W34" s="3"/>
      <c r="X34" s="3"/>
      <c r="Y34" s="3"/>
      <c r="AE34">
        <v>12</v>
      </c>
      <c r="AF34">
        <v>21</v>
      </c>
      <c r="AG34" t="s">
        <v>203</v>
      </c>
    </row>
    <row r="35" spans="1:60" x14ac:dyDescent="0.2">
      <c r="A35" s="218"/>
      <c r="B35" s="219" t="s">
        <v>29</v>
      </c>
      <c r="C35" s="252"/>
      <c r="D35" s="220"/>
      <c r="E35" s="221"/>
      <c r="F35" s="221"/>
      <c r="G35" s="233">
        <f>G8+G30</f>
        <v>0</v>
      </c>
      <c r="H35" s="3"/>
      <c r="I35" s="3"/>
      <c r="J35" s="3"/>
      <c r="K35" s="3"/>
      <c r="L35" s="3"/>
      <c r="M35" s="3"/>
      <c r="N35" s="3"/>
      <c r="O35" s="3"/>
      <c r="P35" s="3"/>
      <c r="Q35" s="3"/>
      <c r="R35" s="3"/>
      <c r="S35" s="3"/>
      <c r="T35" s="3"/>
      <c r="U35" s="3"/>
      <c r="V35" s="3"/>
      <c r="W35" s="3"/>
      <c r="X35" s="3"/>
      <c r="Y35" s="3"/>
      <c r="AE35">
        <f>SUMIF(L7:L33,AE34,G7:G33)</f>
        <v>0</v>
      </c>
      <c r="AF35">
        <f>SUMIF(L7:L33,AF34,G7:G33)</f>
        <v>0</v>
      </c>
      <c r="AG35" t="s">
        <v>249</v>
      </c>
    </row>
    <row r="36" spans="1:60" x14ac:dyDescent="0.2">
      <c r="C36" s="253"/>
      <c r="D36" s="10"/>
      <c r="AG36" t="s">
        <v>250</v>
      </c>
    </row>
    <row r="37" spans="1:60" x14ac:dyDescent="0.2">
      <c r="D37" s="10"/>
    </row>
    <row r="38" spans="1:60" x14ac:dyDescent="0.2">
      <c r="D38" s="10"/>
    </row>
    <row r="39" spans="1:60" x14ac:dyDescent="0.2">
      <c r="D39" s="10"/>
    </row>
    <row r="40" spans="1:60" x14ac:dyDescent="0.2">
      <c r="D40" s="10"/>
    </row>
    <row r="41" spans="1:60" x14ac:dyDescent="0.2">
      <c r="D41" s="10"/>
    </row>
    <row r="42" spans="1:60" x14ac:dyDescent="0.2">
      <c r="D42" s="10"/>
    </row>
    <row r="43" spans="1:60" x14ac:dyDescent="0.2">
      <c r="D43" s="10"/>
    </row>
    <row r="44" spans="1:60" x14ac:dyDescent="0.2">
      <c r="D44" s="10"/>
    </row>
    <row r="45" spans="1:60" x14ac:dyDescent="0.2">
      <c r="D45" s="10"/>
    </row>
    <row r="46" spans="1:60" x14ac:dyDescent="0.2">
      <c r="D46" s="10"/>
    </row>
    <row r="47" spans="1:60" x14ac:dyDescent="0.2">
      <c r="D47" s="10"/>
    </row>
    <row r="48" spans="1:60"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Kh2QzfMwo6ZJZkPXQB1ojC9YhizNBClIiDjDk4l3gVP3FxFRmT3H/VjrGOBuxg12LASlgISbcbwu91/CRB/frQ==" saltValue="TczMAf1V+dT8lO/BINoNQA==" spinCount="100000" sheet="1" formatRows="0"/>
  <mergeCells count="5">
    <mergeCell ref="A1:G1"/>
    <mergeCell ref="C2:G2"/>
    <mergeCell ref="C3:G3"/>
    <mergeCell ref="C4:G4"/>
    <mergeCell ref="C23:G23"/>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C9D56-008D-45CC-88AA-5EFBDE993D50}">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97</v>
      </c>
      <c r="C3" s="204" t="s">
        <v>98</v>
      </c>
      <c r="D3" s="202"/>
      <c r="E3" s="202"/>
      <c r="F3" s="202"/>
      <c r="G3" s="203"/>
      <c r="AC3" s="179" t="s">
        <v>192</v>
      </c>
      <c r="AG3" t="s">
        <v>193</v>
      </c>
    </row>
    <row r="4" spans="1:60" ht="24.95" customHeight="1" x14ac:dyDescent="0.2">
      <c r="A4" s="205" t="s">
        <v>9</v>
      </c>
      <c r="B4" s="206" t="s">
        <v>99</v>
      </c>
      <c r="C4" s="207" t="s">
        <v>50</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140</v>
      </c>
      <c r="C8" s="248" t="s">
        <v>141</v>
      </c>
      <c r="D8" s="229"/>
      <c r="E8" s="230"/>
      <c r="F8" s="231"/>
      <c r="G8" s="231">
        <f>SUMIF(AG9:AG19,"&lt;&gt;NOR",G9:G19)</f>
        <v>0</v>
      </c>
      <c r="H8" s="231"/>
      <c r="I8" s="231">
        <f>SUM(I9:I19)</f>
        <v>0</v>
      </c>
      <c r="J8" s="231"/>
      <c r="K8" s="231">
        <f>SUM(K9:K19)</f>
        <v>0</v>
      </c>
      <c r="L8" s="231"/>
      <c r="M8" s="231">
        <f>SUM(M9:M19)</f>
        <v>0</v>
      </c>
      <c r="N8" s="230"/>
      <c r="O8" s="230">
        <f>SUM(O9:O19)</f>
        <v>117.82</v>
      </c>
      <c r="P8" s="230"/>
      <c r="Q8" s="230">
        <f>SUM(Q9:Q19)</f>
        <v>0</v>
      </c>
      <c r="R8" s="231"/>
      <c r="S8" s="231"/>
      <c r="T8" s="232"/>
      <c r="U8" s="226"/>
      <c r="V8" s="226">
        <f>SUM(V9:V19)</f>
        <v>397.41999999999996</v>
      </c>
      <c r="W8" s="226"/>
      <c r="X8" s="226"/>
      <c r="Y8" s="226"/>
      <c r="AG8" t="s">
        <v>218</v>
      </c>
    </row>
    <row r="9" spans="1:60" outlineLevel="1" x14ac:dyDescent="0.2">
      <c r="A9" s="234">
        <v>1</v>
      </c>
      <c r="B9" s="235" t="s">
        <v>1228</v>
      </c>
      <c r="C9" s="250" t="s">
        <v>1229</v>
      </c>
      <c r="D9" s="236" t="s">
        <v>253</v>
      </c>
      <c r="E9" s="237">
        <v>66.150000000000006</v>
      </c>
      <c r="F9" s="238"/>
      <c r="G9" s="239">
        <f>ROUND(E9*F9,2)</f>
        <v>0</v>
      </c>
      <c r="H9" s="238"/>
      <c r="I9" s="239">
        <f>ROUND(E9*H9,2)</f>
        <v>0</v>
      </c>
      <c r="J9" s="238"/>
      <c r="K9" s="239">
        <f>ROUND(E9*J9,2)</f>
        <v>0</v>
      </c>
      <c r="L9" s="239">
        <v>21</v>
      </c>
      <c r="M9" s="239">
        <f>G9*(1+L9/100)</f>
        <v>0</v>
      </c>
      <c r="N9" s="237">
        <v>0</v>
      </c>
      <c r="O9" s="237">
        <f>ROUND(E9*N9,2)</f>
        <v>0</v>
      </c>
      <c r="P9" s="237">
        <v>0</v>
      </c>
      <c r="Q9" s="237">
        <f>ROUND(E9*P9,2)</f>
        <v>0</v>
      </c>
      <c r="R9" s="239"/>
      <c r="S9" s="239" t="s">
        <v>236</v>
      </c>
      <c r="T9" s="240" t="s">
        <v>223</v>
      </c>
      <c r="U9" s="225">
        <v>2.2109999999999999</v>
      </c>
      <c r="V9" s="225">
        <f>ROUND(E9*U9,2)</f>
        <v>146.26</v>
      </c>
      <c r="W9" s="225"/>
      <c r="X9" s="225" t="s">
        <v>224</v>
      </c>
      <c r="Y9" s="225" t="s">
        <v>225</v>
      </c>
      <c r="Z9" s="215"/>
      <c r="AA9" s="215"/>
      <c r="AB9" s="215"/>
      <c r="AC9" s="215"/>
      <c r="AD9" s="215"/>
      <c r="AE9" s="215"/>
      <c r="AF9" s="215"/>
      <c r="AG9" s="215" t="s">
        <v>226</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outlineLevel="2" x14ac:dyDescent="0.2">
      <c r="A10" s="222"/>
      <c r="B10" s="223"/>
      <c r="C10" s="261" t="s">
        <v>1230</v>
      </c>
      <c r="D10" s="254"/>
      <c r="E10" s="255">
        <v>66.150000000000006</v>
      </c>
      <c r="F10" s="225"/>
      <c r="G10" s="225"/>
      <c r="H10" s="225"/>
      <c r="I10" s="225"/>
      <c r="J10" s="225"/>
      <c r="K10" s="225"/>
      <c r="L10" s="225"/>
      <c r="M10" s="225"/>
      <c r="N10" s="224"/>
      <c r="O10" s="224"/>
      <c r="P10" s="224"/>
      <c r="Q10" s="224"/>
      <c r="R10" s="225"/>
      <c r="S10" s="225"/>
      <c r="T10" s="225"/>
      <c r="U10" s="225"/>
      <c r="V10" s="225"/>
      <c r="W10" s="225"/>
      <c r="X10" s="225"/>
      <c r="Y10" s="225"/>
      <c r="Z10" s="215"/>
      <c r="AA10" s="215"/>
      <c r="AB10" s="215"/>
      <c r="AC10" s="215"/>
      <c r="AD10" s="215"/>
      <c r="AE10" s="215"/>
      <c r="AF10" s="215"/>
      <c r="AG10" s="215" t="s">
        <v>258</v>
      </c>
      <c r="AH10" s="215">
        <v>0</v>
      </c>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row>
    <row r="11" spans="1:60" outlineLevel="1" x14ac:dyDescent="0.2">
      <c r="A11" s="234">
        <v>2</v>
      </c>
      <c r="B11" s="235" t="s">
        <v>1231</v>
      </c>
      <c r="C11" s="250" t="s">
        <v>1232</v>
      </c>
      <c r="D11" s="236" t="s">
        <v>1233</v>
      </c>
      <c r="E11" s="237">
        <v>40.483800000000002</v>
      </c>
      <c r="F11" s="238"/>
      <c r="G11" s="239">
        <f>ROUND(E11*F11,2)</f>
        <v>0</v>
      </c>
      <c r="H11" s="238"/>
      <c r="I11" s="239">
        <f>ROUND(E11*H11,2)</f>
        <v>0</v>
      </c>
      <c r="J11" s="238"/>
      <c r="K11" s="239">
        <f>ROUND(E11*J11,2)</f>
        <v>0</v>
      </c>
      <c r="L11" s="239">
        <v>21</v>
      </c>
      <c r="M11" s="239">
        <f>G11*(1+L11/100)</f>
        <v>0</v>
      </c>
      <c r="N11" s="237">
        <v>2.80938</v>
      </c>
      <c r="O11" s="237">
        <f>ROUND(E11*N11,2)</f>
        <v>113.73</v>
      </c>
      <c r="P11" s="237">
        <v>0</v>
      </c>
      <c r="Q11" s="237">
        <f>ROUND(E11*P11,2)</f>
        <v>0</v>
      </c>
      <c r="R11" s="239"/>
      <c r="S11" s="239" t="s">
        <v>416</v>
      </c>
      <c r="T11" s="240" t="s">
        <v>223</v>
      </c>
      <c r="U11" s="225">
        <v>2.52705</v>
      </c>
      <c r="V11" s="225">
        <f>ROUND(E11*U11,2)</f>
        <v>102.3</v>
      </c>
      <c r="W11" s="225"/>
      <c r="X11" s="225" t="s">
        <v>399</v>
      </c>
      <c r="Y11" s="225" t="s">
        <v>225</v>
      </c>
      <c r="Z11" s="215"/>
      <c r="AA11" s="215"/>
      <c r="AB11" s="215"/>
      <c r="AC11" s="215"/>
      <c r="AD11" s="215"/>
      <c r="AE11" s="215"/>
      <c r="AF11" s="215"/>
      <c r="AG11" s="215" t="s">
        <v>400</v>
      </c>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2" x14ac:dyDescent="0.2">
      <c r="A12" s="222"/>
      <c r="B12" s="223"/>
      <c r="C12" s="261" t="s">
        <v>1234</v>
      </c>
      <c r="D12" s="254"/>
      <c r="E12" s="255">
        <v>40.479999999999997</v>
      </c>
      <c r="F12" s="225"/>
      <c r="G12" s="225"/>
      <c r="H12" s="225"/>
      <c r="I12" s="225"/>
      <c r="J12" s="225"/>
      <c r="K12" s="225"/>
      <c r="L12" s="225"/>
      <c r="M12" s="225"/>
      <c r="N12" s="224"/>
      <c r="O12" s="224"/>
      <c r="P12" s="224"/>
      <c r="Q12" s="224"/>
      <c r="R12" s="225"/>
      <c r="S12" s="225"/>
      <c r="T12" s="225"/>
      <c r="U12" s="225"/>
      <c r="V12" s="225"/>
      <c r="W12" s="225"/>
      <c r="X12" s="225"/>
      <c r="Y12" s="225"/>
      <c r="Z12" s="215"/>
      <c r="AA12" s="215"/>
      <c r="AB12" s="215"/>
      <c r="AC12" s="215"/>
      <c r="AD12" s="215"/>
      <c r="AE12" s="215"/>
      <c r="AF12" s="215"/>
      <c r="AG12" s="215" t="s">
        <v>258</v>
      </c>
      <c r="AH12" s="215">
        <v>0</v>
      </c>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outlineLevel="1" x14ac:dyDescent="0.2">
      <c r="A13" s="234">
        <v>3</v>
      </c>
      <c r="B13" s="235" t="s">
        <v>1235</v>
      </c>
      <c r="C13" s="250" t="s">
        <v>1236</v>
      </c>
      <c r="D13" s="236" t="s">
        <v>1237</v>
      </c>
      <c r="E13" s="237">
        <v>3.6857000000000002</v>
      </c>
      <c r="F13" s="238"/>
      <c r="G13" s="239">
        <f>ROUND(E13*F13,2)</f>
        <v>0</v>
      </c>
      <c r="H13" s="238"/>
      <c r="I13" s="239">
        <f>ROUND(E13*H13,2)</f>
        <v>0</v>
      </c>
      <c r="J13" s="238"/>
      <c r="K13" s="239">
        <f>ROUND(E13*J13,2)</f>
        <v>0</v>
      </c>
      <c r="L13" s="239">
        <v>21</v>
      </c>
      <c r="M13" s="239">
        <f>G13*(1+L13/100)</f>
        <v>0</v>
      </c>
      <c r="N13" s="237">
        <v>1.07521</v>
      </c>
      <c r="O13" s="237">
        <f>ROUND(E13*N13,2)</f>
        <v>3.96</v>
      </c>
      <c r="P13" s="237">
        <v>0</v>
      </c>
      <c r="Q13" s="237">
        <f>ROUND(E13*P13,2)</f>
        <v>0</v>
      </c>
      <c r="R13" s="239"/>
      <c r="S13" s="239" t="s">
        <v>416</v>
      </c>
      <c r="T13" s="240" t="s">
        <v>223</v>
      </c>
      <c r="U13" s="225">
        <v>22.40701</v>
      </c>
      <c r="V13" s="225">
        <f>ROUND(E13*U13,2)</f>
        <v>82.59</v>
      </c>
      <c r="W13" s="225"/>
      <c r="X13" s="225" t="s">
        <v>399</v>
      </c>
      <c r="Y13" s="225" t="s">
        <v>225</v>
      </c>
      <c r="Z13" s="215"/>
      <c r="AA13" s="215"/>
      <c r="AB13" s="215"/>
      <c r="AC13" s="215"/>
      <c r="AD13" s="215"/>
      <c r="AE13" s="215"/>
      <c r="AF13" s="215"/>
      <c r="AG13" s="215" t="s">
        <v>400</v>
      </c>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row>
    <row r="14" spans="1:60" outlineLevel="2" x14ac:dyDescent="0.2">
      <c r="A14" s="222"/>
      <c r="B14" s="223"/>
      <c r="C14" s="261" t="s">
        <v>1238</v>
      </c>
      <c r="D14" s="254"/>
      <c r="E14" s="255">
        <v>3.05</v>
      </c>
      <c r="F14" s="225"/>
      <c r="G14" s="225"/>
      <c r="H14" s="225"/>
      <c r="I14" s="225"/>
      <c r="J14" s="225"/>
      <c r="K14" s="225"/>
      <c r="L14" s="225"/>
      <c r="M14" s="225"/>
      <c r="N14" s="224"/>
      <c r="O14" s="224"/>
      <c r="P14" s="224"/>
      <c r="Q14" s="224"/>
      <c r="R14" s="225"/>
      <c r="S14" s="225"/>
      <c r="T14" s="225"/>
      <c r="U14" s="225"/>
      <c r="V14" s="225"/>
      <c r="W14" s="225"/>
      <c r="X14" s="225"/>
      <c r="Y14" s="225"/>
      <c r="Z14" s="215"/>
      <c r="AA14" s="215"/>
      <c r="AB14" s="215"/>
      <c r="AC14" s="215"/>
      <c r="AD14" s="215"/>
      <c r="AE14" s="215"/>
      <c r="AF14" s="215"/>
      <c r="AG14" s="215" t="s">
        <v>258</v>
      </c>
      <c r="AH14" s="215">
        <v>0</v>
      </c>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outlineLevel="3" x14ac:dyDescent="0.2">
      <c r="A15" s="222"/>
      <c r="B15" s="223"/>
      <c r="C15" s="261" t="s">
        <v>1239</v>
      </c>
      <c r="D15" s="254"/>
      <c r="E15" s="255">
        <v>0.17</v>
      </c>
      <c r="F15" s="225"/>
      <c r="G15" s="225"/>
      <c r="H15" s="225"/>
      <c r="I15" s="225"/>
      <c r="J15" s="225"/>
      <c r="K15" s="225"/>
      <c r="L15" s="225"/>
      <c r="M15" s="225"/>
      <c r="N15" s="224"/>
      <c r="O15" s="224"/>
      <c r="P15" s="224"/>
      <c r="Q15" s="224"/>
      <c r="R15" s="225"/>
      <c r="S15" s="225"/>
      <c r="T15" s="225"/>
      <c r="U15" s="225"/>
      <c r="V15" s="225"/>
      <c r="W15" s="225"/>
      <c r="X15" s="225"/>
      <c r="Y15" s="225"/>
      <c r="Z15" s="215"/>
      <c r="AA15" s="215"/>
      <c r="AB15" s="215"/>
      <c r="AC15" s="215"/>
      <c r="AD15" s="215"/>
      <c r="AE15" s="215"/>
      <c r="AF15" s="215"/>
      <c r="AG15" s="215" t="s">
        <v>258</v>
      </c>
      <c r="AH15" s="215">
        <v>0</v>
      </c>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outlineLevel="3" x14ac:dyDescent="0.2">
      <c r="A16" s="222"/>
      <c r="B16" s="223"/>
      <c r="C16" s="261" t="s">
        <v>1240</v>
      </c>
      <c r="D16" s="254"/>
      <c r="E16" s="255">
        <v>0.3</v>
      </c>
      <c r="F16" s="225"/>
      <c r="G16" s="225"/>
      <c r="H16" s="225"/>
      <c r="I16" s="225"/>
      <c r="J16" s="225"/>
      <c r="K16" s="225"/>
      <c r="L16" s="225"/>
      <c r="M16" s="225"/>
      <c r="N16" s="224"/>
      <c r="O16" s="224"/>
      <c r="P16" s="224"/>
      <c r="Q16" s="224"/>
      <c r="R16" s="225"/>
      <c r="S16" s="225"/>
      <c r="T16" s="225"/>
      <c r="U16" s="225"/>
      <c r="V16" s="225"/>
      <c r="W16" s="225"/>
      <c r="X16" s="225"/>
      <c r="Y16" s="225"/>
      <c r="Z16" s="215"/>
      <c r="AA16" s="215"/>
      <c r="AB16" s="215"/>
      <c r="AC16" s="215"/>
      <c r="AD16" s="215"/>
      <c r="AE16" s="215"/>
      <c r="AF16" s="215"/>
      <c r="AG16" s="215" t="s">
        <v>258</v>
      </c>
      <c r="AH16" s="215">
        <v>0</v>
      </c>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outlineLevel="3" x14ac:dyDescent="0.2">
      <c r="A17" s="222"/>
      <c r="B17" s="223"/>
      <c r="C17" s="261" t="s">
        <v>1241</v>
      </c>
      <c r="D17" s="254"/>
      <c r="E17" s="255">
        <v>0.06</v>
      </c>
      <c r="F17" s="225"/>
      <c r="G17" s="225"/>
      <c r="H17" s="225"/>
      <c r="I17" s="225"/>
      <c r="J17" s="225"/>
      <c r="K17" s="225"/>
      <c r="L17" s="225"/>
      <c r="M17" s="225"/>
      <c r="N17" s="224"/>
      <c r="O17" s="224"/>
      <c r="P17" s="224"/>
      <c r="Q17" s="224"/>
      <c r="R17" s="225"/>
      <c r="S17" s="225"/>
      <c r="T17" s="225"/>
      <c r="U17" s="225"/>
      <c r="V17" s="225"/>
      <c r="W17" s="225"/>
      <c r="X17" s="225"/>
      <c r="Y17" s="225"/>
      <c r="Z17" s="215"/>
      <c r="AA17" s="215"/>
      <c r="AB17" s="215"/>
      <c r="AC17" s="215"/>
      <c r="AD17" s="215"/>
      <c r="AE17" s="215"/>
      <c r="AF17" s="215"/>
      <c r="AG17" s="215" t="s">
        <v>258</v>
      </c>
      <c r="AH17" s="215">
        <v>0</v>
      </c>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row>
    <row r="18" spans="1:60" outlineLevel="3" x14ac:dyDescent="0.2">
      <c r="A18" s="222"/>
      <c r="B18" s="223"/>
      <c r="C18" s="261" t="s">
        <v>1242</v>
      </c>
      <c r="D18" s="254"/>
      <c r="E18" s="255">
        <v>0.1</v>
      </c>
      <c r="F18" s="225"/>
      <c r="G18" s="225"/>
      <c r="H18" s="225"/>
      <c r="I18" s="225"/>
      <c r="J18" s="225"/>
      <c r="K18" s="225"/>
      <c r="L18" s="225"/>
      <c r="M18" s="225"/>
      <c r="N18" s="224"/>
      <c r="O18" s="224"/>
      <c r="P18" s="224"/>
      <c r="Q18" s="224"/>
      <c r="R18" s="225"/>
      <c r="S18" s="225"/>
      <c r="T18" s="225"/>
      <c r="U18" s="225"/>
      <c r="V18" s="225"/>
      <c r="W18" s="225"/>
      <c r="X18" s="225"/>
      <c r="Y18" s="225"/>
      <c r="Z18" s="215"/>
      <c r="AA18" s="215"/>
      <c r="AB18" s="215"/>
      <c r="AC18" s="215"/>
      <c r="AD18" s="215"/>
      <c r="AE18" s="215"/>
      <c r="AF18" s="215"/>
      <c r="AG18" s="215" t="s">
        <v>258</v>
      </c>
      <c r="AH18" s="215">
        <v>0</v>
      </c>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1:60" outlineLevel="1" x14ac:dyDescent="0.2">
      <c r="A19" s="241">
        <v>4</v>
      </c>
      <c r="B19" s="242" t="s">
        <v>1243</v>
      </c>
      <c r="C19" s="249" t="s">
        <v>1244</v>
      </c>
      <c r="D19" s="243" t="s">
        <v>908</v>
      </c>
      <c r="E19" s="244">
        <v>105</v>
      </c>
      <c r="F19" s="245"/>
      <c r="G19" s="246">
        <f>ROUND(E19*F19,2)</f>
        <v>0</v>
      </c>
      <c r="H19" s="245"/>
      <c r="I19" s="246">
        <f>ROUND(E19*H19,2)</f>
        <v>0</v>
      </c>
      <c r="J19" s="245"/>
      <c r="K19" s="246">
        <f>ROUND(E19*J19,2)</f>
        <v>0</v>
      </c>
      <c r="L19" s="246">
        <v>21</v>
      </c>
      <c r="M19" s="246">
        <f>G19*(1+L19/100)</f>
        <v>0</v>
      </c>
      <c r="N19" s="244">
        <v>1.25E-3</v>
      </c>
      <c r="O19" s="244">
        <f>ROUND(E19*N19,2)</f>
        <v>0.13</v>
      </c>
      <c r="P19" s="244">
        <v>0</v>
      </c>
      <c r="Q19" s="244">
        <f>ROUND(E19*P19,2)</f>
        <v>0</v>
      </c>
      <c r="R19" s="246"/>
      <c r="S19" s="246" t="s">
        <v>416</v>
      </c>
      <c r="T19" s="247" t="s">
        <v>223</v>
      </c>
      <c r="U19" s="225">
        <v>0.63117999999999996</v>
      </c>
      <c r="V19" s="225">
        <f>ROUND(E19*U19,2)</f>
        <v>66.27</v>
      </c>
      <c r="W19" s="225"/>
      <c r="X19" s="225" t="s">
        <v>399</v>
      </c>
      <c r="Y19" s="225" t="s">
        <v>225</v>
      </c>
      <c r="Z19" s="215"/>
      <c r="AA19" s="215"/>
      <c r="AB19" s="215"/>
      <c r="AC19" s="215"/>
      <c r="AD19" s="215"/>
      <c r="AE19" s="215"/>
      <c r="AF19" s="215"/>
      <c r="AG19" s="215" t="s">
        <v>400</v>
      </c>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row>
    <row r="20" spans="1:60" x14ac:dyDescent="0.2">
      <c r="A20" s="227" t="s">
        <v>217</v>
      </c>
      <c r="B20" s="228" t="s">
        <v>142</v>
      </c>
      <c r="C20" s="248" t="s">
        <v>143</v>
      </c>
      <c r="D20" s="229"/>
      <c r="E20" s="230"/>
      <c r="F20" s="231"/>
      <c r="G20" s="231">
        <f>SUMIF(AG21:AG25,"&lt;&gt;NOR",G21:G25)</f>
        <v>0</v>
      </c>
      <c r="H20" s="231"/>
      <c r="I20" s="231">
        <f>SUM(I21:I25)</f>
        <v>0</v>
      </c>
      <c r="J20" s="231"/>
      <c r="K20" s="231">
        <f>SUM(K21:K25)</f>
        <v>0</v>
      </c>
      <c r="L20" s="231"/>
      <c r="M20" s="231">
        <f>SUM(M21:M25)</f>
        <v>0</v>
      </c>
      <c r="N20" s="230"/>
      <c r="O20" s="230">
        <f>SUM(O21:O25)</f>
        <v>0</v>
      </c>
      <c r="P20" s="230"/>
      <c r="Q20" s="230">
        <f>SUM(Q21:Q25)</f>
        <v>0</v>
      </c>
      <c r="R20" s="231"/>
      <c r="S20" s="231"/>
      <c r="T20" s="232"/>
      <c r="U20" s="226"/>
      <c r="V20" s="226">
        <f>SUM(V21:V25)</f>
        <v>0</v>
      </c>
      <c r="W20" s="226"/>
      <c r="X20" s="226"/>
      <c r="Y20" s="226"/>
      <c r="AG20" t="s">
        <v>218</v>
      </c>
    </row>
    <row r="21" spans="1:60" outlineLevel="1" x14ac:dyDescent="0.2">
      <c r="A21" s="234">
        <v>5</v>
      </c>
      <c r="B21" s="235" t="s">
        <v>1245</v>
      </c>
      <c r="C21" s="250" t="s">
        <v>1246</v>
      </c>
      <c r="D21" s="236" t="s">
        <v>1247</v>
      </c>
      <c r="E21" s="237">
        <v>35.549999999999997</v>
      </c>
      <c r="F21" s="238"/>
      <c r="G21" s="239">
        <f>ROUND(E21*F21,2)</f>
        <v>0</v>
      </c>
      <c r="H21" s="238"/>
      <c r="I21" s="239">
        <f>ROUND(E21*H21,2)</f>
        <v>0</v>
      </c>
      <c r="J21" s="238"/>
      <c r="K21" s="239">
        <f>ROUND(E21*J21,2)</f>
        <v>0</v>
      </c>
      <c r="L21" s="239">
        <v>21</v>
      </c>
      <c r="M21" s="239">
        <f>G21*(1+L21/100)</f>
        <v>0</v>
      </c>
      <c r="N21" s="237">
        <v>0</v>
      </c>
      <c r="O21" s="237">
        <f>ROUND(E21*N21,2)</f>
        <v>0</v>
      </c>
      <c r="P21" s="237">
        <v>0</v>
      </c>
      <c r="Q21" s="237">
        <f>ROUND(E21*P21,2)</f>
        <v>0</v>
      </c>
      <c r="R21" s="239"/>
      <c r="S21" s="239" t="s">
        <v>416</v>
      </c>
      <c r="T21" s="240" t="s">
        <v>223</v>
      </c>
      <c r="U21" s="225">
        <v>0</v>
      </c>
      <c r="V21" s="225">
        <f>ROUND(E21*U21,2)</f>
        <v>0</v>
      </c>
      <c r="W21" s="225"/>
      <c r="X21" s="225" t="s">
        <v>399</v>
      </c>
      <c r="Y21" s="225" t="s">
        <v>225</v>
      </c>
      <c r="Z21" s="215"/>
      <c r="AA21" s="215"/>
      <c r="AB21" s="215"/>
      <c r="AC21" s="215"/>
      <c r="AD21" s="215"/>
      <c r="AE21" s="215"/>
      <c r="AF21" s="215"/>
      <c r="AG21" s="215" t="s">
        <v>400</v>
      </c>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row>
    <row r="22" spans="1:60" outlineLevel="2" x14ac:dyDescent="0.2">
      <c r="A22" s="222"/>
      <c r="B22" s="223"/>
      <c r="C22" s="261" t="s">
        <v>1248</v>
      </c>
      <c r="D22" s="254"/>
      <c r="E22" s="255">
        <v>35.549999999999997</v>
      </c>
      <c r="F22" s="225"/>
      <c r="G22" s="225"/>
      <c r="H22" s="225"/>
      <c r="I22" s="225"/>
      <c r="J22" s="225"/>
      <c r="K22" s="225"/>
      <c r="L22" s="225"/>
      <c r="M22" s="225"/>
      <c r="N22" s="224"/>
      <c r="O22" s="224"/>
      <c r="P22" s="224"/>
      <c r="Q22" s="224"/>
      <c r="R22" s="225"/>
      <c r="S22" s="225"/>
      <c r="T22" s="225"/>
      <c r="U22" s="225"/>
      <c r="V22" s="225"/>
      <c r="W22" s="225"/>
      <c r="X22" s="225"/>
      <c r="Y22" s="225"/>
      <c r="Z22" s="215"/>
      <c r="AA22" s="215"/>
      <c r="AB22" s="215"/>
      <c r="AC22" s="215"/>
      <c r="AD22" s="215"/>
      <c r="AE22" s="215"/>
      <c r="AF22" s="215"/>
      <c r="AG22" s="215" t="s">
        <v>258</v>
      </c>
      <c r="AH22" s="215">
        <v>0</v>
      </c>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row>
    <row r="23" spans="1:60" outlineLevel="1" x14ac:dyDescent="0.2">
      <c r="A23" s="241">
        <v>6</v>
      </c>
      <c r="B23" s="242" t="s">
        <v>1249</v>
      </c>
      <c r="C23" s="249" t="s">
        <v>1250</v>
      </c>
      <c r="D23" s="243" t="s">
        <v>284</v>
      </c>
      <c r="E23" s="244">
        <v>17</v>
      </c>
      <c r="F23" s="245"/>
      <c r="G23" s="246">
        <f>ROUND(E23*F23,2)</f>
        <v>0</v>
      </c>
      <c r="H23" s="245"/>
      <c r="I23" s="246">
        <f>ROUND(E23*H23,2)</f>
        <v>0</v>
      </c>
      <c r="J23" s="245"/>
      <c r="K23" s="246">
        <f>ROUND(E23*J23,2)</f>
        <v>0</v>
      </c>
      <c r="L23" s="246">
        <v>21</v>
      </c>
      <c r="M23" s="246">
        <f>G23*(1+L23/100)</f>
        <v>0</v>
      </c>
      <c r="N23" s="244">
        <v>0</v>
      </c>
      <c r="O23" s="244">
        <f>ROUND(E23*N23,2)</f>
        <v>0</v>
      </c>
      <c r="P23" s="244">
        <v>0</v>
      </c>
      <c r="Q23" s="244">
        <f>ROUND(E23*P23,2)</f>
        <v>0</v>
      </c>
      <c r="R23" s="246"/>
      <c r="S23" s="246" t="s">
        <v>222</v>
      </c>
      <c r="T23" s="247" t="s">
        <v>223</v>
      </c>
      <c r="U23" s="225">
        <v>0</v>
      </c>
      <c r="V23" s="225">
        <f>ROUND(E23*U23,2)</f>
        <v>0</v>
      </c>
      <c r="W23" s="225"/>
      <c r="X23" s="225" t="s">
        <v>399</v>
      </c>
      <c r="Y23" s="225" t="s">
        <v>225</v>
      </c>
      <c r="Z23" s="215"/>
      <c r="AA23" s="215"/>
      <c r="AB23" s="215"/>
      <c r="AC23" s="215"/>
      <c r="AD23" s="215"/>
      <c r="AE23" s="215"/>
      <c r="AF23" s="215"/>
      <c r="AG23" s="215" t="s">
        <v>400</v>
      </c>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row>
    <row r="24" spans="1:60" ht="22.5" outlineLevel="1" x14ac:dyDescent="0.2">
      <c r="A24" s="234">
        <v>7</v>
      </c>
      <c r="B24" s="235" t="s">
        <v>1251</v>
      </c>
      <c r="C24" s="250" t="s">
        <v>1252</v>
      </c>
      <c r="D24" s="236" t="s">
        <v>1247</v>
      </c>
      <c r="E24" s="237">
        <v>248.85</v>
      </c>
      <c r="F24" s="238"/>
      <c r="G24" s="239">
        <f>ROUND(E24*F24,2)</f>
        <v>0</v>
      </c>
      <c r="H24" s="238"/>
      <c r="I24" s="239">
        <f>ROUND(E24*H24,2)</f>
        <v>0</v>
      </c>
      <c r="J24" s="238"/>
      <c r="K24" s="239">
        <f>ROUND(E24*J24,2)</f>
        <v>0</v>
      </c>
      <c r="L24" s="239">
        <v>21</v>
      </c>
      <c r="M24" s="239">
        <f>G24*(1+L24/100)</f>
        <v>0</v>
      </c>
      <c r="N24" s="237">
        <v>0</v>
      </c>
      <c r="O24" s="237">
        <f>ROUND(E24*N24,2)</f>
        <v>0</v>
      </c>
      <c r="P24" s="237">
        <v>0</v>
      </c>
      <c r="Q24" s="237">
        <f>ROUND(E24*P24,2)</f>
        <v>0</v>
      </c>
      <c r="R24" s="239"/>
      <c r="S24" s="239" t="s">
        <v>222</v>
      </c>
      <c r="T24" s="240" t="s">
        <v>223</v>
      </c>
      <c r="U24" s="225">
        <v>0</v>
      </c>
      <c r="V24" s="225">
        <f>ROUND(E24*U24,2)</f>
        <v>0</v>
      </c>
      <c r="W24" s="225"/>
      <c r="X24" s="225" t="s">
        <v>399</v>
      </c>
      <c r="Y24" s="225" t="s">
        <v>225</v>
      </c>
      <c r="Z24" s="215"/>
      <c r="AA24" s="215"/>
      <c r="AB24" s="215"/>
      <c r="AC24" s="215"/>
      <c r="AD24" s="215"/>
      <c r="AE24" s="215"/>
      <c r="AF24" s="215"/>
      <c r="AG24" s="215" t="s">
        <v>400</v>
      </c>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row>
    <row r="25" spans="1:60" outlineLevel="2" x14ac:dyDescent="0.2">
      <c r="A25" s="222"/>
      <c r="B25" s="223"/>
      <c r="C25" s="261" t="s">
        <v>1253</v>
      </c>
      <c r="D25" s="254"/>
      <c r="E25" s="255">
        <v>248.85</v>
      </c>
      <c r="F25" s="225"/>
      <c r="G25" s="225"/>
      <c r="H25" s="225"/>
      <c r="I25" s="225"/>
      <c r="J25" s="225"/>
      <c r="K25" s="225"/>
      <c r="L25" s="225"/>
      <c r="M25" s="225"/>
      <c r="N25" s="224"/>
      <c r="O25" s="224"/>
      <c r="P25" s="224"/>
      <c r="Q25" s="224"/>
      <c r="R25" s="225"/>
      <c r="S25" s="225"/>
      <c r="T25" s="225"/>
      <c r="U25" s="225"/>
      <c r="V25" s="225"/>
      <c r="W25" s="225"/>
      <c r="X25" s="225"/>
      <c r="Y25" s="225"/>
      <c r="Z25" s="215"/>
      <c r="AA25" s="215"/>
      <c r="AB25" s="215"/>
      <c r="AC25" s="215"/>
      <c r="AD25" s="215"/>
      <c r="AE25" s="215"/>
      <c r="AF25" s="215"/>
      <c r="AG25" s="215" t="s">
        <v>258</v>
      </c>
      <c r="AH25" s="215">
        <v>0</v>
      </c>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row>
    <row r="26" spans="1:60" x14ac:dyDescent="0.2">
      <c r="A26" s="227" t="s">
        <v>217</v>
      </c>
      <c r="B26" s="228" t="s">
        <v>174</v>
      </c>
      <c r="C26" s="248" t="s">
        <v>175</v>
      </c>
      <c r="D26" s="229"/>
      <c r="E26" s="230"/>
      <c r="F26" s="231"/>
      <c r="G26" s="231">
        <f>SUMIF(AG27:AG27,"&lt;&gt;NOR",G27:G27)</f>
        <v>0</v>
      </c>
      <c r="H26" s="231"/>
      <c r="I26" s="231">
        <f>SUM(I27:I27)</f>
        <v>0</v>
      </c>
      <c r="J26" s="231"/>
      <c r="K26" s="231">
        <f>SUM(K27:K27)</f>
        <v>0</v>
      </c>
      <c r="L26" s="231"/>
      <c r="M26" s="231">
        <f>SUM(M27:M27)</f>
        <v>0</v>
      </c>
      <c r="N26" s="230"/>
      <c r="O26" s="230">
        <f>SUM(O27:O27)</f>
        <v>0</v>
      </c>
      <c r="P26" s="230"/>
      <c r="Q26" s="230">
        <f>SUM(Q27:Q27)</f>
        <v>0</v>
      </c>
      <c r="R26" s="231"/>
      <c r="S26" s="231"/>
      <c r="T26" s="232"/>
      <c r="U26" s="226"/>
      <c r="V26" s="226">
        <f>SUM(V27:V27)</f>
        <v>0</v>
      </c>
      <c r="W26" s="226"/>
      <c r="X26" s="226"/>
      <c r="Y26" s="226"/>
      <c r="AG26" t="s">
        <v>218</v>
      </c>
    </row>
    <row r="27" spans="1:60" outlineLevel="1" x14ac:dyDescent="0.2">
      <c r="A27" s="234">
        <v>8</v>
      </c>
      <c r="B27" s="235" t="s">
        <v>280</v>
      </c>
      <c r="C27" s="250" t="s">
        <v>1254</v>
      </c>
      <c r="D27" s="236" t="s">
        <v>284</v>
      </c>
      <c r="E27" s="237">
        <v>1</v>
      </c>
      <c r="F27" s="238"/>
      <c r="G27" s="239">
        <f>ROUND(E27*F27,2)</f>
        <v>0</v>
      </c>
      <c r="H27" s="238"/>
      <c r="I27" s="239">
        <f>ROUND(E27*H27,2)</f>
        <v>0</v>
      </c>
      <c r="J27" s="238"/>
      <c r="K27" s="239">
        <f>ROUND(E27*J27,2)</f>
        <v>0</v>
      </c>
      <c r="L27" s="239">
        <v>21</v>
      </c>
      <c r="M27" s="239">
        <f>G27*(1+L27/100)</f>
        <v>0</v>
      </c>
      <c r="N27" s="237">
        <v>0</v>
      </c>
      <c r="O27" s="237">
        <f>ROUND(E27*N27,2)</f>
        <v>0</v>
      </c>
      <c r="P27" s="237">
        <v>0</v>
      </c>
      <c r="Q27" s="237">
        <f>ROUND(E27*P27,2)</f>
        <v>0</v>
      </c>
      <c r="R27" s="239"/>
      <c r="S27" s="239" t="s">
        <v>222</v>
      </c>
      <c r="T27" s="240" t="s">
        <v>223</v>
      </c>
      <c r="U27" s="225">
        <v>0</v>
      </c>
      <c r="V27" s="225">
        <f>ROUND(E27*U27,2)</f>
        <v>0</v>
      </c>
      <c r="W27" s="225"/>
      <c r="X27" s="225" t="s">
        <v>224</v>
      </c>
      <c r="Y27" s="225" t="s">
        <v>225</v>
      </c>
      <c r="Z27" s="215"/>
      <c r="AA27" s="215"/>
      <c r="AB27" s="215"/>
      <c r="AC27" s="215"/>
      <c r="AD27" s="215"/>
      <c r="AE27" s="215"/>
      <c r="AF27" s="215"/>
      <c r="AG27" s="215" t="s">
        <v>226</v>
      </c>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row>
    <row r="28" spans="1:60" x14ac:dyDescent="0.2">
      <c r="A28" s="3"/>
      <c r="B28" s="4"/>
      <c r="C28" s="251"/>
      <c r="D28" s="6"/>
      <c r="E28" s="3"/>
      <c r="F28" s="3"/>
      <c r="G28" s="3"/>
      <c r="H28" s="3"/>
      <c r="I28" s="3"/>
      <c r="J28" s="3"/>
      <c r="K28" s="3"/>
      <c r="L28" s="3"/>
      <c r="M28" s="3"/>
      <c r="N28" s="3"/>
      <c r="O28" s="3"/>
      <c r="P28" s="3"/>
      <c r="Q28" s="3"/>
      <c r="R28" s="3"/>
      <c r="S28" s="3"/>
      <c r="T28" s="3"/>
      <c r="U28" s="3"/>
      <c r="V28" s="3"/>
      <c r="W28" s="3"/>
      <c r="X28" s="3"/>
      <c r="Y28" s="3"/>
      <c r="AE28">
        <v>12</v>
      </c>
      <c r="AF28">
        <v>21</v>
      </c>
      <c r="AG28" t="s">
        <v>203</v>
      </c>
    </row>
    <row r="29" spans="1:60" x14ac:dyDescent="0.2">
      <c r="A29" s="218"/>
      <c r="B29" s="219" t="s">
        <v>29</v>
      </c>
      <c r="C29" s="252"/>
      <c r="D29" s="220"/>
      <c r="E29" s="221"/>
      <c r="F29" s="221"/>
      <c r="G29" s="233">
        <f>G8+G20+G26</f>
        <v>0</v>
      </c>
      <c r="H29" s="3"/>
      <c r="I29" s="3"/>
      <c r="J29" s="3"/>
      <c r="K29" s="3"/>
      <c r="L29" s="3"/>
      <c r="M29" s="3"/>
      <c r="N29" s="3"/>
      <c r="O29" s="3"/>
      <c r="P29" s="3"/>
      <c r="Q29" s="3"/>
      <c r="R29" s="3"/>
      <c r="S29" s="3"/>
      <c r="T29" s="3"/>
      <c r="U29" s="3"/>
      <c r="V29" s="3"/>
      <c r="W29" s="3"/>
      <c r="X29" s="3"/>
      <c r="Y29" s="3"/>
      <c r="AE29">
        <f>SUMIF(L7:L27,AE28,G7:G27)</f>
        <v>0</v>
      </c>
      <c r="AF29">
        <f>SUMIF(L7:L27,AF28,G7:G27)</f>
        <v>0</v>
      </c>
      <c r="AG29" t="s">
        <v>249</v>
      </c>
    </row>
    <row r="30" spans="1:60" x14ac:dyDescent="0.2">
      <c r="C30" s="253"/>
      <c r="D30" s="10"/>
      <c r="AG30" t="s">
        <v>250</v>
      </c>
    </row>
    <row r="31" spans="1:60" x14ac:dyDescent="0.2">
      <c r="D31" s="10"/>
    </row>
    <row r="32" spans="1:60"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EKOP+X/iwKTbzX4uijFxEVLQMW+h60L6ViMDjO61365kbrM7OtV7ADe1TR7m4FHAj+Gk0Dd4Ox9avpuUMc0uVw==" saltValue="cMGkKdxpdjHh3ErtaMlKrA==" spinCount="100000" sheet="1" formatRows="0"/>
  <mergeCells count="4">
    <mergeCell ref="A1:G1"/>
    <mergeCell ref="C2:G2"/>
    <mergeCell ref="C3:G3"/>
    <mergeCell ref="C4:G4"/>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107" t="s">
        <v>6</v>
      </c>
      <c r="B1" s="107"/>
      <c r="C1" s="108"/>
      <c r="D1" s="107"/>
      <c r="E1" s="107"/>
      <c r="F1" s="107"/>
      <c r="G1" s="107"/>
    </row>
    <row r="2" spans="1:7" ht="24.95" customHeight="1" x14ac:dyDescent="0.2">
      <c r="A2" s="50" t="s">
        <v>7</v>
      </c>
      <c r="B2" s="49"/>
      <c r="C2" s="109"/>
      <c r="D2" s="109"/>
      <c r="E2" s="109"/>
      <c r="F2" s="109"/>
      <c r="G2" s="110"/>
    </row>
    <row r="3" spans="1:7" ht="24.95" customHeight="1" x14ac:dyDescent="0.2">
      <c r="A3" s="50" t="s">
        <v>8</v>
      </c>
      <c r="B3" s="49"/>
      <c r="C3" s="109"/>
      <c r="D3" s="109"/>
      <c r="E3" s="109"/>
      <c r="F3" s="109"/>
      <c r="G3" s="110"/>
    </row>
    <row r="4" spans="1:7" ht="24.95" customHeight="1" x14ac:dyDescent="0.2">
      <c r="A4" s="50" t="s">
        <v>9</v>
      </c>
      <c r="B4" s="49"/>
      <c r="C4" s="109"/>
      <c r="D4" s="109"/>
      <c r="E4" s="109"/>
      <c r="F4" s="109"/>
      <c r="G4" s="110"/>
    </row>
    <row r="5" spans="1:7" x14ac:dyDescent="0.2">
      <c r="B5" s="4"/>
      <c r="C5" s="5"/>
      <c r="D5" s="6"/>
    </row>
  </sheetData>
  <sheetProtection algorithmName="SHA-512" hashValue="+Mz7oZHMdwbletct6bIAoayj9JJF3xYBYoAPsfkajEHI3B8afjcePxPEEKMf+0Qec+YpIRcgCLzJrWCnBH54Sw==" saltValue="KWQLazvsPd268sJiGUPGKg==" spinCount="100000" sheet="1" formatRows="0"/>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55875-0BBE-4617-8D64-44B0F7BB3EE3}">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47</v>
      </c>
      <c r="C3" s="204" t="s">
        <v>48</v>
      </c>
      <c r="D3" s="202"/>
      <c r="E3" s="202"/>
      <c r="F3" s="202"/>
      <c r="G3" s="203"/>
      <c r="AC3" s="179" t="s">
        <v>192</v>
      </c>
      <c r="AG3" t="s">
        <v>193</v>
      </c>
    </row>
    <row r="4" spans="1:60" ht="24.95" customHeight="1" x14ac:dyDescent="0.2">
      <c r="A4" s="205" t="s">
        <v>9</v>
      </c>
      <c r="B4" s="206" t="s">
        <v>49</v>
      </c>
      <c r="C4" s="207" t="s">
        <v>50</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188</v>
      </c>
      <c r="C8" s="248" t="s">
        <v>27</v>
      </c>
      <c r="D8" s="229"/>
      <c r="E8" s="230"/>
      <c r="F8" s="231"/>
      <c r="G8" s="231">
        <f>SUMIF(AG9:AG18,"&lt;&gt;NOR",G9:G18)</f>
        <v>0</v>
      </c>
      <c r="H8" s="231"/>
      <c r="I8" s="231">
        <f>SUM(I9:I18)</f>
        <v>0</v>
      </c>
      <c r="J8" s="231"/>
      <c r="K8" s="231">
        <f>SUM(K9:K18)</f>
        <v>0</v>
      </c>
      <c r="L8" s="231"/>
      <c r="M8" s="231">
        <f>SUM(M9:M18)</f>
        <v>0</v>
      </c>
      <c r="N8" s="230"/>
      <c r="O8" s="230">
        <f>SUM(O9:O18)</f>
        <v>0</v>
      </c>
      <c r="P8" s="230"/>
      <c r="Q8" s="230">
        <f>SUM(Q9:Q18)</f>
        <v>0</v>
      </c>
      <c r="R8" s="231"/>
      <c r="S8" s="231"/>
      <c r="T8" s="232"/>
      <c r="U8" s="226"/>
      <c r="V8" s="226">
        <f>SUM(V9:V18)</f>
        <v>0</v>
      </c>
      <c r="W8" s="226"/>
      <c r="X8" s="226"/>
      <c r="Y8" s="226"/>
      <c r="AG8" t="s">
        <v>218</v>
      </c>
    </row>
    <row r="9" spans="1:60" outlineLevel="1" x14ac:dyDescent="0.2">
      <c r="A9" s="241">
        <v>1</v>
      </c>
      <c r="B9" s="242" t="s">
        <v>219</v>
      </c>
      <c r="C9" s="249" t="s">
        <v>220</v>
      </c>
      <c r="D9" s="243" t="s">
        <v>221</v>
      </c>
      <c r="E9" s="244">
        <v>1</v>
      </c>
      <c r="F9" s="245"/>
      <c r="G9" s="246">
        <f>ROUND(E9*F9,2)</f>
        <v>0</v>
      </c>
      <c r="H9" s="245"/>
      <c r="I9" s="246">
        <f>ROUND(E9*H9,2)</f>
        <v>0</v>
      </c>
      <c r="J9" s="245"/>
      <c r="K9" s="246">
        <f>ROUND(E9*J9,2)</f>
        <v>0</v>
      </c>
      <c r="L9" s="246">
        <v>21</v>
      </c>
      <c r="M9" s="246">
        <f>G9*(1+L9/100)</f>
        <v>0</v>
      </c>
      <c r="N9" s="244">
        <v>0</v>
      </c>
      <c r="O9" s="244">
        <f>ROUND(E9*N9,2)</f>
        <v>0</v>
      </c>
      <c r="P9" s="244">
        <v>0</v>
      </c>
      <c r="Q9" s="244">
        <f>ROUND(E9*P9,2)</f>
        <v>0</v>
      </c>
      <c r="R9" s="246"/>
      <c r="S9" s="246" t="s">
        <v>222</v>
      </c>
      <c r="T9" s="247" t="s">
        <v>223</v>
      </c>
      <c r="U9" s="225">
        <v>0</v>
      </c>
      <c r="V9" s="225">
        <f>ROUND(E9*U9,2)</f>
        <v>0</v>
      </c>
      <c r="W9" s="225"/>
      <c r="X9" s="225" t="s">
        <v>224</v>
      </c>
      <c r="Y9" s="225" t="s">
        <v>225</v>
      </c>
      <c r="Z9" s="215"/>
      <c r="AA9" s="215"/>
      <c r="AB9" s="215"/>
      <c r="AC9" s="215"/>
      <c r="AD9" s="215"/>
      <c r="AE9" s="215"/>
      <c r="AF9" s="215"/>
      <c r="AG9" s="215" t="s">
        <v>226</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outlineLevel="1" x14ac:dyDescent="0.2">
      <c r="A10" s="241">
        <v>2</v>
      </c>
      <c r="B10" s="242" t="s">
        <v>227</v>
      </c>
      <c r="C10" s="249" t="s">
        <v>228</v>
      </c>
      <c r="D10" s="243" t="s">
        <v>221</v>
      </c>
      <c r="E10" s="244">
        <v>1</v>
      </c>
      <c r="F10" s="245"/>
      <c r="G10" s="246">
        <f>ROUND(E10*F10,2)</f>
        <v>0</v>
      </c>
      <c r="H10" s="245"/>
      <c r="I10" s="246">
        <f>ROUND(E10*H10,2)</f>
        <v>0</v>
      </c>
      <c r="J10" s="245"/>
      <c r="K10" s="246">
        <f>ROUND(E10*J10,2)</f>
        <v>0</v>
      </c>
      <c r="L10" s="246">
        <v>21</v>
      </c>
      <c r="M10" s="246">
        <f>G10*(1+L10/100)</f>
        <v>0</v>
      </c>
      <c r="N10" s="244">
        <v>0</v>
      </c>
      <c r="O10" s="244">
        <f>ROUND(E10*N10,2)</f>
        <v>0</v>
      </c>
      <c r="P10" s="244">
        <v>0</v>
      </c>
      <c r="Q10" s="244">
        <f>ROUND(E10*P10,2)</f>
        <v>0</v>
      </c>
      <c r="R10" s="246"/>
      <c r="S10" s="246" t="s">
        <v>222</v>
      </c>
      <c r="T10" s="247" t="s">
        <v>223</v>
      </c>
      <c r="U10" s="225">
        <v>0</v>
      </c>
      <c r="V10" s="225">
        <f>ROUND(E10*U10,2)</f>
        <v>0</v>
      </c>
      <c r="W10" s="225"/>
      <c r="X10" s="225" t="s">
        <v>224</v>
      </c>
      <c r="Y10" s="225" t="s">
        <v>225</v>
      </c>
      <c r="Z10" s="215"/>
      <c r="AA10" s="215"/>
      <c r="AB10" s="215"/>
      <c r="AC10" s="215"/>
      <c r="AD10" s="215"/>
      <c r="AE10" s="215"/>
      <c r="AF10" s="215"/>
      <c r="AG10" s="215" t="s">
        <v>226</v>
      </c>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row>
    <row r="11" spans="1:60" outlineLevel="1" x14ac:dyDescent="0.2">
      <c r="A11" s="241">
        <v>3</v>
      </c>
      <c r="B11" s="242" t="s">
        <v>229</v>
      </c>
      <c r="C11" s="249" t="s">
        <v>230</v>
      </c>
      <c r="D11" s="243" t="s">
        <v>221</v>
      </c>
      <c r="E11" s="244">
        <v>1</v>
      </c>
      <c r="F11" s="245"/>
      <c r="G11" s="246">
        <f>ROUND(E11*F11,2)</f>
        <v>0</v>
      </c>
      <c r="H11" s="245"/>
      <c r="I11" s="246">
        <f>ROUND(E11*H11,2)</f>
        <v>0</v>
      </c>
      <c r="J11" s="245"/>
      <c r="K11" s="246">
        <f>ROUND(E11*J11,2)</f>
        <v>0</v>
      </c>
      <c r="L11" s="246">
        <v>21</v>
      </c>
      <c r="M11" s="246">
        <f>G11*(1+L11/100)</f>
        <v>0</v>
      </c>
      <c r="N11" s="244">
        <v>0</v>
      </c>
      <c r="O11" s="244">
        <f>ROUND(E11*N11,2)</f>
        <v>0</v>
      </c>
      <c r="P11" s="244">
        <v>0</v>
      </c>
      <c r="Q11" s="244">
        <f>ROUND(E11*P11,2)</f>
        <v>0</v>
      </c>
      <c r="R11" s="246"/>
      <c r="S11" s="246" t="s">
        <v>222</v>
      </c>
      <c r="T11" s="247" t="s">
        <v>223</v>
      </c>
      <c r="U11" s="225">
        <v>0</v>
      </c>
      <c r="V11" s="225">
        <f>ROUND(E11*U11,2)</f>
        <v>0</v>
      </c>
      <c r="W11" s="225"/>
      <c r="X11" s="225" t="s">
        <v>224</v>
      </c>
      <c r="Y11" s="225" t="s">
        <v>225</v>
      </c>
      <c r="Z11" s="215"/>
      <c r="AA11" s="215"/>
      <c r="AB11" s="215"/>
      <c r="AC11" s="215"/>
      <c r="AD11" s="215"/>
      <c r="AE11" s="215"/>
      <c r="AF11" s="215"/>
      <c r="AG11" s="215" t="s">
        <v>226</v>
      </c>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1" x14ac:dyDescent="0.2">
      <c r="A12" s="241">
        <v>4</v>
      </c>
      <c r="B12" s="242" t="s">
        <v>231</v>
      </c>
      <c r="C12" s="249" t="s">
        <v>232</v>
      </c>
      <c r="D12" s="243" t="s">
        <v>221</v>
      </c>
      <c r="E12" s="244">
        <v>1</v>
      </c>
      <c r="F12" s="245"/>
      <c r="G12" s="246">
        <f>ROUND(E12*F12,2)</f>
        <v>0</v>
      </c>
      <c r="H12" s="245"/>
      <c r="I12" s="246">
        <f>ROUND(E12*H12,2)</f>
        <v>0</v>
      </c>
      <c r="J12" s="245"/>
      <c r="K12" s="246">
        <f>ROUND(E12*J12,2)</f>
        <v>0</v>
      </c>
      <c r="L12" s="246">
        <v>21</v>
      </c>
      <c r="M12" s="246">
        <f>G12*(1+L12/100)</f>
        <v>0</v>
      </c>
      <c r="N12" s="244">
        <v>0</v>
      </c>
      <c r="O12" s="244">
        <f>ROUND(E12*N12,2)</f>
        <v>0</v>
      </c>
      <c r="P12" s="244">
        <v>0</v>
      </c>
      <c r="Q12" s="244">
        <f>ROUND(E12*P12,2)</f>
        <v>0</v>
      </c>
      <c r="R12" s="246"/>
      <c r="S12" s="246" t="s">
        <v>222</v>
      </c>
      <c r="T12" s="247" t="s">
        <v>223</v>
      </c>
      <c r="U12" s="225">
        <v>0</v>
      </c>
      <c r="V12" s="225">
        <f>ROUND(E12*U12,2)</f>
        <v>0</v>
      </c>
      <c r="W12" s="225"/>
      <c r="X12" s="225" t="s">
        <v>224</v>
      </c>
      <c r="Y12" s="225" t="s">
        <v>225</v>
      </c>
      <c r="Z12" s="215"/>
      <c r="AA12" s="215"/>
      <c r="AB12" s="215"/>
      <c r="AC12" s="215"/>
      <c r="AD12" s="215"/>
      <c r="AE12" s="215"/>
      <c r="AF12" s="215"/>
      <c r="AG12" s="215" t="s">
        <v>226</v>
      </c>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outlineLevel="1" x14ac:dyDescent="0.2">
      <c r="A13" s="241">
        <v>5</v>
      </c>
      <c r="B13" s="242" t="s">
        <v>233</v>
      </c>
      <c r="C13" s="249" t="s">
        <v>234</v>
      </c>
      <c r="D13" s="243" t="s">
        <v>235</v>
      </c>
      <c r="E13" s="244">
        <v>1</v>
      </c>
      <c r="F13" s="245"/>
      <c r="G13" s="246">
        <f>ROUND(E13*F13,2)</f>
        <v>0</v>
      </c>
      <c r="H13" s="245"/>
      <c r="I13" s="246">
        <f>ROUND(E13*H13,2)</f>
        <v>0</v>
      </c>
      <c r="J13" s="245"/>
      <c r="K13" s="246">
        <f>ROUND(E13*J13,2)</f>
        <v>0</v>
      </c>
      <c r="L13" s="246">
        <v>21</v>
      </c>
      <c r="M13" s="246">
        <f>G13*(1+L13/100)</f>
        <v>0</v>
      </c>
      <c r="N13" s="244">
        <v>0</v>
      </c>
      <c r="O13" s="244">
        <f>ROUND(E13*N13,2)</f>
        <v>0</v>
      </c>
      <c r="P13" s="244">
        <v>0</v>
      </c>
      <c r="Q13" s="244">
        <f>ROUND(E13*P13,2)</f>
        <v>0</v>
      </c>
      <c r="R13" s="246"/>
      <c r="S13" s="246" t="s">
        <v>236</v>
      </c>
      <c r="T13" s="247" t="s">
        <v>223</v>
      </c>
      <c r="U13" s="225">
        <v>0</v>
      </c>
      <c r="V13" s="225">
        <f>ROUND(E13*U13,2)</f>
        <v>0</v>
      </c>
      <c r="W13" s="225"/>
      <c r="X13" s="225" t="s">
        <v>237</v>
      </c>
      <c r="Y13" s="225" t="s">
        <v>225</v>
      </c>
      <c r="Z13" s="215"/>
      <c r="AA13" s="215"/>
      <c r="AB13" s="215"/>
      <c r="AC13" s="215"/>
      <c r="AD13" s="215"/>
      <c r="AE13" s="215"/>
      <c r="AF13" s="215"/>
      <c r="AG13" s="215" t="s">
        <v>238</v>
      </c>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row>
    <row r="14" spans="1:60" outlineLevel="1" x14ac:dyDescent="0.2">
      <c r="A14" s="241">
        <v>6</v>
      </c>
      <c r="B14" s="242" t="s">
        <v>239</v>
      </c>
      <c r="C14" s="249" t="s">
        <v>240</v>
      </c>
      <c r="D14" s="243" t="s">
        <v>221</v>
      </c>
      <c r="E14" s="244">
        <v>1</v>
      </c>
      <c r="F14" s="245"/>
      <c r="G14" s="246">
        <f>ROUND(E14*F14,2)</f>
        <v>0</v>
      </c>
      <c r="H14" s="245"/>
      <c r="I14" s="246">
        <f>ROUND(E14*H14,2)</f>
        <v>0</v>
      </c>
      <c r="J14" s="245"/>
      <c r="K14" s="246">
        <f>ROUND(E14*J14,2)</f>
        <v>0</v>
      </c>
      <c r="L14" s="246">
        <v>21</v>
      </c>
      <c r="M14" s="246">
        <f>G14*(1+L14/100)</f>
        <v>0</v>
      </c>
      <c r="N14" s="244">
        <v>0</v>
      </c>
      <c r="O14" s="244">
        <f>ROUND(E14*N14,2)</f>
        <v>0</v>
      </c>
      <c r="P14" s="244">
        <v>0</v>
      </c>
      <c r="Q14" s="244">
        <f>ROUND(E14*P14,2)</f>
        <v>0</v>
      </c>
      <c r="R14" s="246"/>
      <c r="S14" s="246" t="s">
        <v>222</v>
      </c>
      <c r="T14" s="247" t="s">
        <v>223</v>
      </c>
      <c r="U14" s="225">
        <v>0</v>
      </c>
      <c r="V14" s="225">
        <f>ROUND(E14*U14,2)</f>
        <v>0</v>
      </c>
      <c r="W14" s="225"/>
      <c r="X14" s="225" t="s">
        <v>224</v>
      </c>
      <c r="Y14" s="225" t="s">
        <v>225</v>
      </c>
      <c r="Z14" s="215"/>
      <c r="AA14" s="215"/>
      <c r="AB14" s="215"/>
      <c r="AC14" s="215"/>
      <c r="AD14" s="215"/>
      <c r="AE14" s="215"/>
      <c r="AF14" s="215"/>
      <c r="AG14" s="215" t="s">
        <v>226</v>
      </c>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outlineLevel="1" x14ac:dyDescent="0.2">
      <c r="A15" s="241">
        <v>7</v>
      </c>
      <c r="B15" s="242" t="s">
        <v>241</v>
      </c>
      <c r="C15" s="249" t="s">
        <v>242</v>
      </c>
      <c r="D15" s="243" t="s">
        <v>221</v>
      </c>
      <c r="E15" s="244">
        <v>1</v>
      </c>
      <c r="F15" s="245"/>
      <c r="G15" s="246">
        <f>ROUND(E15*F15,2)</f>
        <v>0</v>
      </c>
      <c r="H15" s="245"/>
      <c r="I15" s="246">
        <f>ROUND(E15*H15,2)</f>
        <v>0</v>
      </c>
      <c r="J15" s="245"/>
      <c r="K15" s="246">
        <f>ROUND(E15*J15,2)</f>
        <v>0</v>
      </c>
      <c r="L15" s="246">
        <v>21</v>
      </c>
      <c r="M15" s="246">
        <f>G15*(1+L15/100)</f>
        <v>0</v>
      </c>
      <c r="N15" s="244">
        <v>0</v>
      </c>
      <c r="O15" s="244">
        <f>ROUND(E15*N15,2)</f>
        <v>0</v>
      </c>
      <c r="P15" s="244">
        <v>0</v>
      </c>
      <c r="Q15" s="244">
        <f>ROUND(E15*P15,2)</f>
        <v>0</v>
      </c>
      <c r="R15" s="246"/>
      <c r="S15" s="246" t="s">
        <v>222</v>
      </c>
      <c r="T15" s="247" t="s">
        <v>223</v>
      </c>
      <c r="U15" s="225">
        <v>0</v>
      </c>
      <c r="V15" s="225">
        <f>ROUND(E15*U15,2)</f>
        <v>0</v>
      </c>
      <c r="W15" s="225"/>
      <c r="X15" s="225" t="s">
        <v>224</v>
      </c>
      <c r="Y15" s="225" t="s">
        <v>225</v>
      </c>
      <c r="Z15" s="215"/>
      <c r="AA15" s="215"/>
      <c r="AB15" s="215"/>
      <c r="AC15" s="215"/>
      <c r="AD15" s="215"/>
      <c r="AE15" s="215"/>
      <c r="AF15" s="215"/>
      <c r="AG15" s="215" t="s">
        <v>226</v>
      </c>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outlineLevel="1" x14ac:dyDescent="0.2">
      <c r="A16" s="241">
        <v>8</v>
      </c>
      <c r="B16" s="242" t="s">
        <v>243</v>
      </c>
      <c r="C16" s="249" t="s">
        <v>244</v>
      </c>
      <c r="D16" s="243" t="s">
        <v>221</v>
      </c>
      <c r="E16" s="244">
        <v>1</v>
      </c>
      <c r="F16" s="245"/>
      <c r="G16" s="246">
        <f>ROUND(E16*F16,2)</f>
        <v>0</v>
      </c>
      <c r="H16" s="245"/>
      <c r="I16" s="246">
        <f>ROUND(E16*H16,2)</f>
        <v>0</v>
      </c>
      <c r="J16" s="245"/>
      <c r="K16" s="246">
        <f>ROUND(E16*J16,2)</f>
        <v>0</v>
      </c>
      <c r="L16" s="246">
        <v>21</v>
      </c>
      <c r="M16" s="246">
        <f>G16*(1+L16/100)</f>
        <v>0</v>
      </c>
      <c r="N16" s="244">
        <v>0</v>
      </c>
      <c r="O16" s="244">
        <f>ROUND(E16*N16,2)</f>
        <v>0</v>
      </c>
      <c r="P16" s="244">
        <v>0</v>
      </c>
      <c r="Q16" s="244">
        <f>ROUND(E16*P16,2)</f>
        <v>0</v>
      </c>
      <c r="R16" s="246"/>
      <c r="S16" s="246" t="s">
        <v>222</v>
      </c>
      <c r="T16" s="247" t="s">
        <v>223</v>
      </c>
      <c r="U16" s="225">
        <v>0</v>
      </c>
      <c r="V16" s="225">
        <f>ROUND(E16*U16,2)</f>
        <v>0</v>
      </c>
      <c r="W16" s="225"/>
      <c r="X16" s="225" t="s">
        <v>224</v>
      </c>
      <c r="Y16" s="225" t="s">
        <v>225</v>
      </c>
      <c r="Z16" s="215"/>
      <c r="AA16" s="215"/>
      <c r="AB16" s="215"/>
      <c r="AC16" s="215"/>
      <c r="AD16" s="215"/>
      <c r="AE16" s="215"/>
      <c r="AF16" s="215"/>
      <c r="AG16" s="215" t="s">
        <v>226</v>
      </c>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outlineLevel="1" x14ac:dyDescent="0.2">
      <c r="A17" s="241">
        <v>9</v>
      </c>
      <c r="B17" s="242" t="s">
        <v>245</v>
      </c>
      <c r="C17" s="249" t="s">
        <v>246</v>
      </c>
      <c r="D17" s="243" t="s">
        <v>221</v>
      </c>
      <c r="E17" s="244">
        <v>1</v>
      </c>
      <c r="F17" s="245"/>
      <c r="G17" s="246">
        <f>ROUND(E17*F17,2)</f>
        <v>0</v>
      </c>
      <c r="H17" s="245"/>
      <c r="I17" s="246">
        <f>ROUND(E17*H17,2)</f>
        <v>0</v>
      </c>
      <c r="J17" s="245"/>
      <c r="K17" s="246">
        <f>ROUND(E17*J17,2)</f>
        <v>0</v>
      </c>
      <c r="L17" s="246">
        <v>21</v>
      </c>
      <c r="M17" s="246">
        <f>G17*(1+L17/100)</f>
        <v>0</v>
      </c>
      <c r="N17" s="244">
        <v>0</v>
      </c>
      <c r="O17" s="244">
        <f>ROUND(E17*N17,2)</f>
        <v>0</v>
      </c>
      <c r="P17" s="244">
        <v>0</v>
      </c>
      <c r="Q17" s="244">
        <f>ROUND(E17*P17,2)</f>
        <v>0</v>
      </c>
      <c r="R17" s="246"/>
      <c r="S17" s="246" t="s">
        <v>222</v>
      </c>
      <c r="T17" s="247" t="s">
        <v>223</v>
      </c>
      <c r="U17" s="225">
        <v>0</v>
      </c>
      <c r="V17" s="225">
        <f>ROUND(E17*U17,2)</f>
        <v>0</v>
      </c>
      <c r="W17" s="225"/>
      <c r="X17" s="225" t="s">
        <v>224</v>
      </c>
      <c r="Y17" s="225" t="s">
        <v>225</v>
      </c>
      <c r="Z17" s="215"/>
      <c r="AA17" s="215"/>
      <c r="AB17" s="215"/>
      <c r="AC17" s="215"/>
      <c r="AD17" s="215"/>
      <c r="AE17" s="215"/>
      <c r="AF17" s="215"/>
      <c r="AG17" s="215" t="s">
        <v>226</v>
      </c>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row>
    <row r="18" spans="1:60" outlineLevel="1" x14ac:dyDescent="0.2">
      <c r="A18" s="234">
        <v>10</v>
      </c>
      <c r="B18" s="235" t="s">
        <v>247</v>
      </c>
      <c r="C18" s="250" t="s">
        <v>248</v>
      </c>
      <c r="D18" s="236" t="s">
        <v>221</v>
      </c>
      <c r="E18" s="237">
        <v>1</v>
      </c>
      <c r="F18" s="238"/>
      <c r="G18" s="239">
        <f>ROUND(E18*F18,2)</f>
        <v>0</v>
      </c>
      <c r="H18" s="238"/>
      <c r="I18" s="239">
        <f>ROUND(E18*H18,2)</f>
        <v>0</v>
      </c>
      <c r="J18" s="238"/>
      <c r="K18" s="239">
        <f>ROUND(E18*J18,2)</f>
        <v>0</v>
      </c>
      <c r="L18" s="239">
        <v>21</v>
      </c>
      <c r="M18" s="239">
        <f>G18*(1+L18/100)</f>
        <v>0</v>
      </c>
      <c r="N18" s="237">
        <v>0</v>
      </c>
      <c r="O18" s="237">
        <f>ROUND(E18*N18,2)</f>
        <v>0</v>
      </c>
      <c r="P18" s="237">
        <v>0</v>
      </c>
      <c r="Q18" s="237">
        <f>ROUND(E18*P18,2)</f>
        <v>0</v>
      </c>
      <c r="R18" s="239"/>
      <c r="S18" s="239" t="s">
        <v>222</v>
      </c>
      <c r="T18" s="240" t="s">
        <v>223</v>
      </c>
      <c r="U18" s="225">
        <v>0</v>
      </c>
      <c r="V18" s="225">
        <f>ROUND(E18*U18,2)</f>
        <v>0</v>
      </c>
      <c r="W18" s="225"/>
      <c r="X18" s="225" t="s">
        <v>224</v>
      </c>
      <c r="Y18" s="225" t="s">
        <v>225</v>
      </c>
      <c r="Z18" s="215"/>
      <c r="AA18" s="215"/>
      <c r="AB18" s="215"/>
      <c r="AC18" s="215"/>
      <c r="AD18" s="215"/>
      <c r="AE18" s="215"/>
      <c r="AF18" s="215"/>
      <c r="AG18" s="215" t="s">
        <v>226</v>
      </c>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1:60" x14ac:dyDescent="0.2">
      <c r="A19" s="3"/>
      <c r="B19" s="4"/>
      <c r="C19" s="251"/>
      <c r="D19" s="6"/>
      <c r="E19" s="3"/>
      <c r="F19" s="3"/>
      <c r="G19" s="3"/>
      <c r="H19" s="3"/>
      <c r="I19" s="3"/>
      <c r="J19" s="3"/>
      <c r="K19" s="3"/>
      <c r="L19" s="3"/>
      <c r="M19" s="3"/>
      <c r="N19" s="3"/>
      <c r="O19" s="3"/>
      <c r="P19" s="3"/>
      <c r="Q19" s="3"/>
      <c r="R19" s="3"/>
      <c r="S19" s="3"/>
      <c r="T19" s="3"/>
      <c r="U19" s="3"/>
      <c r="V19" s="3"/>
      <c r="W19" s="3"/>
      <c r="X19" s="3"/>
      <c r="Y19" s="3"/>
      <c r="AE19">
        <v>12</v>
      </c>
      <c r="AF19">
        <v>21</v>
      </c>
      <c r="AG19" t="s">
        <v>203</v>
      </c>
    </row>
    <row r="20" spans="1:60" x14ac:dyDescent="0.2">
      <c r="A20" s="218"/>
      <c r="B20" s="219" t="s">
        <v>29</v>
      </c>
      <c r="C20" s="252"/>
      <c r="D20" s="220"/>
      <c r="E20" s="221"/>
      <c r="F20" s="221"/>
      <c r="G20" s="233">
        <f>G8</f>
        <v>0</v>
      </c>
      <c r="H20" s="3"/>
      <c r="I20" s="3"/>
      <c r="J20" s="3"/>
      <c r="K20" s="3"/>
      <c r="L20" s="3"/>
      <c r="M20" s="3"/>
      <c r="N20" s="3"/>
      <c r="O20" s="3"/>
      <c r="P20" s="3"/>
      <c r="Q20" s="3"/>
      <c r="R20" s="3"/>
      <c r="S20" s="3"/>
      <c r="T20" s="3"/>
      <c r="U20" s="3"/>
      <c r="V20" s="3"/>
      <c r="W20" s="3"/>
      <c r="X20" s="3"/>
      <c r="Y20" s="3"/>
      <c r="AE20">
        <f>SUMIF(L7:L18,AE19,G7:G18)</f>
        <v>0</v>
      </c>
      <c r="AF20">
        <f>SUMIF(L7:L18,AF19,G7:G18)</f>
        <v>0</v>
      </c>
      <c r="AG20" t="s">
        <v>249</v>
      </c>
    </row>
    <row r="21" spans="1:60" x14ac:dyDescent="0.2">
      <c r="C21" s="253"/>
      <c r="D21" s="10"/>
      <c r="AG21" t="s">
        <v>250</v>
      </c>
    </row>
    <row r="22" spans="1:60" x14ac:dyDescent="0.2">
      <c r="D22" s="10"/>
    </row>
    <row r="23" spans="1:60" x14ac:dyDescent="0.2">
      <c r="D23" s="10"/>
    </row>
    <row r="24" spans="1:60" x14ac:dyDescent="0.2">
      <c r="D24" s="10"/>
    </row>
    <row r="25" spans="1:60" x14ac:dyDescent="0.2">
      <c r="D25" s="10"/>
    </row>
    <row r="26" spans="1:60" x14ac:dyDescent="0.2">
      <c r="D26" s="10"/>
    </row>
    <row r="27" spans="1:60" x14ac:dyDescent="0.2">
      <c r="D27" s="10"/>
    </row>
    <row r="28" spans="1:60" x14ac:dyDescent="0.2">
      <c r="D28" s="10"/>
    </row>
    <row r="29" spans="1:60" x14ac:dyDescent="0.2">
      <c r="D29" s="10"/>
    </row>
    <row r="30" spans="1:60" x14ac:dyDescent="0.2">
      <c r="D30" s="10"/>
    </row>
    <row r="31" spans="1:60" x14ac:dyDescent="0.2">
      <c r="D31" s="10"/>
    </row>
    <row r="32" spans="1:60"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7mxUgsXANQTiMXa2tY6dqClrGi49Ydjl/zOeqBvhigYbo+N9qrDye48NKavLIkz88+B7F/sNf0K4vRp5m5UJNQ==" saltValue="ItHeNeYrVSvAY8AavM/o/A==" spinCount="100000" sheet="1" formatRows="0"/>
  <mergeCells count="4">
    <mergeCell ref="A1:G1"/>
    <mergeCell ref="C2:G2"/>
    <mergeCell ref="C3:G3"/>
    <mergeCell ref="C4:G4"/>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FEBB2-6F0C-4F59-918F-BC032AA48E0A}">
  <sheetPr>
    <outlinePr summaryBelow="0"/>
  </sheetPr>
  <dimension ref="A1:BH5000"/>
  <sheetViews>
    <sheetView tabSelected="1" workbookViewId="0">
      <pane ySplit="7" topLeftCell="A23" activePane="bottomLeft" state="frozen"/>
      <selection pane="bottomLeft" sqref="A1:G1"/>
    </sheetView>
  </sheetViews>
  <sheetFormatPr defaultRowHeight="12.75" outlineLevelRow="3"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 min="53" max="53" width="98.7109375"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51</v>
      </c>
      <c r="C3" s="204" t="s">
        <v>52</v>
      </c>
      <c r="D3" s="202"/>
      <c r="E3" s="202"/>
      <c r="F3" s="202"/>
      <c r="G3" s="203"/>
      <c r="AC3" s="179" t="s">
        <v>192</v>
      </c>
      <c r="AG3" t="s">
        <v>193</v>
      </c>
    </row>
    <row r="4" spans="1:60" ht="24.95" customHeight="1" x14ac:dyDescent="0.2">
      <c r="A4" s="205" t="s">
        <v>9</v>
      </c>
      <c r="B4" s="206" t="s">
        <v>53</v>
      </c>
      <c r="C4" s="207" t="s">
        <v>50</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138</v>
      </c>
      <c r="C8" s="248" t="s">
        <v>139</v>
      </c>
      <c r="D8" s="229"/>
      <c r="E8" s="230"/>
      <c r="F8" s="231"/>
      <c r="G8" s="231">
        <f>SUMIF(AG9:AG17,"&lt;&gt;NOR",G9:G17)</f>
        <v>0</v>
      </c>
      <c r="H8" s="231"/>
      <c r="I8" s="231">
        <f>SUM(I9:I17)</f>
        <v>0</v>
      </c>
      <c r="J8" s="231"/>
      <c r="K8" s="231">
        <f>SUM(K9:K17)</f>
        <v>0</v>
      </c>
      <c r="L8" s="231"/>
      <c r="M8" s="231">
        <f>SUM(M9:M17)</f>
        <v>0</v>
      </c>
      <c r="N8" s="230"/>
      <c r="O8" s="230">
        <f>SUM(O9:O17)</f>
        <v>0</v>
      </c>
      <c r="P8" s="230"/>
      <c r="Q8" s="230">
        <f>SUM(Q9:Q17)</f>
        <v>0</v>
      </c>
      <c r="R8" s="231"/>
      <c r="S8" s="231"/>
      <c r="T8" s="232"/>
      <c r="U8" s="226"/>
      <c r="V8" s="226">
        <f>SUM(V9:V17)</f>
        <v>4.43</v>
      </c>
      <c r="W8" s="226"/>
      <c r="X8" s="226"/>
      <c r="Y8" s="226"/>
      <c r="AG8" t="s">
        <v>218</v>
      </c>
    </row>
    <row r="9" spans="1:60" ht="22.5" outlineLevel="1" x14ac:dyDescent="0.2">
      <c r="A9" s="234">
        <v>1</v>
      </c>
      <c r="B9" s="235" t="s">
        <v>251</v>
      </c>
      <c r="C9" s="250" t="s">
        <v>252</v>
      </c>
      <c r="D9" s="236" t="s">
        <v>253</v>
      </c>
      <c r="E9" s="237">
        <v>1.2</v>
      </c>
      <c r="F9" s="238"/>
      <c r="G9" s="239">
        <f>ROUND(E9*F9,2)</f>
        <v>0</v>
      </c>
      <c r="H9" s="238"/>
      <c r="I9" s="239">
        <f>ROUND(E9*H9,2)</f>
        <v>0</v>
      </c>
      <c r="J9" s="238"/>
      <c r="K9" s="239">
        <f>ROUND(E9*J9,2)</f>
        <v>0</v>
      </c>
      <c r="L9" s="239">
        <v>21</v>
      </c>
      <c r="M9" s="239">
        <f>G9*(1+L9/100)</f>
        <v>0</v>
      </c>
      <c r="N9" s="237">
        <v>0</v>
      </c>
      <c r="O9" s="237">
        <f>ROUND(E9*N9,2)</f>
        <v>0</v>
      </c>
      <c r="P9" s="237">
        <v>0</v>
      </c>
      <c r="Q9" s="237">
        <f>ROUND(E9*P9,2)</f>
        <v>0</v>
      </c>
      <c r="R9" s="239" t="s">
        <v>254</v>
      </c>
      <c r="S9" s="239" t="s">
        <v>236</v>
      </c>
      <c r="T9" s="240" t="s">
        <v>223</v>
      </c>
      <c r="U9" s="225">
        <v>0.08</v>
      </c>
      <c r="V9" s="225">
        <f>ROUND(E9*U9,2)</f>
        <v>0.1</v>
      </c>
      <c r="W9" s="225"/>
      <c r="X9" s="225" t="s">
        <v>224</v>
      </c>
      <c r="Y9" s="225" t="s">
        <v>225</v>
      </c>
      <c r="Z9" s="215"/>
      <c r="AA9" s="215"/>
      <c r="AB9" s="215"/>
      <c r="AC9" s="215"/>
      <c r="AD9" s="215"/>
      <c r="AE9" s="215"/>
      <c r="AF9" s="215"/>
      <c r="AG9" s="215" t="s">
        <v>226</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outlineLevel="2" x14ac:dyDescent="0.2">
      <c r="A10" s="222"/>
      <c r="B10" s="223"/>
      <c r="C10" s="260" t="s">
        <v>255</v>
      </c>
      <c r="D10" s="257"/>
      <c r="E10" s="257"/>
      <c r="F10" s="257"/>
      <c r="G10" s="257"/>
      <c r="H10" s="225"/>
      <c r="I10" s="225"/>
      <c r="J10" s="225"/>
      <c r="K10" s="225"/>
      <c r="L10" s="225"/>
      <c r="M10" s="225"/>
      <c r="N10" s="224"/>
      <c r="O10" s="224"/>
      <c r="P10" s="224"/>
      <c r="Q10" s="224"/>
      <c r="R10" s="225"/>
      <c r="S10" s="225"/>
      <c r="T10" s="225"/>
      <c r="U10" s="225"/>
      <c r="V10" s="225"/>
      <c r="W10" s="225"/>
      <c r="X10" s="225"/>
      <c r="Y10" s="225"/>
      <c r="Z10" s="215"/>
      <c r="AA10" s="215"/>
      <c r="AB10" s="215"/>
      <c r="AC10" s="215"/>
      <c r="AD10" s="215"/>
      <c r="AE10" s="215"/>
      <c r="AF10" s="215"/>
      <c r="AG10" s="215" t="s">
        <v>256</v>
      </c>
      <c r="AH10" s="215"/>
      <c r="AI10" s="215"/>
      <c r="AJ10" s="215"/>
      <c r="AK10" s="215"/>
      <c r="AL10" s="215"/>
      <c r="AM10" s="215"/>
      <c r="AN10" s="215"/>
      <c r="AO10" s="215"/>
      <c r="AP10" s="215"/>
      <c r="AQ10" s="215"/>
      <c r="AR10" s="215"/>
      <c r="AS10" s="215"/>
      <c r="AT10" s="215"/>
      <c r="AU10" s="215"/>
      <c r="AV10" s="215"/>
      <c r="AW10" s="215"/>
      <c r="AX10" s="215"/>
      <c r="AY10" s="215"/>
      <c r="AZ10" s="215"/>
      <c r="BA10" s="256" t="str">
        <f>C10</f>
        <v>nezapažené pro spodní stavbu železnic, s přemístěním výkopku v příčných profilech do 15 m nebo s naložením na dopravní prostředek,</v>
      </c>
      <c r="BB10" s="215"/>
      <c r="BC10" s="215"/>
      <c r="BD10" s="215"/>
      <c r="BE10" s="215"/>
      <c r="BF10" s="215"/>
      <c r="BG10" s="215"/>
      <c r="BH10" s="215"/>
    </row>
    <row r="11" spans="1:60" outlineLevel="2" x14ac:dyDescent="0.2">
      <c r="A11" s="222"/>
      <c r="B11" s="223"/>
      <c r="C11" s="261" t="s">
        <v>257</v>
      </c>
      <c r="D11" s="254"/>
      <c r="E11" s="255">
        <v>1.2</v>
      </c>
      <c r="F11" s="225"/>
      <c r="G11" s="225"/>
      <c r="H11" s="225"/>
      <c r="I11" s="225"/>
      <c r="J11" s="225"/>
      <c r="K11" s="225"/>
      <c r="L11" s="225"/>
      <c r="M11" s="225"/>
      <c r="N11" s="224"/>
      <c r="O11" s="224"/>
      <c r="P11" s="224"/>
      <c r="Q11" s="224"/>
      <c r="R11" s="225"/>
      <c r="S11" s="225"/>
      <c r="T11" s="225"/>
      <c r="U11" s="225"/>
      <c r="V11" s="225"/>
      <c r="W11" s="225"/>
      <c r="X11" s="225"/>
      <c r="Y11" s="225"/>
      <c r="Z11" s="215"/>
      <c r="AA11" s="215"/>
      <c r="AB11" s="215"/>
      <c r="AC11" s="215"/>
      <c r="AD11" s="215"/>
      <c r="AE11" s="215"/>
      <c r="AF11" s="215"/>
      <c r="AG11" s="215" t="s">
        <v>258</v>
      </c>
      <c r="AH11" s="215">
        <v>0</v>
      </c>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1" x14ac:dyDescent="0.2">
      <c r="A12" s="234">
        <v>2</v>
      </c>
      <c r="B12" s="235" t="s">
        <v>259</v>
      </c>
      <c r="C12" s="250" t="s">
        <v>260</v>
      </c>
      <c r="D12" s="236" t="s">
        <v>253</v>
      </c>
      <c r="E12" s="237">
        <v>1.2</v>
      </c>
      <c r="F12" s="238"/>
      <c r="G12" s="239">
        <f>ROUND(E12*F12,2)</f>
        <v>0</v>
      </c>
      <c r="H12" s="238"/>
      <c r="I12" s="239">
        <f>ROUND(E12*H12,2)</f>
        <v>0</v>
      </c>
      <c r="J12" s="238"/>
      <c r="K12" s="239">
        <f>ROUND(E12*J12,2)</f>
        <v>0</v>
      </c>
      <c r="L12" s="239">
        <v>21</v>
      </c>
      <c r="M12" s="239">
        <f>G12*(1+L12/100)</f>
        <v>0</v>
      </c>
      <c r="N12" s="237">
        <v>0</v>
      </c>
      <c r="O12" s="237">
        <f>ROUND(E12*N12,2)</f>
        <v>0</v>
      </c>
      <c r="P12" s="237">
        <v>0</v>
      </c>
      <c r="Q12" s="237">
        <f>ROUND(E12*P12,2)</f>
        <v>0</v>
      </c>
      <c r="R12" s="239" t="s">
        <v>254</v>
      </c>
      <c r="S12" s="239" t="s">
        <v>236</v>
      </c>
      <c r="T12" s="240" t="s">
        <v>223</v>
      </c>
      <c r="U12" s="225">
        <v>3.5329999999999999</v>
      </c>
      <c r="V12" s="225">
        <f>ROUND(E12*U12,2)</f>
        <v>4.24</v>
      </c>
      <c r="W12" s="225"/>
      <c r="X12" s="225" t="s">
        <v>224</v>
      </c>
      <c r="Y12" s="225" t="s">
        <v>225</v>
      </c>
      <c r="Z12" s="215"/>
      <c r="AA12" s="215"/>
      <c r="AB12" s="215"/>
      <c r="AC12" s="215"/>
      <c r="AD12" s="215"/>
      <c r="AE12" s="215"/>
      <c r="AF12" s="215"/>
      <c r="AG12" s="215" t="s">
        <v>226</v>
      </c>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outlineLevel="2" x14ac:dyDescent="0.2">
      <c r="A13" s="222"/>
      <c r="B13" s="223"/>
      <c r="C13" s="260" t="s">
        <v>261</v>
      </c>
      <c r="D13" s="257"/>
      <c r="E13" s="257"/>
      <c r="F13" s="257"/>
      <c r="G13" s="257"/>
      <c r="H13" s="225"/>
      <c r="I13" s="225"/>
      <c r="J13" s="225"/>
      <c r="K13" s="225"/>
      <c r="L13" s="225"/>
      <c r="M13" s="225"/>
      <c r="N13" s="224"/>
      <c r="O13" s="224"/>
      <c r="P13" s="224"/>
      <c r="Q13" s="224"/>
      <c r="R13" s="225"/>
      <c r="S13" s="225"/>
      <c r="T13" s="225"/>
      <c r="U13" s="225"/>
      <c r="V13" s="225"/>
      <c r="W13" s="225"/>
      <c r="X13" s="225"/>
      <c r="Y13" s="225"/>
      <c r="Z13" s="215"/>
      <c r="AA13" s="215"/>
      <c r="AB13" s="215"/>
      <c r="AC13" s="215"/>
      <c r="AD13" s="215"/>
      <c r="AE13" s="215"/>
      <c r="AF13" s="215"/>
      <c r="AG13" s="215" t="s">
        <v>256</v>
      </c>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row>
    <row r="14" spans="1:60" outlineLevel="2" x14ac:dyDescent="0.2">
      <c r="A14" s="222"/>
      <c r="B14" s="223"/>
      <c r="C14" s="261" t="s">
        <v>262</v>
      </c>
      <c r="D14" s="254"/>
      <c r="E14" s="255">
        <v>1.2</v>
      </c>
      <c r="F14" s="225"/>
      <c r="G14" s="225"/>
      <c r="H14" s="225"/>
      <c r="I14" s="225"/>
      <c r="J14" s="225"/>
      <c r="K14" s="225"/>
      <c r="L14" s="225"/>
      <c r="M14" s="225"/>
      <c r="N14" s="224"/>
      <c r="O14" s="224"/>
      <c r="P14" s="224"/>
      <c r="Q14" s="224"/>
      <c r="R14" s="225"/>
      <c r="S14" s="225"/>
      <c r="T14" s="225"/>
      <c r="U14" s="225"/>
      <c r="V14" s="225"/>
      <c r="W14" s="225"/>
      <c r="X14" s="225"/>
      <c r="Y14" s="225"/>
      <c r="Z14" s="215"/>
      <c r="AA14" s="215"/>
      <c r="AB14" s="215"/>
      <c r="AC14" s="215"/>
      <c r="AD14" s="215"/>
      <c r="AE14" s="215"/>
      <c r="AF14" s="215"/>
      <c r="AG14" s="215" t="s">
        <v>258</v>
      </c>
      <c r="AH14" s="215">
        <v>0</v>
      </c>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outlineLevel="1" x14ac:dyDescent="0.2">
      <c r="A15" s="234">
        <v>3</v>
      </c>
      <c r="B15" s="235" t="s">
        <v>263</v>
      </c>
      <c r="C15" s="250" t="s">
        <v>264</v>
      </c>
      <c r="D15" s="236" t="s">
        <v>253</v>
      </c>
      <c r="E15" s="237">
        <v>1.2</v>
      </c>
      <c r="F15" s="238"/>
      <c r="G15" s="239">
        <f>ROUND(E15*F15,2)</f>
        <v>0</v>
      </c>
      <c r="H15" s="238"/>
      <c r="I15" s="239">
        <f>ROUND(E15*H15,2)</f>
        <v>0</v>
      </c>
      <c r="J15" s="238"/>
      <c r="K15" s="239">
        <f>ROUND(E15*J15,2)</f>
        <v>0</v>
      </c>
      <c r="L15" s="239">
        <v>21</v>
      </c>
      <c r="M15" s="239">
        <f>G15*(1+L15/100)</f>
        <v>0</v>
      </c>
      <c r="N15" s="237">
        <v>0</v>
      </c>
      <c r="O15" s="237">
        <f>ROUND(E15*N15,2)</f>
        <v>0</v>
      </c>
      <c r="P15" s="237">
        <v>0</v>
      </c>
      <c r="Q15" s="237">
        <f>ROUND(E15*P15,2)</f>
        <v>0</v>
      </c>
      <c r="R15" s="239" t="s">
        <v>254</v>
      </c>
      <c r="S15" s="239" t="s">
        <v>236</v>
      </c>
      <c r="T15" s="240" t="s">
        <v>223</v>
      </c>
      <c r="U15" s="225">
        <v>7.3999999999999996E-2</v>
      </c>
      <c r="V15" s="225">
        <f>ROUND(E15*U15,2)</f>
        <v>0.09</v>
      </c>
      <c r="W15" s="225"/>
      <c r="X15" s="225" t="s">
        <v>224</v>
      </c>
      <c r="Y15" s="225" t="s">
        <v>225</v>
      </c>
      <c r="Z15" s="215"/>
      <c r="AA15" s="215"/>
      <c r="AB15" s="215"/>
      <c r="AC15" s="215"/>
      <c r="AD15" s="215"/>
      <c r="AE15" s="215"/>
      <c r="AF15" s="215"/>
      <c r="AG15" s="215" t="s">
        <v>226</v>
      </c>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outlineLevel="2" x14ac:dyDescent="0.2">
      <c r="A16" s="222"/>
      <c r="B16" s="223"/>
      <c r="C16" s="260" t="s">
        <v>265</v>
      </c>
      <c r="D16" s="257"/>
      <c r="E16" s="257"/>
      <c r="F16" s="257"/>
      <c r="G16" s="257"/>
      <c r="H16" s="225"/>
      <c r="I16" s="225"/>
      <c r="J16" s="225"/>
      <c r="K16" s="225"/>
      <c r="L16" s="225"/>
      <c r="M16" s="225"/>
      <c r="N16" s="224"/>
      <c r="O16" s="224"/>
      <c r="P16" s="224"/>
      <c r="Q16" s="224"/>
      <c r="R16" s="225"/>
      <c r="S16" s="225"/>
      <c r="T16" s="225"/>
      <c r="U16" s="225"/>
      <c r="V16" s="225"/>
      <c r="W16" s="225"/>
      <c r="X16" s="225"/>
      <c r="Y16" s="225"/>
      <c r="Z16" s="215"/>
      <c r="AA16" s="215"/>
      <c r="AB16" s="215"/>
      <c r="AC16" s="215"/>
      <c r="AD16" s="215"/>
      <c r="AE16" s="215"/>
      <c r="AF16" s="215"/>
      <c r="AG16" s="215" t="s">
        <v>256</v>
      </c>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outlineLevel="2" x14ac:dyDescent="0.2">
      <c r="A17" s="222"/>
      <c r="B17" s="223"/>
      <c r="C17" s="261" t="s">
        <v>257</v>
      </c>
      <c r="D17" s="254"/>
      <c r="E17" s="255">
        <v>1.2</v>
      </c>
      <c r="F17" s="225"/>
      <c r="G17" s="225"/>
      <c r="H17" s="225"/>
      <c r="I17" s="225"/>
      <c r="J17" s="225"/>
      <c r="K17" s="225"/>
      <c r="L17" s="225"/>
      <c r="M17" s="225"/>
      <c r="N17" s="224"/>
      <c r="O17" s="224"/>
      <c r="P17" s="224"/>
      <c r="Q17" s="224"/>
      <c r="R17" s="225"/>
      <c r="S17" s="225"/>
      <c r="T17" s="225"/>
      <c r="U17" s="225"/>
      <c r="V17" s="225"/>
      <c r="W17" s="225"/>
      <c r="X17" s="225"/>
      <c r="Y17" s="225"/>
      <c r="Z17" s="215"/>
      <c r="AA17" s="215"/>
      <c r="AB17" s="215"/>
      <c r="AC17" s="215"/>
      <c r="AD17" s="215"/>
      <c r="AE17" s="215"/>
      <c r="AF17" s="215"/>
      <c r="AG17" s="215" t="s">
        <v>258</v>
      </c>
      <c r="AH17" s="215">
        <v>0</v>
      </c>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row>
    <row r="18" spans="1:60" x14ac:dyDescent="0.2">
      <c r="A18" s="227" t="s">
        <v>217</v>
      </c>
      <c r="B18" s="228" t="s">
        <v>140</v>
      </c>
      <c r="C18" s="248" t="s">
        <v>141</v>
      </c>
      <c r="D18" s="229"/>
      <c r="E18" s="230"/>
      <c r="F18" s="231"/>
      <c r="G18" s="231">
        <f>SUMIF(AG19:AG27,"&lt;&gt;NOR",G19:G27)</f>
        <v>0</v>
      </c>
      <c r="H18" s="231"/>
      <c r="I18" s="231">
        <f>SUM(I19:I27)</f>
        <v>0</v>
      </c>
      <c r="J18" s="231"/>
      <c r="K18" s="231">
        <f>SUM(K19:K27)</f>
        <v>0</v>
      </c>
      <c r="L18" s="231"/>
      <c r="M18" s="231">
        <f>SUM(M19:M27)</f>
        <v>0</v>
      </c>
      <c r="N18" s="230"/>
      <c r="O18" s="230">
        <f>SUM(O19:O27)</f>
        <v>3.4099999999999997</v>
      </c>
      <c r="P18" s="230"/>
      <c r="Q18" s="230">
        <f>SUM(Q19:Q27)</f>
        <v>0</v>
      </c>
      <c r="R18" s="231"/>
      <c r="S18" s="231"/>
      <c r="T18" s="232"/>
      <c r="U18" s="226"/>
      <c r="V18" s="226">
        <f>SUM(V19:V27)</f>
        <v>13.72</v>
      </c>
      <c r="W18" s="226"/>
      <c r="X18" s="226"/>
      <c r="Y18" s="226"/>
      <c r="AG18" t="s">
        <v>218</v>
      </c>
    </row>
    <row r="19" spans="1:60" outlineLevel="1" x14ac:dyDescent="0.2">
      <c r="A19" s="234">
        <v>4</v>
      </c>
      <c r="B19" s="235" t="s">
        <v>266</v>
      </c>
      <c r="C19" s="250" t="s">
        <v>267</v>
      </c>
      <c r="D19" s="236" t="s">
        <v>253</v>
      </c>
      <c r="E19" s="237">
        <v>1.2</v>
      </c>
      <c r="F19" s="238"/>
      <c r="G19" s="239">
        <f>ROUND(E19*F19,2)</f>
        <v>0</v>
      </c>
      <c r="H19" s="238"/>
      <c r="I19" s="239">
        <f>ROUND(E19*H19,2)</f>
        <v>0</v>
      </c>
      <c r="J19" s="238"/>
      <c r="K19" s="239">
        <f>ROUND(E19*J19,2)</f>
        <v>0</v>
      </c>
      <c r="L19" s="239">
        <v>21</v>
      </c>
      <c r="M19" s="239">
        <f>G19*(1+L19/100)</f>
        <v>0</v>
      </c>
      <c r="N19" s="237">
        <v>2.5249999999999999</v>
      </c>
      <c r="O19" s="237">
        <f>ROUND(E19*N19,2)</f>
        <v>3.03</v>
      </c>
      <c r="P19" s="237">
        <v>0</v>
      </c>
      <c r="Q19" s="237">
        <f>ROUND(E19*P19,2)</f>
        <v>0</v>
      </c>
      <c r="R19" s="239" t="s">
        <v>268</v>
      </c>
      <c r="S19" s="239" t="s">
        <v>236</v>
      </c>
      <c r="T19" s="240" t="s">
        <v>223</v>
      </c>
      <c r="U19" s="225">
        <v>0.47699999999999998</v>
      </c>
      <c r="V19" s="225">
        <f>ROUND(E19*U19,2)</f>
        <v>0.56999999999999995</v>
      </c>
      <c r="W19" s="225"/>
      <c r="X19" s="225" t="s">
        <v>224</v>
      </c>
      <c r="Y19" s="225" t="s">
        <v>225</v>
      </c>
      <c r="Z19" s="215"/>
      <c r="AA19" s="215"/>
      <c r="AB19" s="215"/>
      <c r="AC19" s="215"/>
      <c r="AD19" s="215"/>
      <c r="AE19" s="215"/>
      <c r="AF19" s="215"/>
      <c r="AG19" s="215" t="s">
        <v>226</v>
      </c>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row>
    <row r="20" spans="1:60" outlineLevel="2" x14ac:dyDescent="0.2">
      <c r="A20" s="222"/>
      <c r="B20" s="223"/>
      <c r="C20" s="261" t="s">
        <v>269</v>
      </c>
      <c r="D20" s="254"/>
      <c r="E20" s="255">
        <v>1.2</v>
      </c>
      <c r="F20" s="225"/>
      <c r="G20" s="225"/>
      <c r="H20" s="225"/>
      <c r="I20" s="225"/>
      <c r="J20" s="225"/>
      <c r="K20" s="225"/>
      <c r="L20" s="225"/>
      <c r="M20" s="225"/>
      <c r="N20" s="224"/>
      <c r="O20" s="224"/>
      <c r="P20" s="224"/>
      <c r="Q20" s="224"/>
      <c r="R20" s="225"/>
      <c r="S20" s="225"/>
      <c r="T20" s="225"/>
      <c r="U20" s="225"/>
      <c r="V20" s="225"/>
      <c r="W20" s="225"/>
      <c r="X20" s="225"/>
      <c r="Y20" s="225"/>
      <c r="Z20" s="215"/>
      <c r="AA20" s="215"/>
      <c r="AB20" s="215"/>
      <c r="AC20" s="215"/>
      <c r="AD20" s="215"/>
      <c r="AE20" s="215"/>
      <c r="AF20" s="215"/>
      <c r="AG20" s="215" t="s">
        <v>258</v>
      </c>
      <c r="AH20" s="215">
        <v>0</v>
      </c>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row>
    <row r="21" spans="1:60" outlineLevel="1" x14ac:dyDescent="0.2">
      <c r="A21" s="234">
        <v>5</v>
      </c>
      <c r="B21" s="235" t="s">
        <v>270</v>
      </c>
      <c r="C21" s="250" t="s">
        <v>271</v>
      </c>
      <c r="D21" s="236" t="s">
        <v>272</v>
      </c>
      <c r="E21" s="237">
        <v>9.6</v>
      </c>
      <c r="F21" s="238"/>
      <c r="G21" s="239">
        <f>ROUND(E21*F21,2)</f>
        <v>0</v>
      </c>
      <c r="H21" s="238"/>
      <c r="I21" s="239">
        <f>ROUND(E21*H21,2)</f>
        <v>0</v>
      </c>
      <c r="J21" s="238"/>
      <c r="K21" s="239">
        <f>ROUND(E21*J21,2)</f>
        <v>0</v>
      </c>
      <c r="L21" s="239">
        <v>21</v>
      </c>
      <c r="M21" s="239">
        <f>G21*(1+L21/100)</f>
        <v>0</v>
      </c>
      <c r="N21" s="237">
        <v>3.9199999999999999E-2</v>
      </c>
      <c r="O21" s="237">
        <f>ROUND(E21*N21,2)</f>
        <v>0.38</v>
      </c>
      <c r="P21" s="237">
        <v>0</v>
      </c>
      <c r="Q21" s="237">
        <f>ROUND(E21*P21,2)</f>
        <v>0</v>
      </c>
      <c r="R21" s="239" t="s">
        <v>268</v>
      </c>
      <c r="S21" s="239" t="s">
        <v>236</v>
      </c>
      <c r="T21" s="240" t="s">
        <v>223</v>
      </c>
      <c r="U21" s="225">
        <v>1.05</v>
      </c>
      <c r="V21" s="225">
        <f>ROUND(E21*U21,2)</f>
        <v>10.08</v>
      </c>
      <c r="W21" s="225"/>
      <c r="X21" s="225" t="s">
        <v>224</v>
      </c>
      <c r="Y21" s="225" t="s">
        <v>225</v>
      </c>
      <c r="Z21" s="215"/>
      <c r="AA21" s="215"/>
      <c r="AB21" s="215"/>
      <c r="AC21" s="215"/>
      <c r="AD21" s="215"/>
      <c r="AE21" s="215"/>
      <c r="AF21" s="215"/>
      <c r="AG21" s="215" t="s">
        <v>226</v>
      </c>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row>
    <row r="22" spans="1:60" ht="22.5" outlineLevel="2" x14ac:dyDescent="0.2">
      <c r="A22" s="222"/>
      <c r="B22" s="223"/>
      <c r="C22" s="260" t="s">
        <v>273</v>
      </c>
      <c r="D22" s="257"/>
      <c r="E22" s="257"/>
      <c r="F22" s="257"/>
      <c r="G22" s="257"/>
      <c r="H22" s="225"/>
      <c r="I22" s="225"/>
      <c r="J22" s="225"/>
      <c r="K22" s="225"/>
      <c r="L22" s="225"/>
      <c r="M22" s="225"/>
      <c r="N22" s="224"/>
      <c r="O22" s="224"/>
      <c r="P22" s="224"/>
      <c r="Q22" s="224"/>
      <c r="R22" s="225"/>
      <c r="S22" s="225"/>
      <c r="T22" s="225"/>
      <c r="U22" s="225"/>
      <c r="V22" s="225"/>
      <c r="W22" s="225"/>
      <c r="X22" s="225"/>
      <c r="Y22" s="225"/>
      <c r="Z22" s="215"/>
      <c r="AA22" s="215"/>
      <c r="AB22" s="215"/>
      <c r="AC22" s="215"/>
      <c r="AD22" s="215"/>
      <c r="AE22" s="215"/>
      <c r="AF22" s="215"/>
      <c r="AG22" s="215" t="s">
        <v>256</v>
      </c>
      <c r="AH22" s="215"/>
      <c r="AI22" s="215"/>
      <c r="AJ22" s="215"/>
      <c r="AK22" s="215"/>
      <c r="AL22" s="215"/>
      <c r="AM22" s="215"/>
      <c r="AN22" s="215"/>
      <c r="AO22" s="215"/>
      <c r="AP22" s="215"/>
      <c r="AQ22" s="215"/>
      <c r="AR22" s="215"/>
      <c r="AS22" s="215"/>
      <c r="AT22" s="215"/>
      <c r="AU22" s="215"/>
      <c r="AV22" s="215"/>
      <c r="AW22" s="215"/>
      <c r="AX22" s="215"/>
      <c r="AY22" s="215"/>
      <c r="AZ22" s="215"/>
      <c r="BA22" s="256" t="str">
        <f>C22</f>
        <v>bednění svislé nebo šikmé (odkloněné), půdorysně přímé nebo zalomené, stěn základových patek ve volných nebo zapažených jámách, rýhách, šachtách, včetně případných vzpěr,</v>
      </c>
      <c r="BB22" s="215"/>
      <c r="BC22" s="215"/>
      <c r="BD22" s="215"/>
      <c r="BE22" s="215"/>
      <c r="BF22" s="215"/>
      <c r="BG22" s="215"/>
      <c r="BH22" s="215"/>
    </row>
    <row r="23" spans="1:60" outlineLevel="2" x14ac:dyDescent="0.2">
      <c r="A23" s="222"/>
      <c r="B23" s="223"/>
      <c r="C23" s="261" t="s">
        <v>274</v>
      </c>
      <c r="D23" s="254"/>
      <c r="E23" s="255">
        <v>9.6</v>
      </c>
      <c r="F23" s="225"/>
      <c r="G23" s="225"/>
      <c r="H23" s="225"/>
      <c r="I23" s="225"/>
      <c r="J23" s="225"/>
      <c r="K23" s="225"/>
      <c r="L23" s="225"/>
      <c r="M23" s="225"/>
      <c r="N23" s="224"/>
      <c r="O23" s="224"/>
      <c r="P23" s="224"/>
      <c r="Q23" s="224"/>
      <c r="R23" s="225"/>
      <c r="S23" s="225"/>
      <c r="T23" s="225"/>
      <c r="U23" s="225"/>
      <c r="V23" s="225"/>
      <c r="W23" s="225"/>
      <c r="X23" s="225"/>
      <c r="Y23" s="225"/>
      <c r="Z23" s="215"/>
      <c r="AA23" s="215"/>
      <c r="AB23" s="215"/>
      <c r="AC23" s="215"/>
      <c r="AD23" s="215"/>
      <c r="AE23" s="215"/>
      <c r="AF23" s="215"/>
      <c r="AG23" s="215" t="s">
        <v>258</v>
      </c>
      <c r="AH23" s="215">
        <v>0</v>
      </c>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row>
    <row r="24" spans="1:60" outlineLevel="1" x14ac:dyDescent="0.2">
      <c r="A24" s="234">
        <v>6</v>
      </c>
      <c r="B24" s="235" t="s">
        <v>275</v>
      </c>
      <c r="C24" s="250" t="s">
        <v>276</v>
      </c>
      <c r="D24" s="236" t="s">
        <v>272</v>
      </c>
      <c r="E24" s="237">
        <v>9.6</v>
      </c>
      <c r="F24" s="238"/>
      <c r="G24" s="239">
        <f>ROUND(E24*F24,2)</f>
        <v>0</v>
      </c>
      <c r="H24" s="238"/>
      <c r="I24" s="239">
        <f>ROUND(E24*H24,2)</f>
        <v>0</v>
      </c>
      <c r="J24" s="238"/>
      <c r="K24" s="239">
        <f>ROUND(E24*J24,2)</f>
        <v>0</v>
      </c>
      <c r="L24" s="239">
        <v>21</v>
      </c>
      <c r="M24" s="239">
        <f>G24*(1+L24/100)</f>
        <v>0</v>
      </c>
      <c r="N24" s="237">
        <v>0</v>
      </c>
      <c r="O24" s="237">
        <f>ROUND(E24*N24,2)</f>
        <v>0</v>
      </c>
      <c r="P24" s="237">
        <v>0</v>
      </c>
      <c r="Q24" s="237">
        <f>ROUND(E24*P24,2)</f>
        <v>0</v>
      </c>
      <c r="R24" s="239" t="s">
        <v>268</v>
      </c>
      <c r="S24" s="239" t="s">
        <v>236</v>
      </c>
      <c r="T24" s="240" t="s">
        <v>223</v>
      </c>
      <c r="U24" s="225">
        <v>0.32</v>
      </c>
      <c r="V24" s="225">
        <f>ROUND(E24*U24,2)</f>
        <v>3.07</v>
      </c>
      <c r="W24" s="225"/>
      <c r="X24" s="225" t="s">
        <v>224</v>
      </c>
      <c r="Y24" s="225" t="s">
        <v>225</v>
      </c>
      <c r="Z24" s="215"/>
      <c r="AA24" s="215"/>
      <c r="AB24" s="215"/>
      <c r="AC24" s="215"/>
      <c r="AD24" s="215"/>
      <c r="AE24" s="215"/>
      <c r="AF24" s="215"/>
      <c r="AG24" s="215" t="s">
        <v>226</v>
      </c>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row>
    <row r="25" spans="1:60" ht="22.5" outlineLevel="2" x14ac:dyDescent="0.2">
      <c r="A25" s="222"/>
      <c r="B25" s="223"/>
      <c r="C25" s="260" t="s">
        <v>273</v>
      </c>
      <c r="D25" s="257"/>
      <c r="E25" s="257"/>
      <c r="F25" s="257"/>
      <c r="G25" s="257"/>
      <c r="H25" s="225"/>
      <c r="I25" s="225"/>
      <c r="J25" s="225"/>
      <c r="K25" s="225"/>
      <c r="L25" s="225"/>
      <c r="M25" s="225"/>
      <c r="N25" s="224"/>
      <c r="O25" s="224"/>
      <c r="P25" s="224"/>
      <c r="Q25" s="224"/>
      <c r="R25" s="225"/>
      <c r="S25" s="225"/>
      <c r="T25" s="225"/>
      <c r="U25" s="225"/>
      <c r="V25" s="225"/>
      <c r="W25" s="225"/>
      <c r="X25" s="225"/>
      <c r="Y25" s="225"/>
      <c r="Z25" s="215"/>
      <c r="AA25" s="215"/>
      <c r="AB25" s="215"/>
      <c r="AC25" s="215"/>
      <c r="AD25" s="215"/>
      <c r="AE25" s="215"/>
      <c r="AF25" s="215"/>
      <c r="AG25" s="215" t="s">
        <v>256</v>
      </c>
      <c r="AH25" s="215"/>
      <c r="AI25" s="215"/>
      <c r="AJ25" s="215"/>
      <c r="AK25" s="215"/>
      <c r="AL25" s="215"/>
      <c r="AM25" s="215"/>
      <c r="AN25" s="215"/>
      <c r="AO25" s="215"/>
      <c r="AP25" s="215"/>
      <c r="AQ25" s="215"/>
      <c r="AR25" s="215"/>
      <c r="AS25" s="215"/>
      <c r="AT25" s="215"/>
      <c r="AU25" s="215"/>
      <c r="AV25" s="215"/>
      <c r="AW25" s="215"/>
      <c r="AX25" s="215"/>
      <c r="AY25" s="215"/>
      <c r="AZ25" s="215"/>
      <c r="BA25" s="256" t="str">
        <f>C25</f>
        <v>bednění svislé nebo šikmé (odkloněné), půdorysně přímé nebo zalomené, stěn základových patek ve volných nebo zapažených jámách, rýhách, šachtách, včetně případných vzpěr,</v>
      </c>
      <c r="BB25" s="215"/>
      <c r="BC25" s="215"/>
      <c r="BD25" s="215"/>
      <c r="BE25" s="215"/>
      <c r="BF25" s="215"/>
      <c r="BG25" s="215"/>
      <c r="BH25" s="215"/>
    </row>
    <row r="26" spans="1:60" outlineLevel="2" x14ac:dyDescent="0.2">
      <c r="A26" s="222"/>
      <c r="B26" s="223"/>
      <c r="C26" s="262" t="s">
        <v>277</v>
      </c>
      <c r="D26" s="258"/>
      <c r="E26" s="258"/>
      <c r="F26" s="258"/>
      <c r="G26" s="258"/>
      <c r="H26" s="225"/>
      <c r="I26" s="225"/>
      <c r="J26" s="225"/>
      <c r="K26" s="225"/>
      <c r="L26" s="225"/>
      <c r="M26" s="225"/>
      <c r="N26" s="224"/>
      <c r="O26" s="224"/>
      <c r="P26" s="224"/>
      <c r="Q26" s="224"/>
      <c r="R26" s="225"/>
      <c r="S26" s="225"/>
      <c r="T26" s="225"/>
      <c r="U26" s="225"/>
      <c r="V26" s="225"/>
      <c r="W26" s="225"/>
      <c r="X26" s="225"/>
      <c r="Y26" s="225"/>
      <c r="Z26" s="215"/>
      <c r="AA26" s="215"/>
      <c r="AB26" s="215"/>
      <c r="AC26" s="215"/>
      <c r="AD26" s="215"/>
      <c r="AE26" s="215"/>
      <c r="AF26" s="215"/>
      <c r="AG26" s="215" t="s">
        <v>278</v>
      </c>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row>
    <row r="27" spans="1:60" outlineLevel="2" x14ac:dyDescent="0.2">
      <c r="A27" s="222"/>
      <c r="B27" s="223"/>
      <c r="C27" s="261" t="s">
        <v>279</v>
      </c>
      <c r="D27" s="254"/>
      <c r="E27" s="255">
        <v>9.6</v>
      </c>
      <c r="F27" s="225"/>
      <c r="G27" s="225"/>
      <c r="H27" s="225"/>
      <c r="I27" s="225"/>
      <c r="J27" s="225"/>
      <c r="K27" s="225"/>
      <c r="L27" s="225"/>
      <c r="M27" s="225"/>
      <c r="N27" s="224"/>
      <c r="O27" s="224"/>
      <c r="P27" s="224"/>
      <c r="Q27" s="224"/>
      <c r="R27" s="225"/>
      <c r="S27" s="225"/>
      <c r="T27" s="225"/>
      <c r="U27" s="225"/>
      <c r="V27" s="225"/>
      <c r="W27" s="225"/>
      <c r="X27" s="225"/>
      <c r="Y27" s="225"/>
      <c r="Z27" s="215"/>
      <c r="AA27" s="215"/>
      <c r="AB27" s="215"/>
      <c r="AC27" s="215"/>
      <c r="AD27" s="215"/>
      <c r="AE27" s="215"/>
      <c r="AF27" s="215"/>
      <c r="AG27" s="215" t="s">
        <v>258</v>
      </c>
      <c r="AH27" s="215">
        <v>0</v>
      </c>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row>
    <row r="28" spans="1:60" x14ac:dyDescent="0.2">
      <c r="A28" s="227" t="s">
        <v>217</v>
      </c>
      <c r="B28" s="228" t="s">
        <v>174</v>
      </c>
      <c r="C28" s="248" t="s">
        <v>175</v>
      </c>
      <c r="D28" s="229"/>
      <c r="E28" s="230"/>
      <c r="F28" s="231"/>
      <c r="G28" s="231">
        <f>SUMIF(AG29:AG40,"&lt;&gt;NOR",G29:G40)</f>
        <v>0</v>
      </c>
      <c r="H28" s="231"/>
      <c r="I28" s="231">
        <f>SUM(I29:I40)</f>
        <v>0</v>
      </c>
      <c r="J28" s="231"/>
      <c r="K28" s="231">
        <f>SUM(K29:K40)</f>
        <v>0</v>
      </c>
      <c r="L28" s="231"/>
      <c r="M28" s="231">
        <f>SUM(M29:M40)</f>
        <v>0</v>
      </c>
      <c r="N28" s="230"/>
      <c r="O28" s="230">
        <f>SUM(O29:O40)</f>
        <v>0</v>
      </c>
      <c r="P28" s="230"/>
      <c r="Q28" s="230">
        <f>SUM(Q29:Q40)</f>
        <v>0</v>
      </c>
      <c r="R28" s="231"/>
      <c r="S28" s="231"/>
      <c r="T28" s="232"/>
      <c r="U28" s="226"/>
      <c r="V28" s="226">
        <f>SUM(V29:V40)</f>
        <v>0</v>
      </c>
      <c r="W28" s="226"/>
      <c r="X28" s="226"/>
      <c r="Y28" s="226"/>
      <c r="AG28" t="s">
        <v>218</v>
      </c>
    </row>
    <row r="29" spans="1:60" outlineLevel="1" x14ac:dyDescent="0.2">
      <c r="A29" s="241">
        <v>7</v>
      </c>
      <c r="B29" s="242" t="s">
        <v>280</v>
      </c>
      <c r="C29" s="249" t="s">
        <v>281</v>
      </c>
      <c r="D29" s="243" t="s">
        <v>221</v>
      </c>
      <c r="E29" s="244">
        <v>1</v>
      </c>
      <c r="F29" s="245"/>
      <c r="G29" s="246">
        <f>ROUND(E29*F29,2)</f>
        <v>0</v>
      </c>
      <c r="H29" s="245"/>
      <c r="I29" s="246">
        <f>ROUND(E29*H29,2)</f>
        <v>0</v>
      </c>
      <c r="J29" s="245"/>
      <c r="K29" s="246">
        <f>ROUND(E29*J29,2)</f>
        <v>0</v>
      </c>
      <c r="L29" s="246">
        <v>21</v>
      </c>
      <c r="M29" s="246">
        <f>G29*(1+L29/100)</f>
        <v>0</v>
      </c>
      <c r="N29" s="244">
        <v>0</v>
      </c>
      <c r="O29" s="244">
        <f>ROUND(E29*N29,2)</f>
        <v>0</v>
      </c>
      <c r="P29" s="244">
        <v>0</v>
      </c>
      <c r="Q29" s="244">
        <f>ROUND(E29*P29,2)</f>
        <v>0</v>
      </c>
      <c r="R29" s="246"/>
      <c r="S29" s="246" t="s">
        <v>222</v>
      </c>
      <c r="T29" s="247" t="s">
        <v>223</v>
      </c>
      <c r="U29" s="225">
        <v>0</v>
      </c>
      <c r="V29" s="225">
        <f>ROUND(E29*U29,2)</f>
        <v>0</v>
      </c>
      <c r="W29" s="225"/>
      <c r="X29" s="225" t="s">
        <v>224</v>
      </c>
      <c r="Y29" s="225" t="s">
        <v>225</v>
      </c>
      <c r="Z29" s="215"/>
      <c r="AA29" s="215"/>
      <c r="AB29" s="215"/>
      <c r="AC29" s="215"/>
      <c r="AD29" s="215"/>
      <c r="AE29" s="215"/>
      <c r="AF29" s="215"/>
      <c r="AG29" s="215" t="s">
        <v>226</v>
      </c>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row>
    <row r="30" spans="1:60" outlineLevel="1" x14ac:dyDescent="0.2">
      <c r="A30" s="234">
        <v>8</v>
      </c>
      <c r="B30" s="235" t="s">
        <v>282</v>
      </c>
      <c r="C30" s="250" t="s">
        <v>283</v>
      </c>
      <c r="D30" s="236" t="s">
        <v>284</v>
      </c>
      <c r="E30" s="237">
        <v>1</v>
      </c>
      <c r="F30" s="238"/>
      <c r="G30" s="239">
        <f>ROUND(E30*F30,2)</f>
        <v>0</v>
      </c>
      <c r="H30" s="238"/>
      <c r="I30" s="239">
        <f>ROUND(E30*H30,2)</f>
        <v>0</v>
      </c>
      <c r="J30" s="238"/>
      <c r="K30" s="239">
        <f>ROUND(E30*J30,2)</f>
        <v>0</v>
      </c>
      <c r="L30" s="239">
        <v>21</v>
      </c>
      <c r="M30" s="239">
        <f>G30*(1+L30/100)</f>
        <v>0</v>
      </c>
      <c r="N30" s="237">
        <v>0</v>
      </c>
      <c r="O30" s="237">
        <f>ROUND(E30*N30,2)</f>
        <v>0</v>
      </c>
      <c r="P30" s="237">
        <v>0</v>
      </c>
      <c r="Q30" s="237">
        <f>ROUND(E30*P30,2)</f>
        <v>0</v>
      </c>
      <c r="R30" s="239"/>
      <c r="S30" s="239" t="s">
        <v>222</v>
      </c>
      <c r="T30" s="240" t="s">
        <v>223</v>
      </c>
      <c r="U30" s="225">
        <v>0</v>
      </c>
      <c r="V30" s="225">
        <f>ROUND(E30*U30,2)</f>
        <v>0</v>
      </c>
      <c r="W30" s="225"/>
      <c r="X30" s="225" t="s">
        <v>285</v>
      </c>
      <c r="Y30" s="225" t="s">
        <v>225</v>
      </c>
      <c r="Z30" s="215"/>
      <c r="AA30" s="215"/>
      <c r="AB30" s="215"/>
      <c r="AC30" s="215"/>
      <c r="AD30" s="215"/>
      <c r="AE30" s="215"/>
      <c r="AF30" s="215"/>
      <c r="AG30" s="215" t="s">
        <v>286</v>
      </c>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row>
    <row r="31" spans="1:60" outlineLevel="2" x14ac:dyDescent="0.2">
      <c r="A31" s="222"/>
      <c r="B31" s="223"/>
      <c r="C31" s="263" t="s">
        <v>287</v>
      </c>
      <c r="D31" s="259"/>
      <c r="E31" s="259"/>
      <c r="F31" s="259"/>
      <c r="G31" s="259"/>
      <c r="H31" s="225"/>
      <c r="I31" s="225"/>
      <c r="J31" s="225"/>
      <c r="K31" s="225"/>
      <c r="L31" s="225"/>
      <c r="M31" s="225"/>
      <c r="N31" s="224"/>
      <c r="O31" s="224"/>
      <c r="P31" s="224"/>
      <c r="Q31" s="224"/>
      <c r="R31" s="225"/>
      <c r="S31" s="225"/>
      <c r="T31" s="225"/>
      <c r="U31" s="225"/>
      <c r="V31" s="225"/>
      <c r="W31" s="225"/>
      <c r="X31" s="225"/>
      <c r="Y31" s="225"/>
      <c r="Z31" s="215"/>
      <c r="AA31" s="215"/>
      <c r="AB31" s="215"/>
      <c r="AC31" s="215"/>
      <c r="AD31" s="215"/>
      <c r="AE31" s="215"/>
      <c r="AF31" s="215"/>
      <c r="AG31" s="215" t="s">
        <v>278</v>
      </c>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row>
    <row r="32" spans="1:60" outlineLevel="3" x14ac:dyDescent="0.2">
      <c r="A32" s="222"/>
      <c r="B32" s="223"/>
      <c r="C32" s="262" t="s">
        <v>288</v>
      </c>
      <c r="D32" s="258"/>
      <c r="E32" s="258"/>
      <c r="F32" s="258"/>
      <c r="G32" s="258"/>
      <c r="H32" s="225"/>
      <c r="I32" s="225"/>
      <c r="J32" s="225"/>
      <c r="K32" s="225"/>
      <c r="L32" s="225"/>
      <c r="M32" s="225"/>
      <c r="N32" s="224"/>
      <c r="O32" s="224"/>
      <c r="P32" s="224"/>
      <c r="Q32" s="224"/>
      <c r="R32" s="225"/>
      <c r="S32" s="225"/>
      <c r="T32" s="225"/>
      <c r="U32" s="225"/>
      <c r="V32" s="225"/>
      <c r="W32" s="225"/>
      <c r="X32" s="225"/>
      <c r="Y32" s="225"/>
      <c r="Z32" s="215"/>
      <c r="AA32" s="215"/>
      <c r="AB32" s="215"/>
      <c r="AC32" s="215"/>
      <c r="AD32" s="215"/>
      <c r="AE32" s="215"/>
      <c r="AF32" s="215"/>
      <c r="AG32" s="215" t="s">
        <v>278</v>
      </c>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row>
    <row r="33" spans="1:60" outlineLevel="3" x14ac:dyDescent="0.2">
      <c r="A33" s="222"/>
      <c r="B33" s="223"/>
      <c r="C33" s="262" t="s">
        <v>289</v>
      </c>
      <c r="D33" s="258"/>
      <c r="E33" s="258"/>
      <c r="F33" s="258"/>
      <c r="G33" s="258"/>
      <c r="H33" s="225"/>
      <c r="I33" s="225"/>
      <c r="J33" s="225"/>
      <c r="K33" s="225"/>
      <c r="L33" s="225"/>
      <c r="M33" s="225"/>
      <c r="N33" s="224"/>
      <c r="O33" s="224"/>
      <c r="P33" s="224"/>
      <c r="Q33" s="224"/>
      <c r="R33" s="225"/>
      <c r="S33" s="225"/>
      <c r="T33" s="225"/>
      <c r="U33" s="225"/>
      <c r="V33" s="225"/>
      <c r="W33" s="225"/>
      <c r="X33" s="225"/>
      <c r="Y33" s="225"/>
      <c r="Z33" s="215"/>
      <c r="AA33" s="215"/>
      <c r="AB33" s="215"/>
      <c r="AC33" s="215"/>
      <c r="AD33" s="215"/>
      <c r="AE33" s="215"/>
      <c r="AF33" s="215"/>
      <c r="AG33" s="215" t="s">
        <v>278</v>
      </c>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row>
    <row r="34" spans="1:60" outlineLevel="3" x14ac:dyDescent="0.2">
      <c r="A34" s="222"/>
      <c r="B34" s="223"/>
      <c r="C34" s="262" t="s">
        <v>290</v>
      </c>
      <c r="D34" s="258"/>
      <c r="E34" s="258"/>
      <c r="F34" s="258"/>
      <c r="G34" s="258"/>
      <c r="H34" s="225"/>
      <c r="I34" s="225"/>
      <c r="J34" s="225"/>
      <c r="K34" s="225"/>
      <c r="L34" s="225"/>
      <c r="M34" s="225"/>
      <c r="N34" s="224"/>
      <c r="O34" s="224"/>
      <c r="P34" s="224"/>
      <c r="Q34" s="224"/>
      <c r="R34" s="225"/>
      <c r="S34" s="225"/>
      <c r="T34" s="225"/>
      <c r="U34" s="225"/>
      <c r="V34" s="225"/>
      <c r="W34" s="225"/>
      <c r="X34" s="225"/>
      <c r="Y34" s="225"/>
      <c r="Z34" s="215"/>
      <c r="AA34" s="215"/>
      <c r="AB34" s="215"/>
      <c r="AC34" s="215"/>
      <c r="AD34" s="215"/>
      <c r="AE34" s="215"/>
      <c r="AF34" s="215"/>
      <c r="AG34" s="215" t="s">
        <v>278</v>
      </c>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row>
    <row r="35" spans="1:60" outlineLevel="3" x14ac:dyDescent="0.2">
      <c r="A35" s="222"/>
      <c r="B35" s="223"/>
      <c r="C35" s="262" t="s">
        <v>291</v>
      </c>
      <c r="D35" s="258"/>
      <c r="E35" s="258"/>
      <c r="F35" s="258"/>
      <c r="G35" s="258"/>
      <c r="H35" s="225"/>
      <c r="I35" s="225"/>
      <c r="J35" s="225"/>
      <c r="K35" s="225"/>
      <c r="L35" s="225"/>
      <c r="M35" s="225"/>
      <c r="N35" s="224"/>
      <c r="O35" s="224"/>
      <c r="P35" s="224"/>
      <c r="Q35" s="224"/>
      <c r="R35" s="225"/>
      <c r="S35" s="225"/>
      <c r="T35" s="225"/>
      <c r="U35" s="225"/>
      <c r="V35" s="225"/>
      <c r="W35" s="225"/>
      <c r="X35" s="225"/>
      <c r="Y35" s="225"/>
      <c r="Z35" s="215"/>
      <c r="AA35" s="215"/>
      <c r="AB35" s="215"/>
      <c r="AC35" s="215"/>
      <c r="AD35" s="215"/>
      <c r="AE35" s="215"/>
      <c r="AF35" s="215"/>
      <c r="AG35" s="215" t="s">
        <v>278</v>
      </c>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row>
    <row r="36" spans="1:60" outlineLevel="3" x14ac:dyDescent="0.2">
      <c r="A36" s="222"/>
      <c r="B36" s="223"/>
      <c r="C36" s="262" t="s">
        <v>292</v>
      </c>
      <c r="D36" s="258"/>
      <c r="E36" s="258"/>
      <c r="F36" s="258"/>
      <c r="G36" s="258"/>
      <c r="H36" s="225"/>
      <c r="I36" s="225"/>
      <c r="J36" s="225"/>
      <c r="K36" s="225"/>
      <c r="L36" s="225"/>
      <c r="M36" s="225"/>
      <c r="N36" s="224"/>
      <c r="O36" s="224"/>
      <c r="P36" s="224"/>
      <c r="Q36" s="224"/>
      <c r="R36" s="225"/>
      <c r="S36" s="225"/>
      <c r="T36" s="225"/>
      <c r="U36" s="225"/>
      <c r="V36" s="225"/>
      <c r="W36" s="225"/>
      <c r="X36" s="225"/>
      <c r="Y36" s="225"/>
      <c r="Z36" s="215"/>
      <c r="AA36" s="215"/>
      <c r="AB36" s="215"/>
      <c r="AC36" s="215"/>
      <c r="AD36" s="215"/>
      <c r="AE36" s="215"/>
      <c r="AF36" s="215"/>
      <c r="AG36" s="215" t="s">
        <v>278</v>
      </c>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row>
    <row r="37" spans="1:60" outlineLevel="3" x14ac:dyDescent="0.2">
      <c r="A37" s="222"/>
      <c r="B37" s="223"/>
      <c r="C37" s="262" t="s">
        <v>293</v>
      </c>
      <c r="D37" s="258"/>
      <c r="E37" s="258"/>
      <c r="F37" s="258"/>
      <c r="G37" s="258"/>
      <c r="H37" s="225"/>
      <c r="I37" s="225"/>
      <c r="J37" s="225"/>
      <c r="K37" s="225"/>
      <c r="L37" s="225"/>
      <c r="M37" s="225"/>
      <c r="N37" s="224"/>
      <c r="O37" s="224"/>
      <c r="P37" s="224"/>
      <c r="Q37" s="224"/>
      <c r="R37" s="225"/>
      <c r="S37" s="225"/>
      <c r="T37" s="225"/>
      <c r="U37" s="225"/>
      <c r="V37" s="225"/>
      <c r="W37" s="225"/>
      <c r="X37" s="225"/>
      <c r="Y37" s="225"/>
      <c r="Z37" s="215"/>
      <c r="AA37" s="215"/>
      <c r="AB37" s="215"/>
      <c r="AC37" s="215"/>
      <c r="AD37" s="215"/>
      <c r="AE37" s="215"/>
      <c r="AF37" s="215"/>
      <c r="AG37" s="215" t="s">
        <v>278</v>
      </c>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row>
    <row r="38" spans="1:60" outlineLevel="3" x14ac:dyDescent="0.2">
      <c r="A38" s="222"/>
      <c r="B38" s="223"/>
      <c r="C38" s="262" t="s">
        <v>294</v>
      </c>
      <c r="D38" s="258"/>
      <c r="E38" s="258"/>
      <c r="F38" s="258"/>
      <c r="G38" s="258"/>
      <c r="H38" s="225"/>
      <c r="I38" s="225"/>
      <c r="J38" s="225"/>
      <c r="K38" s="225"/>
      <c r="L38" s="225"/>
      <c r="M38" s="225"/>
      <c r="N38" s="224"/>
      <c r="O38" s="224"/>
      <c r="P38" s="224"/>
      <c r="Q38" s="224"/>
      <c r="R38" s="225"/>
      <c r="S38" s="225"/>
      <c r="T38" s="225"/>
      <c r="U38" s="225"/>
      <c r="V38" s="225"/>
      <c r="W38" s="225"/>
      <c r="X38" s="225"/>
      <c r="Y38" s="225"/>
      <c r="Z38" s="215"/>
      <c r="AA38" s="215"/>
      <c r="AB38" s="215"/>
      <c r="AC38" s="215"/>
      <c r="AD38" s="215"/>
      <c r="AE38" s="215"/>
      <c r="AF38" s="215"/>
      <c r="AG38" s="215" t="s">
        <v>278</v>
      </c>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row>
    <row r="39" spans="1:60" outlineLevel="3" x14ac:dyDescent="0.2">
      <c r="A39" s="222"/>
      <c r="B39" s="223"/>
      <c r="C39" s="262" t="s">
        <v>295</v>
      </c>
      <c r="D39" s="258"/>
      <c r="E39" s="258"/>
      <c r="F39" s="258"/>
      <c r="G39" s="258"/>
      <c r="H39" s="225"/>
      <c r="I39" s="225"/>
      <c r="J39" s="225"/>
      <c r="K39" s="225"/>
      <c r="L39" s="225"/>
      <c r="M39" s="225"/>
      <c r="N39" s="224"/>
      <c r="O39" s="224"/>
      <c r="P39" s="224"/>
      <c r="Q39" s="224"/>
      <c r="R39" s="225"/>
      <c r="S39" s="225"/>
      <c r="T39" s="225"/>
      <c r="U39" s="225"/>
      <c r="V39" s="225"/>
      <c r="W39" s="225"/>
      <c r="X39" s="225"/>
      <c r="Y39" s="225"/>
      <c r="Z39" s="215"/>
      <c r="AA39" s="215"/>
      <c r="AB39" s="215"/>
      <c r="AC39" s="215"/>
      <c r="AD39" s="215"/>
      <c r="AE39" s="215"/>
      <c r="AF39" s="215"/>
      <c r="AG39" s="215" t="s">
        <v>278</v>
      </c>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row>
    <row r="40" spans="1:60" outlineLevel="3" x14ac:dyDescent="0.2">
      <c r="A40" s="222"/>
      <c r="B40" s="223"/>
      <c r="C40" s="262" t="s">
        <v>296</v>
      </c>
      <c r="D40" s="258"/>
      <c r="E40" s="258"/>
      <c r="F40" s="258"/>
      <c r="G40" s="258"/>
      <c r="H40" s="225"/>
      <c r="I40" s="225"/>
      <c r="J40" s="225"/>
      <c r="K40" s="225"/>
      <c r="L40" s="225"/>
      <c r="M40" s="225"/>
      <c r="N40" s="224"/>
      <c r="O40" s="224"/>
      <c r="P40" s="224"/>
      <c r="Q40" s="224"/>
      <c r="R40" s="225"/>
      <c r="S40" s="225"/>
      <c r="T40" s="225"/>
      <c r="U40" s="225"/>
      <c r="V40" s="225"/>
      <c r="W40" s="225"/>
      <c r="X40" s="225"/>
      <c r="Y40" s="225"/>
      <c r="Z40" s="215"/>
      <c r="AA40" s="215"/>
      <c r="AB40" s="215"/>
      <c r="AC40" s="215"/>
      <c r="AD40" s="215"/>
      <c r="AE40" s="215"/>
      <c r="AF40" s="215"/>
      <c r="AG40" s="215" t="s">
        <v>278</v>
      </c>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row>
    <row r="41" spans="1:60" x14ac:dyDescent="0.2">
      <c r="A41" s="227" t="s">
        <v>217</v>
      </c>
      <c r="B41" s="228" t="s">
        <v>180</v>
      </c>
      <c r="C41" s="248" t="s">
        <v>181</v>
      </c>
      <c r="D41" s="229"/>
      <c r="E41" s="230"/>
      <c r="F41" s="231"/>
      <c r="G41" s="231">
        <f>SUMIF(AG42:AG43,"&lt;&gt;NOR",G42:G43)</f>
        <v>0</v>
      </c>
      <c r="H41" s="231"/>
      <c r="I41" s="231">
        <f>SUM(I42:I43)</f>
        <v>0</v>
      </c>
      <c r="J41" s="231"/>
      <c r="K41" s="231">
        <f>SUM(K42:K43)</f>
        <v>0</v>
      </c>
      <c r="L41" s="231"/>
      <c r="M41" s="231">
        <f>SUM(M42:M43)</f>
        <v>0</v>
      </c>
      <c r="N41" s="230"/>
      <c r="O41" s="230">
        <f>SUM(O42:O43)</f>
        <v>0.03</v>
      </c>
      <c r="P41" s="230"/>
      <c r="Q41" s="230">
        <f>SUM(Q42:Q43)</f>
        <v>0</v>
      </c>
      <c r="R41" s="231"/>
      <c r="S41" s="231"/>
      <c r="T41" s="232"/>
      <c r="U41" s="226"/>
      <c r="V41" s="226">
        <f>SUM(V42:V43)</f>
        <v>9.4499999999999993</v>
      </c>
      <c r="W41" s="226"/>
      <c r="X41" s="226"/>
      <c r="Y41" s="226"/>
      <c r="AG41" t="s">
        <v>218</v>
      </c>
    </row>
    <row r="42" spans="1:60" outlineLevel="1" x14ac:dyDescent="0.2">
      <c r="A42" s="241">
        <v>9</v>
      </c>
      <c r="B42" s="242" t="s">
        <v>297</v>
      </c>
      <c r="C42" s="249" t="s">
        <v>298</v>
      </c>
      <c r="D42" s="243" t="s">
        <v>299</v>
      </c>
      <c r="E42" s="244">
        <v>90</v>
      </c>
      <c r="F42" s="245"/>
      <c r="G42" s="246">
        <f>ROUND(E42*F42,2)</f>
        <v>0</v>
      </c>
      <c r="H42" s="245"/>
      <c r="I42" s="246">
        <f>ROUND(E42*H42,2)</f>
        <v>0</v>
      </c>
      <c r="J42" s="245"/>
      <c r="K42" s="246">
        <f>ROUND(E42*J42,2)</f>
        <v>0</v>
      </c>
      <c r="L42" s="246">
        <v>21</v>
      </c>
      <c r="M42" s="246">
        <f>G42*(1+L42/100)</f>
        <v>0</v>
      </c>
      <c r="N42" s="244">
        <v>0</v>
      </c>
      <c r="O42" s="244">
        <f>ROUND(E42*N42,2)</f>
        <v>0</v>
      </c>
      <c r="P42" s="244">
        <v>0</v>
      </c>
      <c r="Q42" s="244">
        <f>ROUND(E42*P42,2)</f>
        <v>0</v>
      </c>
      <c r="R42" s="246"/>
      <c r="S42" s="246" t="s">
        <v>236</v>
      </c>
      <c r="T42" s="247" t="s">
        <v>223</v>
      </c>
      <c r="U42" s="225">
        <v>0.105</v>
      </c>
      <c r="V42" s="225">
        <f>ROUND(E42*U42,2)</f>
        <v>9.4499999999999993</v>
      </c>
      <c r="W42" s="225"/>
      <c r="X42" s="225" t="s">
        <v>224</v>
      </c>
      <c r="Y42" s="225" t="s">
        <v>225</v>
      </c>
      <c r="Z42" s="215"/>
      <c r="AA42" s="215"/>
      <c r="AB42" s="215"/>
      <c r="AC42" s="215"/>
      <c r="AD42" s="215"/>
      <c r="AE42" s="215"/>
      <c r="AF42" s="215"/>
      <c r="AG42" s="215" t="s">
        <v>226</v>
      </c>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row>
    <row r="43" spans="1:60" ht="45" outlineLevel="1" x14ac:dyDescent="0.2">
      <c r="A43" s="241">
        <v>10</v>
      </c>
      <c r="B43" s="242" t="s">
        <v>300</v>
      </c>
      <c r="C43" s="249" t="s">
        <v>301</v>
      </c>
      <c r="D43" s="243" t="s">
        <v>299</v>
      </c>
      <c r="E43" s="244">
        <v>90</v>
      </c>
      <c r="F43" s="245"/>
      <c r="G43" s="246">
        <f>ROUND(E43*F43,2)</f>
        <v>0</v>
      </c>
      <c r="H43" s="245"/>
      <c r="I43" s="246">
        <f>ROUND(E43*H43,2)</f>
        <v>0</v>
      </c>
      <c r="J43" s="245"/>
      <c r="K43" s="246">
        <f>ROUND(E43*J43,2)</f>
        <v>0</v>
      </c>
      <c r="L43" s="246">
        <v>21</v>
      </c>
      <c r="M43" s="246">
        <f>G43*(1+L43/100)</f>
        <v>0</v>
      </c>
      <c r="N43" s="244">
        <v>3.1E-4</v>
      </c>
      <c r="O43" s="244">
        <f>ROUND(E43*N43,2)</f>
        <v>0.03</v>
      </c>
      <c r="P43" s="244">
        <v>0</v>
      </c>
      <c r="Q43" s="244">
        <f>ROUND(E43*P43,2)</f>
        <v>0</v>
      </c>
      <c r="R43" s="246" t="s">
        <v>302</v>
      </c>
      <c r="S43" s="246" t="s">
        <v>236</v>
      </c>
      <c r="T43" s="247" t="s">
        <v>223</v>
      </c>
      <c r="U43" s="225">
        <v>0</v>
      </c>
      <c r="V43" s="225">
        <f>ROUND(E43*U43,2)</f>
        <v>0</v>
      </c>
      <c r="W43" s="225"/>
      <c r="X43" s="225" t="s">
        <v>285</v>
      </c>
      <c r="Y43" s="225" t="s">
        <v>225</v>
      </c>
      <c r="Z43" s="215"/>
      <c r="AA43" s="215"/>
      <c r="AB43" s="215"/>
      <c r="AC43" s="215"/>
      <c r="AD43" s="215"/>
      <c r="AE43" s="215"/>
      <c r="AF43" s="215"/>
      <c r="AG43" s="215" t="s">
        <v>286</v>
      </c>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row>
    <row r="44" spans="1:60" x14ac:dyDescent="0.2">
      <c r="A44" s="227" t="s">
        <v>217</v>
      </c>
      <c r="B44" s="228" t="s">
        <v>184</v>
      </c>
      <c r="C44" s="248" t="s">
        <v>185</v>
      </c>
      <c r="D44" s="229"/>
      <c r="E44" s="230"/>
      <c r="F44" s="231"/>
      <c r="G44" s="231">
        <f>SUMIF(AG45:AG49,"&lt;&gt;NOR",G45:G49)</f>
        <v>0</v>
      </c>
      <c r="H44" s="231"/>
      <c r="I44" s="231">
        <f>SUM(I45:I49)</f>
        <v>0</v>
      </c>
      <c r="J44" s="231"/>
      <c r="K44" s="231">
        <f>SUM(K45:K49)</f>
        <v>0</v>
      </c>
      <c r="L44" s="231"/>
      <c r="M44" s="231">
        <f>SUM(M45:M49)</f>
        <v>0</v>
      </c>
      <c r="N44" s="230"/>
      <c r="O44" s="230">
        <f>SUM(O45:O49)</f>
        <v>9.93</v>
      </c>
      <c r="P44" s="230"/>
      <c r="Q44" s="230">
        <f>SUM(Q45:Q49)</f>
        <v>0</v>
      </c>
      <c r="R44" s="231"/>
      <c r="S44" s="231"/>
      <c r="T44" s="232"/>
      <c r="U44" s="226"/>
      <c r="V44" s="226">
        <f>SUM(V45:V49)</f>
        <v>26.15</v>
      </c>
      <c r="W44" s="226"/>
      <c r="X44" s="226"/>
      <c r="Y44" s="226"/>
      <c r="AG44" t="s">
        <v>218</v>
      </c>
    </row>
    <row r="45" spans="1:60" outlineLevel="1" x14ac:dyDescent="0.2">
      <c r="A45" s="234">
        <v>11</v>
      </c>
      <c r="B45" s="235" t="s">
        <v>303</v>
      </c>
      <c r="C45" s="250" t="s">
        <v>304</v>
      </c>
      <c r="D45" s="236" t="s">
        <v>299</v>
      </c>
      <c r="E45" s="237">
        <v>90</v>
      </c>
      <c r="F45" s="238"/>
      <c r="G45" s="239">
        <f>ROUND(E45*F45,2)</f>
        <v>0</v>
      </c>
      <c r="H45" s="238"/>
      <c r="I45" s="239">
        <f>ROUND(E45*H45,2)</f>
        <v>0</v>
      </c>
      <c r="J45" s="238"/>
      <c r="K45" s="239">
        <f>ROUND(E45*J45,2)</f>
        <v>0</v>
      </c>
      <c r="L45" s="239">
        <v>21</v>
      </c>
      <c r="M45" s="239">
        <f>G45*(1+L45/100)</f>
        <v>0</v>
      </c>
      <c r="N45" s="237">
        <v>0</v>
      </c>
      <c r="O45" s="237">
        <f>ROUND(E45*N45,2)</f>
        <v>0</v>
      </c>
      <c r="P45" s="237">
        <v>0</v>
      </c>
      <c r="Q45" s="237">
        <f>ROUND(E45*P45,2)</f>
        <v>0</v>
      </c>
      <c r="R45" s="239"/>
      <c r="S45" s="239" t="s">
        <v>236</v>
      </c>
      <c r="T45" s="240" t="s">
        <v>223</v>
      </c>
      <c r="U45" s="225">
        <v>8.1759999999999999E-2</v>
      </c>
      <c r="V45" s="225">
        <f>ROUND(E45*U45,2)</f>
        <v>7.36</v>
      </c>
      <c r="W45" s="225"/>
      <c r="X45" s="225" t="s">
        <v>224</v>
      </c>
      <c r="Y45" s="225" t="s">
        <v>225</v>
      </c>
      <c r="Z45" s="215"/>
      <c r="AA45" s="215"/>
      <c r="AB45" s="215"/>
      <c r="AC45" s="215"/>
      <c r="AD45" s="215"/>
      <c r="AE45" s="215"/>
      <c r="AF45" s="215"/>
      <c r="AG45" s="215" t="s">
        <v>226</v>
      </c>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row>
    <row r="46" spans="1:60" outlineLevel="2" x14ac:dyDescent="0.2">
      <c r="A46" s="222"/>
      <c r="B46" s="223"/>
      <c r="C46" s="263" t="s">
        <v>305</v>
      </c>
      <c r="D46" s="259"/>
      <c r="E46" s="259"/>
      <c r="F46" s="259"/>
      <c r="G46" s="259"/>
      <c r="H46" s="225"/>
      <c r="I46" s="225"/>
      <c r="J46" s="225"/>
      <c r="K46" s="225"/>
      <c r="L46" s="225"/>
      <c r="M46" s="225"/>
      <c r="N46" s="224"/>
      <c r="O46" s="224"/>
      <c r="P46" s="224"/>
      <c r="Q46" s="224"/>
      <c r="R46" s="225"/>
      <c r="S46" s="225"/>
      <c r="T46" s="225"/>
      <c r="U46" s="225"/>
      <c r="V46" s="225"/>
      <c r="W46" s="225"/>
      <c r="X46" s="225"/>
      <c r="Y46" s="225"/>
      <c r="Z46" s="215"/>
      <c r="AA46" s="215"/>
      <c r="AB46" s="215"/>
      <c r="AC46" s="215"/>
      <c r="AD46" s="215"/>
      <c r="AE46" s="215"/>
      <c r="AF46" s="215"/>
      <c r="AG46" s="215" t="s">
        <v>278</v>
      </c>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row>
    <row r="47" spans="1:60" outlineLevel="1" x14ac:dyDescent="0.2">
      <c r="A47" s="241">
        <v>12</v>
      </c>
      <c r="B47" s="242" t="s">
        <v>306</v>
      </c>
      <c r="C47" s="249" t="s">
        <v>307</v>
      </c>
      <c r="D47" s="243" t="s">
        <v>299</v>
      </c>
      <c r="E47" s="244">
        <v>90</v>
      </c>
      <c r="F47" s="245"/>
      <c r="G47" s="246">
        <f>ROUND(E47*F47,2)</f>
        <v>0</v>
      </c>
      <c r="H47" s="245"/>
      <c r="I47" s="246">
        <f>ROUND(E47*H47,2)</f>
        <v>0</v>
      </c>
      <c r="J47" s="245"/>
      <c r="K47" s="246">
        <f>ROUND(E47*J47,2)</f>
        <v>0</v>
      </c>
      <c r="L47" s="246">
        <v>21</v>
      </c>
      <c r="M47" s="246">
        <f>G47*(1+L47/100)</f>
        <v>0</v>
      </c>
      <c r="N47" s="244">
        <v>0.11025</v>
      </c>
      <c r="O47" s="244">
        <f>ROUND(E47*N47,2)</f>
        <v>9.92</v>
      </c>
      <c r="P47" s="244">
        <v>0</v>
      </c>
      <c r="Q47" s="244">
        <f>ROUND(E47*P47,2)</f>
        <v>0</v>
      </c>
      <c r="R47" s="246"/>
      <c r="S47" s="246" t="s">
        <v>236</v>
      </c>
      <c r="T47" s="247" t="s">
        <v>223</v>
      </c>
      <c r="U47" s="225">
        <v>5.28E-2</v>
      </c>
      <c r="V47" s="225">
        <f>ROUND(E47*U47,2)</f>
        <v>4.75</v>
      </c>
      <c r="W47" s="225"/>
      <c r="X47" s="225" t="s">
        <v>224</v>
      </c>
      <c r="Y47" s="225" t="s">
        <v>225</v>
      </c>
      <c r="Z47" s="215"/>
      <c r="AA47" s="215"/>
      <c r="AB47" s="215"/>
      <c r="AC47" s="215"/>
      <c r="AD47" s="215"/>
      <c r="AE47" s="215"/>
      <c r="AF47" s="215"/>
      <c r="AG47" s="215" t="s">
        <v>226</v>
      </c>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row>
    <row r="48" spans="1:60" outlineLevel="1" x14ac:dyDescent="0.2">
      <c r="A48" s="241">
        <v>13</v>
      </c>
      <c r="B48" s="242" t="s">
        <v>308</v>
      </c>
      <c r="C48" s="249" t="s">
        <v>309</v>
      </c>
      <c r="D48" s="243" t="s">
        <v>299</v>
      </c>
      <c r="E48" s="244">
        <v>90</v>
      </c>
      <c r="F48" s="245"/>
      <c r="G48" s="246">
        <f>ROUND(E48*F48,2)</f>
        <v>0</v>
      </c>
      <c r="H48" s="245"/>
      <c r="I48" s="246">
        <f>ROUND(E48*H48,2)</f>
        <v>0</v>
      </c>
      <c r="J48" s="245"/>
      <c r="K48" s="246">
        <f>ROUND(E48*J48,2)</f>
        <v>0</v>
      </c>
      <c r="L48" s="246">
        <v>21</v>
      </c>
      <c r="M48" s="246">
        <f>G48*(1+L48/100)</f>
        <v>0</v>
      </c>
      <c r="N48" s="244">
        <v>6.0000000000000002E-5</v>
      </c>
      <c r="O48" s="244">
        <f>ROUND(E48*N48,2)</f>
        <v>0.01</v>
      </c>
      <c r="P48" s="244">
        <v>0</v>
      </c>
      <c r="Q48" s="244">
        <f>ROUND(E48*P48,2)</f>
        <v>0</v>
      </c>
      <c r="R48" s="246"/>
      <c r="S48" s="246" t="s">
        <v>236</v>
      </c>
      <c r="T48" s="247" t="s">
        <v>223</v>
      </c>
      <c r="U48" s="225">
        <v>2.5999999999999999E-2</v>
      </c>
      <c r="V48" s="225">
        <f>ROUND(E48*U48,2)</f>
        <v>2.34</v>
      </c>
      <c r="W48" s="225"/>
      <c r="X48" s="225" t="s">
        <v>224</v>
      </c>
      <c r="Y48" s="225" t="s">
        <v>225</v>
      </c>
      <c r="Z48" s="215"/>
      <c r="AA48" s="215"/>
      <c r="AB48" s="215"/>
      <c r="AC48" s="215"/>
      <c r="AD48" s="215"/>
      <c r="AE48" s="215"/>
      <c r="AF48" s="215"/>
      <c r="AG48" s="215" t="s">
        <v>226</v>
      </c>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row>
    <row r="49" spans="1:60" outlineLevel="1" x14ac:dyDescent="0.2">
      <c r="A49" s="234">
        <v>14</v>
      </c>
      <c r="B49" s="235" t="s">
        <v>310</v>
      </c>
      <c r="C49" s="250" t="s">
        <v>311</v>
      </c>
      <c r="D49" s="236" t="s">
        <v>299</v>
      </c>
      <c r="E49" s="237">
        <v>90</v>
      </c>
      <c r="F49" s="238"/>
      <c r="G49" s="239">
        <f>ROUND(E49*F49,2)</f>
        <v>0</v>
      </c>
      <c r="H49" s="238"/>
      <c r="I49" s="239">
        <f>ROUND(E49*H49,2)</f>
        <v>0</v>
      </c>
      <c r="J49" s="238"/>
      <c r="K49" s="239">
        <f>ROUND(E49*J49,2)</f>
        <v>0</v>
      </c>
      <c r="L49" s="239">
        <v>21</v>
      </c>
      <c r="M49" s="239">
        <f>G49*(1+L49/100)</f>
        <v>0</v>
      </c>
      <c r="N49" s="237">
        <v>0</v>
      </c>
      <c r="O49" s="237">
        <f>ROUND(E49*N49,2)</f>
        <v>0</v>
      </c>
      <c r="P49" s="237">
        <v>0</v>
      </c>
      <c r="Q49" s="237">
        <f>ROUND(E49*P49,2)</f>
        <v>0</v>
      </c>
      <c r="R49" s="239"/>
      <c r="S49" s="239" t="s">
        <v>236</v>
      </c>
      <c r="T49" s="240" t="s">
        <v>223</v>
      </c>
      <c r="U49" s="225">
        <v>0.13</v>
      </c>
      <c r="V49" s="225">
        <f>ROUND(E49*U49,2)</f>
        <v>11.7</v>
      </c>
      <c r="W49" s="225"/>
      <c r="X49" s="225" t="s">
        <v>224</v>
      </c>
      <c r="Y49" s="225" t="s">
        <v>225</v>
      </c>
      <c r="Z49" s="215"/>
      <c r="AA49" s="215"/>
      <c r="AB49" s="215"/>
      <c r="AC49" s="215"/>
      <c r="AD49" s="215"/>
      <c r="AE49" s="215"/>
      <c r="AF49" s="215"/>
      <c r="AG49" s="215" t="s">
        <v>226</v>
      </c>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row>
    <row r="50" spans="1:60" x14ac:dyDescent="0.2">
      <c r="A50" s="3"/>
      <c r="B50" s="4"/>
      <c r="C50" s="251"/>
      <c r="D50" s="6"/>
      <c r="E50" s="3"/>
      <c r="F50" s="3"/>
      <c r="G50" s="3"/>
      <c r="H50" s="3"/>
      <c r="I50" s="3"/>
      <c r="J50" s="3"/>
      <c r="K50" s="3"/>
      <c r="L50" s="3"/>
      <c r="M50" s="3"/>
      <c r="N50" s="3"/>
      <c r="O50" s="3"/>
      <c r="P50" s="3"/>
      <c r="Q50" s="3"/>
      <c r="R50" s="3"/>
      <c r="S50" s="3"/>
      <c r="T50" s="3"/>
      <c r="U50" s="3"/>
      <c r="V50" s="3"/>
      <c r="W50" s="3"/>
      <c r="X50" s="3"/>
      <c r="Y50" s="3"/>
      <c r="AE50">
        <v>12</v>
      </c>
      <c r="AF50">
        <v>21</v>
      </c>
      <c r="AG50" t="s">
        <v>203</v>
      </c>
    </row>
    <row r="51" spans="1:60" x14ac:dyDescent="0.2">
      <c r="A51" s="218"/>
      <c r="B51" s="219" t="s">
        <v>29</v>
      </c>
      <c r="C51" s="252"/>
      <c r="D51" s="220"/>
      <c r="E51" s="221"/>
      <c r="F51" s="221"/>
      <c r="G51" s="233">
        <f>G8+G18+G28+G41+G44</f>
        <v>0</v>
      </c>
      <c r="H51" s="3"/>
      <c r="I51" s="3"/>
      <c r="J51" s="3"/>
      <c r="K51" s="3"/>
      <c r="L51" s="3"/>
      <c r="M51" s="3"/>
      <c r="N51" s="3"/>
      <c r="O51" s="3"/>
      <c r="P51" s="3"/>
      <c r="Q51" s="3"/>
      <c r="R51" s="3"/>
      <c r="S51" s="3"/>
      <c r="T51" s="3"/>
      <c r="U51" s="3"/>
      <c r="V51" s="3"/>
      <c r="W51" s="3"/>
      <c r="X51" s="3"/>
      <c r="Y51" s="3"/>
      <c r="AE51">
        <f>SUMIF(L7:L49,AE50,G7:G49)</f>
        <v>0</v>
      </c>
      <c r="AF51">
        <f>SUMIF(L7:L49,AF50,G7:G49)</f>
        <v>0</v>
      </c>
      <c r="AG51" t="s">
        <v>249</v>
      </c>
    </row>
    <row r="52" spans="1:60" x14ac:dyDescent="0.2">
      <c r="C52" s="253"/>
      <c r="D52" s="10"/>
      <c r="AG52" t="s">
        <v>250</v>
      </c>
    </row>
    <row r="53" spans="1:60" x14ac:dyDescent="0.2">
      <c r="D53" s="10"/>
    </row>
    <row r="54" spans="1:60" x14ac:dyDescent="0.2">
      <c r="D54" s="10"/>
    </row>
    <row r="55" spans="1:60" x14ac:dyDescent="0.2">
      <c r="D55" s="10"/>
    </row>
    <row r="56" spans="1:60" x14ac:dyDescent="0.2">
      <c r="D56" s="10"/>
    </row>
    <row r="57" spans="1:60" x14ac:dyDescent="0.2">
      <c r="D57" s="10"/>
    </row>
    <row r="58" spans="1:60" x14ac:dyDescent="0.2">
      <c r="D58" s="10"/>
    </row>
    <row r="59" spans="1:60" x14ac:dyDescent="0.2">
      <c r="D59" s="10"/>
    </row>
    <row r="60" spans="1:60" x14ac:dyDescent="0.2">
      <c r="D60" s="10"/>
    </row>
    <row r="61" spans="1:60" x14ac:dyDescent="0.2">
      <c r="D61" s="10"/>
    </row>
    <row r="62" spans="1:60" x14ac:dyDescent="0.2">
      <c r="D62" s="10"/>
    </row>
    <row r="63" spans="1:60" x14ac:dyDescent="0.2">
      <c r="D63" s="10"/>
    </row>
    <row r="64" spans="1:60"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Fj6UdjtgpmCFfZkAfpi/D5LNE8e+HCAuWmALFcBYx9iDipxeOVWO75a9AMskDrc7NNf6Lhg3f12iL+Nyy6/CNg==" saltValue="vdj3hmz8LQ+1IXDvlk6rmw==" spinCount="100000" sheet="1" formatRows="0"/>
  <mergeCells count="21">
    <mergeCell ref="C39:G39"/>
    <mergeCell ref="C40:G40"/>
    <mergeCell ref="C46:G46"/>
    <mergeCell ref="C33:G33"/>
    <mergeCell ref="C34:G34"/>
    <mergeCell ref="C35:G35"/>
    <mergeCell ref="C36:G36"/>
    <mergeCell ref="C37:G37"/>
    <mergeCell ref="C38:G38"/>
    <mergeCell ref="C16:G16"/>
    <mergeCell ref="C22:G22"/>
    <mergeCell ref="C25:G25"/>
    <mergeCell ref="C26:G26"/>
    <mergeCell ref="C31:G31"/>
    <mergeCell ref="C32:G32"/>
    <mergeCell ref="A1:G1"/>
    <mergeCell ref="C2:G2"/>
    <mergeCell ref="C3:G3"/>
    <mergeCell ref="C4:G4"/>
    <mergeCell ref="C10:G10"/>
    <mergeCell ref="C13:G13"/>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1F9E4-3B02-4ABD-9798-2CFAF9A6B538}">
  <sheetPr>
    <outlinePr summaryBelow="0"/>
  </sheetPr>
  <dimension ref="A1:BH5000"/>
  <sheetViews>
    <sheetView workbookViewId="0">
      <pane ySplit="7" topLeftCell="A8" activePane="bottomLeft" state="frozen"/>
      <selection pane="bottomLeft" sqref="A1:G1"/>
    </sheetView>
  </sheetViews>
  <sheetFormatPr defaultRowHeight="12.75" outlineLevelRow="2"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54</v>
      </c>
      <c r="C3" s="204" t="s">
        <v>55</v>
      </c>
      <c r="D3" s="202"/>
      <c r="E3" s="202"/>
      <c r="F3" s="202"/>
      <c r="G3" s="203"/>
      <c r="AC3" s="179" t="s">
        <v>192</v>
      </c>
      <c r="AG3" t="s">
        <v>193</v>
      </c>
    </row>
    <row r="4" spans="1:60" ht="24.95" customHeight="1" x14ac:dyDescent="0.2">
      <c r="A4" s="205" t="s">
        <v>9</v>
      </c>
      <c r="B4" s="206" t="s">
        <v>56</v>
      </c>
      <c r="C4" s="207" t="s">
        <v>57</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138</v>
      </c>
      <c r="C8" s="248" t="s">
        <v>139</v>
      </c>
      <c r="D8" s="229"/>
      <c r="E8" s="230"/>
      <c r="F8" s="231"/>
      <c r="G8" s="231">
        <f>SUMIF(AG9:AG24,"&lt;&gt;NOR",G9:G24)</f>
        <v>0</v>
      </c>
      <c r="H8" s="231"/>
      <c r="I8" s="231">
        <f>SUM(I9:I24)</f>
        <v>0</v>
      </c>
      <c r="J8" s="231"/>
      <c r="K8" s="231">
        <f>SUM(K9:K24)</f>
        <v>0</v>
      </c>
      <c r="L8" s="231"/>
      <c r="M8" s="231">
        <f>SUM(M9:M24)</f>
        <v>0</v>
      </c>
      <c r="N8" s="230"/>
      <c r="O8" s="230">
        <f>SUM(O9:O24)</f>
        <v>27.54</v>
      </c>
      <c r="P8" s="230"/>
      <c r="Q8" s="230">
        <f>SUM(Q9:Q24)</f>
        <v>0</v>
      </c>
      <c r="R8" s="231"/>
      <c r="S8" s="231"/>
      <c r="T8" s="232"/>
      <c r="U8" s="226"/>
      <c r="V8" s="226">
        <f>SUM(V9:V24)</f>
        <v>55.07</v>
      </c>
      <c r="W8" s="226"/>
      <c r="X8" s="226"/>
      <c r="Y8" s="226"/>
      <c r="AG8" t="s">
        <v>218</v>
      </c>
    </row>
    <row r="9" spans="1:60" outlineLevel="1" x14ac:dyDescent="0.2">
      <c r="A9" s="234">
        <v>1</v>
      </c>
      <c r="B9" s="235" t="s">
        <v>312</v>
      </c>
      <c r="C9" s="250" t="s">
        <v>313</v>
      </c>
      <c r="D9" s="236" t="s">
        <v>253</v>
      </c>
      <c r="E9" s="237">
        <v>1.32</v>
      </c>
      <c r="F9" s="238"/>
      <c r="G9" s="239">
        <f>ROUND(E9*F9,2)</f>
        <v>0</v>
      </c>
      <c r="H9" s="238"/>
      <c r="I9" s="239">
        <f>ROUND(E9*H9,2)</f>
        <v>0</v>
      </c>
      <c r="J9" s="238"/>
      <c r="K9" s="239">
        <f>ROUND(E9*J9,2)</f>
        <v>0</v>
      </c>
      <c r="L9" s="239">
        <v>21</v>
      </c>
      <c r="M9" s="239">
        <f>G9*(1+L9/100)</f>
        <v>0</v>
      </c>
      <c r="N9" s="237">
        <v>0</v>
      </c>
      <c r="O9" s="237">
        <f>ROUND(E9*N9,2)</f>
        <v>0</v>
      </c>
      <c r="P9" s="237">
        <v>0</v>
      </c>
      <c r="Q9" s="237">
        <f>ROUND(E9*P9,2)</f>
        <v>0</v>
      </c>
      <c r="R9" s="239"/>
      <c r="S9" s="239" t="s">
        <v>236</v>
      </c>
      <c r="T9" s="240" t="s">
        <v>223</v>
      </c>
      <c r="U9" s="225">
        <v>1.548</v>
      </c>
      <c r="V9" s="225">
        <f>ROUND(E9*U9,2)</f>
        <v>2.04</v>
      </c>
      <c r="W9" s="225"/>
      <c r="X9" s="225" t="s">
        <v>224</v>
      </c>
      <c r="Y9" s="225" t="s">
        <v>225</v>
      </c>
      <c r="Z9" s="215"/>
      <c r="AA9" s="215"/>
      <c r="AB9" s="215"/>
      <c r="AC9" s="215"/>
      <c r="AD9" s="215"/>
      <c r="AE9" s="215"/>
      <c r="AF9" s="215"/>
      <c r="AG9" s="215" t="s">
        <v>314</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outlineLevel="2" x14ac:dyDescent="0.2">
      <c r="A10" s="222"/>
      <c r="B10" s="223"/>
      <c r="C10" s="261" t="s">
        <v>315</v>
      </c>
      <c r="D10" s="254"/>
      <c r="E10" s="255">
        <v>1.32</v>
      </c>
      <c r="F10" s="225"/>
      <c r="G10" s="225"/>
      <c r="H10" s="225"/>
      <c r="I10" s="225"/>
      <c r="J10" s="225"/>
      <c r="K10" s="225"/>
      <c r="L10" s="225"/>
      <c r="M10" s="225"/>
      <c r="N10" s="224"/>
      <c r="O10" s="224"/>
      <c r="P10" s="224"/>
      <c r="Q10" s="224"/>
      <c r="R10" s="225"/>
      <c r="S10" s="225"/>
      <c r="T10" s="225"/>
      <c r="U10" s="225"/>
      <c r="V10" s="225"/>
      <c r="W10" s="225"/>
      <c r="X10" s="225"/>
      <c r="Y10" s="225"/>
      <c r="Z10" s="215"/>
      <c r="AA10" s="215"/>
      <c r="AB10" s="215"/>
      <c r="AC10" s="215"/>
      <c r="AD10" s="215"/>
      <c r="AE10" s="215"/>
      <c r="AF10" s="215"/>
      <c r="AG10" s="215" t="s">
        <v>258</v>
      </c>
      <c r="AH10" s="215">
        <v>0</v>
      </c>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row>
    <row r="11" spans="1:60" outlineLevel="1" x14ac:dyDescent="0.2">
      <c r="A11" s="234">
        <v>2</v>
      </c>
      <c r="B11" s="235" t="s">
        <v>251</v>
      </c>
      <c r="C11" s="250" t="s">
        <v>316</v>
      </c>
      <c r="D11" s="236" t="s">
        <v>253</v>
      </c>
      <c r="E11" s="237">
        <v>59.4</v>
      </c>
      <c r="F11" s="238"/>
      <c r="G11" s="239">
        <f>ROUND(E11*F11,2)</f>
        <v>0</v>
      </c>
      <c r="H11" s="238"/>
      <c r="I11" s="239">
        <f>ROUND(E11*H11,2)</f>
        <v>0</v>
      </c>
      <c r="J11" s="238"/>
      <c r="K11" s="239">
        <f>ROUND(E11*J11,2)</f>
        <v>0</v>
      </c>
      <c r="L11" s="239">
        <v>21</v>
      </c>
      <c r="M11" s="239">
        <f>G11*(1+L11/100)</f>
        <v>0</v>
      </c>
      <c r="N11" s="237">
        <v>0</v>
      </c>
      <c r="O11" s="237">
        <f>ROUND(E11*N11,2)</f>
        <v>0</v>
      </c>
      <c r="P11" s="237">
        <v>0</v>
      </c>
      <c r="Q11" s="237">
        <f>ROUND(E11*P11,2)</f>
        <v>0</v>
      </c>
      <c r="R11" s="239"/>
      <c r="S11" s="239" t="s">
        <v>236</v>
      </c>
      <c r="T11" s="240" t="s">
        <v>223</v>
      </c>
      <c r="U11" s="225">
        <v>0.08</v>
      </c>
      <c r="V11" s="225">
        <f>ROUND(E11*U11,2)</f>
        <v>4.75</v>
      </c>
      <c r="W11" s="225"/>
      <c r="X11" s="225" t="s">
        <v>224</v>
      </c>
      <c r="Y11" s="225" t="s">
        <v>225</v>
      </c>
      <c r="Z11" s="215"/>
      <c r="AA11" s="215"/>
      <c r="AB11" s="215"/>
      <c r="AC11" s="215"/>
      <c r="AD11" s="215"/>
      <c r="AE11" s="215"/>
      <c r="AF11" s="215"/>
      <c r="AG11" s="215" t="s">
        <v>226</v>
      </c>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2" x14ac:dyDescent="0.2">
      <c r="A12" s="222"/>
      <c r="B12" s="223"/>
      <c r="C12" s="261" t="s">
        <v>317</v>
      </c>
      <c r="D12" s="254"/>
      <c r="E12" s="255">
        <v>59.4</v>
      </c>
      <c r="F12" s="225"/>
      <c r="G12" s="225"/>
      <c r="H12" s="225"/>
      <c r="I12" s="225"/>
      <c r="J12" s="225"/>
      <c r="K12" s="225"/>
      <c r="L12" s="225"/>
      <c r="M12" s="225"/>
      <c r="N12" s="224"/>
      <c r="O12" s="224"/>
      <c r="P12" s="224"/>
      <c r="Q12" s="224"/>
      <c r="R12" s="225"/>
      <c r="S12" s="225"/>
      <c r="T12" s="225"/>
      <c r="U12" s="225"/>
      <c r="V12" s="225"/>
      <c r="W12" s="225"/>
      <c r="X12" s="225"/>
      <c r="Y12" s="225"/>
      <c r="Z12" s="215"/>
      <c r="AA12" s="215"/>
      <c r="AB12" s="215"/>
      <c r="AC12" s="215"/>
      <c r="AD12" s="215"/>
      <c r="AE12" s="215"/>
      <c r="AF12" s="215"/>
      <c r="AG12" s="215" t="s">
        <v>258</v>
      </c>
      <c r="AH12" s="215">
        <v>0</v>
      </c>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outlineLevel="1" x14ac:dyDescent="0.2">
      <c r="A13" s="234">
        <v>3</v>
      </c>
      <c r="B13" s="235" t="s">
        <v>318</v>
      </c>
      <c r="C13" s="250" t="s">
        <v>319</v>
      </c>
      <c r="D13" s="236" t="s">
        <v>253</v>
      </c>
      <c r="E13" s="237">
        <v>59.4</v>
      </c>
      <c r="F13" s="238"/>
      <c r="G13" s="239">
        <f>ROUND(E13*F13,2)</f>
        <v>0</v>
      </c>
      <c r="H13" s="238"/>
      <c r="I13" s="239">
        <f>ROUND(E13*H13,2)</f>
        <v>0</v>
      </c>
      <c r="J13" s="238"/>
      <c r="K13" s="239">
        <f>ROUND(E13*J13,2)</f>
        <v>0</v>
      </c>
      <c r="L13" s="239">
        <v>21</v>
      </c>
      <c r="M13" s="239">
        <f>G13*(1+L13/100)</f>
        <v>0</v>
      </c>
      <c r="N13" s="237">
        <v>0</v>
      </c>
      <c r="O13" s="237">
        <f>ROUND(E13*N13,2)</f>
        <v>0</v>
      </c>
      <c r="P13" s="237">
        <v>0</v>
      </c>
      <c r="Q13" s="237">
        <f>ROUND(E13*P13,2)</f>
        <v>0</v>
      </c>
      <c r="R13" s="239"/>
      <c r="S13" s="239" t="s">
        <v>236</v>
      </c>
      <c r="T13" s="240" t="s">
        <v>223</v>
      </c>
      <c r="U13" s="225">
        <v>0.23</v>
      </c>
      <c r="V13" s="225">
        <f>ROUND(E13*U13,2)</f>
        <v>13.66</v>
      </c>
      <c r="W13" s="225"/>
      <c r="X13" s="225" t="s">
        <v>224</v>
      </c>
      <c r="Y13" s="225" t="s">
        <v>225</v>
      </c>
      <c r="Z13" s="215"/>
      <c r="AA13" s="215"/>
      <c r="AB13" s="215"/>
      <c r="AC13" s="215"/>
      <c r="AD13" s="215"/>
      <c r="AE13" s="215"/>
      <c r="AF13" s="215"/>
      <c r="AG13" s="215" t="s">
        <v>226</v>
      </c>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row>
    <row r="14" spans="1:60" outlineLevel="2" x14ac:dyDescent="0.2">
      <c r="A14" s="222"/>
      <c r="B14" s="223"/>
      <c r="C14" s="261" t="s">
        <v>320</v>
      </c>
      <c r="D14" s="254"/>
      <c r="E14" s="255">
        <v>59.4</v>
      </c>
      <c r="F14" s="225"/>
      <c r="G14" s="225"/>
      <c r="H14" s="225"/>
      <c r="I14" s="225"/>
      <c r="J14" s="225"/>
      <c r="K14" s="225"/>
      <c r="L14" s="225"/>
      <c r="M14" s="225"/>
      <c r="N14" s="224"/>
      <c r="O14" s="224"/>
      <c r="P14" s="224"/>
      <c r="Q14" s="224"/>
      <c r="R14" s="225"/>
      <c r="S14" s="225"/>
      <c r="T14" s="225"/>
      <c r="U14" s="225"/>
      <c r="V14" s="225"/>
      <c r="W14" s="225"/>
      <c r="X14" s="225"/>
      <c r="Y14" s="225"/>
      <c r="Z14" s="215"/>
      <c r="AA14" s="215"/>
      <c r="AB14" s="215"/>
      <c r="AC14" s="215"/>
      <c r="AD14" s="215"/>
      <c r="AE14" s="215"/>
      <c r="AF14" s="215"/>
      <c r="AG14" s="215" t="s">
        <v>258</v>
      </c>
      <c r="AH14" s="215">
        <v>0</v>
      </c>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outlineLevel="1" x14ac:dyDescent="0.2">
      <c r="A15" s="241">
        <v>4</v>
      </c>
      <c r="B15" s="242" t="s">
        <v>321</v>
      </c>
      <c r="C15" s="249" t="s">
        <v>322</v>
      </c>
      <c r="D15" s="243" t="s">
        <v>253</v>
      </c>
      <c r="E15" s="244">
        <v>16.2</v>
      </c>
      <c r="F15" s="245"/>
      <c r="G15" s="246">
        <f>ROUND(E15*F15,2)</f>
        <v>0</v>
      </c>
      <c r="H15" s="245"/>
      <c r="I15" s="246">
        <f>ROUND(E15*H15,2)</f>
        <v>0</v>
      </c>
      <c r="J15" s="245"/>
      <c r="K15" s="246">
        <f>ROUND(E15*J15,2)</f>
        <v>0</v>
      </c>
      <c r="L15" s="246">
        <v>21</v>
      </c>
      <c r="M15" s="246">
        <f>G15*(1+L15/100)</f>
        <v>0</v>
      </c>
      <c r="N15" s="244">
        <v>0</v>
      </c>
      <c r="O15" s="244">
        <f>ROUND(E15*N15,2)</f>
        <v>0</v>
      </c>
      <c r="P15" s="244">
        <v>0</v>
      </c>
      <c r="Q15" s="244">
        <f>ROUND(E15*P15,2)</f>
        <v>0</v>
      </c>
      <c r="R15" s="246"/>
      <c r="S15" s="246" t="s">
        <v>236</v>
      </c>
      <c r="T15" s="247" t="s">
        <v>223</v>
      </c>
      <c r="U15" s="225">
        <v>1.0999999999999999E-2</v>
      </c>
      <c r="V15" s="225">
        <f>ROUND(E15*U15,2)</f>
        <v>0.18</v>
      </c>
      <c r="W15" s="225"/>
      <c r="X15" s="225" t="s">
        <v>224</v>
      </c>
      <c r="Y15" s="225" t="s">
        <v>225</v>
      </c>
      <c r="Z15" s="215"/>
      <c r="AA15" s="215"/>
      <c r="AB15" s="215"/>
      <c r="AC15" s="215"/>
      <c r="AD15" s="215"/>
      <c r="AE15" s="215"/>
      <c r="AF15" s="215"/>
      <c r="AG15" s="215" t="s">
        <v>226</v>
      </c>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outlineLevel="1" x14ac:dyDescent="0.2">
      <c r="A16" s="234">
        <v>5</v>
      </c>
      <c r="B16" s="235" t="s">
        <v>323</v>
      </c>
      <c r="C16" s="250" t="s">
        <v>324</v>
      </c>
      <c r="D16" s="236" t="s">
        <v>253</v>
      </c>
      <c r="E16" s="237">
        <v>81</v>
      </c>
      <c r="F16" s="238"/>
      <c r="G16" s="239">
        <f>ROUND(E16*F16,2)</f>
        <v>0</v>
      </c>
      <c r="H16" s="238"/>
      <c r="I16" s="239">
        <f>ROUND(E16*H16,2)</f>
        <v>0</v>
      </c>
      <c r="J16" s="238"/>
      <c r="K16" s="239">
        <f>ROUND(E16*J16,2)</f>
        <v>0</v>
      </c>
      <c r="L16" s="239">
        <v>21</v>
      </c>
      <c r="M16" s="239">
        <f>G16*(1+L16/100)</f>
        <v>0</v>
      </c>
      <c r="N16" s="237">
        <v>0</v>
      </c>
      <c r="O16" s="237">
        <f>ROUND(E16*N16,2)</f>
        <v>0</v>
      </c>
      <c r="P16" s="237">
        <v>0</v>
      </c>
      <c r="Q16" s="237">
        <f>ROUND(E16*P16,2)</f>
        <v>0</v>
      </c>
      <c r="R16" s="239"/>
      <c r="S16" s="239" t="s">
        <v>236</v>
      </c>
      <c r="T16" s="240" t="s">
        <v>223</v>
      </c>
      <c r="U16" s="225">
        <v>0</v>
      </c>
      <c r="V16" s="225">
        <f>ROUND(E16*U16,2)</f>
        <v>0</v>
      </c>
      <c r="W16" s="225"/>
      <c r="X16" s="225" t="s">
        <v>224</v>
      </c>
      <c r="Y16" s="225" t="s">
        <v>225</v>
      </c>
      <c r="Z16" s="215"/>
      <c r="AA16" s="215"/>
      <c r="AB16" s="215"/>
      <c r="AC16" s="215"/>
      <c r="AD16" s="215"/>
      <c r="AE16" s="215"/>
      <c r="AF16" s="215"/>
      <c r="AG16" s="215" t="s">
        <v>226</v>
      </c>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outlineLevel="2" x14ac:dyDescent="0.2">
      <c r="A17" s="222"/>
      <c r="B17" s="223"/>
      <c r="C17" s="261" t="s">
        <v>325</v>
      </c>
      <c r="D17" s="254"/>
      <c r="E17" s="255">
        <v>81</v>
      </c>
      <c r="F17" s="225"/>
      <c r="G17" s="225"/>
      <c r="H17" s="225"/>
      <c r="I17" s="225"/>
      <c r="J17" s="225"/>
      <c r="K17" s="225"/>
      <c r="L17" s="225"/>
      <c r="M17" s="225"/>
      <c r="N17" s="224"/>
      <c r="O17" s="224"/>
      <c r="P17" s="224"/>
      <c r="Q17" s="224"/>
      <c r="R17" s="225"/>
      <c r="S17" s="225"/>
      <c r="T17" s="225"/>
      <c r="U17" s="225"/>
      <c r="V17" s="225"/>
      <c r="W17" s="225"/>
      <c r="X17" s="225"/>
      <c r="Y17" s="225"/>
      <c r="Z17" s="215"/>
      <c r="AA17" s="215"/>
      <c r="AB17" s="215"/>
      <c r="AC17" s="215"/>
      <c r="AD17" s="215"/>
      <c r="AE17" s="215"/>
      <c r="AF17" s="215"/>
      <c r="AG17" s="215" t="s">
        <v>258</v>
      </c>
      <c r="AH17" s="215">
        <v>0</v>
      </c>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row>
    <row r="18" spans="1:60" outlineLevel="1" x14ac:dyDescent="0.2">
      <c r="A18" s="234">
        <v>6</v>
      </c>
      <c r="B18" s="235" t="s">
        <v>326</v>
      </c>
      <c r="C18" s="250" t="s">
        <v>327</v>
      </c>
      <c r="D18" s="236" t="s">
        <v>253</v>
      </c>
      <c r="E18" s="237">
        <v>43.2</v>
      </c>
      <c r="F18" s="238"/>
      <c r="G18" s="239">
        <f>ROUND(E18*F18,2)</f>
        <v>0</v>
      </c>
      <c r="H18" s="238"/>
      <c r="I18" s="239">
        <f>ROUND(E18*H18,2)</f>
        <v>0</v>
      </c>
      <c r="J18" s="238"/>
      <c r="K18" s="239">
        <f>ROUND(E18*J18,2)</f>
        <v>0</v>
      </c>
      <c r="L18" s="239">
        <v>21</v>
      </c>
      <c r="M18" s="239">
        <f>G18*(1+L18/100)</f>
        <v>0</v>
      </c>
      <c r="N18" s="237">
        <v>0</v>
      </c>
      <c r="O18" s="237">
        <f>ROUND(E18*N18,2)</f>
        <v>0</v>
      </c>
      <c r="P18" s="237">
        <v>0</v>
      </c>
      <c r="Q18" s="237">
        <f>ROUND(E18*P18,2)</f>
        <v>0</v>
      </c>
      <c r="R18" s="239"/>
      <c r="S18" s="239" t="s">
        <v>236</v>
      </c>
      <c r="T18" s="240" t="s">
        <v>223</v>
      </c>
      <c r="U18" s="225">
        <v>0.20200000000000001</v>
      </c>
      <c r="V18" s="225">
        <f>ROUND(E18*U18,2)</f>
        <v>8.73</v>
      </c>
      <c r="W18" s="225"/>
      <c r="X18" s="225" t="s">
        <v>224</v>
      </c>
      <c r="Y18" s="225" t="s">
        <v>225</v>
      </c>
      <c r="Z18" s="215"/>
      <c r="AA18" s="215"/>
      <c r="AB18" s="215"/>
      <c r="AC18" s="215"/>
      <c r="AD18" s="215"/>
      <c r="AE18" s="215"/>
      <c r="AF18" s="215"/>
      <c r="AG18" s="215" t="s">
        <v>226</v>
      </c>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1:60" outlineLevel="2" x14ac:dyDescent="0.2">
      <c r="A19" s="222"/>
      <c r="B19" s="223"/>
      <c r="C19" s="263" t="s">
        <v>328</v>
      </c>
      <c r="D19" s="259"/>
      <c r="E19" s="259"/>
      <c r="F19" s="259"/>
      <c r="G19" s="259"/>
      <c r="H19" s="225"/>
      <c r="I19" s="225"/>
      <c r="J19" s="225"/>
      <c r="K19" s="225"/>
      <c r="L19" s="225"/>
      <c r="M19" s="225"/>
      <c r="N19" s="224"/>
      <c r="O19" s="224"/>
      <c r="P19" s="224"/>
      <c r="Q19" s="224"/>
      <c r="R19" s="225"/>
      <c r="S19" s="225"/>
      <c r="T19" s="225"/>
      <c r="U19" s="225"/>
      <c r="V19" s="225"/>
      <c r="W19" s="225"/>
      <c r="X19" s="225"/>
      <c r="Y19" s="225"/>
      <c r="Z19" s="215"/>
      <c r="AA19" s="215"/>
      <c r="AB19" s="215"/>
      <c r="AC19" s="215"/>
      <c r="AD19" s="215"/>
      <c r="AE19" s="215"/>
      <c r="AF19" s="215"/>
      <c r="AG19" s="215" t="s">
        <v>278</v>
      </c>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row>
    <row r="20" spans="1:60" outlineLevel="2" x14ac:dyDescent="0.2">
      <c r="A20" s="222"/>
      <c r="B20" s="223"/>
      <c r="C20" s="261" t="s">
        <v>329</v>
      </c>
      <c r="D20" s="254"/>
      <c r="E20" s="255">
        <v>43.2</v>
      </c>
      <c r="F20" s="225"/>
      <c r="G20" s="225"/>
      <c r="H20" s="225"/>
      <c r="I20" s="225"/>
      <c r="J20" s="225"/>
      <c r="K20" s="225"/>
      <c r="L20" s="225"/>
      <c r="M20" s="225"/>
      <c r="N20" s="224"/>
      <c r="O20" s="224"/>
      <c r="P20" s="224"/>
      <c r="Q20" s="224"/>
      <c r="R20" s="225"/>
      <c r="S20" s="225"/>
      <c r="T20" s="225"/>
      <c r="U20" s="225"/>
      <c r="V20" s="225"/>
      <c r="W20" s="225"/>
      <c r="X20" s="225"/>
      <c r="Y20" s="225"/>
      <c r="Z20" s="215"/>
      <c r="AA20" s="215"/>
      <c r="AB20" s="215"/>
      <c r="AC20" s="215"/>
      <c r="AD20" s="215"/>
      <c r="AE20" s="215"/>
      <c r="AF20" s="215"/>
      <c r="AG20" s="215" t="s">
        <v>258</v>
      </c>
      <c r="AH20" s="215">
        <v>0</v>
      </c>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row>
    <row r="21" spans="1:60" outlineLevel="1" x14ac:dyDescent="0.2">
      <c r="A21" s="234">
        <v>7</v>
      </c>
      <c r="B21" s="235" t="s">
        <v>330</v>
      </c>
      <c r="C21" s="250" t="s">
        <v>331</v>
      </c>
      <c r="D21" s="236" t="s">
        <v>253</v>
      </c>
      <c r="E21" s="237">
        <v>16.2</v>
      </c>
      <c r="F21" s="238"/>
      <c r="G21" s="239">
        <f>ROUND(E21*F21,2)</f>
        <v>0</v>
      </c>
      <c r="H21" s="238"/>
      <c r="I21" s="239">
        <f>ROUND(E21*H21,2)</f>
        <v>0</v>
      </c>
      <c r="J21" s="238"/>
      <c r="K21" s="239">
        <f>ROUND(E21*J21,2)</f>
        <v>0</v>
      </c>
      <c r="L21" s="239">
        <v>21</v>
      </c>
      <c r="M21" s="239">
        <f>G21*(1+L21/100)</f>
        <v>0</v>
      </c>
      <c r="N21" s="237">
        <v>1.7</v>
      </c>
      <c r="O21" s="237">
        <f>ROUND(E21*N21,2)</f>
        <v>27.54</v>
      </c>
      <c r="P21" s="237">
        <v>0</v>
      </c>
      <c r="Q21" s="237">
        <f>ROUND(E21*P21,2)</f>
        <v>0</v>
      </c>
      <c r="R21" s="239"/>
      <c r="S21" s="239" t="s">
        <v>236</v>
      </c>
      <c r="T21" s="240" t="s">
        <v>223</v>
      </c>
      <c r="U21" s="225">
        <v>1.587</v>
      </c>
      <c r="V21" s="225">
        <f>ROUND(E21*U21,2)</f>
        <v>25.71</v>
      </c>
      <c r="W21" s="225"/>
      <c r="X21" s="225" t="s">
        <v>224</v>
      </c>
      <c r="Y21" s="225" t="s">
        <v>225</v>
      </c>
      <c r="Z21" s="215"/>
      <c r="AA21" s="215"/>
      <c r="AB21" s="215"/>
      <c r="AC21" s="215"/>
      <c r="AD21" s="215"/>
      <c r="AE21" s="215"/>
      <c r="AF21" s="215"/>
      <c r="AG21" s="215" t="s">
        <v>226</v>
      </c>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row>
    <row r="22" spans="1:60" outlineLevel="2" x14ac:dyDescent="0.2">
      <c r="A22" s="222"/>
      <c r="B22" s="223"/>
      <c r="C22" s="261" t="s">
        <v>332</v>
      </c>
      <c r="D22" s="254"/>
      <c r="E22" s="255">
        <v>16.2</v>
      </c>
      <c r="F22" s="225"/>
      <c r="G22" s="225"/>
      <c r="H22" s="225"/>
      <c r="I22" s="225"/>
      <c r="J22" s="225"/>
      <c r="K22" s="225"/>
      <c r="L22" s="225"/>
      <c r="M22" s="225"/>
      <c r="N22" s="224"/>
      <c r="O22" s="224"/>
      <c r="P22" s="224"/>
      <c r="Q22" s="224"/>
      <c r="R22" s="225"/>
      <c r="S22" s="225"/>
      <c r="T22" s="225"/>
      <c r="U22" s="225"/>
      <c r="V22" s="225"/>
      <c r="W22" s="225"/>
      <c r="X22" s="225"/>
      <c r="Y22" s="225"/>
      <c r="Z22" s="215"/>
      <c r="AA22" s="215"/>
      <c r="AB22" s="215"/>
      <c r="AC22" s="215"/>
      <c r="AD22" s="215"/>
      <c r="AE22" s="215"/>
      <c r="AF22" s="215"/>
      <c r="AG22" s="215" t="s">
        <v>258</v>
      </c>
      <c r="AH22" s="215">
        <v>0</v>
      </c>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row>
    <row r="23" spans="1:60" outlineLevel="1" x14ac:dyDescent="0.2">
      <c r="A23" s="234">
        <v>8</v>
      </c>
      <c r="B23" s="235" t="s">
        <v>333</v>
      </c>
      <c r="C23" s="250" t="s">
        <v>334</v>
      </c>
      <c r="D23" s="236" t="s">
        <v>335</v>
      </c>
      <c r="E23" s="237">
        <v>29.16</v>
      </c>
      <c r="F23" s="238"/>
      <c r="G23" s="239">
        <f>ROUND(E23*F23,2)</f>
        <v>0</v>
      </c>
      <c r="H23" s="238"/>
      <c r="I23" s="239">
        <f>ROUND(E23*H23,2)</f>
        <v>0</v>
      </c>
      <c r="J23" s="238"/>
      <c r="K23" s="239">
        <f>ROUND(E23*J23,2)</f>
        <v>0</v>
      </c>
      <c r="L23" s="239">
        <v>21</v>
      </c>
      <c r="M23" s="239">
        <f>G23*(1+L23/100)</f>
        <v>0</v>
      </c>
      <c r="N23" s="237">
        <v>0</v>
      </c>
      <c r="O23" s="237">
        <f>ROUND(E23*N23,2)</f>
        <v>0</v>
      </c>
      <c r="P23" s="237">
        <v>0</v>
      </c>
      <c r="Q23" s="237">
        <f>ROUND(E23*P23,2)</f>
        <v>0</v>
      </c>
      <c r="R23" s="239"/>
      <c r="S23" s="239" t="s">
        <v>236</v>
      </c>
      <c r="T23" s="240" t="s">
        <v>223</v>
      </c>
      <c r="U23" s="225">
        <v>0</v>
      </c>
      <c r="V23" s="225">
        <f>ROUND(E23*U23,2)</f>
        <v>0</v>
      </c>
      <c r="W23" s="225"/>
      <c r="X23" s="225" t="s">
        <v>224</v>
      </c>
      <c r="Y23" s="225" t="s">
        <v>225</v>
      </c>
      <c r="Z23" s="215"/>
      <c r="AA23" s="215"/>
      <c r="AB23" s="215"/>
      <c r="AC23" s="215"/>
      <c r="AD23" s="215"/>
      <c r="AE23" s="215"/>
      <c r="AF23" s="215"/>
      <c r="AG23" s="215" t="s">
        <v>226</v>
      </c>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row>
    <row r="24" spans="1:60" outlineLevel="2" x14ac:dyDescent="0.2">
      <c r="A24" s="222"/>
      <c r="B24" s="223"/>
      <c r="C24" s="261" t="s">
        <v>336</v>
      </c>
      <c r="D24" s="254"/>
      <c r="E24" s="255">
        <v>29.16</v>
      </c>
      <c r="F24" s="225"/>
      <c r="G24" s="225"/>
      <c r="H24" s="225"/>
      <c r="I24" s="225"/>
      <c r="J24" s="225"/>
      <c r="K24" s="225"/>
      <c r="L24" s="225"/>
      <c r="M24" s="225"/>
      <c r="N24" s="224"/>
      <c r="O24" s="224"/>
      <c r="P24" s="224"/>
      <c r="Q24" s="224"/>
      <c r="R24" s="225"/>
      <c r="S24" s="225"/>
      <c r="T24" s="225"/>
      <c r="U24" s="225"/>
      <c r="V24" s="225"/>
      <c r="W24" s="225"/>
      <c r="X24" s="225"/>
      <c r="Y24" s="225"/>
      <c r="Z24" s="215"/>
      <c r="AA24" s="215"/>
      <c r="AB24" s="215"/>
      <c r="AC24" s="215"/>
      <c r="AD24" s="215"/>
      <c r="AE24" s="215"/>
      <c r="AF24" s="215"/>
      <c r="AG24" s="215" t="s">
        <v>258</v>
      </c>
      <c r="AH24" s="215">
        <v>0</v>
      </c>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row>
    <row r="25" spans="1:60" x14ac:dyDescent="0.2">
      <c r="A25" s="227" t="s">
        <v>217</v>
      </c>
      <c r="B25" s="228" t="s">
        <v>152</v>
      </c>
      <c r="C25" s="248" t="s">
        <v>153</v>
      </c>
      <c r="D25" s="229"/>
      <c r="E25" s="230"/>
      <c r="F25" s="231"/>
      <c r="G25" s="231">
        <f>SUMIF(AG26:AG35,"&lt;&gt;NOR",G26:G35)</f>
        <v>0</v>
      </c>
      <c r="H25" s="231"/>
      <c r="I25" s="231">
        <f>SUM(I26:I35)</f>
        <v>0</v>
      </c>
      <c r="J25" s="231"/>
      <c r="K25" s="231">
        <f>SUM(K26:K35)</f>
        <v>0</v>
      </c>
      <c r="L25" s="231"/>
      <c r="M25" s="231">
        <f>SUM(M26:M35)</f>
        <v>0</v>
      </c>
      <c r="N25" s="230"/>
      <c r="O25" s="230">
        <f>SUM(O26:O35)</f>
        <v>0.04</v>
      </c>
      <c r="P25" s="230"/>
      <c r="Q25" s="230">
        <f>SUM(Q26:Q35)</f>
        <v>0</v>
      </c>
      <c r="R25" s="231"/>
      <c r="S25" s="231"/>
      <c r="T25" s="232"/>
      <c r="U25" s="226"/>
      <c r="V25" s="226">
        <f>SUM(V26:V35)</f>
        <v>11.16</v>
      </c>
      <c r="W25" s="226"/>
      <c r="X25" s="226"/>
      <c r="Y25" s="226"/>
      <c r="AG25" t="s">
        <v>218</v>
      </c>
    </row>
    <row r="26" spans="1:60" outlineLevel="1" x14ac:dyDescent="0.2">
      <c r="A26" s="241">
        <v>9</v>
      </c>
      <c r="B26" s="242" t="s">
        <v>337</v>
      </c>
      <c r="C26" s="249" t="s">
        <v>338</v>
      </c>
      <c r="D26" s="243" t="s">
        <v>299</v>
      </c>
      <c r="E26" s="244">
        <v>91.5</v>
      </c>
      <c r="F26" s="245"/>
      <c r="G26" s="246">
        <f>ROUND(E26*F26,2)</f>
        <v>0</v>
      </c>
      <c r="H26" s="245"/>
      <c r="I26" s="246">
        <f>ROUND(E26*H26,2)</f>
        <v>0</v>
      </c>
      <c r="J26" s="245"/>
      <c r="K26" s="246">
        <f>ROUND(E26*J26,2)</f>
        <v>0</v>
      </c>
      <c r="L26" s="246">
        <v>21</v>
      </c>
      <c r="M26" s="246">
        <f>G26*(1+L26/100)</f>
        <v>0</v>
      </c>
      <c r="N26" s="244">
        <v>0</v>
      </c>
      <c r="O26" s="244">
        <f>ROUND(E26*N26,2)</f>
        <v>0</v>
      </c>
      <c r="P26" s="244">
        <v>0</v>
      </c>
      <c r="Q26" s="244">
        <f>ROUND(E26*P26,2)</f>
        <v>0</v>
      </c>
      <c r="R26" s="246"/>
      <c r="S26" s="246" t="s">
        <v>236</v>
      </c>
      <c r="T26" s="247" t="s">
        <v>223</v>
      </c>
      <c r="U26" s="225">
        <v>3.4000000000000002E-2</v>
      </c>
      <c r="V26" s="225">
        <f>ROUND(E26*U26,2)</f>
        <v>3.11</v>
      </c>
      <c r="W26" s="225"/>
      <c r="X26" s="225" t="s">
        <v>224</v>
      </c>
      <c r="Y26" s="225" t="s">
        <v>225</v>
      </c>
      <c r="Z26" s="215"/>
      <c r="AA26" s="215"/>
      <c r="AB26" s="215"/>
      <c r="AC26" s="215"/>
      <c r="AD26" s="215"/>
      <c r="AE26" s="215"/>
      <c r="AF26" s="215"/>
      <c r="AG26" s="215" t="s">
        <v>314</v>
      </c>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row>
    <row r="27" spans="1:60" outlineLevel="1" x14ac:dyDescent="0.2">
      <c r="A27" s="241">
        <v>10</v>
      </c>
      <c r="B27" s="242" t="s">
        <v>339</v>
      </c>
      <c r="C27" s="249" t="s">
        <v>340</v>
      </c>
      <c r="D27" s="243" t="s">
        <v>341</v>
      </c>
      <c r="E27" s="244">
        <v>2</v>
      </c>
      <c r="F27" s="245"/>
      <c r="G27" s="246">
        <f>ROUND(E27*F27,2)</f>
        <v>0</v>
      </c>
      <c r="H27" s="245"/>
      <c r="I27" s="246">
        <f>ROUND(E27*H27,2)</f>
        <v>0</v>
      </c>
      <c r="J27" s="245"/>
      <c r="K27" s="246">
        <f>ROUND(E27*J27,2)</f>
        <v>0</v>
      </c>
      <c r="L27" s="246">
        <v>21</v>
      </c>
      <c r="M27" s="246">
        <f>G27*(1+L27/100)</f>
        <v>0</v>
      </c>
      <c r="N27" s="244">
        <v>0</v>
      </c>
      <c r="O27" s="244">
        <f>ROUND(E27*N27,2)</f>
        <v>0</v>
      </c>
      <c r="P27" s="244">
        <v>0</v>
      </c>
      <c r="Q27" s="244">
        <f>ROUND(E27*P27,2)</f>
        <v>0</v>
      </c>
      <c r="R27" s="246"/>
      <c r="S27" s="246" t="s">
        <v>236</v>
      </c>
      <c r="T27" s="247" t="s">
        <v>223</v>
      </c>
      <c r="U27" s="225">
        <v>0.156</v>
      </c>
      <c r="V27" s="225">
        <f>ROUND(E27*U27,2)</f>
        <v>0.31</v>
      </c>
      <c r="W27" s="225"/>
      <c r="X27" s="225" t="s">
        <v>224</v>
      </c>
      <c r="Y27" s="225" t="s">
        <v>225</v>
      </c>
      <c r="Z27" s="215"/>
      <c r="AA27" s="215"/>
      <c r="AB27" s="215"/>
      <c r="AC27" s="215"/>
      <c r="AD27" s="215"/>
      <c r="AE27" s="215"/>
      <c r="AF27" s="215"/>
      <c r="AG27" s="215" t="s">
        <v>226</v>
      </c>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row>
    <row r="28" spans="1:60" outlineLevel="1" x14ac:dyDescent="0.2">
      <c r="A28" s="241">
        <v>11</v>
      </c>
      <c r="B28" s="242" t="s">
        <v>342</v>
      </c>
      <c r="C28" s="249" t="s">
        <v>343</v>
      </c>
      <c r="D28" s="243" t="s">
        <v>299</v>
      </c>
      <c r="E28" s="244">
        <v>91.5</v>
      </c>
      <c r="F28" s="245"/>
      <c r="G28" s="246">
        <f>ROUND(E28*F28,2)</f>
        <v>0</v>
      </c>
      <c r="H28" s="245"/>
      <c r="I28" s="246">
        <f>ROUND(E28*H28,2)</f>
        <v>0</v>
      </c>
      <c r="J28" s="245"/>
      <c r="K28" s="246">
        <f>ROUND(E28*J28,2)</f>
        <v>0</v>
      </c>
      <c r="L28" s="246">
        <v>21</v>
      </c>
      <c r="M28" s="246">
        <f>G28*(1+L28/100)</f>
        <v>0</v>
      </c>
      <c r="N28" s="244">
        <v>0</v>
      </c>
      <c r="O28" s="244">
        <f>ROUND(E28*N28,2)</f>
        <v>0</v>
      </c>
      <c r="P28" s="244">
        <v>0</v>
      </c>
      <c r="Q28" s="244">
        <f>ROUND(E28*P28,2)</f>
        <v>0</v>
      </c>
      <c r="R28" s="246"/>
      <c r="S28" s="246" t="s">
        <v>236</v>
      </c>
      <c r="T28" s="247" t="s">
        <v>223</v>
      </c>
      <c r="U28" s="225">
        <v>4.3999999999999997E-2</v>
      </c>
      <c r="V28" s="225">
        <f>ROUND(E28*U28,2)</f>
        <v>4.03</v>
      </c>
      <c r="W28" s="225"/>
      <c r="X28" s="225" t="s">
        <v>224</v>
      </c>
      <c r="Y28" s="225" t="s">
        <v>225</v>
      </c>
      <c r="Z28" s="215"/>
      <c r="AA28" s="215"/>
      <c r="AB28" s="215"/>
      <c r="AC28" s="215"/>
      <c r="AD28" s="215"/>
      <c r="AE28" s="215"/>
      <c r="AF28" s="215"/>
      <c r="AG28" s="215" t="s">
        <v>226</v>
      </c>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row>
    <row r="29" spans="1:60" outlineLevel="1" x14ac:dyDescent="0.2">
      <c r="A29" s="234">
        <v>12</v>
      </c>
      <c r="B29" s="235" t="s">
        <v>344</v>
      </c>
      <c r="C29" s="250" t="s">
        <v>345</v>
      </c>
      <c r="D29" s="236" t="s">
        <v>341</v>
      </c>
      <c r="E29" s="237">
        <v>1</v>
      </c>
      <c r="F29" s="238"/>
      <c r="G29" s="239">
        <f>ROUND(E29*F29,2)</f>
        <v>0</v>
      </c>
      <c r="H29" s="238"/>
      <c r="I29" s="239">
        <f>ROUND(E29*H29,2)</f>
        <v>0</v>
      </c>
      <c r="J29" s="238"/>
      <c r="K29" s="239">
        <f>ROUND(E29*J29,2)</f>
        <v>0</v>
      </c>
      <c r="L29" s="239">
        <v>21</v>
      </c>
      <c r="M29" s="239">
        <f>G29*(1+L29/100)</f>
        <v>0</v>
      </c>
      <c r="N29" s="237">
        <v>0</v>
      </c>
      <c r="O29" s="237">
        <f>ROUND(E29*N29,2)</f>
        <v>0</v>
      </c>
      <c r="P29" s="237">
        <v>0</v>
      </c>
      <c r="Q29" s="237">
        <f>ROUND(E29*P29,2)</f>
        <v>0</v>
      </c>
      <c r="R29" s="239"/>
      <c r="S29" s="239" t="s">
        <v>236</v>
      </c>
      <c r="T29" s="240" t="s">
        <v>223</v>
      </c>
      <c r="U29" s="225">
        <v>0.65</v>
      </c>
      <c r="V29" s="225">
        <f>ROUND(E29*U29,2)</f>
        <v>0.65</v>
      </c>
      <c r="W29" s="225"/>
      <c r="X29" s="225" t="s">
        <v>224</v>
      </c>
      <c r="Y29" s="225" t="s">
        <v>225</v>
      </c>
      <c r="Z29" s="215"/>
      <c r="AA29" s="215"/>
      <c r="AB29" s="215"/>
      <c r="AC29" s="215"/>
      <c r="AD29" s="215"/>
      <c r="AE29" s="215"/>
      <c r="AF29" s="215"/>
      <c r="AG29" s="215" t="s">
        <v>226</v>
      </c>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row>
    <row r="30" spans="1:60" outlineLevel="2" x14ac:dyDescent="0.2">
      <c r="A30" s="222"/>
      <c r="B30" s="223"/>
      <c r="C30" s="263" t="s">
        <v>346</v>
      </c>
      <c r="D30" s="259"/>
      <c r="E30" s="259"/>
      <c r="F30" s="259"/>
      <c r="G30" s="259"/>
      <c r="H30" s="225"/>
      <c r="I30" s="225"/>
      <c r="J30" s="225"/>
      <c r="K30" s="225"/>
      <c r="L30" s="225"/>
      <c r="M30" s="225"/>
      <c r="N30" s="224"/>
      <c r="O30" s="224"/>
      <c r="P30" s="224"/>
      <c r="Q30" s="224"/>
      <c r="R30" s="225"/>
      <c r="S30" s="225"/>
      <c r="T30" s="225"/>
      <c r="U30" s="225"/>
      <c r="V30" s="225"/>
      <c r="W30" s="225"/>
      <c r="X30" s="225"/>
      <c r="Y30" s="225"/>
      <c r="Z30" s="215"/>
      <c r="AA30" s="215"/>
      <c r="AB30" s="215"/>
      <c r="AC30" s="215"/>
      <c r="AD30" s="215"/>
      <c r="AE30" s="215"/>
      <c r="AF30" s="215"/>
      <c r="AG30" s="215" t="s">
        <v>278</v>
      </c>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row>
    <row r="31" spans="1:60" outlineLevel="1" x14ac:dyDescent="0.2">
      <c r="A31" s="241">
        <v>13</v>
      </c>
      <c r="B31" s="242" t="s">
        <v>347</v>
      </c>
      <c r="C31" s="249" t="s">
        <v>348</v>
      </c>
      <c r="D31" s="243" t="s">
        <v>299</v>
      </c>
      <c r="E31" s="244">
        <v>90</v>
      </c>
      <c r="F31" s="245"/>
      <c r="G31" s="246">
        <f>ROUND(E31*F31,2)</f>
        <v>0</v>
      </c>
      <c r="H31" s="245"/>
      <c r="I31" s="246">
        <f>ROUND(E31*H31,2)</f>
        <v>0</v>
      </c>
      <c r="J31" s="245"/>
      <c r="K31" s="246">
        <f>ROUND(E31*J31,2)</f>
        <v>0</v>
      </c>
      <c r="L31" s="246">
        <v>21</v>
      </c>
      <c r="M31" s="246">
        <f>G31*(1+L31/100)</f>
        <v>0</v>
      </c>
      <c r="N31" s="244">
        <v>2.0000000000000002E-5</v>
      </c>
      <c r="O31" s="244">
        <f>ROUND(E31*N31,2)</f>
        <v>0</v>
      </c>
      <c r="P31" s="244">
        <v>0</v>
      </c>
      <c r="Q31" s="244">
        <f>ROUND(E31*P31,2)</f>
        <v>0</v>
      </c>
      <c r="R31" s="246"/>
      <c r="S31" s="246" t="s">
        <v>236</v>
      </c>
      <c r="T31" s="247" t="s">
        <v>223</v>
      </c>
      <c r="U31" s="225">
        <v>3.4000000000000002E-2</v>
      </c>
      <c r="V31" s="225">
        <f>ROUND(E31*U31,2)</f>
        <v>3.06</v>
      </c>
      <c r="W31" s="225"/>
      <c r="X31" s="225" t="s">
        <v>224</v>
      </c>
      <c r="Y31" s="225" t="s">
        <v>225</v>
      </c>
      <c r="Z31" s="215"/>
      <c r="AA31" s="215"/>
      <c r="AB31" s="215"/>
      <c r="AC31" s="215"/>
      <c r="AD31" s="215"/>
      <c r="AE31" s="215"/>
      <c r="AF31" s="215"/>
      <c r="AG31" s="215" t="s">
        <v>226</v>
      </c>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row>
    <row r="32" spans="1:60" outlineLevel="1" x14ac:dyDescent="0.2">
      <c r="A32" s="241">
        <v>14</v>
      </c>
      <c r="B32" s="242" t="s">
        <v>349</v>
      </c>
      <c r="C32" s="249" t="s">
        <v>350</v>
      </c>
      <c r="D32" s="243" t="s">
        <v>299</v>
      </c>
      <c r="E32" s="244">
        <v>91.5</v>
      </c>
      <c r="F32" s="245"/>
      <c r="G32" s="246">
        <f>ROUND(E32*F32,2)</f>
        <v>0</v>
      </c>
      <c r="H32" s="245"/>
      <c r="I32" s="246">
        <f>ROUND(E32*H32,2)</f>
        <v>0</v>
      </c>
      <c r="J32" s="245"/>
      <c r="K32" s="246">
        <f>ROUND(E32*J32,2)</f>
        <v>0</v>
      </c>
      <c r="L32" s="246">
        <v>21</v>
      </c>
      <c r="M32" s="246">
        <f>G32*(1+L32/100)</f>
        <v>0</v>
      </c>
      <c r="N32" s="244">
        <v>2.7999999999999998E-4</v>
      </c>
      <c r="O32" s="244">
        <f>ROUND(E32*N32,2)</f>
        <v>0.03</v>
      </c>
      <c r="P32" s="244">
        <v>0</v>
      </c>
      <c r="Q32" s="244">
        <f>ROUND(E32*P32,2)</f>
        <v>0</v>
      </c>
      <c r="R32" s="246" t="s">
        <v>302</v>
      </c>
      <c r="S32" s="246" t="s">
        <v>236</v>
      </c>
      <c r="T32" s="247" t="s">
        <v>223</v>
      </c>
      <c r="U32" s="225">
        <v>0</v>
      </c>
      <c r="V32" s="225">
        <f>ROUND(E32*U32,2)</f>
        <v>0</v>
      </c>
      <c r="W32" s="225"/>
      <c r="X32" s="225" t="s">
        <v>285</v>
      </c>
      <c r="Y32" s="225" t="s">
        <v>225</v>
      </c>
      <c r="Z32" s="215"/>
      <c r="AA32" s="215"/>
      <c r="AB32" s="215"/>
      <c r="AC32" s="215"/>
      <c r="AD32" s="215"/>
      <c r="AE32" s="215"/>
      <c r="AF32" s="215"/>
      <c r="AG32" s="215" t="s">
        <v>286</v>
      </c>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row>
    <row r="33" spans="1:60" outlineLevel="1" x14ac:dyDescent="0.2">
      <c r="A33" s="241">
        <v>15</v>
      </c>
      <c r="B33" s="242" t="s">
        <v>351</v>
      </c>
      <c r="C33" s="249" t="s">
        <v>352</v>
      </c>
      <c r="D33" s="243" t="s">
        <v>341</v>
      </c>
      <c r="E33" s="244">
        <v>2</v>
      </c>
      <c r="F33" s="245"/>
      <c r="G33" s="246">
        <f>ROUND(E33*F33,2)</f>
        <v>0</v>
      </c>
      <c r="H33" s="245"/>
      <c r="I33" s="246">
        <f>ROUND(E33*H33,2)</f>
        <v>0</v>
      </c>
      <c r="J33" s="245"/>
      <c r="K33" s="246">
        <f>ROUND(E33*J33,2)</f>
        <v>0</v>
      </c>
      <c r="L33" s="246">
        <v>21</v>
      </c>
      <c r="M33" s="246">
        <f>G33*(1+L33/100)</f>
        <v>0</v>
      </c>
      <c r="N33" s="244">
        <v>0</v>
      </c>
      <c r="O33" s="244">
        <f>ROUND(E33*N33,2)</f>
        <v>0</v>
      </c>
      <c r="P33" s="244">
        <v>0</v>
      </c>
      <c r="Q33" s="244">
        <f>ROUND(E33*P33,2)</f>
        <v>0</v>
      </c>
      <c r="R33" s="246" t="s">
        <v>302</v>
      </c>
      <c r="S33" s="246" t="s">
        <v>236</v>
      </c>
      <c r="T33" s="247" t="s">
        <v>223</v>
      </c>
      <c r="U33" s="225">
        <v>0</v>
      </c>
      <c r="V33" s="225">
        <f>ROUND(E33*U33,2)</f>
        <v>0</v>
      </c>
      <c r="W33" s="225"/>
      <c r="X33" s="225" t="s">
        <v>285</v>
      </c>
      <c r="Y33" s="225" t="s">
        <v>225</v>
      </c>
      <c r="Z33" s="215"/>
      <c r="AA33" s="215"/>
      <c r="AB33" s="215"/>
      <c r="AC33" s="215"/>
      <c r="AD33" s="215"/>
      <c r="AE33" s="215"/>
      <c r="AF33" s="215"/>
      <c r="AG33" s="215" t="s">
        <v>286</v>
      </c>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row>
    <row r="34" spans="1:60" outlineLevel="1" x14ac:dyDescent="0.2">
      <c r="A34" s="234">
        <v>16</v>
      </c>
      <c r="B34" s="235" t="s">
        <v>353</v>
      </c>
      <c r="C34" s="250" t="s">
        <v>354</v>
      </c>
      <c r="D34" s="236" t="s">
        <v>341</v>
      </c>
      <c r="E34" s="237">
        <v>1</v>
      </c>
      <c r="F34" s="238"/>
      <c r="G34" s="239">
        <f>ROUND(E34*F34,2)</f>
        <v>0</v>
      </c>
      <c r="H34" s="238"/>
      <c r="I34" s="239">
        <f>ROUND(E34*H34,2)</f>
        <v>0</v>
      </c>
      <c r="J34" s="238"/>
      <c r="K34" s="239">
        <f>ROUND(E34*J34,2)</f>
        <v>0</v>
      </c>
      <c r="L34" s="239">
        <v>21</v>
      </c>
      <c r="M34" s="239">
        <f>G34*(1+L34/100)</f>
        <v>0</v>
      </c>
      <c r="N34" s="237">
        <v>1.2E-2</v>
      </c>
      <c r="O34" s="237">
        <f>ROUND(E34*N34,2)</f>
        <v>0.01</v>
      </c>
      <c r="P34" s="237">
        <v>0</v>
      </c>
      <c r="Q34" s="237">
        <f>ROUND(E34*P34,2)</f>
        <v>0</v>
      </c>
      <c r="R34" s="239" t="s">
        <v>302</v>
      </c>
      <c r="S34" s="239" t="s">
        <v>236</v>
      </c>
      <c r="T34" s="240" t="s">
        <v>223</v>
      </c>
      <c r="U34" s="225">
        <v>0</v>
      </c>
      <c r="V34" s="225">
        <f>ROUND(E34*U34,2)</f>
        <v>0</v>
      </c>
      <c r="W34" s="225"/>
      <c r="X34" s="225" t="s">
        <v>285</v>
      </c>
      <c r="Y34" s="225" t="s">
        <v>225</v>
      </c>
      <c r="Z34" s="215"/>
      <c r="AA34" s="215"/>
      <c r="AB34" s="215"/>
      <c r="AC34" s="215"/>
      <c r="AD34" s="215"/>
      <c r="AE34" s="215"/>
      <c r="AF34" s="215"/>
      <c r="AG34" s="215" t="s">
        <v>286</v>
      </c>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row>
    <row r="35" spans="1:60" outlineLevel="2" x14ac:dyDescent="0.2">
      <c r="A35" s="222"/>
      <c r="B35" s="223"/>
      <c r="C35" s="263" t="s">
        <v>355</v>
      </c>
      <c r="D35" s="259"/>
      <c r="E35" s="259"/>
      <c r="F35" s="259"/>
      <c r="G35" s="259"/>
      <c r="H35" s="225"/>
      <c r="I35" s="225"/>
      <c r="J35" s="225"/>
      <c r="K35" s="225"/>
      <c r="L35" s="225"/>
      <c r="M35" s="225"/>
      <c r="N35" s="224"/>
      <c r="O35" s="224"/>
      <c r="P35" s="224"/>
      <c r="Q35" s="224"/>
      <c r="R35" s="225"/>
      <c r="S35" s="225"/>
      <c r="T35" s="225"/>
      <c r="U35" s="225"/>
      <c r="V35" s="225"/>
      <c r="W35" s="225"/>
      <c r="X35" s="225"/>
      <c r="Y35" s="225"/>
      <c r="Z35" s="215"/>
      <c r="AA35" s="215"/>
      <c r="AB35" s="215"/>
      <c r="AC35" s="215"/>
      <c r="AD35" s="215"/>
      <c r="AE35" s="215"/>
      <c r="AF35" s="215"/>
      <c r="AG35" s="215" t="s">
        <v>278</v>
      </c>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row>
    <row r="36" spans="1:60" x14ac:dyDescent="0.2">
      <c r="A36" s="227" t="s">
        <v>217</v>
      </c>
      <c r="B36" s="228" t="s">
        <v>158</v>
      </c>
      <c r="C36" s="248" t="s">
        <v>159</v>
      </c>
      <c r="D36" s="229"/>
      <c r="E36" s="230"/>
      <c r="F36" s="231"/>
      <c r="G36" s="231">
        <f>SUMIF(AG37:AG38,"&lt;&gt;NOR",G37:G38)</f>
        <v>0</v>
      </c>
      <c r="H36" s="231"/>
      <c r="I36" s="231">
        <f>SUM(I37:I38)</f>
        <v>0</v>
      </c>
      <c r="J36" s="231"/>
      <c r="K36" s="231">
        <f>SUM(K37:K38)</f>
        <v>0</v>
      </c>
      <c r="L36" s="231"/>
      <c r="M36" s="231">
        <f>SUM(M37:M38)</f>
        <v>0</v>
      </c>
      <c r="N36" s="230"/>
      <c r="O36" s="230">
        <f>SUM(O37:O38)</f>
        <v>0</v>
      </c>
      <c r="P36" s="230"/>
      <c r="Q36" s="230">
        <f>SUM(Q37:Q38)</f>
        <v>0</v>
      </c>
      <c r="R36" s="231"/>
      <c r="S36" s="231"/>
      <c r="T36" s="232"/>
      <c r="U36" s="226"/>
      <c r="V36" s="226">
        <f>SUM(V37:V38)</f>
        <v>5.83</v>
      </c>
      <c r="W36" s="226"/>
      <c r="X36" s="226"/>
      <c r="Y36" s="226"/>
      <c r="AG36" t="s">
        <v>218</v>
      </c>
    </row>
    <row r="37" spans="1:60" outlineLevel="1" x14ac:dyDescent="0.2">
      <c r="A37" s="234">
        <v>17</v>
      </c>
      <c r="B37" s="235" t="s">
        <v>356</v>
      </c>
      <c r="C37" s="250" t="s">
        <v>357</v>
      </c>
      <c r="D37" s="236" t="s">
        <v>335</v>
      </c>
      <c r="E37" s="237">
        <v>27.579419999999999</v>
      </c>
      <c r="F37" s="238"/>
      <c r="G37" s="239">
        <f>ROUND(E37*F37,2)</f>
        <v>0</v>
      </c>
      <c r="H37" s="238"/>
      <c r="I37" s="239">
        <f>ROUND(E37*H37,2)</f>
        <v>0</v>
      </c>
      <c r="J37" s="238"/>
      <c r="K37" s="239">
        <f>ROUND(E37*J37,2)</f>
        <v>0</v>
      </c>
      <c r="L37" s="239">
        <v>21</v>
      </c>
      <c r="M37" s="239">
        <f>G37*(1+L37/100)</f>
        <v>0</v>
      </c>
      <c r="N37" s="237">
        <v>0</v>
      </c>
      <c r="O37" s="237">
        <f>ROUND(E37*N37,2)</f>
        <v>0</v>
      </c>
      <c r="P37" s="237">
        <v>0</v>
      </c>
      <c r="Q37" s="237">
        <f>ROUND(E37*P37,2)</f>
        <v>0</v>
      </c>
      <c r="R37" s="239"/>
      <c r="S37" s="239" t="s">
        <v>236</v>
      </c>
      <c r="T37" s="240" t="s">
        <v>223</v>
      </c>
      <c r="U37" s="225">
        <v>0.21149999999999999</v>
      </c>
      <c r="V37" s="225">
        <f>ROUND(E37*U37,2)</f>
        <v>5.83</v>
      </c>
      <c r="W37" s="225"/>
      <c r="X37" s="225" t="s">
        <v>224</v>
      </c>
      <c r="Y37" s="225" t="s">
        <v>225</v>
      </c>
      <c r="Z37" s="215"/>
      <c r="AA37" s="215"/>
      <c r="AB37" s="215"/>
      <c r="AC37" s="215"/>
      <c r="AD37" s="215"/>
      <c r="AE37" s="215"/>
      <c r="AF37" s="215"/>
      <c r="AG37" s="215" t="s">
        <v>314</v>
      </c>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row>
    <row r="38" spans="1:60" outlineLevel="2" x14ac:dyDescent="0.2">
      <c r="A38" s="222"/>
      <c r="B38" s="223"/>
      <c r="C38" s="263" t="s">
        <v>358</v>
      </c>
      <c r="D38" s="259"/>
      <c r="E38" s="259"/>
      <c r="F38" s="259"/>
      <c r="G38" s="259"/>
      <c r="H38" s="225"/>
      <c r="I38" s="225"/>
      <c r="J38" s="225"/>
      <c r="K38" s="225"/>
      <c r="L38" s="225"/>
      <c r="M38" s="225"/>
      <c r="N38" s="224"/>
      <c r="O38" s="224"/>
      <c r="P38" s="224"/>
      <c r="Q38" s="224"/>
      <c r="R38" s="225"/>
      <c r="S38" s="225"/>
      <c r="T38" s="225"/>
      <c r="U38" s="225"/>
      <c r="V38" s="225"/>
      <c r="W38" s="225"/>
      <c r="X38" s="225"/>
      <c r="Y38" s="225"/>
      <c r="Z38" s="215"/>
      <c r="AA38" s="215"/>
      <c r="AB38" s="215"/>
      <c r="AC38" s="215"/>
      <c r="AD38" s="215"/>
      <c r="AE38" s="215"/>
      <c r="AF38" s="215"/>
      <c r="AG38" s="215" t="s">
        <v>278</v>
      </c>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row>
    <row r="39" spans="1:60" x14ac:dyDescent="0.2">
      <c r="A39" s="227" t="s">
        <v>217</v>
      </c>
      <c r="B39" s="228" t="s">
        <v>168</v>
      </c>
      <c r="C39" s="248" t="s">
        <v>169</v>
      </c>
      <c r="D39" s="229"/>
      <c r="E39" s="230"/>
      <c r="F39" s="231"/>
      <c r="G39" s="231">
        <f>SUMIF(AG40:AG44,"&lt;&gt;NOR",G40:G44)</f>
        <v>0</v>
      </c>
      <c r="H39" s="231"/>
      <c r="I39" s="231">
        <f>SUM(I40:I44)</f>
        <v>0</v>
      </c>
      <c r="J39" s="231"/>
      <c r="K39" s="231">
        <f>SUM(K40:K44)</f>
        <v>0</v>
      </c>
      <c r="L39" s="231"/>
      <c r="M39" s="231">
        <f>SUM(M40:M44)</f>
        <v>0</v>
      </c>
      <c r="N39" s="230"/>
      <c r="O39" s="230">
        <f>SUM(O40:O44)</f>
        <v>0</v>
      </c>
      <c r="P39" s="230"/>
      <c r="Q39" s="230">
        <f>SUM(Q40:Q44)</f>
        <v>0</v>
      </c>
      <c r="R39" s="231"/>
      <c r="S39" s="231"/>
      <c r="T39" s="232"/>
      <c r="U39" s="226"/>
      <c r="V39" s="226">
        <f>SUM(V40:V44)</f>
        <v>6.12</v>
      </c>
      <c r="W39" s="226"/>
      <c r="X39" s="226"/>
      <c r="Y39" s="226"/>
      <c r="AG39" t="s">
        <v>218</v>
      </c>
    </row>
    <row r="40" spans="1:60" outlineLevel="1" x14ac:dyDescent="0.2">
      <c r="A40" s="241">
        <v>18</v>
      </c>
      <c r="B40" s="242" t="s">
        <v>359</v>
      </c>
      <c r="C40" s="249" t="s">
        <v>360</v>
      </c>
      <c r="D40" s="243" t="s">
        <v>341</v>
      </c>
      <c r="E40" s="244">
        <v>2</v>
      </c>
      <c r="F40" s="245"/>
      <c r="G40" s="246">
        <f>ROUND(E40*F40,2)</f>
        <v>0</v>
      </c>
      <c r="H40" s="245"/>
      <c r="I40" s="246">
        <f>ROUND(E40*H40,2)</f>
        <v>0</v>
      </c>
      <c r="J40" s="245"/>
      <c r="K40" s="246">
        <f>ROUND(E40*J40,2)</f>
        <v>0</v>
      </c>
      <c r="L40" s="246">
        <v>21</v>
      </c>
      <c r="M40" s="246">
        <f>G40*(1+L40/100)</f>
        <v>0</v>
      </c>
      <c r="N40" s="244">
        <v>0</v>
      </c>
      <c r="O40" s="244">
        <f>ROUND(E40*N40,2)</f>
        <v>0</v>
      </c>
      <c r="P40" s="244">
        <v>0</v>
      </c>
      <c r="Q40" s="244">
        <f>ROUND(E40*P40,2)</f>
        <v>0</v>
      </c>
      <c r="R40" s="246"/>
      <c r="S40" s="246" t="s">
        <v>236</v>
      </c>
      <c r="T40" s="247" t="s">
        <v>223</v>
      </c>
      <c r="U40" s="225">
        <v>0.22700000000000001</v>
      </c>
      <c r="V40" s="225">
        <f>ROUND(E40*U40,2)</f>
        <v>0.45</v>
      </c>
      <c r="W40" s="225"/>
      <c r="X40" s="225" t="s">
        <v>224</v>
      </c>
      <c r="Y40" s="225" t="s">
        <v>225</v>
      </c>
      <c r="Z40" s="215"/>
      <c r="AA40" s="215"/>
      <c r="AB40" s="215"/>
      <c r="AC40" s="215"/>
      <c r="AD40" s="215"/>
      <c r="AE40" s="215"/>
      <c r="AF40" s="215"/>
      <c r="AG40" s="215" t="s">
        <v>226</v>
      </c>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row>
    <row r="41" spans="1:60" outlineLevel="1" x14ac:dyDescent="0.2">
      <c r="A41" s="234">
        <v>19</v>
      </c>
      <c r="B41" s="235" t="s">
        <v>361</v>
      </c>
      <c r="C41" s="250" t="s">
        <v>362</v>
      </c>
      <c r="D41" s="236" t="s">
        <v>299</v>
      </c>
      <c r="E41" s="237">
        <v>91.5</v>
      </c>
      <c r="F41" s="238"/>
      <c r="G41" s="239">
        <f>ROUND(E41*F41,2)</f>
        <v>0</v>
      </c>
      <c r="H41" s="238"/>
      <c r="I41" s="239">
        <f>ROUND(E41*H41,2)</f>
        <v>0</v>
      </c>
      <c r="J41" s="238"/>
      <c r="K41" s="239">
        <f>ROUND(E41*J41,2)</f>
        <v>0</v>
      </c>
      <c r="L41" s="239">
        <v>21</v>
      </c>
      <c r="M41" s="239">
        <f>G41*(1+L41/100)</f>
        <v>0</v>
      </c>
      <c r="N41" s="237">
        <v>1.0000000000000001E-5</v>
      </c>
      <c r="O41" s="237">
        <f>ROUND(E41*N41,2)</f>
        <v>0</v>
      </c>
      <c r="P41" s="237">
        <v>0</v>
      </c>
      <c r="Q41" s="237">
        <f>ROUND(E41*P41,2)</f>
        <v>0</v>
      </c>
      <c r="R41" s="239"/>
      <c r="S41" s="239" t="s">
        <v>236</v>
      </c>
      <c r="T41" s="240" t="s">
        <v>223</v>
      </c>
      <c r="U41" s="225">
        <v>6.2E-2</v>
      </c>
      <c r="V41" s="225">
        <f>ROUND(E41*U41,2)</f>
        <v>5.67</v>
      </c>
      <c r="W41" s="225"/>
      <c r="X41" s="225" t="s">
        <v>224</v>
      </c>
      <c r="Y41" s="225" t="s">
        <v>225</v>
      </c>
      <c r="Z41" s="215"/>
      <c r="AA41" s="215"/>
      <c r="AB41" s="215"/>
      <c r="AC41" s="215"/>
      <c r="AD41" s="215"/>
      <c r="AE41" s="215"/>
      <c r="AF41" s="215"/>
      <c r="AG41" s="215" t="s">
        <v>226</v>
      </c>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row>
    <row r="42" spans="1:60" outlineLevel="2" x14ac:dyDescent="0.2">
      <c r="A42" s="222"/>
      <c r="B42" s="223"/>
      <c r="C42" s="263" t="s">
        <v>363</v>
      </c>
      <c r="D42" s="259"/>
      <c r="E42" s="259"/>
      <c r="F42" s="259"/>
      <c r="G42" s="259"/>
      <c r="H42" s="225"/>
      <c r="I42" s="225"/>
      <c r="J42" s="225"/>
      <c r="K42" s="225"/>
      <c r="L42" s="225"/>
      <c r="M42" s="225"/>
      <c r="N42" s="224"/>
      <c r="O42" s="224"/>
      <c r="P42" s="224"/>
      <c r="Q42" s="224"/>
      <c r="R42" s="225"/>
      <c r="S42" s="225"/>
      <c r="T42" s="225"/>
      <c r="U42" s="225"/>
      <c r="V42" s="225"/>
      <c r="W42" s="225"/>
      <c r="X42" s="225"/>
      <c r="Y42" s="225"/>
      <c r="Z42" s="215"/>
      <c r="AA42" s="215"/>
      <c r="AB42" s="215"/>
      <c r="AC42" s="215"/>
      <c r="AD42" s="215"/>
      <c r="AE42" s="215"/>
      <c r="AF42" s="215"/>
      <c r="AG42" s="215" t="s">
        <v>278</v>
      </c>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row>
    <row r="43" spans="1:60" outlineLevel="1" x14ac:dyDescent="0.2">
      <c r="A43" s="241">
        <v>20</v>
      </c>
      <c r="B43" s="242" t="s">
        <v>364</v>
      </c>
      <c r="C43" s="249" t="s">
        <v>365</v>
      </c>
      <c r="D43" s="243" t="s">
        <v>341</v>
      </c>
      <c r="E43" s="244">
        <v>2</v>
      </c>
      <c r="F43" s="245"/>
      <c r="G43" s="246">
        <f>ROUND(E43*F43,2)</f>
        <v>0</v>
      </c>
      <c r="H43" s="245"/>
      <c r="I43" s="246">
        <f>ROUND(E43*H43,2)</f>
        <v>0</v>
      </c>
      <c r="J43" s="245"/>
      <c r="K43" s="246">
        <f>ROUND(E43*J43,2)</f>
        <v>0</v>
      </c>
      <c r="L43" s="246">
        <v>21</v>
      </c>
      <c r="M43" s="246">
        <f>G43*(1+L43/100)</f>
        <v>0</v>
      </c>
      <c r="N43" s="244">
        <v>5.6999999999999998E-4</v>
      </c>
      <c r="O43" s="244">
        <f>ROUND(E43*N43,2)</f>
        <v>0</v>
      </c>
      <c r="P43" s="244">
        <v>0</v>
      </c>
      <c r="Q43" s="244">
        <f>ROUND(E43*P43,2)</f>
        <v>0</v>
      </c>
      <c r="R43" s="246" t="s">
        <v>302</v>
      </c>
      <c r="S43" s="246" t="s">
        <v>236</v>
      </c>
      <c r="T43" s="247" t="s">
        <v>223</v>
      </c>
      <c r="U43" s="225">
        <v>0</v>
      </c>
      <c r="V43" s="225">
        <f>ROUND(E43*U43,2)</f>
        <v>0</v>
      </c>
      <c r="W43" s="225"/>
      <c r="X43" s="225" t="s">
        <v>285</v>
      </c>
      <c r="Y43" s="225" t="s">
        <v>225</v>
      </c>
      <c r="Z43" s="215"/>
      <c r="AA43" s="215"/>
      <c r="AB43" s="215"/>
      <c r="AC43" s="215"/>
      <c r="AD43" s="215"/>
      <c r="AE43" s="215"/>
      <c r="AF43" s="215"/>
      <c r="AG43" s="215" t="s">
        <v>286</v>
      </c>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row>
    <row r="44" spans="1:60" outlineLevel="1" x14ac:dyDescent="0.2">
      <c r="A44" s="241">
        <v>21</v>
      </c>
      <c r="B44" s="242" t="s">
        <v>366</v>
      </c>
      <c r="C44" s="249" t="s">
        <v>367</v>
      </c>
      <c r="D44" s="243" t="s">
        <v>335</v>
      </c>
      <c r="E44" s="244">
        <v>2.0600000000000002E-3</v>
      </c>
      <c r="F44" s="245"/>
      <c r="G44" s="246">
        <f>ROUND(E44*F44,2)</f>
        <v>0</v>
      </c>
      <c r="H44" s="245"/>
      <c r="I44" s="246">
        <f>ROUND(E44*H44,2)</f>
        <v>0</v>
      </c>
      <c r="J44" s="245"/>
      <c r="K44" s="246">
        <f>ROUND(E44*J44,2)</f>
        <v>0</v>
      </c>
      <c r="L44" s="246">
        <v>21</v>
      </c>
      <c r="M44" s="246">
        <f>G44*(1+L44/100)</f>
        <v>0</v>
      </c>
      <c r="N44" s="244">
        <v>0</v>
      </c>
      <c r="O44" s="244">
        <f>ROUND(E44*N44,2)</f>
        <v>0</v>
      </c>
      <c r="P44" s="244">
        <v>0</v>
      </c>
      <c r="Q44" s="244">
        <f>ROUND(E44*P44,2)</f>
        <v>0</v>
      </c>
      <c r="R44" s="246"/>
      <c r="S44" s="246" t="s">
        <v>236</v>
      </c>
      <c r="T44" s="247" t="s">
        <v>223</v>
      </c>
      <c r="U44" s="225">
        <v>1.327</v>
      </c>
      <c r="V44" s="225">
        <f>ROUND(E44*U44,2)</f>
        <v>0</v>
      </c>
      <c r="W44" s="225"/>
      <c r="X44" s="225" t="s">
        <v>224</v>
      </c>
      <c r="Y44" s="225" t="s">
        <v>225</v>
      </c>
      <c r="Z44" s="215"/>
      <c r="AA44" s="215"/>
      <c r="AB44" s="215"/>
      <c r="AC44" s="215"/>
      <c r="AD44" s="215"/>
      <c r="AE44" s="215"/>
      <c r="AF44" s="215"/>
      <c r="AG44" s="215" t="s">
        <v>368</v>
      </c>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row>
    <row r="45" spans="1:60" x14ac:dyDescent="0.2">
      <c r="A45" s="227" t="s">
        <v>217</v>
      </c>
      <c r="B45" s="228" t="s">
        <v>180</v>
      </c>
      <c r="C45" s="248" t="s">
        <v>181</v>
      </c>
      <c r="D45" s="229"/>
      <c r="E45" s="230"/>
      <c r="F45" s="231"/>
      <c r="G45" s="231">
        <f>SUMIF(AG46:AG49,"&lt;&gt;NOR",G46:G49)</f>
        <v>0</v>
      </c>
      <c r="H45" s="231"/>
      <c r="I45" s="231">
        <f>SUM(I46:I49)</f>
        <v>0</v>
      </c>
      <c r="J45" s="231"/>
      <c r="K45" s="231">
        <f>SUM(K46:K49)</f>
        <v>0</v>
      </c>
      <c r="L45" s="231"/>
      <c r="M45" s="231">
        <f>SUM(M46:M49)</f>
        <v>0</v>
      </c>
      <c r="N45" s="230"/>
      <c r="O45" s="230">
        <f>SUM(O46:O49)</f>
        <v>0</v>
      </c>
      <c r="P45" s="230"/>
      <c r="Q45" s="230">
        <f>SUM(Q46:Q49)</f>
        <v>0</v>
      </c>
      <c r="R45" s="231"/>
      <c r="S45" s="231"/>
      <c r="T45" s="232"/>
      <c r="U45" s="226"/>
      <c r="V45" s="226">
        <f>SUM(V46:V49)</f>
        <v>1.42</v>
      </c>
      <c r="W45" s="226"/>
      <c r="X45" s="226"/>
      <c r="Y45" s="226"/>
      <c r="AG45" t="s">
        <v>218</v>
      </c>
    </row>
    <row r="46" spans="1:60" outlineLevel="1" x14ac:dyDescent="0.2">
      <c r="A46" s="234">
        <v>22</v>
      </c>
      <c r="B46" s="235" t="s">
        <v>297</v>
      </c>
      <c r="C46" s="250" t="s">
        <v>298</v>
      </c>
      <c r="D46" s="236" t="s">
        <v>299</v>
      </c>
      <c r="E46" s="237">
        <v>13.5</v>
      </c>
      <c r="F46" s="238"/>
      <c r="G46" s="239">
        <f>ROUND(E46*F46,2)</f>
        <v>0</v>
      </c>
      <c r="H46" s="238"/>
      <c r="I46" s="239">
        <f>ROUND(E46*H46,2)</f>
        <v>0</v>
      </c>
      <c r="J46" s="238"/>
      <c r="K46" s="239">
        <f>ROUND(E46*J46,2)</f>
        <v>0</v>
      </c>
      <c r="L46" s="239">
        <v>21</v>
      </c>
      <c r="M46" s="239">
        <f>G46*(1+L46/100)</f>
        <v>0</v>
      </c>
      <c r="N46" s="237">
        <v>0</v>
      </c>
      <c r="O46" s="237">
        <f>ROUND(E46*N46,2)</f>
        <v>0</v>
      </c>
      <c r="P46" s="237">
        <v>0</v>
      </c>
      <c r="Q46" s="237">
        <f>ROUND(E46*P46,2)</f>
        <v>0</v>
      </c>
      <c r="R46" s="239"/>
      <c r="S46" s="239" t="s">
        <v>236</v>
      </c>
      <c r="T46" s="240" t="s">
        <v>223</v>
      </c>
      <c r="U46" s="225">
        <v>0.105</v>
      </c>
      <c r="V46" s="225">
        <f>ROUND(E46*U46,2)</f>
        <v>1.42</v>
      </c>
      <c r="W46" s="225"/>
      <c r="X46" s="225" t="s">
        <v>224</v>
      </c>
      <c r="Y46" s="225" t="s">
        <v>225</v>
      </c>
      <c r="Z46" s="215"/>
      <c r="AA46" s="215"/>
      <c r="AB46" s="215"/>
      <c r="AC46" s="215"/>
      <c r="AD46" s="215"/>
      <c r="AE46" s="215"/>
      <c r="AF46" s="215"/>
      <c r="AG46" s="215" t="s">
        <v>226</v>
      </c>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row>
    <row r="47" spans="1:60" outlineLevel="2" x14ac:dyDescent="0.2">
      <c r="A47" s="222"/>
      <c r="B47" s="223"/>
      <c r="C47" s="261" t="s">
        <v>369</v>
      </c>
      <c r="D47" s="254"/>
      <c r="E47" s="255">
        <v>13.5</v>
      </c>
      <c r="F47" s="225"/>
      <c r="G47" s="225"/>
      <c r="H47" s="225"/>
      <c r="I47" s="225"/>
      <c r="J47" s="225"/>
      <c r="K47" s="225"/>
      <c r="L47" s="225"/>
      <c r="M47" s="225"/>
      <c r="N47" s="224"/>
      <c r="O47" s="224"/>
      <c r="P47" s="224"/>
      <c r="Q47" s="224"/>
      <c r="R47" s="225"/>
      <c r="S47" s="225"/>
      <c r="T47" s="225"/>
      <c r="U47" s="225"/>
      <c r="V47" s="225"/>
      <c r="W47" s="225"/>
      <c r="X47" s="225"/>
      <c r="Y47" s="225"/>
      <c r="Z47" s="215"/>
      <c r="AA47" s="215"/>
      <c r="AB47" s="215"/>
      <c r="AC47" s="215"/>
      <c r="AD47" s="215"/>
      <c r="AE47" s="215"/>
      <c r="AF47" s="215"/>
      <c r="AG47" s="215" t="s">
        <v>258</v>
      </c>
      <c r="AH47" s="215">
        <v>0</v>
      </c>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row>
    <row r="48" spans="1:60" outlineLevel="1" x14ac:dyDescent="0.2">
      <c r="A48" s="234">
        <v>23</v>
      </c>
      <c r="B48" s="235" t="s">
        <v>300</v>
      </c>
      <c r="C48" s="250" t="s">
        <v>370</v>
      </c>
      <c r="D48" s="236" t="s">
        <v>299</v>
      </c>
      <c r="E48" s="237">
        <v>13.5</v>
      </c>
      <c r="F48" s="238"/>
      <c r="G48" s="239">
        <f>ROUND(E48*F48,2)</f>
        <v>0</v>
      </c>
      <c r="H48" s="238"/>
      <c r="I48" s="239">
        <f>ROUND(E48*H48,2)</f>
        <v>0</v>
      </c>
      <c r="J48" s="238"/>
      <c r="K48" s="239">
        <f>ROUND(E48*J48,2)</f>
        <v>0</v>
      </c>
      <c r="L48" s="239">
        <v>21</v>
      </c>
      <c r="M48" s="239">
        <f>G48*(1+L48/100)</f>
        <v>0</v>
      </c>
      <c r="N48" s="237">
        <v>3.1E-4</v>
      </c>
      <c r="O48" s="237">
        <f>ROUND(E48*N48,2)</f>
        <v>0</v>
      </c>
      <c r="P48" s="237">
        <v>0</v>
      </c>
      <c r="Q48" s="237">
        <f>ROUND(E48*P48,2)</f>
        <v>0</v>
      </c>
      <c r="R48" s="239" t="s">
        <v>302</v>
      </c>
      <c r="S48" s="239" t="s">
        <v>236</v>
      </c>
      <c r="T48" s="240" t="s">
        <v>223</v>
      </c>
      <c r="U48" s="225">
        <v>0</v>
      </c>
      <c r="V48" s="225">
        <f>ROUND(E48*U48,2)</f>
        <v>0</v>
      </c>
      <c r="W48" s="225"/>
      <c r="X48" s="225" t="s">
        <v>285</v>
      </c>
      <c r="Y48" s="225" t="s">
        <v>225</v>
      </c>
      <c r="Z48" s="215"/>
      <c r="AA48" s="215"/>
      <c r="AB48" s="215"/>
      <c r="AC48" s="215"/>
      <c r="AD48" s="215"/>
      <c r="AE48" s="215"/>
      <c r="AF48" s="215"/>
      <c r="AG48" s="215" t="s">
        <v>286</v>
      </c>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row>
    <row r="49" spans="1:60" outlineLevel="2" x14ac:dyDescent="0.2">
      <c r="A49" s="222"/>
      <c r="B49" s="223"/>
      <c r="C49" s="261" t="s">
        <v>369</v>
      </c>
      <c r="D49" s="254"/>
      <c r="E49" s="255">
        <v>13.5</v>
      </c>
      <c r="F49" s="225"/>
      <c r="G49" s="225"/>
      <c r="H49" s="225"/>
      <c r="I49" s="225"/>
      <c r="J49" s="225"/>
      <c r="K49" s="225"/>
      <c r="L49" s="225"/>
      <c r="M49" s="225"/>
      <c r="N49" s="224"/>
      <c r="O49" s="224"/>
      <c r="P49" s="224"/>
      <c r="Q49" s="224"/>
      <c r="R49" s="225"/>
      <c r="S49" s="225"/>
      <c r="T49" s="225"/>
      <c r="U49" s="225"/>
      <c r="V49" s="225"/>
      <c r="W49" s="225"/>
      <c r="X49" s="225"/>
      <c r="Y49" s="225"/>
      <c r="Z49" s="215"/>
      <c r="AA49" s="215"/>
      <c r="AB49" s="215"/>
      <c r="AC49" s="215"/>
      <c r="AD49" s="215"/>
      <c r="AE49" s="215"/>
      <c r="AF49" s="215"/>
      <c r="AG49" s="215" t="s">
        <v>258</v>
      </c>
      <c r="AH49" s="215">
        <v>0</v>
      </c>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row>
    <row r="50" spans="1:60" x14ac:dyDescent="0.2">
      <c r="A50" s="227" t="s">
        <v>217</v>
      </c>
      <c r="B50" s="228" t="s">
        <v>184</v>
      </c>
      <c r="C50" s="248" t="s">
        <v>185</v>
      </c>
      <c r="D50" s="229"/>
      <c r="E50" s="230"/>
      <c r="F50" s="231"/>
      <c r="G50" s="231">
        <f>SUMIF(AG51:AG51,"&lt;&gt;NOR",G51:G51)</f>
        <v>0</v>
      </c>
      <c r="H50" s="231"/>
      <c r="I50" s="231">
        <f>SUM(I51:I51)</f>
        <v>0</v>
      </c>
      <c r="J50" s="231"/>
      <c r="K50" s="231">
        <f>SUM(K51:K51)</f>
        <v>0</v>
      </c>
      <c r="L50" s="231"/>
      <c r="M50" s="231">
        <f>SUM(M51:M51)</f>
        <v>0</v>
      </c>
      <c r="N50" s="230"/>
      <c r="O50" s="230">
        <f>SUM(O51:O51)</f>
        <v>0.01</v>
      </c>
      <c r="P50" s="230"/>
      <c r="Q50" s="230">
        <f>SUM(Q51:Q51)</f>
        <v>0</v>
      </c>
      <c r="R50" s="231"/>
      <c r="S50" s="231"/>
      <c r="T50" s="232"/>
      <c r="U50" s="226"/>
      <c r="V50" s="226">
        <f>SUM(V51:V51)</f>
        <v>2.34</v>
      </c>
      <c r="W50" s="226"/>
      <c r="X50" s="226"/>
      <c r="Y50" s="226"/>
      <c r="AG50" t="s">
        <v>218</v>
      </c>
    </row>
    <row r="51" spans="1:60" outlineLevel="1" x14ac:dyDescent="0.2">
      <c r="A51" s="234">
        <v>24</v>
      </c>
      <c r="B51" s="235" t="s">
        <v>308</v>
      </c>
      <c r="C51" s="250" t="s">
        <v>371</v>
      </c>
      <c r="D51" s="236" t="s">
        <v>299</v>
      </c>
      <c r="E51" s="237">
        <v>90</v>
      </c>
      <c r="F51" s="238"/>
      <c r="G51" s="239">
        <f>ROUND(E51*F51,2)</f>
        <v>0</v>
      </c>
      <c r="H51" s="238"/>
      <c r="I51" s="239">
        <f>ROUND(E51*H51,2)</f>
        <v>0</v>
      </c>
      <c r="J51" s="238"/>
      <c r="K51" s="239">
        <f>ROUND(E51*J51,2)</f>
        <v>0</v>
      </c>
      <c r="L51" s="239">
        <v>21</v>
      </c>
      <c r="M51" s="239">
        <f>G51*(1+L51/100)</f>
        <v>0</v>
      </c>
      <c r="N51" s="237">
        <v>6.0000000000000002E-5</v>
      </c>
      <c r="O51" s="237">
        <f>ROUND(E51*N51,2)</f>
        <v>0.01</v>
      </c>
      <c r="P51" s="237">
        <v>0</v>
      </c>
      <c r="Q51" s="237">
        <f>ROUND(E51*P51,2)</f>
        <v>0</v>
      </c>
      <c r="R51" s="239"/>
      <c r="S51" s="239" t="s">
        <v>236</v>
      </c>
      <c r="T51" s="240" t="s">
        <v>223</v>
      </c>
      <c r="U51" s="225">
        <v>2.5999999999999999E-2</v>
      </c>
      <c r="V51" s="225">
        <f>ROUND(E51*U51,2)</f>
        <v>2.34</v>
      </c>
      <c r="W51" s="225"/>
      <c r="X51" s="225" t="s">
        <v>224</v>
      </c>
      <c r="Y51" s="225" t="s">
        <v>225</v>
      </c>
      <c r="Z51" s="215"/>
      <c r="AA51" s="215"/>
      <c r="AB51" s="215"/>
      <c r="AC51" s="215"/>
      <c r="AD51" s="215"/>
      <c r="AE51" s="215"/>
      <c r="AF51" s="215"/>
      <c r="AG51" s="215" t="s">
        <v>226</v>
      </c>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row>
    <row r="52" spans="1:60" x14ac:dyDescent="0.2">
      <c r="A52" s="3"/>
      <c r="B52" s="4"/>
      <c r="C52" s="251"/>
      <c r="D52" s="6"/>
      <c r="E52" s="3"/>
      <c r="F52" s="3"/>
      <c r="G52" s="3"/>
      <c r="H52" s="3"/>
      <c r="I52" s="3"/>
      <c r="J52" s="3"/>
      <c r="K52" s="3"/>
      <c r="L52" s="3"/>
      <c r="M52" s="3"/>
      <c r="N52" s="3"/>
      <c r="O52" s="3"/>
      <c r="P52" s="3"/>
      <c r="Q52" s="3"/>
      <c r="R52" s="3"/>
      <c r="S52" s="3"/>
      <c r="T52" s="3"/>
      <c r="U52" s="3"/>
      <c r="V52" s="3"/>
      <c r="W52" s="3"/>
      <c r="X52" s="3"/>
      <c r="Y52" s="3"/>
      <c r="AE52">
        <v>12</v>
      </c>
      <c r="AF52">
        <v>21</v>
      </c>
      <c r="AG52" t="s">
        <v>203</v>
      </c>
    </row>
    <row r="53" spans="1:60" x14ac:dyDescent="0.2">
      <c r="A53" s="218"/>
      <c r="B53" s="219" t="s">
        <v>29</v>
      </c>
      <c r="C53" s="252"/>
      <c r="D53" s="220"/>
      <c r="E53" s="221"/>
      <c r="F53" s="221"/>
      <c r="G53" s="233">
        <f>G8+G25+G36+G39+G45+G50</f>
        <v>0</v>
      </c>
      <c r="H53" s="3"/>
      <c r="I53" s="3"/>
      <c r="J53" s="3"/>
      <c r="K53" s="3"/>
      <c r="L53" s="3"/>
      <c r="M53" s="3"/>
      <c r="N53" s="3"/>
      <c r="O53" s="3"/>
      <c r="P53" s="3"/>
      <c r="Q53" s="3"/>
      <c r="R53" s="3"/>
      <c r="S53" s="3"/>
      <c r="T53" s="3"/>
      <c r="U53" s="3"/>
      <c r="V53" s="3"/>
      <c r="W53" s="3"/>
      <c r="X53" s="3"/>
      <c r="Y53" s="3"/>
      <c r="AE53">
        <f>SUMIF(L7:L51,AE52,G7:G51)</f>
        <v>0</v>
      </c>
      <c r="AF53">
        <f>SUMIF(L7:L51,AF52,G7:G51)</f>
        <v>0</v>
      </c>
      <c r="AG53" t="s">
        <v>249</v>
      </c>
    </row>
    <row r="54" spans="1:60" x14ac:dyDescent="0.2">
      <c r="C54" s="253"/>
      <c r="D54" s="10"/>
      <c r="AG54" t="s">
        <v>250</v>
      </c>
    </row>
    <row r="55" spans="1:60" x14ac:dyDescent="0.2">
      <c r="D55" s="10"/>
    </row>
    <row r="56" spans="1:60" x14ac:dyDescent="0.2">
      <c r="D56" s="10"/>
    </row>
    <row r="57" spans="1:60" x14ac:dyDescent="0.2">
      <c r="D57" s="10"/>
    </row>
    <row r="58" spans="1:60" x14ac:dyDescent="0.2">
      <c r="D58" s="10"/>
    </row>
    <row r="59" spans="1:60" x14ac:dyDescent="0.2">
      <c r="D59" s="10"/>
    </row>
    <row r="60" spans="1:60" x14ac:dyDescent="0.2">
      <c r="D60" s="10"/>
    </row>
    <row r="61" spans="1:60" x14ac:dyDescent="0.2">
      <c r="D61" s="10"/>
    </row>
    <row r="62" spans="1:60" x14ac:dyDescent="0.2">
      <c r="D62" s="10"/>
    </row>
    <row r="63" spans="1:60" x14ac:dyDescent="0.2">
      <c r="D63" s="10"/>
    </row>
    <row r="64" spans="1:60"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gUVBluuzYhn4+eorFt6k0oplN94gNw2OWxJpRQCp+S05rNrmCV9S83CR5ROlyl5cqWUXq46Eqdk/X8SBoc5Yw==" saltValue="ZwqeX5cyftqVvpHBkoe8kg==" spinCount="100000" sheet="1" formatRows="0"/>
  <mergeCells count="9">
    <mergeCell ref="C35:G35"/>
    <mergeCell ref="C38:G38"/>
    <mergeCell ref="C42:G42"/>
    <mergeCell ref="A1:G1"/>
    <mergeCell ref="C2:G2"/>
    <mergeCell ref="C3:G3"/>
    <mergeCell ref="C4:G4"/>
    <mergeCell ref="C19:G19"/>
    <mergeCell ref="C30:G30"/>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C8DC3-45BA-4D1A-B752-F609AF19B01A}">
  <sheetPr>
    <outlinePr summaryBelow="0"/>
  </sheetPr>
  <dimension ref="A1:BH5000"/>
  <sheetViews>
    <sheetView workbookViewId="0">
      <pane ySplit="7" topLeftCell="A8" activePane="bottomLeft" state="frozen"/>
      <selection pane="bottomLeft" sqref="A1:G1"/>
    </sheetView>
  </sheetViews>
  <sheetFormatPr defaultRowHeight="12.75" outlineLevelRow="3"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54</v>
      </c>
      <c r="C3" s="204" t="s">
        <v>55</v>
      </c>
      <c r="D3" s="202"/>
      <c r="E3" s="202"/>
      <c r="F3" s="202"/>
      <c r="G3" s="203"/>
      <c r="AC3" s="179" t="s">
        <v>192</v>
      </c>
      <c r="AG3" t="s">
        <v>193</v>
      </c>
    </row>
    <row r="4" spans="1:60" ht="24.95" customHeight="1" x14ac:dyDescent="0.2">
      <c r="A4" s="205" t="s">
        <v>9</v>
      </c>
      <c r="B4" s="206" t="s">
        <v>58</v>
      </c>
      <c r="C4" s="207" t="s">
        <v>59</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138</v>
      </c>
      <c r="C8" s="248" t="s">
        <v>139</v>
      </c>
      <c r="D8" s="229"/>
      <c r="E8" s="230"/>
      <c r="F8" s="231"/>
      <c r="G8" s="231">
        <f>SUMIF(AG9:AG28,"&lt;&gt;NOR",G9:G28)</f>
        <v>0</v>
      </c>
      <c r="H8" s="231"/>
      <c r="I8" s="231">
        <f>SUM(I9:I28)</f>
        <v>0</v>
      </c>
      <c r="J8" s="231"/>
      <c r="K8" s="231">
        <f>SUM(K9:K28)</f>
        <v>0</v>
      </c>
      <c r="L8" s="231"/>
      <c r="M8" s="231">
        <f>SUM(M9:M28)</f>
        <v>0</v>
      </c>
      <c r="N8" s="230"/>
      <c r="O8" s="230">
        <f>SUM(O9:O28)</f>
        <v>0.61</v>
      </c>
      <c r="P8" s="230"/>
      <c r="Q8" s="230">
        <f>SUM(Q9:Q28)</f>
        <v>0</v>
      </c>
      <c r="R8" s="231"/>
      <c r="S8" s="231"/>
      <c r="T8" s="232"/>
      <c r="U8" s="226"/>
      <c r="V8" s="226">
        <f>SUM(V9:V28)</f>
        <v>3.73</v>
      </c>
      <c r="W8" s="226"/>
      <c r="X8" s="226"/>
      <c r="Y8" s="226"/>
      <c r="AG8" t="s">
        <v>218</v>
      </c>
    </row>
    <row r="9" spans="1:60" outlineLevel="1" x14ac:dyDescent="0.2">
      <c r="A9" s="234">
        <v>1</v>
      </c>
      <c r="B9" s="235" t="s">
        <v>251</v>
      </c>
      <c r="C9" s="250" t="s">
        <v>316</v>
      </c>
      <c r="D9" s="236" t="s">
        <v>253</v>
      </c>
      <c r="E9" s="237">
        <v>7.7</v>
      </c>
      <c r="F9" s="238"/>
      <c r="G9" s="239">
        <f>ROUND(E9*F9,2)</f>
        <v>0</v>
      </c>
      <c r="H9" s="238"/>
      <c r="I9" s="239">
        <f>ROUND(E9*H9,2)</f>
        <v>0</v>
      </c>
      <c r="J9" s="238"/>
      <c r="K9" s="239">
        <f>ROUND(E9*J9,2)</f>
        <v>0</v>
      </c>
      <c r="L9" s="239">
        <v>21</v>
      </c>
      <c r="M9" s="239">
        <f>G9*(1+L9/100)</f>
        <v>0</v>
      </c>
      <c r="N9" s="237">
        <v>0</v>
      </c>
      <c r="O9" s="237">
        <f>ROUND(E9*N9,2)</f>
        <v>0</v>
      </c>
      <c r="P9" s="237">
        <v>0</v>
      </c>
      <c r="Q9" s="237">
        <f>ROUND(E9*P9,2)</f>
        <v>0</v>
      </c>
      <c r="R9" s="239"/>
      <c r="S9" s="239" t="s">
        <v>236</v>
      </c>
      <c r="T9" s="240" t="s">
        <v>223</v>
      </c>
      <c r="U9" s="225">
        <v>0.08</v>
      </c>
      <c r="V9" s="225">
        <f>ROUND(E9*U9,2)</f>
        <v>0.62</v>
      </c>
      <c r="W9" s="225"/>
      <c r="X9" s="225" t="s">
        <v>224</v>
      </c>
      <c r="Y9" s="225" t="s">
        <v>225</v>
      </c>
      <c r="Z9" s="215"/>
      <c r="AA9" s="215"/>
      <c r="AB9" s="215"/>
      <c r="AC9" s="215"/>
      <c r="AD9" s="215"/>
      <c r="AE9" s="215"/>
      <c r="AF9" s="215"/>
      <c r="AG9" s="215" t="s">
        <v>226</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outlineLevel="2" x14ac:dyDescent="0.2">
      <c r="A10" s="222"/>
      <c r="B10" s="223"/>
      <c r="C10" s="261" t="s">
        <v>372</v>
      </c>
      <c r="D10" s="254"/>
      <c r="E10" s="255">
        <v>7.7</v>
      </c>
      <c r="F10" s="225"/>
      <c r="G10" s="225"/>
      <c r="H10" s="225"/>
      <c r="I10" s="225"/>
      <c r="J10" s="225"/>
      <c r="K10" s="225"/>
      <c r="L10" s="225"/>
      <c r="M10" s="225"/>
      <c r="N10" s="224"/>
      <c r="O10" s="224"/>
      <c r="P10" s="224"/>
      <c r="Q10" s="224"/>
      <c r="R10" s="225"/>
      <c r="S10" s="225"/>
      <c r="T10" s="225"/>
      <c r="U10" s="225"/>
      <c r="V10" s="225"/>
      <c r="W10" s="225"/>
      <c r="X10" s="225"/>
      <c r="Y10" s="225"/>
      <c r="Z10" s="215"/>
      <c r="AA10" s="215"/>
      <c r="AB10" s="215"/>
      <c r="AC10" s="215"/>
      <c r="AD10" s="215"/>
      <c r="AE10" s="215"/>
      <c r="AF10" s="215"/>
      <c r="AG10" s="215" t="s">
        <v>258</v>
      </c>
      <c r="AH10" s="215">
        <v>0</v>
      </c>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row>
    <row r="11" spans="1:60" outlineLevel="1" x14ac:dyDescent="0.2">
      <c r="A11" s="234">
        <v>2</v>
      </c>
      <c r="B11" s="235" t="s">
        <v>373</v>
      </c>
      <c r="C11" s="250" t="s">
        <v>374</v>
      </c>
      <c r="D11" s="236" t="s">
        <v>253</v>
      </c>
      <c r="E11" s="237">
        <v>6.5</v>
      </c>
      <c r="F11" s="238"/>
      <c r="G11" s="239">
        <f>ROUND(E11*F11,2)</f>
        <v>0</v>
      </c>
      <c r="H11" s="238"/>
      <c r="I11" s="239">
        <f>ROUND(E11*H11,2)</f>
        <v>0</v>
      </c>
      <c r="J11" s="238"/>
      <c r="K11" s="239">
        <f>ROUND(E11*J11,2)</f>
        <v>0</v>
      </c>
      <c r="L11" s="239">
        <v>21</v>
      </c>
      <c r="M11" s="239">
        <f>G11*(1+L11/100)</f>
        <v>0</v>
      </c>
      <c r="N11" s="237">
        <v>0</v>
      </c>
      <c r="O11" s="237">
        <f>ROUND(E11*N11,2)</f>
        <v>0</v>
      </c>
      <c r="P11" s="237">
        <v>0</v>
      </c>
      <c r="Q11" s="237">
        <f>ROUND(E11*P11,2)</f>
        <v>0</v>
      </c>
      <c r="R11" s="239"/>
      <c r="S11" s="239" t="s">
        <v>236</v>
      </c>
      <c r="T11" s="240" t="s">
        <v>223</v>
      </c>
      <c r="U11" s="225">
        <v>0.26666000000000001</v>
      </c>
      <c r="V11" s="225">
        <f>ROUND(E11*U11,2)</f>
        <v>1.73</v>
      </c>
      <c r="W11" s="225"/>
      <c r="X11" s="225" t="s">
        <v>224</v>
      </c>
      <c r="Y11" s="225" t="s">
        <v>225</v>
      </c>
      <c r="Z11" s="215"/>
      <c r="AA11" s="215"/>
      <c r="AB11" s="215"/>
      <c r="AC11" s="215"/>
      <c r="AD11" s="215"/>
      <c r="AE11" s="215"/>
      <c r="AF11" s="215"/>
      <c r="AG11" s="215" t="s">
        <v>226</v>
      </c>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2" x14ac:dyDescent="0.2">
      <c r="A12" s="222"/>
      <c r="B12" s="223"/>
      <c r="C12" s="261" t="s">
        <v>375</v>
      </c>
      <c r="D12" s="254"/>
      <c r="E12" s="255">
        <v>6.5</v>
      </c>
      <c r="F12" s="225"/>
      <c r="G12" s="225"/>
      <c r="H12" s="225"/>
      <c r="I12" s="225"/>
      <c r="J12" s="225"/>
      <c r="K12" s="225"/>
      <c r="L12" s="225"/>
      <c r="M12" s="225"/>
      <c r="N12" s="224"/>
      <c r="O12" s="224"/>
      <c r="P12" s="224"/>
      <c r="Q12" s="224"/>
      <c r="R12" s="225"/>
      <c r="S12" s="225"/>
      <c r="T12" s="225"/>
      <c r="U12" s="225"/>
      <c r="V12" s="225"/>
      <c r="W12" s="225"/>
      <c r="X12" s="225"/>
      <c r="Y12" s="225"/>
      <c r="Z12" s="215"/>
      <c r="AA12" s="215"/>
      <c r="AB12" s="215"/>
      <c r="AC12" s="215"/>
      <c r="AD12" s="215"/>
      <c r="AE12" s="215"/>
      <c r="AF12" s="215"/>
      <c r="AG12" s="215" t="s">
        <v>258</v>
      </c>
      <c r="AH12" s="215">
        <v>0</v>
      </c>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outlineLevel="1" x14ac:dyDescent="0.2">
      <c r="A13" s="234">
        <v>3</v>
      </c>
      <c r="B13" s="235" t="s">
        <v>318</v>
      </c>
      <c r="C13" s="250" t="s">
        <v>319</v>
      </c>
      <c r="D13" s="236" t="s">
        <v>253</v>
      </c>
      <c r="E13" s="237">
        <v>1.2</v>
      </c>
      <c r="F13" s="238"/>
      <c r="G13" s="239">
        <f>ROUND(E13*F13,2)</f>
        <v>0</v>
      </c>
      <c r="H13" s="238"/>
      <c r="I13" s="239">
        <f>ROUND(E13*H13,2)</f>
        <v>0</v>
      </c>
      <c r="J13" s="238"/>
      <c r="K13" s="239">
        <f>ROUND(E13*J13,2)</f>
        <v>0</v>
      </c>
      <c r="L13" s="239">
        <v>21</v>
      </c>
      <c r="M13" s="239">
        <f>G13*(1+L13/100)</f>
        <v>0</v>
      </c>
      <c r="N13" s="237">
        <v>0</v>
      </c>
      <c r="O13" s="237">
        <f>ROUND(E13*N13,2)</f>
        <v>0</v>
      </c>
      <c r="P13" s="237">
        <v>0</v>
      </c>
      <c r="Q13" s="237">
        <f>ROUND(E13*P13,2)</f>
        <v>0</v>
      </c>
      <c r="R13" s="239"/>
      <c r="S13" s="239" t="s">
        <v>236</v>
      </c>
      <c r="T13" s="240" t="s">
        <v>223</v>
      </c>
      <c r="U13" s="225">
        <v>0.23</v>
      </c>
      <c r="V13" s="225">
        <f>ROUND(E13*U13,2)</f>
        <v>0.28000000000000003</v>
      </c>
      <c r="W13" s="225"/>
      <c r="X13" s="225" t="s">
        <v>224</v>
      </c>
      <c r="Y13" s="225" t="s">
        <v>225</v>
      </c>
      <c r="Z13" s="215"/>
      <c r="AA13" s="215"/>
      <c r="AB13" s="215"/>
      <c r="AC13" s="215"/>
      <c r="AD13" s="215"/>
      <c r="AE13" s="215"/>
      <c r="AF13" s="215"/>
      <c r="AG13" s="215" t="s">
        <v>226</v>
      </c>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row>
    <row r="14" spans="1:60" outlineLevel="2" x14ac:dyDescent="0.2">
      <c r="A14" s="222"/>
      <c r="B14" s="223"/>
      <c r="C14" s="261" t="s">
        <v>376</v>
      </c>
      <c r="D14" s="254"/>
      <c r="E14" s="255">
        <v>1.2</v>
      </c>
      <c r="F14" s="225"/>
      <c r="G14" s="225"/>
      <c r="H14" s="225"/>
      <c r="I14" s="225"/>
      <c r="J14" s="225"/>
      <c r="K14" s="225"/>
      <c r="L14" s="225"/>
      <c r="M14" s="225"/>
      <c r="N14" s="224"/>
      <c r="O14" s="224"/>
      <c r="P14" s="224"/>
      <c r="Q14" s="224"/>
      <c r="R14" s="225"/>
      <c r="S14" s="225"/>
      <c r="T14" s="225"/>
      <c r="U14" s="225"/>
      <c r="V14" s="225"/>
      <c r="W14" s="225"/>
      <c r="X14" s="225"/>
      <c r="Y14" s="225"/>
      <c r="Z14" s="215"/>
      <c r="AA14" s="215"/>
      <c r="AB14" s="215"/>
      <c r="AC14" s="215"/>
      <c r="AD14" s="215"/>
      <c r="AE14" s="215"/>
      <c r="AF14" s="215"/>
      <c r="AG14" s="215" t="s">
        <v>258</v>
      </c>
      <c r="AH14" s="215">
        <v>0</v>
      </c>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outlineLevel="1" x14ac:dyDescent="0.2">
      <c r="A15" s="234">
        <v>4</v>
      </c>
      <c r="B15" s="235" t="s">
        <v>321</v>
      </c>
      <c r="C15" s="250" t="s">
        <v>322</v>
      </c>
      <c r="D15" s="236" t="s">
        <v>253</v>
      </c>
      <c r="E15" s="237">
        <v>5.36</v>
      </c>
      <c r="F15" s="238"/>
      <c r="G15" s="239">
        <f>ROUND(E15*F15,2)</f>
        <v>0</v>
      </c>
      <c r="H15" s="238"/>
      <c r="I15" s="239">
        <f>ROUND(E15*H15,2)</f>
        <v>0</v>
      </c>
      <c r="J15" s="238"/>
      <c r="K15" s="239">
        <f>ROUND(E15*J15,2)</f>
        <v>0</v>
      </c>
      <c r="L15" s="239">
        <v>21</v>
      </c>
      <c r="M15" s="239">
        <f>G15*(1+L15/100)</f>
        <v>0</v>
      </c>
      <c r="N15" s="237">
        <v>0</v>
      </c>
      <c r="O15" s="237">
        <f>ROUND(E15*N15,2)</f>
        <v>0</v>
      </c>
      <c r="P15" s="237">
        <v>0</v>
      </c>
      <c r="Q15" s="237">
        <f>ROUND(E15*P15,2)</f>
        <v>0</v>
      </c>
      <c r="R15" s="239"/>
      <c r="S15" s="239" t="s">
        <v>236</v>
      </c>
      <c r="T15" s="240" t="s">
        <v>223</v>
      </c>
      <c r="U15" s="225">
        <v>1.0999999999999999E-2</v>
      </c>
      <c r="V15" s="225">
        <f>ROUND(E15*U15,2)</f>
        <v>0.06</v>
      </c>
      <c r="W15" s="225"/>
      <c r="X15" s="225" t="s">
        <v>224</v>
      </c>
      <c r="Y15" s="225" t="s">
        <v>225</v>
      </c>
      <c r="Z15" s="215"/>
      <c r="AA15" s="215"/>
      <c r="AB15" s="215"/>
      <c r="AC15" s="215"/>
      <c r="AD15" s="215"/>
      <c r="AE15" s="215"/>
      <c r="AF15" s="215"/>
      <c r="AG15" s="215" t="s">
        <v>226</v>
      </c>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outlineLevel="2" x14ac:dyDescent="0.2">
      <c r="A16" s="222"/>
      <c r="B16" s="223"/>
      <c r="C16" s="261" t="s">
        <v>377</v>
      </c>
      <c r="D16" s="254"/>
      <c r="E16" s="255">
        <v>1.2</v>
      </c>
      <c r="F16" s="225"/>
      <c r="G16" s="225"/>
      <c r="H16" s="225"/>
      <c r="I16" s="225"/>
      <c r="J16" s="225"/>
      <c r="K16" s="225"/>
      <c r="L16" s="225"/>
      <c r="M16" s="225"/>
      <c r="N16" s="224"/>
      <c r="O16" s="224"/>
      <c r="P16" s="224"/>
      <c r="Q16" s="224"/>
      <c r="R16" s="225"/>
      <c r="S16" s="225"/>
      <c r="T16" s="225"/>
      <c r="U16" s="225"/>
      <c r="V16" s="225"/>
      <c r="W16" s="225"/>
      <c r="X16" s="225"/>
      <c r="Y16" s="225"/>
      <c r="Z16" s="215"/>
      <c r="AA16" s="215"/>
      <c r="AB16" s="215"/>
      <c r="AC16" s="215"/>
      <c r="AD16" s="215"/>
      <c r="AE16" s="215"/>
      <c r="AF16" s="215"/>
      <c r="AG16" s="215" t="s">
        <v>258</v>
      </c>
      <c r="AH16" s="215">
        <v>0</v>
      </c>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outlineLevel="3" x14ac:dyDescent="0.2">
      <c r="A17" s="222"/>
      <c r="B17" s="223"/>
      <c r="C17" s="261" t="s">
        <v>378</v>
      </c>
      <c r="D17" s="254"/>
      <c r="E17" s="255">
        <v>6.5</v>
      </c>
      <c r="F17" s="225"/>
      <c r="G17" s="225"/>
      <c r="H17" s="225"/>
      <c r="I17" s="225"/>
      <c r="J17" s="225"/>
      <c r="K17" s="225"/>
      <c r="L17" s="225"/>
      <c r="M17" s="225"/>
      <c r="N17" s="224"/>
      <c r="O17" s="224"/>
      <c r="P17" s="224"/>
      <c r="Q17" s="224"/>
      <c r="R17" s="225"/>
      <c r="S17" s="225"/>
      <c r="T17" s="225"/>
      <c r="U17" s="225"/>
      <c r="V17" s="225"/>
      <c r="W17" s="225"/>
      <c r="X17" s="225"/>
      <c r="Y17" s="225"/>
      <c r="Z17" s="215"/>
      <c r="AA17" s="215"/>
      <c r="AB17" s="215"/>
      <c r="AC17" s="215"/>
      <c r="AD17" s="215"/>
      <c r="AE17" s="215"/>
      <c r="AF17" s="215"/>
      <c r="AG17" s="215" t="s">
        <v>258</v>
      </c>
      <c r="AH17" s="215">
        <v>0</v>
      </c>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row>
    <row r="18" spans="1:60" outlineLevel="3" x14ac:dyDescent="0.2">
      <c r="A18" s="222"/>
      <c r="B18" s="223"/>
      <c r="C18" s="261" t="s">
        <v>379</v>
      </c>
      <c r="D18" s="254"/>
      <c r="E18" s="255">
        <v>-2.34</v>
      </c>
      <c r="F18" s="225"/>
      <c r="G18" s="225"/>
      <c r="H18" s="225"/>
      <c r="I18" s="225"/>
      <c r="J18" s="225"/>
      <c r="K18" s="225"/>
      <c r="L18" s="225"/>
      <c r="M18" s="225"/>
      <c r="N18" s="224"/>
      <c r="O18" s="224"/>
      <c r="P18" s="224"/>
      <c r="Q18" s="224"/>
      <c r="R18" s="225"/>
      <c r="S18" s="225"/>
      <c r="T18" s="225"/>
      <c r="U18" s="225"/>
      <c r="V18" s="225"/>
      <c r="W18" s="225"/>
      <c r="X18" s="225"/>
      <c r="Y18" s="225"/>
      <c r="Z18" s="215"/>
      <c r="AA18" s="215"/>
      <c r="AB18" s="215"/>
      <c r="AC18" s="215"/>
      <c r="AD18" s="215"/>
      <c r="AE18" s="215"/>
      <c r="AF18" s="215"/>
      <c r="AG18" s="215" t="s">
        <v>258</v>
      </c>
      <c r="AH18" s="215">
        <v>0</v>
      </c>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1:60" outlineLevel="1" x14ac:dyDescent="0.2">
      <c r="A19" s="234">
        <v>5</v>
      </c>
      <c r="B19" s="235" t="s">
        <v>323</v>
      </c>
      <c r="C19" s="250" t="s">
        <v>324</v>
      </c>
      <c r="D19" s="236" t="s">
        <v>253</v>
      </c>
      <c r="E19" s="237">
        <v>26.8</v>
      </c>
      <c r="F19" s="238"/>
      <c r="G19" s="239">
        <f>ROUND(E19*F19,2)</f>
        <v>0</v>
      </c>
      <c r="H19" s="238"/>
      <c r="I19" s="239">
        <f>ROUND(E19*H19,2)</f>
        <v>0</v>
      </c>
      <c r="J19" s="238"/>
      <c r="K19" s="239">
        <f>ROUND(E19*J19,2)</f>
        <v>0</v>
      </c>
      <c r="L19" s="239">
        <v>21</v>
      </c>
      <c r="M19" s="239">
        <f>G19*(1+L19/100)</f>
        <v>0</v>
      </c>
      <c r="N19" s="237">
        <v>0</v>
      </c>
      <c r="O19" s="237">
        <f>ROUND(E19*N19,2)</f>
        <v>0</v>
      </c>
      <c r="P19" s="237">
        <v>0</v>
      </c>
      <c r="Q19" s="237">
        <f>ROUND(E19*P19,2)</f>
        <v>0</v>
      </c>
      <c r="R19" s="239"/>
      <c r="S19" s="239" t="s">
        <v>236</v>
      </c>
      <c r="T19" s="240" t="s">
        <v>223</v>
      </c>
      <c r="U19" s="225">
        <v>0</v>
      </c>
      <c r="V19" s="225">
        <f>ROUND(E19*U19,2)</f>
        <v>0</v>
      </c>
      <c r="W19" s="225"/>
      <c r="X19" s="225" t="s">
        <v>224</v>
      </c>
      <c r="Y19" s="225" t="s">
        <v>225</v>
      </c>
      <c r="Z19" s="215"/>
      <c r="AA19" s="215"/>
      <c r="AB19" s="215"/>
      <c r="AC19" s="215"/>
      <c r="AD19" s="215"/>
      <c r="AE19" s="215"/>
      <c r="AF19" s="215"/>
      <c r="AG19" s="215" t="s">
        <v>226</v>
      </c>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row>
    <row r="20" spans="1:60" outlineLevel="2" x14ac:dyDescent="0.2">
      <c r="A20" s="222"/>
      <c r="B20" s="223"/>
      <c r="C20" s="261" t="s">
        <v>380</v>
      </c>
      <c r="D20" s="254"/>
      <c r="E20" s="255">
        <v>26.8</v>
      </c>
      <c r="F20" s="225"/>
      <c r="G20" s="225"/>
      <c r="H20" s="225"/>
      <c r="I20" s="225"/>
      <c r="J20" s="225"/>
      <c r="K20" s="225"/>
      <c r="L20" s="225"/>
      <c r="M20" s="225"/>
      <c r="N20" s="224"/>
      <c r="O20" s="224"/>
      <c r="P20" s="224"/>
      <c r="Q20" s="224"/>
      <c r="R20" s="225"/>
      <c r="S20" s="225"/>
      <c r="T20" s="225"/>
      <c r="U20" s="225"/>
      <c r="V20" s="225"/>
      <c r="W20" s="225"/>
      <c r="X20" s="225"/>
      <c r="Y20" s="225"/>
      <c r="Z20" s="215"/>
      <c r="AA20" s="215"/>
      <c r="AB20" s="215"/>
      <c r="AC20" s="215"/>
      <c r="AD20" s="215"/>
      <c r="AE20" s="215"/>
      <c r="AF20" s="215"/>
      <c r="AG20" s="215" t="s">
        <v>258</v>
      </c>
      <c r="AH20" s="215">
        <v>0</v>
      </c>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row>
    <row r="21" spans="1:60" outlineLevel="1" x14ac:dyDescent="0.2">
      <c r="A21" s="234">
        <v>6</v>
      </c>
      <c r="B21" s="235" t="s">
        <v>326</v>
      </c>
      <c r="C21" s="250" t="s">
        <v>327</v>
      </c>
      <c r="D21" s="236" t="s">
        <v>253</v>
      </c>
      <c r="E21" s="237">
        <v>2.34</v>
      </c>
      <c r="F21" s="238"/>
      <c r="G21" s="239">
        <f>ROUND(E21*F21,2)</f>
        <v>0</v>
      </c>
      <c r="H21" s="238"/>
      <c r="I21" s="239">
        <f>ROUND(E21*H21,2)</f>
        <v>0</v>
      </c>
      <c r="J21" s="238"/>
      <c r="K21" s="239">
        <f>ROUND(E21*J21,2)</f>
        <v>0</v>
      </c>
      <c r="L21" s="239">
        <v>21</v>
      </c>
      <c r="M21" s="239">
        <f>G21*(1+L21/100)</f>
        <v>0</v>
      </c>
      <c r="N21" s="237">
        <v>0</v>
      </c>
      <c r="O21" s="237">
        <f>ROUND(E21*N21,2)</f>
        <v>0</v>
      </c>
      <c r="P21" s="237">
        <v>0</v>
      </c>
      <c r="Q21" s="237">
        <f>ROUND(E21*P21,2)</f>
        <v>0</v>
      </c>
      <c r="R21" s="239"/>
      <c r="S21" s="239" t="s">
        <v>236</v>
      </c>
      <c r="T21" s="240" t="s">
        <v>223</v>
      </c>
      <c r="U21" s="225">
        <v>0.20200000000000001</v>
      </c>
      <c r="V21" s="225">
        <f>ROUND(E21*U21,2)</f>
        <v>0.47</v>
      </c>
      <c r="W21" s="225"/>
      <c r="X21" s="225" t="s">
        <v>224</v>
      </c>
      <c r="Y21" s="225" t="s">
        <v>225</v>
      </c>
      <c r="Z21" s="215"/>
      <c r="AA21" s="215"/>
      <c r="AB21" s="215"/>
      <c r="AC21" s="215"/>
      <c r="AD21" s="215"/>
      <c r="AE21" s="215"/>
      <c r="AF21" s="215"/>
      <c r="AG21" s="215" t="s">
        <v>226</v>
      </c>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row>
    <row r="22" spans="1:60" outlineLevel="2" x14ac:dyDescent="0.2">
      <c r="A22" s="222"/>
      <c r="B22" s="223"/>
      <c r="C22" s="263" t="s">
        <v>328</v>
      </c>
      <c r="D22" s="259"/>
      <c r="E22" s="259"/>
      <c r="F22" s="259"/>
      <c r="G22" s="259"/>
      <c r="H22" s="225"/>
      <c r="I22" s="225"/>
      <c r="J22" s="225"/>
      <c r="K22" s="225"/>
      <c r="L22" s="225"/>
      <c r="M22" s="225"/>
      <c r="N22" s="224"/>
      <c r="O22" s="224"/>
      <c r="P22" s="224"/>
      <c r="Q22" s="224"/>
      <c r="R22" s="225"/>
      <c r="S22" s="225"/>
      <c r="T22" s="225"/>
      <c r="U22" s="225"/>
      <c r="V22" s="225"/>
      <c r="W22" s="225"/>
      <c r="X22" s="225"/>
      <c r="Y22" s="225"/>
      <c r="Z22" s="215"/>
      <c r="AA22" s="215"/>
      <c r="AB22" s="215"/>
      <c r="AC22" s="215"/>
      <c r="AD22" s="215"/>
      <c r="AE22" s="215"/>
      <c r="AF22" s="215"/>
      <c r="AG22" s="215" t="s">
        <v>278</v>
      </c>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row>
    <row r="23" spans="1:60" outlineLevel="2" x14ac:dyDescent="0.2">
      <c r="A23" s="222"/>
      <c r="B23" s="223"/>
      <c r="C23" s="261" t="s">
        <v>381</v>
      </c>
      <c r="D23" s="254"/>
      <c r="E23" s="255">
        <v>0.84</v>
      </c>
      <c r="F23" s="225"/>
      <c r="G23" s="225"/>
      <c r="H23" s="225"/>
      <c r="I23" s="225"/>
      <c r="J23" s="225"/>
      <c r="K23" s="225"/>
      <c r="L23" s="225"/>
      <c r="M23" s="225"/>
      <c r="N23" s="224"/>
      <c r="O23" s="224"/>
      <c r="P23" s="224"/>
      <c r="Q23" s="224"/>
      <c r="R23" s="225"/>
      <c r="S23" s="225"/>
      <c r="T23" s="225"/>
      <c r="U23" s="225"/>
      <c r="V23" s="225"/>
      <c r="W23" s="225"/>
      <c r="X23" s="225"/>
      <c r="Y23" s="225"/>
      <c r="Z23" s="215"/>
      <c r="AA23" s="215"/>
      <c r="AB23" s="215"/>
      <c r="AC23" s="215"/>
      <c r="AD23" s="215"/>
      <c r="AE23" s="215"/>
      <c r="AF23" s="215"/>
      <c r="AG23" s="215" t="s">
        <v>258</v>
      </c>
      <c r="AH23" s="215">
        <v>0</v>
      </c>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row>
    <row r="24" spans="1:60" outlineLevel="3" x14ac:dyDescent="0.2">
      <c r="A24" s="222"/>
      <c r="B24" s="223"/>
      <c r="C24" s="261" t="s">
        <v>382</v>
      </c>
      <c r="D24" s="254"/>
      <c r="E24" s="255">
        <v>1.5</v>
      </c>
      <c r="F24" s="225"/>
      <c r="G24" s="225"/>
      <c r="H24" s="225"/>
      <c r="I24" s="225"/>
      <c r="J24" s="225"/>
      <c r="K24" s="225"/>
      <c r="L24" s="225"/>
      <c r="M24" s="225"/>
      <c r="N24" s="224"/>
      <c r="O24" s="224"/>
      <c r="P24" s="224"/>
      <c r="Q24" s="224"/>
      <c r="R24" s="225"/>
      <c r="S24" s="225"/>
      <c r="T24" s="225"/>
      <c r="U24" s="225"/>
      <c r="V24" s="225"/>
      <c r="W24" s="225"/>
      <c r="X24" s="225"/>
      <c r="Y24" s="225"/>
      <c r="Z24" s="215"/>
      <c r="AA24" s="215"/>
      <c r="AB24" s="215"/>
      <c r="AC24" s="215"/>
      <c r="AD24" s="215"/>
      <c r="AE24" s="215"/>
      <c r="AF24" s="215"/>
      <c r="AG24" s="215" t="s">
        <v>258</v>
      </c>
      <c r="AH24" s="215">
        <v>0</v>
      </c>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row>
    <row r="25" spans="1:60" outlineLevel="1" x14ac:dyDescent="0.2">
      <c r="A25" s="234">
        <v>7</v>
      </c>
      <c r="B25" s="235" t="s">
        <v>330</v>
      </c>
      <c r="C25" s="250" t="s">
        <v>331</v>
      </c>
      <c r="D25" s="236" t="s">
        <v>253</v>
      </c>
      <c r="E25" s="237">
        <v>0.36</v>
      </c>
      <c r="F25" s="238"/>
      <c r="G25" s="239">
        <f>ROUND(E25*F25,2)</f>
        <v>0</v>
      </c>
      <c r="H25" s="238"/>
      <c r="I25" s="239">
        <f>ROUND(E25*H25,2)</f>
        <v>0</v>
      </c>
      <c r="J25" s="238"/>
      <c r="K25" s="239">
        <f>ROUND(E25*J25,2)</f>
        <v>0</v>
      </c>
      <c r="L25" s="239">
        <v>21</v>
      </c>
      <c r="M25" s="239">
        <f>G25*(1+L25/100)</f>
        <v>0</v>
      </c>
      <c r="N25" s="237">
        <v>1.7</v>
      </c>
      <c r="O25" s="237">
        <f>ROUND(E25*N25,2)</f>
        <v>0.61</v>
      </c>
      <c r="P25" s="237">
        <v>0</v>
      </c>
      <c r="Q25" s="237">
        <f>ROUND(E25*P25,2)</f>
        <v>0</v>
      </c>
      <c r="R25" s="239"/>
      <c r="S25" s="239" t="s">
        <v>236</v>
      </c>
      <c r="T25" s="240" t="s">
        <v>223</v>
      </c>
      <c r="U25" s="225">
        <v>1.587</v>
      </c>
      <c r="V25" s="225">
        <f>ROUND(E25*U25,2)</f>
        <v>0.56999999999999995</v>
      </c>
      <c r="W25" s="225"/>
      <c r="X25" s="225" t="s">
        <v>224</v>
      </c>
      <c r="Y25" s="225" t="s">
        <v>225</v>
      </c>
      <c r="Z25" s="215"/>
      <c r="AA25" s="215"/>
      <c r="AB25" s="215"/>
      <c r="AC25" s="215"/>
      <c r="AD25" s="215"/>
      <c r="AE25" s="215"/>
      <c r="AF25" s="215"/>
      <c r="AG25" s="215" t="s">
        <v>226</v>
      </c>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row>
    <row r="26" spans="1:60" outlineLevel="2" x14ac:dyDescent="0.2">
      <c r="A26" s="222"/>
      <c r="B26" s="223"/>
      <c r="C26" s="261" t="s">
        <v>383</v>
      </c>
      <c r="D26" s="254"/>
      <c r="E26" s="255">
        <v>0.36</v>
      </c>
      <c r="F26" s="225"/>
      <c r="G26" s="225"/>
      <c r="H26" s="225"/>
      <c r="I26" s="225"/>
      <c r="J26" s="225"/>
      <c r="K26" s="225"/>
      <c r="L26" s="225"/>
      <c r="M26" s="225"/>
      <c r="N26" s="224"/>
      <c r="O26" s="224"/>
      <c r="P26" s="224"/>
      <c r="Q26" s="224"/>
      <c r="R26" s="225"/>
      <c r="S26" s="225"/>
      <c r="T26" s="225"/>
      <c r="U26" s="225"/>
      <c r="V26" s="225"/>
      <c r="W26" s="225"/>
      <c r="X26" s="225"/>
      <c r="Y26" s="225"/>
      <c r="Z26" s="215"/>
      <c r="AA26" s="215"/>
      <c r="AB26" s="215"/>
      <c r="AC26" s="215"/>
      <c r="AD26" s="215"/>
      <c r="AE26" s="215"/>
      <c r="AF26" s="215"/>
      <c r="AG26" s="215" t="s">
        <v>258</v>
      </c>
      <c r="AH26" s="215">
        <v>0</v>
      </c>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row>
    <row r="27" spans="1:60" outlineLevel="1" x14ac:dyDescent="0.2">
      <c r="A27" s="234">
        <v>8</v>
      </c>
      <c r="B27" s="235" t="s">
        <v>333</v>
      </c>
      <c r="C27" s="250" t="s">
        <v>334</v>
      </c>
      <c r="D27" s="236" t="s">
        <v>335</v>
      </c>
      <c r="E27" s="237">
        <v>9.6479999999999997</v>
      </c>
      <c r="F27" s="238"/>
      <c r="G27" s="239">
        <f>ROUND(E27*F27,2)</f>
        <v>0</v>
      </c>
      <c r="H27" s="238"/>
      <c r="I27" s="239">
        <f>ROUND(E27*H27,2)</f>
        <v>0</v>
      </c>
      <c r="J27" s="238"/>
      <c r="K27" s="239">
        <f>ROUND(E27*J27,2)</f>
        <v>0</v>
      </c>
      <c r="L27" s="239">
        <v>21</v>
      </c>
      <c r="M27" s="239">
        <f>G27*(1+L27/100)</f>
        <v>0</v>
      </c>
      <c r="N27" s="237">
        <v>0</v>
      </c>
      <c r="O27" s="237">
        <f>ROUND(E27*N27,2)</f>
        <v>0</v>
      </c>
      <c r="P27" s="237">
        <v>0</v>
      </c>
      <c r="Q27" s="237">
        <f>ROUND(E27*P27,2)</f>
        <v>0</v>
      </c>
      <c r="R27" s="239"/>
      <c r="S27" s="239" t="s">
        <v>236</v>
      </c>
      <c r="T27" s="240" t="s">
        <v>223</v>
      </c>
      <c r="U27" s="225">
        <v>0</v>
      </c>
      <c r="V27" s="225">
        <f>ROUND(E27*U27,2)</f>
        <v>0</v>
      </c>
      <c r="W27" s="225"/>
      <c r="X27" s="225" t="s">
        <v>224</v>
      </c>
      <c r="Y27" s="225" t="s">
        <v>225</v>
      </c>
      <c r="Z27" s="215"/>
      <c r="AA27" s="215"/>
      <c r="AB27" s="215"/>
      <c r="AC27" s="215"/>
      <c r="AD27" s="215"/>
      <c r="AE27" s="215"/>
      <c r="AF27" s="215"/>
      <c r="AG27" s="215" t="s">
        <v>226</v>
      </c>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row>
    <row r="28" spans="1:60" outlineLevel="2" x14ac:dyDescent="0.2">
      <c r="A28" s="222"/>
      <c r="B28" s="223"/>
      <c r="C28" s="261" t="s">
        <v>384</v>
      </c>
      <c r="D28" s="254"/>
      <c r="E28" s="255">
        <v>9.65</v>
      </c>
      <c r="F28" s="225"/>
      <c r="G28" s="225"/>
      <c r="H28" s="225"/>
      <c r="I28" s="225"/>
      <c r="J28" s="225"/>
      <c r="K28" s="225"/>
      <c r="L28" s="225"/>
      <c r="M28" s="225"/>
      <c r="N28" s="224"/>
      <c r="O28" s="224"/>
      <c r="P28" s="224"/>
      <c r="Q28" s="224"/>
      <c r="R28" s="225"/>
      <c r="S28" s="225"/>
      <c r="T28" s="225"/>
      <c r="U28" s="225"/>
      <c r="V28" s="225"/>
      <c r="W28" s="225"/>
      <c r="X28" s="225"/>
      <c r="Y28" s="225"/>
      <c r="Z28" s="215"/>
      <c r="AA28" s="215"/>
      <c r="AB28" s="215"/>
      <c r="AC28" s="215"/>
      <c r="AD28" s="215"/>
      <c r="AE28" s="215"/>
      <c r="AF28" s="215"/>
      <c r="AG28" s="215" t="s">
        <v>258</v>
      </c>
      <c r="AH28" s="215">
        <v>0</v>
      </c>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row>
    <row r="29" spans="1:60" x14ac:dyDescent="0.2">
      <c r="A29" s="227" t="s">
        <v>217</v>
      </c>
      <c r="B29" s="228" t="s">
        <v>140</v>
      </c>
      <c r="C29" s="248" t="s">
        <v>141</v>
      </c>
      <c r="D29" s="229"/>
      <c r="E29" s="230"/>
      <c r="F29" s="231"/>
      <c r="G29" s="231">
        <f>SUMIF(AG30:AG35,"&lt;&gt;NOR",G30:G35)</f>
        <v>0</v>
      </c>
      <c r="H29" s="231"/>
      <c r="I29" s="231">
        <f>SUM(I30:I35)</f>
        <v>0</v>
      </c>
      <c r="J29" s="231"/>
      <c r="K29" s="231">
        <f>SUM(K30:K35)</f>
        <v>0</v>
      </c>
      <c r="L29" s="231"/>
      <c r="M29" s="231">
        <f>SUM(M30:M35)</f>
        <v>0</v>
      </c>
      <c r="N29" s="230"/>
      <c r="O29" s="230">
        <f>SUM(O30:O35)</f>
        <v>2.36</v>
      </c>
      <c r="P29" s="230"/>
      <c r="Q29" s="230">
        <f>SUM(Q30:Q35)</f>
        <v>0</v>
      </c>
      <c r="R29" s="231"/>
      <c r="S29" s="231"/>
      <c r="T29" s="232"/>
      <c r="U29" s="226"/>
      <c r="V29" s="226">
        <f>SUM(V30:V35)</f>
        <v>1.07</v>
      </c>
      <c r="W29" s="226"/>
      <c r="X29" s="226"/>
      <c r="Y29" s="226"/>
      <c r="AG29" t="s">
        <v>218</v>
      </c>
    </row>
    <row r="30" spans="1:60" outlineLevel="1" x14ac:dyDescent="0.2">
      <c r="A30" s="234">
        <v>9</v>
      </c>
      <c r="B30" s="235" t="s">
        <v>385</v>
      </c>
      <c r="C30" s="250" t="s">
        <v>386</v>
      </c>
      <c r="D30" s="236" t="s">
        <v>253</v>
      </c>
      <c r="E30" s="237">
        <v>0.50749999999999995</v>
      </c>
      <c r="F30" s="238"/>
      <c r="G30" s="239">
        <f>ROUND(E30*F30,2)</f>
        <v>0</v>
      </c>
      <c r="H30" s="238"/>
      <c r="I30" s="239">
        <f>ROUND(E30*H30,2)</f>
        <v>0</v>
      </c>
      <c r="J30" s="238"/>
      <c r="K30" s="239">
        <f>ROUND(E30*J30,2)</f>
        <v>0</v>
      </c>
      <c r="L30" s="239">
        <v>21</v>
      </c>
      <c r="M30" s="239">
        <f>G30*(1+L30/100)</f>
        <v>0</v>
      </c>
      <c r="N30" s="237">
        <v>2.16</v>
      </c>
      <c r="O30" s="237">
        <f>ROUND(E30*N30,2)</f>
        <v>1.1000000000000001</v>
      </c>
      <c r="P30" s="237">
        <v>0</v>
      </c>
      <c r="Q30" s="237">
        <f>ROUND(E30*P30,2)</f>
        <v>0</v>
      </c>
      <c r="R30" s="239"/>
      <c r="S30" s="239" t="s">
        <v>236</v>
      </c>
      <c r="T30" s="240" t="s">
        <v>223</v>
      </c>
      <c r="U30" s="225">
        <v>1.085</v>
      </c>
      <c r="V30" s="225">
        <f>ROUND(E30*U30,2)</f>
        <v>0.55000000000000004</v>
      </c>
      <c r="W30" s="225"/>
      <c r="X30" s="225" t="s">
        <v>224</v>
      </c>
      <c r="Y30" s="225" t="s">
        <v>225</v>
      </c>
      <c r="Z30" s="215"/>
      <c r="AA30" s="215"/>
      <c r="AB30" s="215"/>
      <c r="AC30" s="215"/>
      <c r="AD30" s="215"/>
      <c r="AE30" s="215"/>
      <c r="AF30" s="215"/>
      <c r="AG30" s="215" t="s">
        <v>226</v>
      </c>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row>
    <row r="31" spans="1:60" outlineLevel="2" x14ac:dyDescent="0.2">
      <c r="A31" s="222"/>
      <c r="B31" s="223"/>
      <c r="C31" s="261" t="s">
        <v>387</v>
      </c>
      <c r="D31" s="254"/>
      <c r="E31" s="255">
        <v>0.51</v>
      </c>
      <c r="F31" s="225"/>
      <c r="G31" s="225"/>
      <c r="H31" s="225"/>
      <c r="I31" s="225"/>
      <c r="J31" s="225"/>
      <c r="K31" s="225"/>
      <c r="L31" s="225"/>
      <c r="M31" s="225"/>
      <c r="N31" s="224"/>
      <c r="O31" s="224"/>
      <c r="P31" s="224"/>
      <c r="Q31" s="224"/>
      <c r="R31" s="225"/>
      <c r="S31" s="225"/>
      <c r="T31" s="225"/>
      <c r="U31" s="225"/>
      <c r="V31" s="225"/>
      <c r="W31" s="225"/>
      <c r="X31" s="225"/>
      <c r="Y31" s="225"/>
      <c r="Z31" s="215"/>
      <c r="AA31" s="215"/>
      <c r="AB31" s="215"/>
      <c r="AC31" s="215"/>
      <c r="AD31" s="215"/>
      <c r="AE31" s="215"/>
      <c r="AF31" s="215"/>
      <c r="AG31" s="215" t="s">
        <v>258</v>
      </c>
      <c r="AH31" s="215">
        <v>0</v>
      </c>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row>
    <row r="32" spans="1:60" outlineLevel="1" x14ac:dyDescent="0.2">
      <c r="A32" s="234">
        <v>10</v>
      </c>
      <c r="B32" s="235" t="s">
        <v>388</v>
      </c>
      <c r="C32" s="250" t="s">
        <v>389</v>
      </c>
      <c r="D32" s="236" t="s">
        <v>253</v>
      </c>
      <c r="E32" s="237">
        <v>0.49</v>
      </c>
      <c r="F32" s="238"/>
      <c r="G32" s="239">
        <f>ROUND(E32*F32,2)</f>
        <v>0</v>
      </c>
      <c r="H32" s="238"/>
      <c r="I32" s="239">
        <f>ROUND(E32*H32,2)</f>
        <v>0</v>
      </c>
      <c r="J32" s="238"/>
      <c r="K32" s="239">
        <f>ROUND(E32*J32,2)</f>
        <v>0</v>
      </c>
      <c r="L32" s="239">
        <v>21</v>
      </c>
      <c r="M32" s="239">
        <f>G32*(1+L32/100)</f>
        <v>0</v>
      </c>
      <c r="N32" s="237">
        <v>2.5249999999999999</v>
      </c>
      <c r="O32" s="237">
        <f>ROUND(E32*N32,2)</f>
        <v>1.24</v>
      </c>
      <c r="P32" s="237">
        <v>0</v>
      </c>
      <c r="Q32" s="237">
        <f>ROUND(E32*P32,2)</f>
        <v>0</v>
      </c>
      <c r="R32" s="239"/>
      <c r="S32" s="239" t="s">
        <v>236</v>
      </c>
      <c r="T32" s="240" t="s">
        <v>223</v>
      </c>
      <c r="U32" s="225">
        <v>0.48</v>
      </c>
      <c r="V32" s="225">
        <f>ROUND(E32*U32,2)</f>
        <v>0.24</v>
      </c>
      <c r="W32" s="225"/>
      <c r="X32" s="225" t="s">
        <v>224</v>
      </c>
      <c r="Y32" s="225" t="s">
        <v>225</v>
      </c>
      <c r="Z32" s="215"/>
      <c r="AA32" s="215"/>
      <c r="AB32" s="215"/>
      <c r="AC32" s="215"/>
      <c r="AD32" s="215"/>
      <c r="AE32" s="215"/>
      <c r="AF32" s="215"/>
      <c r="AG32" s="215" t="s">
        <v>226</v>
      </c>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row>
    <row r="33" spans="1:60" outlineLevel="2" x14ac:dyDescent="0.2">
      <c r="A33" s="222"/>
      <c r="B33" s="223"/>
      <c r="C33" s="261" t="s">
        <v>390</v>
      </c>
      <c r="D33" s="254"/>
      <c r="E33" s="255">
        <v>0.49</v>
      </c>
      <c r="F33" s="225"/>
      <c r="G33" s="225"/>
      <c r="H33" s="225"/>
      <c r="I33" s="225"/>
      <c r="J33" s="225"/>
      <c r="K33" s="225"/>
      <c r="L33" s="225"/>
      <c r="M33" s="225"/>
      <c r="N33" s="224"/>
      <c r="O33" s="224"/>
      <c r="P33" s="224"/>
      <c r="Q33" s="224"/>
      <c r="R33" s="225"/>
      <c r="S33" s="225"/>
      <c r="T33" s="225"/>
      <c r="U33" s="225"/>
      <c r="V33" s="225"/>
      <c r="W33" s="225"/>
      <c r="X33" s="225"/>
      <c r="Y33" s="225"/>
      <c r="Z33" s="215"/>
      <c r="AA33" s="215"/>
      <c r="AB33" s="215"/>
      <c r="AC33" s="215"/>
      <c r="AD33" s="215"/>
      <c r="AE33" s="215"/>
      <c r="AF33" s="215"/>
      <c r="AG33" s="215" t="s">
        <v>258</v>
      </c>
      <c r="AH33" s="215">
        <v>0</v>
      </c>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row>
    <row r="34" spans="1:60" ht="22.5" outlineLevel="1" x14ac:dyDescent="0.2">
      <c r="A34" s="234">
        <v>11</v>
      </c>
      <c r="B34" s="235" t="s">
        <v>391</v>
      </c>
      <c r="C34" s="250" t="s">
        <v>392</v>
      </c>
      <c r="D34" s="236" t="s">
        <v>335</v>
      </c>
      <c r="E34" s="237">
        <v>1.8450000000000001E-2</v>
      </c>
      <c r="F34" s="238"/>
      <c r="G34" s="239">
        <f>ROUND(E34*F34,2)</f>
        <v>0</v>
      </c>
      <c r="H34" s="238"/>
      <c r="I34" s="239">
        <f>ROUND(E34*H34,2)</f>
        <v>0</v>
      </c>
      <c r="J34" s="238"/>
      <c r="K34" s="239">
        <f>ROUND(E34*J34,2)</f>
        <v>0</v>
      </c>
      <c r="L34" s="239">
        <v>21</v>
      </c>
      <c r="M34" s="239">
        <f>G34*(1+L34/100)</f>
        <v>0</v>
      </c>
      <c r="N34" s="237">
        <v>1.0554399999999999</v>
      </c>
      <c r="O34" s="237">
        <f>ROUND(E34*N34,2)</f>
        <v>0.02</v>
      </c>
      <c r="P34" s="237">
        <v>0</v>
      </c>
      <c r="Q34" s="237">
        <f>ROUND(E34*P34,2)</f>
        <v>0</v>
      </c>
      <c r="R34" s="239"/>
      <c r="S34" s="239" t="s">
        <v>236</v>
      </c>
      <c r="T34" s="240" t="s">
        <v>223</v>
      </c>
      <c r="U34" s="225">
        <v>15.231</v>
      </c>
      <c r="V34" s="225">
        <f>ROUND(E34*U34,2)</f>
        <v>0.28000000000000003</v>
      </c>
      <c r="W34" s="225"/>
      <c r="X34" s="225" t="s">
        <v>224</v>
      </c>
      <c r="Y34" s="225" t="s">
        <v>225</v>
      </c>
      <c r="Z34" s="215"/>
      <c r="AA34" s="215"/>
      <c r="AB34" s="215"/>
      <c r="AC34" s="215"/>
      <c r="AD34" s="215"/>
      <c r="AE34" s="215"/>
      <c r="AF34" s="215"/>
      <c r="AG34" s="215" t="s">
        <v>226</v>
      </c>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row>
    <row r="35" spans="1:60" outlineLevel="2" x14ac:dyDescent="0.2">
      <c r="A35" s="222"/>
      <c r="B35" s="223"/>
      <c r="C35" s="261" t="s">
        <v>393</v>
      </c>
      <c r="D35" s="254"/>
      <c r="E35" s="255">
        <v>0.02</v>
      </c>
      <c r="F35" s="225"/>
      <c r="G35" s="225"/>
      <c r="H35" s="225"/>
      <c r="I35" s="225"/>
      <c r="J35" s="225"/>
      <c r="K35" s="225"/>
      <c r="L35" s="225"/>
      <c r="M35" s="225"/>
      <c r="N35" s="224"/>
      <c r="O35" s="224"/>
      <c r="P35" s="224"/>
      <c r="Q35" s="224"/>
      <c r="R35" s="225"/>
      <c r="S35" s="225"/>
      <c r="T35" s="225"/>
      <c r="U35" s="225"/>
      <c r="V35" s="225"/>
      <c r="W35" s="225"/>
      <c r="X35" s="225"/>
      <c r="Y35" s="225"/>
      <c r="Z35" s="215"/>
      <c r="AA35" s="215"/>
      <c r="AB35" s="215"/>
      <c r="AC35" s="215"/>
      <c r="AD35" s="215"/>
      <c r="AE35" s="215"/>
      <c r="AF35" s="215"/>
      <c r="AG35" s="215" t="s">
        <v>258</v>
      </c>
      <c r="AH35" s="215">
        <v>0</v>
      </c>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row>
    <row r="36" spans="1:60" x14ac:dyDescent="0.2">
      <c r="A36" s="227" t="s">
        <v>217</v>
      </c>
      <c r="B36" s="228" t="s">
        <v>152</v>
      </c>
      <c r="C36" s="248" t="s">
        <v>153</v>
      </c>
      <c r="D36" s="229"/>
      <c r="E36" s="230"/>
      <c r="F36" s="231"/>
      <c r="G36" s="231">
        <f>SUMIF(AG37:AG40,"&lt;&gt;NOR",G37:G40)</f>
        <v>0</v>
      </c>
      <c r="H36" s="231"/>
      <c r="I36" s="231">
        <f>SUM(I37:I40)</f>
        <v>0</v>
      </c>
      <c r="J36" s="231"/>
      <c r="K36" s="231">
        <f>SUM(K37:K40)</f>
        <v>0</v>
      </c>
      <c r="L36" s="231"/>
      <c r="M36" s="231">
        <f>SUM(M37:M40)</f>
        <v>0</v>
      </c>
      <c r="N36" s="230"/>
      <c r="O36" s="230">
        <f>SUM(O37:O40)</f>
        <v>8.09</v>
      </c>
      <c r="P36" s="230"/>
      <c r="Q36" s="230">
        <f>SUM(Q37:Q40)</f>
        <v>0</v>
      </c>
      <c r="R36" s="231"/>
      <c r="S36" s="231"/>
      <c r="T36" s="232"/>
      <c r="U36" s="226"/>
      <c r="V36" s="226">
        <f>SUM(V37:V40)</f>
        <v>38.019999999999996</v>
      </c>
      <c r="W36" s="226"/>
      <c r="X36" s="226"/>
      <c r="Y36" s="226"/>
      <c r="AG36" t="s">
        <v>218</v>
      </c>
    </row>
    <row r="37" spans="1:60" outlineLevel="1" x14ac:dyDescent="0.2">
      <c r="A37" s="241">
        <v>12</v>
      </c>
      <c r="B37" s="242" t="s">
        <v>394</v>
      </c>
      <c r="C37" s="249" t="s">
        <v>395</v>
      </c>
      <c r="D37" s="243" t="s">
        <v>299</v>
      </c>
      <c r="E37" s="244">
        <v>4</v>
      </c>
      <c r="F37" s="245"/>
      <c r="G37" s="246">
        <f>ROUND(E37*F37,2)</f>
        <v>0</v>
      </c>
      <c r="H37" s="245"/>
      <c r="I37" s="246">
        <f>ROUND(E37*H37,2)</f>
        <v>0</v>
      </c>
      <c r="J37" s="245"/>
      <c r="K37" s="246">
        <f>ROUND(E37*J37,2)</f>
        <v>0</v>
      </c>
      <c r="L37" s="246">
        <v>21</v>
      </c>
      <c r="M37" s="246">
        <f>G37*(1+L37/100)</f>
        <v>0</v>
      </c>
      <c r="N37" s="244">
        <v>0</v>
      </c>
      <c r="O37" s="244">
        <f>ROUND(E37*N37,2)</f>
        <v>0</v>
      </c>
      <c r="P37" s="244">
        <v>0</v>
      </c>
      <c r="Q37" s="244">
        <f>ROUND(E37*P37,2)</f>
        <v>0</v>
      </c>
      <c r="R37" s="246"/>
      <c r="S37" s="246" t="s">
        <v>236</v>
      </c>
      <c r="T37" s="247" t="s">
        <v>223</v>
      </c>
      <c r="U37" s="225">
        <v>6.6000000000000003E-2</v>
      </c>
      <c r="V37" s="225">
        <f>ROUND(E37*U37,2)</f>
        <v>0.26</v>
      </c>
      <c r="W37" s="225"/>
      <c r="X37" s="225" t="s">
        <v>224</v>
      </c>
      <c r="Y37" s="225" t="s">
        <v>225</v>
      </c>
      <c r="Z37" s="215"/>
      <c r="AA37" s="215"/>
      <c r="AB37" s="215"/>
      <c r="AC37" s="215"/>
      <c r="AD37" s="215"/>
      <c r="AE37" s="215"/>
      <c r="AF37" s="215"/>
      <c r="AG37" s="215" t="s">
        <v>226</v>
      </c>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row>
    <row r="38" spans="1:60" outlineLevel="1" x14ac:dyDescent="0.2">
      <c r="A38" s="234">
        <v>13</v>
      </c>
      <c r="B38" s="235" t="s">
        <v>396</v>
      </c>
      <c r="C38" s="250" t="s">
        <v>397</v>
      </c>
      <c r="D38" s="236" t="s">
        <v>398</v>
      </c>
      <c r="E38" s="237">
        <v>5</v>
      </c>
      <c r="F38" s="238"/>
      <c r="G38" s="239">
        <f>ROUND(E38*F38,2)</f>
        <v>0</v>
      </c>
      <c r="H38" s="238"/>
      <c r="I38" s="239">
        <f>ROUND(E38*H38,2)</f>
        <v>0</v>
      </c>
      <c r="J38" s="238"/>
      <c r="K38" s="239">
        <f>ROUND(E38*J38,2)</f>
        <v>0</v>
      </c>
      <c r="L38" s="239">
        <v>21</v>
      </c>
      <c r="M38" s="239">
        <f>G38*(1+L38/100)</f>
        <v>0</v>
      </c>
      <c r="N38" s="237">
        <v>1.6167899999999999</v>
      </c>
      <c r="O38" s="237">
        <f>ROUND(E38*N38,2)</f>
        <v>8.08</v>
      </c>
      <c r="P38" s="237">
        <v>0</v>
      </c>
      <c r="Q38" s="237">
        <f>ROUND(E38*P38,2)</f>
        <v>0</v>
      </c>
      <c r="R38" s="239"/>
      <c r="S38" s="239" t="s">
        <v>236</v>
      </c>
      <c r="T38" s="240" t="s">
        <v>223</v>
      </c>
      <c r="U38" s="225">
        <v>7.55185</v>
      </c>
      <c r="V38" s="225">
        <f>ROUND(E38*U38,2)</f>
        <v>37.76</v>
      </c>
      <c r="W38" s="225"/>
      <c r="X38" s="225" t="s">
        <v>399</v>
      </c>
      <c r="Y38" s="225" t="s">
        <v>225</v>
      </c>
      <c r="Z38" s="215"/>
      <c r="AA38" s="215"/>
      <c r="AB38" s="215"/>
      <c r="AC38" s="215"/>
      <c r="AD38" s="215"/>
      <c r="AE38" s="215"/>
      <c r="AF38" s="215"/>
      <c r="AG38" s="215" t="s">
        <v>400</v>
      </c>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row>
    <row r="39" spans="1:60" outlineLevel="2" x14ac:dyDescent="0.2">
      <c r="A39" s="222"/>
      <c r="B39" s="223"/>
      <c r="C39" s="263" t="s">
        <v>401</v>
      </c>
      <c r="D39" s="259"/>
      <c r="E39" s="259"/>
      <c r="F39" s="259"/>
      <c r="G39" s="259"/>
      <c r="H39" s="225"/>
      <c r="I39" s="225"/>
      <c r="J39" s="225"/>
      <c r="K39" s="225"/>
      <c r="L39" s="225"/>
      <c r="M39" s="225"/>
      <c r="N39" s="224"/>
      <c r="O39" s="224"/>
      <c r="P39" s="224"/>
      <c r="Q39" s="224"/>
      <c r="R39" s="225"/>
      <c r="S39" s="225"/>
      <c r="T39" s="225"/>
      <c r="U39" s="225"/>
      <c r="V39" s="225"/>
      <c r="W39" s="225"/>
      <c r="X39" s="225"/>
      <c r="Y39" s="225"/>
      <c r="Z39" s="215"/>
      <c r="AA39" s="215"/>
      <c r="AB39" s="215"/>
      <c r="AC39" s="215"/>
      <c r="AD39" s="215"/>
      <c r="AE39" s="215"/>
      <c r="AF39" s="215"/>
      <c r="AG39" s="215" t="s">
        <v>278</v>
      </c>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row>
    <row r="40" spans="1:60" outlineLevel="1" x14ac:dyDescent="0.2">
      <c r="A40" s="241">
        <v>14</v>
      </c>
      <c r="B40" s="242" t="s">
        <v>402</v>
      </c>
      <c r="C40" s="249" t="s">
        <v>403</v>
      </c>
      <c r="D40" s="243" t="s">
        <v>341</v>
      </c>
      <c r="E40" s="244">
        <v>2</v>
      </c>
      <c r="F40" s="245"/>
      <c r="G40" s="246">
        <f>ROUND(E40*F40,2)</f>
        <v>0</v>
      </c>
      <c r="H40" s="245"/>
      <c r="I40" s="246">
        <f>ROUND(E40*H40,2)</f>
        <v>0</v>
      </c>
      <c r="J40" s="245"/>
      <c r="K40" s="246">
        <f>ROUND(E40*J40,2)</f>
        <v>0</v>
      </c>
      <c r="L40" s="246">
        <v>21</v>
      </c>
      <c r="M40" s="246">
        <f>G40*(1+L40/100)</f>
        <v>0</v>
      </c>
      <c r="N40" s="244">
        <v>3.0000000000000001E-3</v>
      </c>
      <c r="O40" s="244">
        <f>ROUND(E40*N40,2)</f>
        <v>0.01</v>
      </c>
      <c r="P40" s="244">
        <v>0</v>
      </c>
      <c r="Q40" s="244">
        <f>ROUND(E40*P40,2)</f>
        <v>0</v>
      </c>
      <c r="R40" s="246" t="s">
        <v>302</v>
      </c>
      <c r="S40" s="246" t="s">
        <v>236</v>
      </c>
      <c r="T40" s="247" t="s">
        <v>223</v>
      </c>
      <c r="U40" s="225">
        <v>0</v>
      </c>
      <c r="V40" s="225">
        <f>ROUND(E40*U40,2)</f>
        <v>0</v>
      </c>
      <c r="W40" s="225"/>
      <c r="X40" s="225" t="s">
        <v>285</v>
      </c>
      <c r="Y40" s="225" t="s">
        <v>225</v>
      </c>
      <c r="Z40" s="215"/>
      <c r="AA40" s="215"/>
      <c r="AB40" s="215"/>
      <c r="AC40" s="215"/>
      <c r="AD40" s="215"/>
      <c r="AE40" s="215"/>
      <c r="AF40" s="215"/>
      <c r="AG40" s="215" t="s">
        <v>286</v>
      </c>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row>
    <row r="41" spans="1:60" x14ac:dyDescent="0.2">
      <c r="A41" s="227" t="s">
        <v>217</v>
      </c>
      <c r="B41" s="228" t="s">
        <v>158</v>
      </c>
      <c r="C41" s="248" t="s">
        <v>159</v>
      </c>
      <c r="D41" s="229"/>
      <c r="E41" s="230"/>
      <c r="F41" s="231"/>
      <c r="G41" s="231">
        <f>SUMIF(AG42:AG44,"&lt;&gt;NOR",G42:G44)</f>
        <v>0</v>
      </c>
      <c r="H41" s="231"/>
      <c r="I41" s="231">
        <f>SUM(I42:I44)</f>
        <v>0</v>
      </c>
      <c r="J41" s="231"/>
      <c r="K41" s="231">
        <f>SUM(K42:K44)</f>
        <v>0</v>
      </c>
      <c r="L41" s="231"/>
      <c r="M41" s="231">
        <f>SUM(M42:M44)</f>
        <v>0</v>
      </c>
      <c r="N41" s="230"/>
      <c r="O41" s="230">
        <f>SUM(O42:O44)</f>
        <v>0</v>
      </c>
      <c r="P41" s="230"/>
      <c r="Q41" s="230">
        <f>SUM(Q42:Q44)</f>
        <v>0</v>
      </c>
      <c r="R41" s="231"/>
      <c r="S41" s="231"/>
      <c r="T41" s="232"/>
      <c r="U41" s="226"/>
      <c r="V41" s="226">
        <f>SUM(V42:V44)</f>
        <v>3.1599999999999997</v>
      </c>
      <c r="W41" s="226"/>
      <c r="X41" s="226"/>
      <c r="Y41" s="226"/>
      <c r="AG41" t="s">
        <v>218</v>
      </c>
    </row>
    <row r="42" spans="1:60" outlineLevel="1" x14ac:dyDescent="0.2">
      <c r="A42" s="241">
        <v>15</v>
      </c>
      <c r="B42" s="242" t="s">
        <v>404</v>
      </c>
      <c r="C42" s="249" t="s">
        <v>405</v>
      </c>
      <c r="D42" s="243" t="s">
        <v>335</v>
      </c>
      <c r="E42" s="244">
        <v>2.97092</v>
      </c>
      <c r="F42" s="245"/>
      <c r="G42" s="246">
        <f>ROUND(E42*F42,2)</f>
        <v>0</v>
      </c>
      <c r="H42" s="245"/>
      <c r="I42" s="246">
        <f>ROUND(E42*H42,2)</f>
        <v>0</v>
      </c>
      <c r="J42" s="245"/>
      <c r="K42" s="246">
        <f>ROUND(E42*J42,2)</f>
        <v>0</v>
      </c>
      <c r="L42" s="246">
        <v>21</v>
      </c>
      <c r="M42" s="246">
        <f>G42*(1+L42/100)</f>
        <v>0</v>
      </c>
      <c r="N42" s="244">
        <v>0</v>
      </c>
      <c r="O42" s="244">
        <f>ROUND(E42*N42,2)</f>
        <v>0</v>
      </c>
      <c r="P42" s="244">
        <v>0</v>
      </c>
      <c r="Q42" s="244">
        <f>ROUND(E42*P42,2)</f>
        <v>0</v>
      </c>
      <c r="R42" s="246"/>
      <c r="S42" s="246" t="s">
        <v>236</v>
      </c>
      <c r="T42" s="247" t="s">
        <v>223</v>
      </c>
      <c r="U42" s="225">
        <v>0.85199999999999998</v>
      </c>
      <c r="V42" s="225">
        <f>ROUND(E42*U42,2)</f>
        <v>2.5299999999999998</v>
      </c>
      <c r="W42" s="225"/>
      <c r="X42" s="225" t="s">
        <v>224</v>
      </c>
      <c r="Y42" s="225" t="s">
        <v>225</v>
      </c>
      <c r="Z42" s="215"/>
      <c r="AA42" s="215"/>
      <c r="AB42" s="215"/>
      <c r="AC42" s="215"/>
      <c r="AD42" s="215"/>
      <c r="AE42" s="215"/>
      <c r="AF42" s="215"/>
      <c r="AG42" s="215" t="s">
        <v>314</v>
      </c>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row>
    <row r="43" spans="1:60" outlineLevel="1" x14ac:dyDescent="0.2">
      <c r="A43" s="234">
        <v>16</v>
      </c>
      <c r="B43" s="235" t="s">
        <v>356</v>
      </c>
      <c r="C43" s="250" t="s">
        <v>357</v>
      </c>
      <c r="D43" s="236" t="s">
        <v>335</v>
      </c>
      <c r="E43" s="237">
        <v>2.97092</v>
      </c>
      <c r="F43" s="238"/>
      <c r="G43" s="239">
        <f>ROUND(E43*F43,2)</f>
        <v>0</v>
      </c>
      <c r="H43" s="238"/>
      <c r="I43" s="239">
        <f>ROUND(E43*H43,2)</f>
        <v>0</v>
      </c>
      <c r="J43" s="238"/>
      <c r="K43" s="239">
        <f>ROUND(E43*J43,2)</f>
        <v>0</v>
      </c>
      <c r="L43" s="239">
        <v>21</v>
      </c>
      <c r="M43" s="239">
        <f>G43*(1+L43/100)</f>
        <v>0</v>
      </c>
      <c r="N43" s="237">
        <v>0</v>
      </c>
      <c r="O43" s="237">
        <f>ROUND(E43*N43,2)</f>
        <v>0</v>
      </c>
      <c r="P43" s="237">
        <v>0</v>
      </c>
      <c r="Q43" s="237">
        <f>ROUND(E43*P43,2)</f>
        <v>0</v>
      </c>
      <c r="R43" s="239"/>
      <c r="S43" s="239" t="s">
        <v>236</v>
      </c>
      <c r="T43" s="240" t="s">
        <v>223</v>
      </c>
      <c r="U43" s="225">
        <v>0.21149999999999999</v>
      </c>
      <c r="V43" s="225">
        <f>ROUND(E43*U43,2)</f>
        <v>0.63</v>
      </c>
      <c r="W43" s="225"/>
      <c r="X43" s="225" t="s">
        <v>224</v>
      </c>
      <c r="Y43" s="225" t="s">
        <v>225</v>
      </c>
      <c r="Z43" s="215"/>
      <c r="AA43" s="215"/>
      <c r="AB43" s="215"/>
      <c r="AC43" s="215"/>
      <c r="AD43" s="215"/>
      <c r="AE43" s="215"/>
      <c r="AF43" s="215"/>
      <c r="AG43" s="215" t="s">
        <v>314</v>
      </c>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row>
    <row r="44" spans="1:60" outlineLevel="2" x14ac:dyDescent="0.2">
      <c r="A44" s="222"/>
      <c r="B44" s="223"/>
      <c r="C44" s="263" t="s">
        <v>358</v>
      </c>
      <c r="D44" s="259"/>
      <c r="E44" s="259"/>
      <c r="F44" s="259"/>
      <c r="G44" s="259"/>
      <c r="H44" s="225"/>
      <c r="I44" s="225"/>
      <c r="J44" s="225"/>
      <c r="K44" s="225"/>
      <c r="L44" s="225"/>
      <c r="M44" s="225"/>
      <c r="N44" s="224"/>
      <c r="O44" s="224"/>
      <c r="P44" s="224"/>
      <c r="Q44" s="224"/>
      <c r="R44" s="225"/>
      <c r="S44" s="225"/>
      <c r="T44" s="225"/>
      <c r="U44" s="225"/>
      <c r="V44" s="225"/>
      <c r="W44" s="225"/>
      <c r="X44" s="225"/>
      <c r="Y44" s="225"/>
      <c r="Z44" s="215"/>
      <c r="AA44" s="215"/>
      <c r="AB44" s="215"/>
      <c r="AC44" s="215"/>
      <c r="AD44" s="215"/>
      <c r="AE44" s="215"/>
      <c r="AF44" s="215"/>
      <c r="AG44" s="215" t="s">
        <v>278</v>
      </c>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row>
    <row r="45" spans="1:60" x14ac:dyDescent="0.2">
      <c r="A45" s="3"/>
      <c r="B45" s="4"/>
      <c r="C45" s="251"/>
      <c r="D45" s="6"/>
      <c r="E45" s="3"/>
      <c r="F45" s="3"/>
      <c r="G45" s="3"/>
      <c r="H45" s="3"/>
      <c r="I45" s="3"/>
      <c r="J45" s="3"/>
      <c r="K45" s="3"/>
      <c r="L45" s="3"/>
      <c r="M45" s="3"/>
      <c r="N45" s="3"/>
      <c r="O45" s="3"/>
      <c r="P45" s="3"/>
      <c r="Q45" s="3"/>
      <c r="R45" s="3"/>
      <c r="S45" s="3"/>
      <c r="T45" s="3"/>
      <c r="U45" s="3"/>
      <c r="V45" s="3"/>
      <c r="W45" s="3"/>
      <c r="X45" s="3"/>
      <c r="Y45" s="3"/>
      <c r="AE45">
        <v>12</v>
      </c>
      <c r="AF45">
        <v>21</v>
      </c>
      <c r="AG45" t="s">
        <v>203</v>
      </c>
    </row>
    <row r="46" spans="1:60" x14ac:dyDescent="0.2">
      <c r="A46" s="218"/>
      <c r="B46" s="219" t="s">
        <v>29</v>
      </c>
      <c r="C46" s="252"/>
      <c r="D46" s="220"/>
      <c r="E46" s="221"/>
      <c r="F46" s="221"/>
      <c r="G46" s="233">
        <f>G8+G29+G36+G41</f>
        <v>0</v>
      </c>
      <c r="H46" s="3"/>
      <c r="I46" s="3"/>
      <c r="J46" s="3"/>
      <c r="K46" s="3"/>
      <c r="L46" s="3"/>
      <c r="M46" s="3"/>
      <c r="N46" s="3"/>
      <c r="O46" s="3"/>
      <c r="P46" s="3"/>
      <c r="Q46" s="3"/>
      <c r="R46" s="3"/>
      <c r="S46" s="3"/>
      <c r="T46" s="3"/>
      <c r="U46" s="3"/>
      <c r="V46" s="3"/>
      <c r="W46" s="3"/>
      <c r="X46" s="3"/>
      <c r="Y46" s="3"/>
      <c r="AE46">
        <f>SUMIF(L7:L44,AE45,G7:G44)</f>
        <v>0</v>
      </c>
      <c r="AF46">
        <f>SUMIF(L7:L44,AF45,G7:G44)</f>
        <v>0</v>
      </c>
      <c r="AG46" t="s">
        <v>249</v>
      </c>
    </row>
    <row r="47" spans="1:60" x14ac:dyDescent="0.2">
      <c r="C47" s="253"/>
      <c r="D47" s="10"/>
      <c r="AG47" t="s">
        <v>250</v>
      </c>
    </row>
    <row r="48" spans="1:60"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6njb7S7GaAbUvoRGV1RpKh11GNDPrG2UFdPAX4jztiY0vNdMkjWaUytEvqPA0LqgV3tfKgwRdy3UGQC/aWgrIQ==" saltValue="XX3CEtgXBAJErZfEdiXIow==" spinCount="100000" sheet="1" formatRows="0"/>
  <mergeCells count="7">
    <mergeCell ref="C44:G44"/>
    <mergeCell ref="A1:G1"/>
    <mergeCell ref="C2:G2"/>
    <mergeCell ref="C3:G3"/>
    <mergeCell ref="C4:G4"/>
    <mergeCell ref="C22:G22"/>
    <mergeCell ref="C39:G39"/>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7268-26A0-45DB-921F-699F2A464192}">
  <sheetPr>
    <outlinePr summaryBelow="0"/>
  </sheetPr>
  <dimension ref="A1:BH5000"/>
  <sheetViews>
    <sheetView workbookViewId="0">
      <pane ySplit="7" topLeftCell="A8" activePane="bottomLeft" state="frozen"/>
      <selection pane="bottomLeft" sqref="A1:G1"/>
    </sheetView>
  </sheetViews>
  <sheetFormatPr defaultRowHeight="12.75" outlineLevelRow="2"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60</v>
      </c>
      <c r="C3" s="204" t="s">
        <v>61</v>
      </c>
      <c r="D3" s="202"/>
      <c r="E3" s="202"/>
      <c r="F3" s="202"/>
      <c r="G3" s="203"/>
      <c r="AC3" s="179" t="s">
        <v>192</v>
      </c>
      <c r="AG3" t="s">
        <v>193</v>
      </c>
    </row>
    <row r="4" spans="1:60" ht="24.95" customHeight="1" x14ac:dyDescent="0.2">
      <c r="A4" s="205" t="s">
        <v>9</v>
      </c>
      <c r="B4" s="206" t="s">
        <v>62</v>
      </c>
      <c r="C4" s="207" t="s">
        <v>63</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176</v>
      </c>
      <c r="C8" s="248" t="s">
        <v>177</v>
      </c>
      <c r="D8" s="229"/>
      <c r="E8" s="230"/>
      <c r="F8" s="231"/>
      <c r="G8" s="231">
        <f>SUMIF(AG9:AG16,"&lt;&gt;NOR",G9:G16)</f>
        <v>0</v>
      </c>
      <c r="H8" s="231"/>
      <c r="I8" s="231">
        <f>SUM(I9:I16)</f>
        <v>0</v>
      </c>
      <c r="J8" s="231"/>
      <c r="K8" s="231">
        <f>SUM(K9:K16)</f>
        <v>0</v>
      </c>
      <c r="L8" s="231"/>
      <c r="M8" s="231">
        <f>SUM(M9:M16)</f>
        <v>0</v>
      </c>
      <c r="N8" s="230"/>
      <c r="O8" s="230">
        <f>SUM(O9:O16)</f>
        <v>7.0000000000000007E-2</v>
      </c>
      <c r="P8" s="230"/>
      <c r="Q8" s="230">
        <f>SUM(Q9:Q16)</f>
        <v>0</v>
      </c>
      <c r="R8" s="231"/>
      <c r="S8" s="231"/>
      <c r="T8" s="232"/>
      <c r="U8" s="226"/>
      <c r="V8" s="226">
        <f>SUM(V9:V16)</f>
        <v>29.69</v>
      </c>
      <c r="W8" s="226"/>
      <c r="X8" s="226"/>
      <c r="Y8" s="226"/>
      <c r="AG8" t="s">
        <v>218</v>
      </c>
    </row>
    <row r="9" spans="1:60" outlineLevel="1" x14ac:dyDescent="0.2">
      <c r="A9" s="234">
        <v>1</v>
      </c>
      <c r="B9" s="235" t="s">
        <v>406</v>
      </c>
      <c r="C9" s="250" t="s">
        <v>407</v>
      </c>
      <c r="D9" s="236" t="s">
        <v>299</v>
      </c>
      <c r="E9" s="237">
        <v>50</v>
      </c>
      <c r="F9" s="238"/>
      <c r="G9" s="239">
        <f>ROUND(E9*F9,2)</f>
        <v>0</v>
      </c>
      <c r="H9" s="238"/>
      <c r="I9" s="239">
        <f>ROUND(E9*H9,2)</f>
        <v>0</v>
      </c>
      <c r="J9" s="238"/>
      <c r="K9" s="239">
        <f>ROUND(E9*J9,2)</f>
        <v>0</v>
      </c>
      <c r="L9" s="239">
        <v>21</v>
      </c>
      <c r="M9" s="239">
        <f>G9*(1+L9/100)</f>
        <v>0</v>
      </c>
      <c r="N9" s="237">
        <v>0</v>
      </c>
      <c r="O9" s="237">
        <f>ROUND(E9*N9,2)</f>
        <v>0</v>
      </c>
      <c r="P9" s="237">
        <v>0</v>
      </c>
      <c r="Q9" s="237">
        <f>ROUND(E9*P9,2)</f>
        <v>0</v>
      </c>
      <c r="R9" s="239"/>
      <c r="S9" s="239" t="s">
        <v>236</v>
      </c>
      <c r="T9" s="240" t="s">
        <v>223</v>
      </c>
      <c r="U9" s="225">
        <v>0.57950000000000002</v>
      </c>
      <c r="V9" s="225">
        <f>ROUND(E9*U9,2)</f>
        <v>28.98</v>
      </c>
      <c r="W9" s="225"/>
      <c r="X9" s="225" t="s">
        <v>224</v>
      </c>
      <c r="Y9" s="225" t="s">
        <v>225</v>
      </c>
      <c r="Z9" s="215"/>
      <c r="AA9" s="215"/>
      <c r="AB9" s="215"/>
      <c r="AC9" s="215"/>
      <c r="AD9" s="215"/>
      <c r="AE9" s="215"/>
      <c r="AF9" s="215"/>
      <c r="AG9" s="215" t="s">
        <v>226</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outlineLevel="2" x14ac:dyDescent="0.2">
      <c r="A10" s="222"/>
      <c r="B10" s="223"/>
      <c r="C10" s="263" t="s">
        <v>408</v>
      </c>
      <c r="D10" s="259"/>
      <c r="E10" s="259"/>
      <c r="F10" s="259"/>
      <c r="G10" s="259"/>
      <c r="H10" s="225"/>
      <c r="I10" s="225"/>
      <c r="J10" s="225"/>
      <c r="K10" s="225"/>
      <c r="L10" s="225"/>
      <c r="M10" s="225"/>
      <c r="N10" s="224"/>
      <c r="O10" s="224"/>
      <c r="P10" s="224"/>
      <c r="Q10" s="224"/>
      <c r="R10" s="225"/>
      <c r="S10" s="225"/>
      <c r="T10" s="225"/>
      <c r="U10" s="225"/>
      <c r="V10" s="225"/>
      <c r="W10" s="225"/>
      <c r="X10" s="225"/>
      <c r="Y10" s="225"/>
      <c r="Z10" s="215"/>
      <c r="AA10" s="215"/>
      <c r="AB10" s="215"/>
      <c r="AC10" s="215"/>
      <c r="AD10" s="215"/>
      <c r="AE10" s="215"/>
      <c r="AF10" s="215"/>
      <c r="AG10" s="215" t="s">
        <v>278</v>
      </c>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row>
    <row r="11" spans="1:60" outlineLevel="1" x14ac:dyDescent="0.2">
      <c r="A11" s="241">
        <v>2</v>
      </c>
      <c r="B11" s="242" t="s">
        <v>409</v>
      </c>
      <c r="C11" s="249" t="s">
        <v>410</v>
      </c>
      <c r="D11" s="243" t="s">
        <v>341</v>
      </c>
      <c r="E11" s="244">
        <v>8</v>
      </c>
      <c r="F11" s="245"/>
      <c r="G11" s="246">
        <f>ROUND(E11*F11,2)</f>
        <v>0</v>
      </c>
      <c r="H11" s="245"/>
      <c r="I11" s="246">
        <f>ROUND(E11*H11,2)</f>
        <v>0</v>
      </c>
      <c r="J11" s="245"/>
      <c r="K11" s="246">
        <f>ROUND(E11*J11,2)</f>
        <v>0</v>
      </c>
      <c r="L11" s="246">
        <v>21</v>
      </c>
      <c r="M11" s="246">
        <f>G11*(1+L11/100)</f>
        <v>0</v>
      </c>
      <c r="N11" s="244">
        <v>0</v>
      </c>
      <c r="O11" s="244">
        <f>ROUND(E11*N11,2)</f>
        <v>0</v>
      </c>
      <c r="P11" s="244">
        <v>0</v>
      </c>
      <c r="Q11" s="244">
        <f>ROUND(E11*P11,2)</f>
        <v>0</v>
      </c>
      <c r="R11" s="246"/>
      <c r="S11" s="246" t="s">
        <v>236</v>
      </c>
      <c r="T11" s="247" t="s">
        <v>223</v>
      </c>
      <c r="U11" s="225">
        <v>8.2170000000000007E-2</v>
      </c>
      <c r="V11" s="225">
        <f>ROUND(E11*U11,2)</f>
        <v>0.66</v>
      </c>
      <c r="W11" s="225"/>
      <c r="X11" s="225" t="s">
        <v>224</v>
      </c>
      <c r="Y11" s="225" t="s">
        <v>225</v>
      </c>
      <c r="Z11" s="215"/>
      <c r="AA11" s="215"/>
      <c r="AB11" s="215"/>
      <c r="AC11" s="215"/>
      <c r="AD11" s="215"/>
      <c r="AE11" s="215"/>
      <c r="AF11" s="215"/>
      <c r="AG11" s="215" t="s">
        <v>226</v>
      </c>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1" x14ac:dyDescent="0.2">
      <c r="A12" s="241">
        <v>3</v>
      </c>
      <c r="B12" s="242" t="s">
        <v>411</v>
      </c>
      <c r="C12" s="249" t="s">
        <v>412</v>
      </c>
      <c r="D12" s="243" t="s">
        <v>341</v>
      </c>
      <c r="E12" s="244">
        <v>2</v>
      </c>
      <c r="F12" s="245"/>
      <c r="G12" s="246">
        <f>ROUND(E12*F12,2)</f>
        <v>0</v>
      </c>
      <c r="H12" s="245"/>
      <c r="I12" s="246">
        <f>ROUND(E12*H12,2)</f>
        <v>0</v>
      </c>
      <c r="J12" s="245"/>
      <c r="K12" s="246">
        <f>ROUND(E12*J12,2)</f>
        <v>0</v>
      </c>
      <c r="L12" s="246">
        <v>21</v>
      </c>
      <c r="M12" s="246">
        <f>G12*(1+L12/100)</f>
        <v>0</v>
      </c>
      <c r="N12" s="244">
        <v>1.0000000000000001E-5</v>
      </c>
      <c r="O12" s="244">
        <f>ROUND(E12*N12,2)</f>
        <v>0</v>
      </c>
      <c r="P12" s="244">
        <v>0</v>
      </c>
      <c r="Q12" s="244">
        <f>ROUND(E12*P12,2)</f>
        <v>0</v>
      </c>
      <c r="R12" s="246"/>
      <c r="S12" s="246" t="s">
        <v>236</v>
      </c>
      <c r="T12" s="247" t="s">
        <v>223</v>
      </c>
      <c r="U12" s="225">
        <v>2.5000000000000001E-2</v>
      </c>
      <c r="V12" s="225">
        <f>ROUND(E12*U12,2)</f>
        <v>0.05</v>
      </c>
      <c r="W12" s="225"/>
      <c r="X12" s="225" t="s">
        <v>224</v>
      </c>
      <c r="Y12" s="225" t="s">
        <v>225</v>
      </c>
      <c r="Z12" s="215"/>
      <c r="AA12" s="215"/>
      <c r="AB12" s="215"/>
      <c r="AC12" s="215"/>
      <c r="AD12" s="215"/>
      <c r="AE12" s="215"/>
      <c r="AF12" s="215"/>
      <c r="AG12" s="215" t="s">
        <v>226</v>
      </c>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ht="22.5" outlineLevel="1" x14ac:dyDescent="0.2">
      <c r="A13" s="241">
        <v>4</v>
      </c>
      <c r="B13" s="242" t="s">
        <v>413</v>
      </c>
      <c r="C13" s="249" t="s">
        <v>414</v>
      </c>
      <c r="D13" s="243" t="s">
        <v>415</v>
      </c>
      <c r="E13" s="244">
        <v>1</v>
      </c>
      <c r="F13" s="245"/>
      <c r="G13" s="246">
        <f>ROUND(E13*F13,2)</f>
        <v>0</v>
      </c>
      <c r="H13" s="245"/>
      <c r="I13" s="246">
        <f>ROUND(E13*H13,2)</f>
        <v>0</v>
      </c>
      <c r="J13" s="245"/>
      <c r="K13" s="246">
        <f>ROUND(E13*J13,2)</f>
        <v>0</v>
      </c>
      <c r="L13" s="246">
        <v>21</v>
      </c>
      <c r="M13" s="246">
        <f>G13*(1+L13/100)</f>
        <v>0</v>
      </c>
      <c r="N13" s="244">
        <v>0</v>
      </c>
      <c r="O13" s="244">
        <f>ROUND(E13*N13,2)</f>
        <v>0</v>
      </c>
      <c r="P13" s="244">
        <v>0</v>
      </c>
      <c r="Q13" s="244">
        <f>ROUND(E13*P13,2)</f>
        <v>0</v>
      </c>
      <c r="R13" s="246"/>
      <c r="S13" s="246" t="s">
        <v>416</v>
      </c>
      <c r="T13" s="247" t="s">
        <v>223</v>
      </c>
      <c r="U13" s="225">
        <v>0</v>
      </c>
      <c r="V13" s="225">
        <f>ROUND(E13*U13,2)</f>
        <v>0</v>
      </c>
      <c r="W13" s="225"/>
      <c r="X13" s="225" t="s">
        <v>399</v>
      </c>
      <c r="Y13" s="225" t="s">
        <v>225</v>
      </c>
      <c r="Z13" s="215"/>
      <c r="AA13" s="215"/>
      <c r="AB13" s="215"/>
      <c r="AC13" s="215"/>
      <c r="AD13" s="215"/>
      <c r="AE13" s="215"/>
      <c r="AF13" s="215"/>
      <c r="AG13" s="215" t="s">
        <v>400</v>
      </c>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row>
    <row r="14" spans="1:60" outlineLevel="1" x14ac:dyDescent="0.2">
      <c r="A14" s="241">
        <v>5</v>
      </c>
      <c r="B14" s="242" t="s">
        <v>417</v>
      </c>
      <c r="C14" s="249" t="s">
        <v>418</v>
      </c>
      <c r="D14" s="243" t="s">
        <v>341</v>
      </c>
      <c r="E14" s="244">
        <v>50</v>
      </c>
      <c r="F14" s="245"/>
      <c r="G14" s="246">
        <f>ROUND(E14*F14,2)</f>
        <v>0</v>
      </c>
      <c r="H14" s="245"/>
      <c r="I14" s="246">
        <f>ROUND(E14*H14,2)</f>
        <v>0</v>
      </c>
      <c r="J14" s="245"/>
      <c r="K14" s="246">
        <f>ROUND(E14*J14,2)</f>
        <v>0</v>
      </c>
      <c r="L14" s="246">
        <v>21</v>
      </c>
      <c r="M14" s="246">
        <f>G14*(1+L14/100)</f>
        <v>0</v>
      </c>
      <c r="N14" s="244">
        <v>2.5000000000000001E-4</v>
      </c>
      <c r="O14" s="244">
        <f>ROUND(E14*N14,2)</f>
        <v>0.01</v>
      </c>
      <c r="P14" s="244">
        <v>0</v>
      </c>
      <c r="Q14" s="244">
        <f>ROUND(E14*P14,2)</f>
        <v>0</v>
      </c>
      <c r="R14" s="246" t="s">
        <v>302</v>
      </c>
      <c r="S14" s="246" t="s">
        <v>236</v>
      </c>
      <c r="T14" s="247" t="s">
        <v>223</v>
      </c>
      <c r="U14" s="225">
        <v>0</v>
      </c>
      <c r="V14" s="225">
        <f>ROUND(E14*U14,2)</f>
        <v>0</v>
      </c>
      <c r="W14" s="225"/>
      <c r="X14" s="225" t="s">
        <v>285</v>
      </c>
      <c r="Y14" s="225" t="s">
        <v>225</v>
      </c>
      <c r="Z14" s="215"/>
      <c r="AA14" s="215"/>
      <c r="AB14" s="215"/>
      <c r="AC14" s="215"/>
      <c r="AD14" s="215"/>
      <c r="AE14" s="215"/>
      <c r="AF14" s="215"/>
      <c r="AG14" s="215" t="s">
        <v>286</v>
      </c>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outlineLevel="1" x14ac:dyDescent="0.2">
      <c r="A15" s="241">
        <v>6</v>
      </c>
      <c r="B15" s="242" t="s">
        <v>419</v>
      </c>
      <c r="C15" s="249" t="s">
        <v>420</v>
      </c>
      <c r="D15" s="243" t="s">
        <v>299</v>
      </c>
      <c r="E15" s="244">
        <v>50</v>
      </c>
      <c r="F15" s="245"/>
      <c r="G15" s="246">
        <f>ROUND(E15*F15,2)</f>
        <v>0</v>
      </c>
      <c r="H15" s="245"/>
      <c r="I15" s="246">
        <f>ROUND(E15*H15,2)</f>
        <v>0</v>
      </c>
      <c r="J15" s="245"/>
      <c r="K15" s="246">
        <f>ROUND(E15*J15,2)</f>
        <v>0</v>
      </c>
      <c r="L15" s="246">
        <v>21</v>
      </c>
      <c r="M15" s="246">
        <f>G15*(1+L15/100)</f>
        <v>0</v>
      </c>
      <c r="N15" s="244">
        <v>8.8999999999999995E-4</v>
      </c>
      <c r="O15" s="244">
        <f>ROUND(E15*N15,2)</f>
        <v>0.04</v>
      </c>
      <c r="P15" s="244">
        <v>0</v>
      </c>
      <c r="Q15" s="244">
        <f>ROUND(E15*P15,2)</f>
        <v>0</v>
      </c>
      <c r="R15" s="246" t="s">
        <v>302</v>
      </c>
      <c r="S15" s="246" t="s">
        <v>236</v>
      </c>
      <c r="T15" s="247" t="s">
        <v>223</v>
      </c>
      <c r="U15" s="225">
        <v>0</v>
      </c>
      <c r="V15" s="225">
        <f>ROUND(E15*U15,2)</f>
        <v>0</v>
      </c>
      <c r="W15" s="225"/>
      <c r="X15" s="225" t="s">
        <v>285</v>
      </c>
      <c r="Y15" s="225" t="s">
        <v>225</v>
      </c>
      <c r="Z15" s="215"/>
      <c r="AA15" s="215"/>
      <c r="AB15" s="215"/>
      <c r="AC15" s="215"/>
      <c r="AD15" s="215"/>
      <c r="AE15" s="215"/>
      <c r="AF15" s="215"/>
      <c r="AG15" s="215" t="s">
        <v>286</v>
      </c>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outlineLevel="1" x14ac:dyDescent="0.2">
      <c r="A16" s="241">
        <v>7</v>
      </c>
      <c r="B16" s="242" t="s">
        <v>421</v>
      </c>
      <c r="C16" s="249" t="s">
        <v>422</v>
      </c>
      <c r="D16" s="243" t="s">
        <v>341</v>
      </c>
      <c r="E16" s="244">
        <v>25</v>
      </c>
      <c r="F16" s="245"/>
      <c r="G16" s="246">
        <f>ROUND(E16*F16,2)</f>
        <v>0</v>
      </c>
      <c r="H16" s="245"/>
      <c r="I16" s="246">
        <f>ROUND(E16*H16,2)</f>
        <v>0</v>
      </c>
      <c r="J16" s="245"/>
      <c r="K16" s="246">
        <f>ROUND(E16*J16,2)</f>
        <v>0</v>
      </c>
      <c r="L16" s="246">
        <v>21</v>
      </c>
      <c r="M16" s="246">
        <f>G16*(1+L16/100)</f>
        <v>0</v>
      </c>
      <c r="N16" s="244">
        <v>8.9999999999999998E-4</v>
      </c>
      <c r="O16" s="244">
        <f>ROUND(E16*N16,2)</f>
        <v>0.02</v>
      </c>
      <c r="P16" s="244">
        <v>0</v>
      </c>
      <c r="Q16" s="244">
        <f>ROUND(E16*P16,2)</f>
        <v>0</v>
      </c>
      <c r="R16" s="246" t="s">
        <v>302</v>
      </c>
      <c r="S16" s="246" t="s">
        <v>236</v>
      </c>
      <c r="T16" s="247" t="s">
        <v>223</v>
      </c>
      <c r="U16" s="225">
        <v>0</v>
      </c>
      <c r="V16" s="225">
        <f>ROUND(E16*U16,2)</f>
        <v>0</v>
      </c>
      <c r="W16" s="225"/>
      <c r="X16" s="225" t="s">
        <v>285</v>
      </c>
      <c r="Y16" s="225" t="s">
        <v>225</v>
      </c>
      <c r="Z16" s="215"/>
      <c r="AA16" s="215"/>
      <c r="AB16" s="215"/>
      <c r="AC16" s="215"/>
      <c r="AD16" s="215"/>
      <c r="AE16" s="215"/>
      <c r="AF16" s="215"/>
      <c r="AG16" s="215" t="s">
        <v>286</v>
      </c>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x14ac:dyDescent="0.2">
      <c r="A17" s="227" t="s">
        <v>217</v>
      </c>
      <c r="B17" s="228" t="s">
        <v>180</v>
      </c>
      <c r="C17" s="248" t="s">
        <v>181</v>
      </c>
      <c r="D17" s="229"/>
      <c r="E17" s="230"/>
      <c r="F17" s="231"/>
      <c r="G17" s="231">
        <f>SUMIF(AG18:AG19,"&lt;&gt;NOR",G18:G19)</f>
        <v>0</v>
      </c>
      <c r="H17" s="231"/>
      <c r="I17" s="231">
        <f>SUM(I18:I19)</f>
        <v>0</v>
      </c>
      <c r="J17" s="231"/>
      <c r="K17" s="231">
        <f>SUM(K18:K19)</f>
        <v>0</v>
      </c>
      <c r="L17" s="231"/>
      <c r="M17" s="231">
        <f>SUM(M18:M19)</f>
        <v>0</v>
      </c>
      <c r="N17" s="230"/>
      <c r="O17" s="230">
        <f>SUM(O18:O19)</f>
        <v>0.01</v>
      </c>
      <c r="P17" s="230"/>
      <c r="Q17" s="230">
        <f>SUM(Q18:Q19)</f>
        <v>0</v>
      </c>
      <c r="R17" s="231"/>
      <c r="S17" s="231"/>
      <c r="T17" s="232"/>
      <c r="U17" s="226"/>
      <c r="V17" s="226">
        <f>SUM(V18:V19)</f>
        <v>4.2</v>
      </c>
      <c r="W17" s="226"/>
      <c r="X17" s="226"/>
      <c r="Y17" s="226"/>
      <c r="AG17" t="s">
        <v>218</v>
      </c>
    </row>
    <row r="18" spans="1:60" outlineLevel="1" x14ac:dyDescent="0.2">
      <c r="A18" s="241">
        <v>8</v>
      </c>
      <c r="B18" s="242" t="s">
        <v>297</v>
      </c>
      <c r="C18" s="249" t="s">
        <v>298</v>
      </c>
      <c r="D18" s="243" t="s">
        <v>299</v>
      </c>
      <c r="E18" s="244">
        <v>40</v>
      </c>
      <c r="F18" s="245"/>
      <c r="G18" s="246">
        <f>ROUND(E18*F18,2)</f>
        <v>0</v>
      </c>
      <c r="H18" s="245"/>
      <c r="I18" s="246">
        <f>ROUND(E18*H18,2)</f>
        <v>0</v>
      </c>
      <c r="J18" s="245"/>
      <c r="K18" s="246">
        <f>ROUND(E18*J18,2)</f>
        <v>0</v>
      </c>
      <c r="L18" s="246">
        <v>21</v>
      </c>
      <c r="M18" s="246">
        <f>G18*(1+L18/100)</f>
        <v>0</v>
      </c>
      <c r="N18" s="244">
        <v>0</v>
      </c>
      <c r="O18" s="244">
        <f>ROUND(E18*N18,2)</f>
        <v>0</v>
      </c>
      <c r="P18" s="244">
        <v>0</v>
      </c>
      <c r="Q18" s="244">
        <f>ROUND(E18*P18,2)</f>
        <v>0</v>
      </c>
      <c r="R18" s="246"/>
      <c r="S18" s="246" t="s">
        <v>236</v>
      </c>
      <c r="T18" s="247" t="s">
        <v>223</v>
      </c>
      <c r="U18" s="225">
        <v>0.105</v>
      </c>
      <c r="V18" s="225">
        <f>ROUND(E18*U18,2)</f>
        <v>4.2</v>
      </c>
      <c r="W18" s="225"/>
      <c r="X18" s="225" t="s">
        <v>224</v>
      </c>
      <c r="Y18" s="225" t="s">
        <v>225</v>
      </c>
      <c r="Z18" s="215"/>
      <c r="AA18" s="215"/>
      <c r="AB18" s="215"/>
      <c r="AC18" s="215"/>
      <c r="AD18" s="215"/>
      <c r="AE18" s="215"/>
      <c r="AF18" s="215"/>
      <c r="AG18" s="215" t="s">
        <v>226</v>
      </c>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1:60" outlineLevel="1" x14ac:dyDescent="0.2">
      <c r="A19" s="241">
        <v>9</v>
      </c>
      <c r="B19" s="242" t="s">
        <v>300</v>
      </c>
      <c r="C19" s="249" t="s">
        <v>370</v>
      </c>
      <c r="D19" s="243" t="s">
        <v>299</v>
      </c>
      <c r="E19" s="244">
        <v>40</v>
      </c>
      <c r="F19" s="245"/>
      <c r="G19" s="246">
        <f>ROUND(E19*F19,2)</f>
        <v>0</v>
      </c>
      <c r="H19" s="245"/>
      <c r="I19" s="246">
        <f>ROUND(E19*H19,2)</f>
        <v>0</v>
      </c>
      <c r="J19" s="245"/>
      <c r="K19" s="246">
        <f>ROUND(E19*J19,2)</f>
        <v>0</v>
      </c>
      <c r="L19" s="246">
        <v>21</v>
      </c>
      <c r="M19" s="246">
        <f>G19*(1+L19/100)</f>
        <v>0</v>
      </c>
      <c r="N19" s="244">
        <v>3.1E-4</v>
      </c>
      <c r="O19" s="244">
        <f>ROUND(E19*N19,2)</f>
        <v>0.01</v>
      </c>
      <c r="P19" s="244">
        <v>0</v>
      </c>
      <c r="Q19" s="244">
        <f>ROUND(E19*P19,2)</f>
        <v>0</v>
      </c>
      <c r="R19" s="246" t="s">
        <v>302</v>
      </c>
      <c r="S19" s="246" t="s">
        <v>236</v>
      </c>
      <c r="T19" s="247" t="s">
        <v>223</v>
      </c>
      <c r="U19" s="225">
        <v>0</v>
      </c>
      <c r="V19" s="225">
        <f>ROUND(E19*U19,2)</f>
        <v>0</v>
      </c>
      <c r="W19" s="225"/>
      <c r="X19" s="225" t="s">
        <v>285</v>
      </c>
      <c r="Y19" s="225" t="s">
        <v>225</v>
      </c>
      <c r="Z19" s="215"/>
      <c r="AA19" s="215"/>
      <c r="AB19" s="215"/>
      <c r="AC19" s="215"/>
      <c r="AD19" s="215"/>
      <c r="AE19" s="215"/>
      <c r="AF19" s="215"/>
      <c r="AG19" s="215" t="s">
        <v>286</v>
      </c>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row>
    <row r="20" spans="1:60" x14ac:dyDescent="0.2">
      <c r="A20" s="227" t="s">
        <v>217</v>
      </c>
      <c r="B20" s="228" t="s">
        <v>184</v>
      </c>
      <c r="C20" s="248" t="s">
        <v>185</v>
      </c>
      <c r="D20" s="229"/>
      <c r="E20" s="230"/>
      <c r="F20" s="231"/>
      <c r="G20" s="231">
        <f>SUMIF(AG21:AG25,"&lt;&gt;NOR",G21:G25)</f>
        <v>0</v>
      </c>
      <c r="H20" s="231"/>
      <c r="I20" s="231">
        <f>SUM(I21:I25)</f>
        <v>0</v>
      </c>
      <c r="J20" s="231"/>
      <c r="K20" s="231">
        <f>SUM(K21:K25)</f>
        <v>0</v>
      </c>
      <c r="L20" s="231"/>
      <c r="M20" s="231">
        <f>SUM(M21:M25)</f>
        <v>0</v>
      </c>
      <c r="N20" s="230"/>
      <c r="O20" s="230">
        <f>SUM(O21:O25)</f>
        <v>4.41</v>
      </c>
      <c r="P20" s="230"/>
      <c r="Q20" s="230">
        <f>SUM(Q21:Q25)</f>
        <v>0</v>
      </c>
      <c r="R20" s="231"/>
      <c r="S20" s="231"/>
      <c r="T20" s="232"/>
      <c r="U20" s="226"/>
      <c r="V20" s="226">
        <f>SUM(V21:V25)</f>
        <v>11.75</v>
      </c>
      <c r="W20" s="226"/>
      <c r="X20" s="226"/>
      <c r="Y20" s="226"/>
      <c r="AG20" t="s">
        <v>218</v>
      </c>
    </row>
    <row r="21" spans="1:60" outlineLevel="1" x14ac:dyDescent="0.2">
      <c r="A21" s="241">
        <v>10</v>
      </c>
      <c r="B21" s="242" t="s">
        <v>423</v>
      </c>
      <c r="C21" s="249" t="s">
        <v>424</v>
      </c>
      <c r="D21" s="243" t="s">
        <v>425</v>
      </c>
      <c r="E21" s="244">
        <v>0.04</v>
      </c>
      <c r="F21" s="245"/>
      <c r="G21" s="246">
        <f>ROUND(E21*F21,2)</f>
        <v>0</v>
      </c>
      <c r="H21" s="245"/>
      <c r="I21" s="246">
        <f>ROUND(E21*H21,2)</f>
        <v>0</v>
      </c>
      <c r="J21" s="245"/>
      <c r="K21" s="246">
        <f>ROUND(E21*J21,2)</f>
        <v>0</v>
      </c>
      <c r="L21" s="246">
        <v>21</v>
      </c>
      <c r="M21" s="246">
        <f>G21*(1+L21/100)</f>
        <v>0</v>
      </c>
      <c r="N21" s="244">
        <v>1.124E-2</v>
      </c>
      <c r="O21" s="244">
        <f>ROUND(E21*N21,2)</f>
        <v>0</v>
      </c>
      <c r="P21" s="244">
        <v>0</v>
      </c>
      <c r="Q21" s="244">
        <f>ROUND(E21*P21,2)</f>
        <v>0</v>
      </c>
      <c r="R21" s="246"/>
      <c r="S21" s="246" t="s">
        <v>236</v>
      </c>
      <c r="T21" s="247" t="s">
        <v>223</v>
      </c>
      <c r="U21" s="225">
        <v>3.1560000000000001</v>
      </c>
      <c r="V21" s="225">
        <f>ROUND(E21*U21,2)</f>
        <v>0.13</v>
      </c>
      <c r="W21" s="225"/>
      <c r="X21" s="225" t="s">
        <v>224</v>
      </c>
      <c r="Y21" s="225" t="s">
        <v>225</v>
      </c>
      <c r="Z21" s="215"/>
      <c r="AA21" s="215"/>
      <c r="AB21" s="215"/>
      <c r="AC21" s="215"/>
      <c r="AD21" s="215"/>
      <c r="AE21" s="215"/>
      <c r="AF21" s="215"/>
      <c r="AG21" s="215" t="s">
        <v>226</v>
      </c>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row>
    <row r="22" spans="1:60" outlineLevel="1" x14ac:dyDescent="0.2">
      <c r="A22" s="241">
        <v>11</v>
      </c>
      <c r="B22" s="242" t="s">
        <v>303</v>
      </c>
      <c r="C22" s="249" t="s">
        <v>304</v>
      </c>
      <c r="D22" s="243" t="s">
        <v>299</v>
      </c>
      <c r="E22" s="244">
        <v>40</v>
      </c>
      <c r="F22" s="245"/>
      <c r="G22" s="246">
        <f>ROUND(E22*F22,2)</f>
        <v>0</v>
      </c>
      <c r="H22" s="245"/>
      <c r="I22" s="246">
        <f>ROUND(E22*H22,2)</f>
        <v>0</v>
      </c>
      <c r="J22" s="245"/>
      <c r="K22" s="246">
        <f>ROUND(E22*J22,2)</f>
        <v>0</v>
      </c>
      <c r="L22" s="246">
        <v>21</v>
      </c>
      <c r="M22" s="246">
        <f>G22*(1+L22/100)</f>
        <v>0</v>
      </c>
      <c r="N22" s="244">
        <v>0</v>
      </c>
      <c r="O22" s="244">
        <f>ROUND(E22*N22,2)</f>
        <v>0</v>
      </c>
      <c r="P22" s="244">
        <v>0</v>
      </c>
      <c r="Q22" s="244">
        <f>ROUND(E22*P22,2)</f>
        <v>0</v>
      </c>
      <c r="R22" s="246"/>
      <c r="S22" s="246" t="s">
        <v>236</v>
      </c>
      <c r="T22" s="247" t="s">
        <v>223</v>
      </c>
      <c r="U22" s="225">
        <v>8.1759999999999999E-2</v>
      </c>
      <c r="V22" s="225">
        <f>ROUND(E22*U22,2)</f>
        <v>3.27</v>
      </c>
      <c r="W22" s="225"/>
      <c r="X22" s="225" t="s">
        <v>224</v>
      </c>
      <c r="Y22" s="225" t="s">
        <v>225</v>
      </c>
      <c r="Z22" s="215"/>
      <c r="AA22" s="215"/>
      <c r="AB22" s="215"/>
      <c r="AC22" s="215"/>
      <c r="AD22" s="215"/>
      <c r="AE22" s="215"/>
      <c r="AF22" s="215"/>
      <c r="AG22" s="215" t="s">
        <v>226</v>
      </c>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row>
    <row r="23" spans="1:60" outlineLevel="1" x14ac:dyDescent="0.2">
      <c r="A23" s="241">
        <v>12</v>
      </c>
      <c r="B23" s="242" t="s">
        <v>306</v>
      </c>
      <c r="C23" s="249" t="s">
        <v>307</v>
      </c>
      <c r="D23" s="243" t="s">
        <v>299</v>
      </c>
      <c r="E23" s="244">
        <v>40</v>
      </c>
      <c r="F23" s="245"/>
      <c r="G23" s="246">
        <f>ROUND(E23*F23,2)</f>
        <v>0</v>
      </c>
      <c r="H23" s="245"/>
      <c r="I23" s="246">
        <f>ROUND(E23*H23,2)</f>
        <v>0</v>
      </c>
      <c r="J23" s="245"/>
      <c r="K23" s="246">
        <f>ROUND(E23*J23,2)</f>
        <v>0</v>
      </c>
      <c r="L23" s="246">
        <v>21</v>
      </c>
      <c r="M23" s="246">
        <f>G23*(1+L23/100)</f>
        <v>0</v>
      </c>
      <c r="N23" s="244">
        <v>0.11025</v>
      </c>
      <c r="O23" s="244">
        <f>ROUND(E23*N23,2)</f>
        <v>4.41</v>
      </c>
      <c r="P23" s="244">
        <v>0</v>
      </c>
      <c r="Q23" s="244">
        <f>ROUND(E23*P23,2)</f>
        <v>0</v>
      </c>
      <c r="R23" s="246"/>
      <c r="S23" s="246" t="s">
        <v>236</v>
      </c>
      <c r="T23" s="247" t="s">
        <v>223</v>
      </c>
      <c r="U23" s="225">
        <v>5.28E-2</v>
      </c>
      <c r="V23" s="225">
        <f>ROUND(E23*U23,2)</f>
        <v>2.11</v>
      </c>
      <c r="W23" s="225"/>
      <c r="X23" s="225" t="s">
        <v>224</v>
      </c>
      <c r="Y23" s="225" t="s">
        <v>225</v>
      </c>
      <c r="Z23" s="215"/>
      <c r="AA23" s="215"/>
      <c r="AB23" s="215"/>
      <c r="AC23" s="215"/>
      <c r="AD23" s="215"/>
      <c r="AE23" s="215"/>
      <c r="AF23" s="215"/>
      <c r="AG23" s="215" t="s">
        <v>226</v>
      </c>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row>
    <row r="24" spans="1:60" outlineLevel="1" x14ac:dyDescent="0.2">
      <c r="A24" s="241">
        <v>13</v>
      </c>
      <c r="B24" s="242" t="s">
        <v>308</v>
      </c>
      <c r="C24" s="249" t="s">
        <v>371</v>
      </c>
      <c r="D24" s="243" t="s">
        <v>299</v>
      </c>
      <c r="E24" s="244">
        <v>40</v>
      </c>
      <c r="F24" s="245"/>
      <c r="G24" s="246">
        <f>ROUND(E24*F24,2)</f>
        <v>0</v>
      </c>
      <c r="H24" s="245"/>
      <c r="I24" s="246">
        <f>ROUND(E24*H24,2)</f>
        <v>0</v>
      </c>
      <c r="J24" s="245"/>
      <c r="K24" s="246">
        <f>ROUND(E24*J24,2)</f>
        <v>0</v>
      </c>
      <c r="L24" s="246">
        <v>21</v>
      </c>
      <c r="M24" s="246">
        <f>G24*(1+L24/100)</f>
        <v>0</v>
      </c>
      <c r="N24" s="244">
        <v>6.0000000000000002E-5</v>
      </c>
      <c r="O24" s="244">
        <f>ROUND(E24*N24,2)</f>
        <v>0</v>
      </c>
      <c r="P24" s="244">
        <v>0</v>
      </c>
      <c r="Q24" s="244">
        <f>ROUND(E24*P24,2)</f>
        <v>0</v>
      </c>
      <c r="R24" s="246"/>
      <c r="S24" s="246" t="s">
        <v>236</v>
      </c>
      <c r="T24" s="247" t="s">
        <v>223</v>
      </c>
      <c r="U24" s="225">
        <v>2.5999999999999999E-2</v>
      </c>
      <c r="V24" s="225">
        <f>ROUND(E24*U24,2)</f>
        <v>1.04</v>
      </c>
      <c r="W24" s="225"/>
      <c r="X24" s="225" t="s">
        <v>224</v>
      </c>
      <c r="Y24" s="225" t="s">
        <v>225</v>
      </c>
      <c r="Z24" s="215"/>
      <c r="AA24" s="215"/>
      <c r="AB24" s="215"/>
      <c r="AC24" s="215"/>
      <c r="AD24" s="215"/>
      <c r="AE24" s="215"/>
      <c r="AF24" s="215"/>
      <c r="AG24" s="215" t="s">
        <v>226</v>
      </c>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row>
    <row r="25" spans="1:60" outlineLevel="1" x14ac:dyDescent="0.2">
      <c r="A25" s="241">
        <v>14</v>
      </c>
      <c r="B25" s="242" t="s">
        <v>310</v>
      </c>
      <c r="C25" s="249" t="s">
        <v>311</v>
      </c>
      <c r="D25" s="243" t="s">
        <v>299</v>
      </c>
      <c r="E25" s="244">
        <v>40</v>
      </c>
      <c r="F25" s="245"/>
      <c r="G25" s="246">
        <f>ROUND(E25*F25,2)</f>
        <v>0</v>
      </c>
      <c r="H25" s="245"/>
      <c r="I25" s="246">
        <f>ROUND(E25*H25,2)</f>
        <v>0</v>
      </c>
      <c r="J25" s="245"/>
      <c r="K25" s="246">
        <f>ROUND(E25*J25,2)</f>
        <v>0</v>
      </c>
      <c r="L25" s="246">
        <v>21</v>
      </c>
      <c r="M25" s="246">
        <f>G25*(1+L25/100)</f>
        <v>0</v>
      </c>
      <c r="N25" s="244">
        <v>0</v>
      </c>
      <c r="O25" s="244">
        <f>ROUND(E25*N25,2)</f>
        <v>0</v>
      </c>
      <c r="P25" s="244">
        <v>0</v>
      </c>
      <c r="Q25" s="244">
        <f>ROUND(E25*P25,2)</f>
        <v>0</v>
      </c>
      <c r="R25" s="246"/>
      <c r="S25" s="246" t="s">
        <v>236</v>
      </c>
      <c r="T25" s="247" t="s">
        <v>223</v>
      </c>
      <c r="U25" s="225">
        <v>0.13</v>
      </c>
      <c r="V25" s="225">
        <f>ROUND(E25*U25,2)</f>
        <v>5.2</v>
      </c>
      <c r="W25" s="225"/>
      <c r="X25" s="225" t="s">
        <v>224</v>
      </c>
      <c r="Y25" s="225" t="s">
        <v>225</v>
      </c>
      <c r="Z25" s="215"/>
      <c r="AA25" s="215"/>
      <c r="AB25" s="215"/>
      <c r="AC25" s="215"/>
      <c r="AD25" s="215"/>
      <c r="AE25" s="215"/>
      <c r="AF25" s="215"/>
      <c r="AG25" s="215" t="s">
        <v>226</v>
      </c>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row>
    <row r="26" spans="1:60" x14ac:dyDescent="0.2">
      <c r="A26" s="227" t="s">
        <v>217</v>
      </c>
      <c r="B26" s="228" t="s">
        <v>186</v>
      </c>
      <c r="C26" s="248" t="s">
        <v>187</v>
      </c>
      <c r="D26" s="229"/>
      <c r="E26" s="230"/>
      <c r="F26" s="231"/>
      <c r="G26" s="231">
        <f>SUMIF(AG27:AG33,"&lt;&gt;NOR",G27:G33)</f>
        <v>0</v>
      </c>
      <c r="H26" s="231"/>
      <c r="I26" s="231">
        <f>SUM(I27:I33)</f>
        <v>0</v>
      </c>
      <c r="J26" s="231"/>
      <c r="K26" s="231">
        <f>SUM(K27:K33)</f>
        <v>0</v>
      </c>
      <c r="L26" s="231"/>
      <c r="M26" s="231">
        <f>SUM(M27:M33)</f>
        <v>0</v>
      </c>
      <c r="N26" s="230"/>
      <c r="O26" s="230">
        <f>SUM(O27:O33)</f>
        <v>0.06</v>
      </c>
      <c r="P26" s="230"/>
      <c r="Q26" s="230">
        <f>SUM(Q27:Q33)</f>
        <v>0</v>
      </c>
      <c r="R26" s="231"/>
      <c r="S26" s="231"/>
      <c r="T26" s="232"/>
      <c r="U26" s="226"/>
      <c r="V26" s="226">
        <f>SUM(V27:V33)</f>
        <v>8.14</v>
      </c>
      <c r="W26" s="226"/>
      <c r="X26" s="226"/>
      <c r="Y26" s="226"/>
      <c r="AG26" t="s">
        <v>218</v>
      </c>
    </row>
    <row r="27" spans="1:60" outlineLevel="1" x14ac:dyDescent="0.2">
      <c r="A27" s="234">
        <v>15</v>
      </c>
      <c r="B27" s="235" t="s">
        <v>426</v>
      </c>
      <c r="C27" s="250" t="s">
        <v>427</v>
      </c>
      <c r="D27" s="236" t="s">
        <v>341</v>
      </c>
      <c r="E27" s="237">
        <v>1</v>
      </c>
      <c r="F27" s="238"/>
      <c r="G27" s="239">
        <f>ROUND(E27*F27,2)</f>
        <v>0</v>
      </c>
      <c r="H27" s="238"/>
      <c r="I27" s="239">
        <f>ROUND(E27*H27,2)</f>
        <v>0</v>
      </c>
      <c r="J27" s="238"/>
      <c r="K27" s="239">
        <f>ROUND(E27*J27,2)</f>
        <v>0</v>
      </c>
      <c r="L27" s="239">
        <v>21</v>
      </c>
      <c r="M27" s="239">
        <f>G27*(1+L27/100)</f>
        <v>0</v>
      </c>
      <c r="N27" s="237">
        <v>0</v>
      </c>
      <c r="O27" s="237">
        <f>ROUND(E27*N27,2)</f>
        <v>0</v>
      </c>
      <c r="P27" s="237">
        <v>0</v>
      </c>
      <c r="Q27" s="237">
        <f>ROUND(E27*P27,2)</f>
        <v>0</v>
      </c>
      <c r="R27" s="239"/>
      <c r="S27" s="239" t="s">
        <v>236</v>
      </c>
      <c r="T27" s="240" t="s">
        <v>223</v>
      </c>
      <c r="U27" s="225">
        <v>0.9</v>
      </c>
      <c r="V27" s="225">
        <f>ROUND(E27*U27,2)</f>
        <v>0.9</v>
      </c>
      <c r="W27" s="225"/>
      <c r="X27" s="225" t="s">
        <v>224</v>
      </c>
      <c r="Y27" s="225" t="s">
        <v>225</v>
      </c>
      <c r="Z27" s="215"/>
      <c r="AA27" s="215"/>
      <c r="AB27" s="215"/>
      <c r="AC27" s="215"/>
      <c r="AD27" s="215"/>
      <c r="AE27" s="215"/>
      <c r="AF27" s="215"/>
      <c r="AG27" s="215" t="s">
        <v>226</v>
      </c>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row>
    <row r="28" spans="1:60" outlineLevel="2" x14ac:dyDescent="0.2">
      <c r="A28" s="222"/>
      <c r="B28" s="223"/>
      <c r="C28" s="263" t="s">
        <v>428</v>
      </c>
      <c r="D28" s="259"/>
      <c r="E28" s="259"/>
      <c r="F28" s="259"/>
      <c r="G28" s="259"/>
      <c r="H28" s="225"/>
      <c r="I28" s="225"/>
      <c r="J28" s="225"/>
      <c r="K28" s="225"/>
      <c r="L28" s="225"/>
      <c r="M28" s="225"/>
      <c r="N28" s="224"/>
      <c r="O28" s="224"/>
      <c r="P28" s="224"/>
      <c r="Q28" s="224"/>
      <c r="R28" s="225"/>
      <c r="S28" s="225"/>
      <c r="T28" s="225"/>
      <c r="U28" s="225"/>
      <c r="V28" s="225"/>
      <c r="W28" s="225"/>
      <c r="X28" s="225"/>
      <c r="Y28" s="225"/>
      <c r="Z28" s="215"/>
      <c r="AA28" s="215"/>
      <c r="AB28" s="215"/>
      <c r="AC28" s="215"/>
      <c r="AD28" s="215"/>
      <c r="AE28" s="215"/>
      <c r="AF28" s="215"/>
      <c r="AG28" s="215" t="s">
        <v>278</v>
      </c>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row>
    <row r="29" spans="1:60" outlineLevel="1" x14ac:dyDescent="0.2">
      <c r="A29" s="241">
        <v>16</v>
      </c>
      <c r="B29" s="242" t="s">
        <v>429</v>
      </c>
      <c r="C29" s="249" t="s">
        <v>430</v>
      </c>
      <c r="D29" s="243" t="s">
        <v>299</v>
      </c>
      <c r="E29" s="244">
        <v>100</v>
      </c>
      <c r="F29" s="245"/>
      <c r="G29" s="246">
        <f>ROUND(E29*F29,2)</f>
        <v>0</v>
      </c>
      <c r="H29" s="245"/>
      <c r="I29" s="246">
        <f>ROUND(E29*H29,2)</f>
        <v>0</v>
      </c>
      <c r="J29" s="245"/>
      <c r="K29" s="246">
        <f>ROUND(E29*J29,2)</f>
        <v>0</v>
      </c>
      <c r="L29" s="246">
        <v>21</v>
      </c>
      <c r="M29" s="246">
        <f>G29*(1+L29/100)</f>
        <v>0</v>
      </c>
      <c r="N29" s="244">
        <v>0</v>
      </c>
      <c r="O29" s="244">
        <f>ROUND(E29*N29,2)</f>
        <v>0</v>
      </c>
      <c r="P29" s="244">
        <v>0</v>
      </c>
      <c r="Q29" s="244">
        <f>ROUND(E29*P29,2)</f>
        <v>0</v>
      </c>
      <c r="R29" s="246"/>
      <c r="S29" s="246" t="s">
        <v>236</v>
      </c>
      <c r="T29" s="247" t="s">
        <v>223</v>
      </c>
      <c r="U29" s="225">
        <v>6.2700000000000006E-2</v>
      </c>
      <c r="V29" s="225">
        <f>ROUND(E29*U29,2)</f>
        <v>6.27</v>
      </c>
      <c r="W29" s="225"/>
      <c r="X29" s="225" t="s">
        <v>224</v>
      </c>
      <c r="Y29" s="225" t="s">
        <v>225</v>
      </c>
      <c r="Z29" s="215"/>
      <c r="AA29" s="215"/>
      <c r="AB29" s="215"/>
      <c r="AC29" s="215"/>
      <c r="AD29" s="215"/>
      <c r="AE29" s="215"/>
      <c r="AF29" s="215"/>
      <c r="AG29" s="215" t="s">
        <v>226</v>
      </c>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row>
    <row r="30" spans="1:60" outlineLevel="1" x14ac:dyDescent="0.2">
      <c r="A30" s="241">
        <v>17</v>
      </c>
      <c r="B30" s="242" t="s">
        <v>431</v>
      </c>
      <c r="C30" s="249" t="s">
        <v>432</v>
      </c>
      <c r="D30" s="243" t="s">
        <v>341</v>
      </c>
      <c r="E30" s="244">
        <v>2</v>
      </c>
      <c r="F30" s="245"/>
      <c r="G30" s="246">
        <f>ROUND(E30*F30,2)</f>
        <v>0</v>
      </c>
      <c r="H30" s="245"/>
      <c r="I30" s="246">
        <f>ROUND(E30*H30,2)</f>
        <v>0</v>
      </c>
      <c r="J30" s="245"/>
      <c r="K30" s="246">
        <f>ROUND(E30*J30,2)</f>
        <v>0</v>
      </c>
      <c r="L30" s="246">
        <v>21</v>
      </c>
      <c r="M30" s="246">
        <f>G30*(1+L30/100)</f>
        <v>0</v>
      </c>
      <c r="N30" s="244">
        <v>0</v>
      </c>
      <c r="O30" s="244">
        <f>ROUND(E30*N30,2)</f>
        <v>0</v>
      </c>
      <c r="P30" s="244">
        <v>0</v>
      </c>
      <c r="Q30" s="244">
        <f>ROUND(E30*P30,2)</f>
        <v>0</v>
      </c>
      <c r="R30" s="246"/>
      <c r="S30" s="246" t="s">
        <v>236</v>
      </c>
      <c r="T30" s="247" t="s">
        <v>223</v>
      </c>
      <c r="U30" s="225">
        <v>0.48499999999999999</v>
      </c>
      <c r="V30" s="225">
        <f>ROUND(E30*U30,2)</f>
        <v>0.97</v>
      </c>
      <c r="W30" s="225"/>
      <c r="X30" s="225" t="s">
        <v>224</v>
      </c>
      <c r="Y30" s="225" t="s">
        <v>225</v>
      </c>
      <c r="Z30" s="215"/>
      <c r="AA30" s="215"/>
      <c r="AB30" s="215"/>
      <c r="AC30" s="215"/>
      <c r="AD30" s="215"/>
      <c r="AE30" s="215"/>
      <c r="AF30" s="215"/>
      <c r="AG30" s="215" t="s">
        <v>226</v>
      </c>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row>
    <row r="31" spans="1:60" outlineLevel="1" x14ac:dyDescent="0.2">
      <c r="A31" s="241">
        <v>18</v>
      </c>
      <c r="B31" s="242" t="s">
        <v>433</v>
      </c>
      <c r="C31" s="249" t="s">
        <v>434</v>
      </c>
      <c r="D31" s="243" t="s">
        <v>299</v>
      </c>
      <c r="E31" s="244">
        <v>100</v>
      </c>
      <c r="F31" s="245"/>
      <c r="G31" s="246">
        <f>ROUND(E31*F31,2)</f>
        <v>0</v>
      </c>
      <c r="H31" s="245"/>
      <c r="I31" s="246">
        <f>ROUND(E31*H31,2)</f>
        <v>0</v>
      </c>
      <c r="J31" s="245"/>
      <c r="K31" s="246">
        <f>ROUND(E31*J31,2)</f>
        <v>0</v>
      </c>
      <c r="L31" s="246">
        <v>21</v>
      </c>
      <c r="M31" s="246">
        <f>G31*(1+L31/100)</f>
        <v>0</v>
      </c>
      <c r="N31" s="244">
        <v>6.0999999999999997E-4</v>
      </c>
      <c r="O31" s="244">
        <f>ROUND(E31*N31,2)</f>
        <v>0.06</v>
      </c>
      <c r="P31" s="244">
        <v>0</v>
      </c>
      <c r="Q31" s="244">
        <f>ROUND(E31*P31,2)</f>
        <v>0</v>
      </c>
      <c r="R31" s="246" t="s">
        <v>302</v>
      </c>
      <c r="S31" s="246" t="s">
        <v>236</v>
      </c>
      <c r="T31" s="247" t="s">
        <v>223</v>
      </c>
      <c r="U31" s="225">
        <v>0</v>
      </c>
      <c r="V31" s="225">
        <f>ROUND(E31*U31,2)</f>
        <v>0</v>
      </c>
      <c r="W31" s="225"/>
      <c r="X31" s="225" t="s">
        <v>285</v>
      </c>
      <c r="Y31" s="225" t="s">
        <v>225</v>
      </c>
      <c r="Z31" s="215"/>
      <c r="AA31" s="215"/>
      <c r="AB31" s="215"/>
      <c r="AC31" s="215"/>
      <c r="AD31" s="215"/>
      <c r="AE31" s="215"/>
      <c r="AF31" s="215"/>
      <c r="AG31" s="215" t="s">
        <v>286</v>
      </c>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row>
    <row r="32" spans="1:60" outlineLevel="1" x14ac:dyDescent="0.2">
      <c r="A32" s="234">
        <v>19</v>
      </c>
      <c r="B32" s="235" t="s">
        <v>435</v>
      </c>
      <c r="C32" s="250" t="s">
        <v>436</v>
      </c>
      <c r="D32" s="236" t="s">
        <v>341</v>
      </c>
      <c r="E32" s="237">
        <v>1</v>
      </c>
      <c r="F32" s="238"/>
      <c r="G32" s="239">
        <f>ROUND(E32*F32,2)</f>
        <v>0</v>
      </c>
      <c r="H32" s="238"/>
      <c r="I32" s="239">
        <f>ROUND(E32*H32,2)</f>
        <v>0</v>
      </c>
      <c r="J32" s="238"/>
      <c r="K32" s="239">
        <f>ROUND(E32*J32,2)</f>
        <v>0</v>
      </c>
      <c r="L32" s="239">
        <v>21</v>
      </c>
      <c r="M32" s="239">
        <f>G32*(1+L32/100)</f>
        <v>0</v>
      </c>
      <c r="N32" s="237">
        <v>5.0000000000000001E-4</v>
      </c>
      <c r="O32" s="237">
        <f>ROUND(E32*N32,2)</f>
        <v>0</v>
      </c>
      <c r="P32" s="237">
        <v>0</v>
      </c>
      <c r="Q32" s="237">
        <f>ROUND(E32*P32,2)</f>
        <v>0</v>
      </c>
      <c r="R32" s="239" t="s">
        <v>302</v>
      </c>
      <c r="S32" s="239" t="s">
        <v>236</v>
      </c>
      <c r="T32" s="240" t="s">
        <v>223</v>
      </c>
      <c r="U32" s="225">
        <v>0</v>
      </c>
      <c r="V32" s="225">
        <f>ROUND(E32*U32,2)</f>
        <v>0</v>
      </c>
      <c r="W32" s="225"/>
      <c r="X32" s="225" t="s">
        <v>285</v>
      </c>
      <c r="Y32" s="225" t="s">
        <v>225</v>
      </c>
      <c r="Z32" s="215"/>
      <c r="AA32" s="215"/>
      <c r="AB32" s="215"/>
      <c r="AC32" s="215"/>
      <c r="AD32" s="215"/>
      <c r="AE32" s="215"/>
      <c r="AF32" s="215"/>
      <c r="AG32" s="215" t="s">
        <v>286</v>
      </c>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row>
    <row r="33" spans="1:60" outlineLevel="2" x14ac:dyDescent="0.2">
      <c r="A33" s="222"/>
      <c r="B33" s="223"/>
      <c r="C33" s="263" t="s">
        <v>437</v>
      </c>
      <c r="D33" s="259"/>
      <c r="E33" s="259"/>
      <c r="F33" s="259"/>
      <c r="G33" s="259"/>
      <c r="H33" s="225"/>
      <c r="I33" s="225"/>
      <c r="J33" s="225"/>
      <c r="K33" s="225"/>
      <c r="L33" s="225"/>
      <c r="M33" s="225"/>
      <c r="N33" s="224"/>
      <c r="O33" s="224"/>
      <c r="P33" s="224"/>
      <c r="Q33" s="224"/>
      <c r="R33" s="225"/>
      <c r="S33" s="225"/>
      <c r="T33" s="225"/>
      <c r="U33" s="225"/>
      <c r="V33" s="225"/>
      <c r="W33" s="225"/>
      <c r="X33" s="225"/>
      <c r="Y33" s="225"/>
      <c r="Z33" s="215"/>
      <c r="AA33" s="215"/>
      <c r="AB33" s="215"/>
      <c r="AC33" s="215"/>
      <c r="AD33" s="215"/>
      <c r="AE33" s="215"/>
      <c r="AF33" s="215"/>
      <c r="AG33" s="215" t="s">
        <v>278</v>
      </c>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row>
    <row r="34" spans="1:60" x14ac:dyDescent="0.2">
      <c r="A34" s="3"/>
      <c r="B34" s="4"/>
      <c r="C34" s="251"/>
      <c r="D34" s="6"/>
      <c r="E34" s="3"/>
      <c r="F34" s="3"/>
      <c r="G34" s="3"/>
      <c r="H34" s="3"/>
      <c r="I34" s="3"/>
      <c r="J34" s="3"/>
      <c r="K34" s="3"/>
      <c r="L34" s="3"/>
      <c r="M34" s="3"/>
      <c r="N34" s="3"/>
      <c r="O34" s="3"/>
      <c r="P34" s="3"/>
      <c r="Q34" s="3"/>
      <c r="R34" s="3"/>
      <c r="S34" s="3"/>
      <c r="T34" s="3"/>
      <c r="U34" s="3"/>
      <c r="V34" s="3"/>
      <c r="W34" s="3"/>
      <c r="X34" s="3"/>
      <c r="Y34" s="3"/>
      <c r="AE34">
        <v>12</v>
      </c>
      <c r="AF34">
        <v>21</v>
      </c>
      <c r="AG34" t="s">
        <v>203</v>
      </c>
    </row>
    <row r="35" spans="1:60" x14ac:dyDescent="0.2">
      <c r="A35" s="218"/>
      <c r="B35" s="219" t="s">
        <v>29</v>
      </c>
      <c r="C35" s="252"/>
      <c r="D35" s="220"/>
      <c r="E35" s="221"/>
      <c r="F35" s="221"/>
      <c r="G35" s="233">
        <f>G8+G17+G20+G26</f>
        <v>0</v>
      </c>
      <c r="H35" s="3"/>
      <c r="I35" s="3"/>
      <c r="J35" s="3"/>
      <c r="K35" s="3"/>
      <c r="L35" s="3"/>
      <c r="M35" s="3"/>
      <c r="N35" s="3"/>
      <c r="O35" s="3"/>
      <c r="P35" s="3"/>
      <c r="Q35" s="3"/>
      <c r="R35" s="3"/>
      <c r="S35" s="3"/>
      <c r="T35" s="3"/>
      <c r="U35" s="3"/>
      <c r="V35" s="3"/>
      <c r="W35" s="3"/>
      <c r="X35" s="3"/>
      <c r="Y35" s="3"/>
      <c r="AE35">
        <f>SUMIF(L7:L33,AE34,G7:G33)</f>
        <v>0</v>
      </c>
      <c r="AF35">
        <f>SUMIF(L7:L33,AF34,G7:G33)</f>
        <v>0</v>
      </c>
      <c r="AG35" t="s">
        <v>249</v>
      </c>
    </row>
    <row r="36" spans="1:60" x14ac:dyDescent="0.2">
      <c r="C36" s="253"/>
      <c r="D36" s="10"/>
      <c r="AG36" t="s">
        <v>250</v>
      </c>
    </row>
    <row r="37" spans="1:60" x14ac:dyDescent="0.2">
      <c r="D37" s="10"/>
    </row>
    <row r="38" spans="1:60" x14ac:dyDescent="0.2">
      <c r="D38" s="10"/>
    </row>
    <row r="39" spans="1:60" x14ac:dyDescent="0.2">
      <c r="D39" s="10"/>
    </row>
    <row r="40" spans="1:60" x14ac:dyDescent="0.2">
      <c r="D40" s="10"/>
    </row>
    <row r="41" spans="1:60" x14ac:dyDescent="0.2">
      <c r="D41" s="10"/>
    </row>
    <row r="42" spans="1:60" x14ac:dyDescent="0.2">
      <c r="D42" s="10"/>
    </row>
    <row r="43" spans="1:60" x14ac:dyDescent="0.2">
      <c r="D43" s="10"/>
    </row>
    <row r="44" spans="1:60" x14ac:dyDescent="0.2">
      <c r="D44" s="10"/>
    </row>
    <row r="45" spans="1:60" x14ac:dyDescent="0.2">
      <c r="D45" s="10"/>
    </row>
    <row r="46" spans="1:60" x14ac:dyDescent="0.2">
      <c r="D46" s="10"/>
    </row>
    <row r="47" spans="1:60" x14ac:dyDescent="0.2">
      <c r="D47" s="10"/>
    </row>
    <row r="48" spans="1:60"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M6vrEvH5BdXfMfHOtZNDiFBP5e2jkLhZhLlDehJ44rY2W+SAqv+QqkNrMJKvuj0FijyCXowptfwwes4eBHutvg==" saltValue="ZmSn4UXjitDiTYPAJDzUZg==" spinCount="100000" sheet="1" formatRows="0"/>
  <mergeCells count="7">
    <mergeCell ref="C33:G33"/>
    <mergeCell ref="A1:G1"/>
    <mergeCell ref="C2:G2"/>
    <mergeCell ref="C3:G3"/>
    <mergeCell ref="C4:G4"/>
    <mergeCell ref="C10:G10"/>
    <mergeCell ref="C28:G28"/>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C9026-2F24-466B-A928-8388BD1D3C1D}">
  <sheetPr>
    <outlinePr summaryBelow="0"/>
  </sheetPr>
  <dimension ref="A1:BH5000"/>
  <sheetViews>
    <sheetView workbookViewId="0">
      <pane ySplit="7" topLeftCell="A8" activePane="bottomLeft" state="frozen"/>
      <selection pane="bottomLeft" sqref="A1:G1"/>
    </sheetView>
  </sheetViews>
  <sheetFormatPr defaultRowHeight="12.75" outlineLevelRow="2"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 min="53" max="53" width="98.7109375" customWidth="1"/>
  </cols>
  <sheetData>
    <row r="1" spans="1:60" ht="15.75" customHeight="1" x14ac:dyDescent="0.25">
      <c r="A1" s="200" t="s">
        <v>190</v>
      </c>
      <c r="B1" s="200"/>
      <c r="C1" s="200"/>
      <c r="D1" s="200"/>
      <c r="E1" s="200"/>
      <c r="F1" s="200"/>
      <c r="G1" s="200"/>
      <c r="AG1" t="s">
        <v>191</v>
      </c>
    </row>
    <row r="2" spans="1:60" ht="24.95" customHeight="1" x14ac:dyDescent="0.2">
      <c r="A2" s="201" t="s">
        <v>7</v>
      </c>
      <c r="B2" s="49" t="s">
        <v>43</v>
      </c>
      <c r="C2" s="204" t="s">
        <v>44</v>
      </c>
      <c r="D2" s="202"/>
      <c r="E2" s="202"/>
      <c r="F2" s="202"/>
      <c r="G2" s="203"/>
      <c r="AG2" t="s">
        <v>192</v>
      </c>
    </row>
    <row r="3" spans="1:60" ht="24.95" customHeight="1" x14ac:dyDescent="0.2">
      <c r="A3" s="201" t="s">
        <v>8</v>
      </c>
      <c r="B3" s="49" t="s">
        <v>64</v>
      </c>
      <c r="C3" s="204" t="s">
        <v>65</v>
      </c>
      <c r="D3" s="202"/>
      <c r="E3" s="202"/>
      <c r="F3" s="202"/>
      <c r="G3" s="203"/>
      <c r="AC3" s="179" t="s">
        <v>192</v>
      </c>
      <c r="AG3" t="s">
        <v>193</v>
      </c>
    </row>
    <row r="4" spans="1:60" ht="24.95" customHeight="1" x14ac:dyDescent="0.2">
      <c r="A4" s="205" t="s">
        <v>9</v>
      </c>
      <c r="B4" s="206" t="s">
        <v>66</v>
      </c>
      <c r="C4" s="207" t="s">
        <v>50</v>
      </c>
      <c r="D4" s="208"/>
      <c r="E4" s="208"/>
      <c r="F4" s="208"/>
      <c r="G4" s="209"/>
      <c r="AG4" t="s">
        <v>194</v>
      </c>
    </row>
    <row r="5" spans="1:60" x14ac:dyDescent="0.2">
      <c r="D5" s="10"/>
    </row>
    <row r="6" spans="1:60" ht="38.25" x14ac:dyDescent="0.2">
      <c r="A6" s="211" t="s">
        <v>195</v>
      </c>
      <c r="B6" s="213" t="s">
        <v>196</v>
      </c>
      <c r="C6" s="213" t="s">
        <v>197</v>
      </c>
      <c r="D6" s="212" t="s">
        <v>198</v>
      </c>
      <c r="E6" s="211" t="s">
        <v>199</v>
      </c>
      <c r="F6" s="210" t="s">
        <v>200</v>
      </c>
      <c r="G6" s="211" t="s">
        <v>29</v>
      </c>
      <c r="H6" s="214" t="s">
        <v>30</v>
      </c>
      <c r="I6" s="214" t="s">
        <v>201</v>
      </c>
      <c r="J6" s="214" t="s">
        <v>31</v>
      </c>
      <c r="K6" s="214" t="s">
        <v>202</v>
      </c>
      <c r="L6" s="214" t="s">
        <v>203</v>
      </c>
      <c r="M6" s="214" t="s">
        <v>204</v>
      </c>
      <c r="N6" s="214" t="s">
        <v>205</v>
      </c>
      <c r="O6" s="214" t="s">
        <v>206</v>
      </c>
      <c r="P6" s="214" t="s">
        <v>207</v>
      </c>
      <c r="Q6" s="214" t="s">
        <v>208</v>
      </c>
      <c r="R6" s="214" t="s">
        <v>209</v>
      </c>
      <c r="S6" s="214" t="s">
        <v>210</v>
      </c>
      <c r="T6" s="214" t="s">
        <v>211</v>
      </c>
      <c r="U6" s="214" t="s">
        <v>212</v>
      </c>
      <c r="V6" s="214" t="s">
        <v>213</v>
      </c>
      <c r="W6" s="214" t="s">
        <v>214</v>
      </c>
      <c r="X6" s="214" t="s">
        <v>215</v>
      </c>
      <c r="Y6" s="214" t="s">
        <v>216</v>
      </c>
    </row>
    <row r="7" spans="1:60" hidden="1" x14ac:dyDescent="0.2">
      <c r="A7" s="3"/>
      <c r="B7" s="4"/>
      <c r="C7" s="4"/>
      <c r="D7" s="6"/>
      <c r="E7" s="216"/>
      <c r="F7" s="217"/>
      <c r="G7" s="217"/>
      <c r="H7" s="217"/>
      <c r="I7" s="217"/>
      <c r="J7" s="217"/>
      <c r="K7" s="217"/>
      <c r="L7" s="217"/>
      <c r="M7" s="217"/>
      <c r="N7" s="216"/>
      <c r="O7" s="216"/>
      <c r="P7" s="216"/>
      <c r="Q7" s="216"/>
      <c r="R7" s="217"/>
      <c r="S7" s="217"/>
      <c r="T7" s="217"/>
      <c r="U7" s="217"/>
      <c r="V7" s="217"/>
      <c r="W7" s="217"/>
      <c r="X7" s="217"/>
      <c r="Y7" s="217"/>
    </row>
    <row r="8" spans="1:60" x14ac:dyDescent="0.2">
      <c r="A8" s="227" t="s">
        <v>217</v>
      </c>
      <c r="B8" s="228" t="s">
        <v>176</v>
      </c>
      <c r="C8" s="248" t="s">
        <v>177</v>
      </c>
      <c r="D8" s="229"/>
      <c r="E8" s="230"/>
      <c r="F8" s="231"/>
      <c r="G8" s="231">
        <f>SUMIF(AG9:AG29,"&lt;&gt;NOR",G9:G29)</f>
        <v>0</v>
      </c>
      <c r="H8" s="231"/>
      <c r="I8" s="231">
        <f>SUM(I9:I29)</f>
        <v>0</v>
      </c>
      <c r="J8" s="231"/>
      <c r="K8" s="231">
        <f>SUM(K9:K29)</f>
        <v>0</v>
      </c>
      <c r="L8" s="231"/>
      <c r="M8" s="231">
        <f>SUM(M9:M29)</f>
        <v>0</v>
      </c>
      <c r="N8" s="230"/>
      <c r="O8" s="230">
        <f>SUM(O9:O29)</f>
        <v>0.8</v>
      </c>
      <c r="P8" s="230"/>
      <c r="Q8" s="230">
        <f>SUM(Q9:Q29)</f>
        <v>0</v>
      </c>
      <c r="R8" s="231"/>
      <c r="S8" s="231"/>
      <c r="T8" s="232"/>
      <c r="U8" s="226"/>
      <c r="V8" s="226">
        <f>SUM(V9:V29)</f>
        <v>79.13000000000001</v>
      </c>
      <c r="W8" s="226"/>
      <c r="X8" s="226"/>
      <c r="Y8" s="226"/>
      <c r="AG8" t="s">
        <v>218</v>
      </c>
    </row>
    <row r="9" spans="1:60" outlineLevel="1" x14ac:dyDescent="0.2">
      <c r="A9" s="241">
        <v>1</v>
      </c>
      <c r="B9" s="242" t="s">
        <v>438</v>
      </c>
      <c r="C9" s="249" t="s">
        <v>439</v>
      </c>
      <c r="D9" s="243" t="s">
        <v>341</v>
      </c>
      <c r="E9" s="244">
        <v>1</v>
      </c>
      <c r="F9" s="245"/>
      <c r="G9" s="246">
        <f>ROUND(E9*F9,2)</f>
        <v>0</v>
      </c>
      <c r="H9" s="245"/>
      <c r="I9" s="246">
        <f>ROUND(E9*H9,2)</f>
        <v>0</v>
      </c>
      <c r="J9" s="245"/>
      <c r="K9" s="246">
        <f>ROUND(E9*J9,2)</f>
        <v>0</v>
      </c>
      <c r="L9" s="246">
        <v>21</v>
      </c>
      <c r="M9" s="246">
        <f>G9*(1+L9/100)</f>
        <v>0</v>
      </c>
      <c r="N9" s="244">
        <v>2.5000000000000001E-4</v>
      </c>
      <c r="O9" s="244">
        <f>ROUND(E9*N9,2)</f>
        <v>0</v>
      </c>
      <c r="P9" s="244">
        <v>0</v>
      </c>
      <c r="Q9" s="244">
        <f>ROUND(E9*P9,2)</f>
        <v>0</v>
      </c>
      <c r="R9" s="246"/>
      <c r="S9" s="246" t="s">
        <v>236</v>
      </c>
      <c r="T9" s="247" t="s">
        <v>223</v>
      </c>
      <c r="U9" s="225">
        <v>0.2</v>
      </c>
      <c r="V9" s="225">
        <f>ROUND(E9*U9,2)</f>
        <v>0.2</v>
      </c>
      <c r="W9" s="225"/>
      <c r="X9" s="225" t="s">
        <v>224</v>
      </c>
      <c r="Y9" s="225" t="s">
        <v>225</v>
      </c>
      <c r="Z9" s="215"/>
      <c r="AA9" s="215"/>
      <c r="AB9" s="215"/>
      <c r="AC9" s="215"/>
      <c r="AD9" s="215"/>
      <c r="AE9" s="215"/>
      <c r="AF9" s="215"/>
      <c r="AG9" s="215" t="s">
        <v>226</v>
      </c>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outlineLevel="1" x14ac:dyDescent="0.2">
      <c r="A10" s="241">
        <v>2</v>
      </c>
      <c r="B10" s="242" t="s">
        <v>440</v>
      </c>
      <c r="C10" s="249" t="s">
        <v>441</v>
      </c>
      <c r="D10" s="243" t="s">
        <v>341</v>
      </c>
      <c r="E10" s="244">
        <v>84</v>
      </c>
      <c r="F10" s="245"/>
      <c r="G10" s="246">
        <f>ROUND(E10*F10,2)</f>
        <v>0</v>
      </c>
      <c r="H10" s="245"/>
      <c r="I10" s="246">
        <f>ROUND(E10*H10,2)</f>
        <v>0</v>
      </c>
      <c r="J10" s="245"/>
      <c r="K10" s="246">
        <f>ROUND(E10*J10,2)</f>
        <v>0</v>
      </c>
      <c r="L10" s="246">
        <v>21</v>
      </c>
      <c r="M10" s="246">
        <f>G10*(1+L10/100)</f>
        <v>0</v>
      </c>
      <c r="N10" s="244">
        <v>0</v>
      </c>
      <c r="O10" s="244">
        <f>ROUND(E10*N10,2)</f>
        <v>0</v>
      </c>
      <c r="P10" s="244">
        <v>0</v>
      </c>
      <c r="Q10" s="244">
        <f>ROUND(E10*P10,2)</f>
        <v>0</v>
      </c>
      <c r="R10" s="246"/>
      <c r="S10" s="246" t="s">
        <v>236</v>
      </c>
      <c r="T10" s="247" t="s">
        <v>223</v>
      </c>
      <c r="U10" s="225">
        <v>5.0500000000000003E-2</v>
      </c>
      <c r="V10" s="225">
        <f>ROUND(E10*U10,2)</f>
        <v>4.24</v>
      </c>
      <c r="W10" s="225"/>
      <c r="X10" s="225" t="s">
        <v>224</v>
      </c>
      <c r="Y10" s="225" t="s">
        <v>225</v>
      </c>
      <c r="Z10" s="215"/>
      <c r="AA10" s="215"/>
      <c r="AB10" s="215"/>
      <c r="AC10" s="215"/>
      <c r="AD10" s="215"/>
      <c r="AE10" s="215"/>
      <c r="AF10" s="215"/>
      <c r="AG10" s="215" t="s">
        <v>226</v>
      </c>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row>
    <row r="11" spans="1:60" outlineLevel="1" x14ac:dyDescent="0.2">
      <c r="A11" s="241">
        <v>3</v>
      </c>
      <c r="B11" s="242" t="s">
        <v>442</v>
      </c>
      <c r="C11" s="249" t="s">
        <v>443</v>
      </c>
      <c r="D11" s="243" t="s">
        <v>341</v>
      </c>
      <c r="E11" s="244">
        <v>68</v>
      </c>
      <c r="F11" s="245"/>
      <c r="G11" s="246">
        <f>ROUND(E11*F11,2)</f>
        <v>0</v>
      </c>
      <c r="H11" s="245"/>
      <c r="I11" s="246">
        <f>ROUND(E11*H11,2)</f>
        <v>0</v>
      </c>
      <c r="J11" s="245"/>
      <c r="K11" s="246">
        <f>ROUND(E11*J11,2)</f>
        <v>0</v>
      </c>
      <c r="L11" s="246">
        <v>21</v>
      </c>
      <c r="M11" s="246">
        <f>G11*(1+L11/100)</f>
        <v>0</v>
      </c>
      <c r="N11" s="244">
        <v>0</v>
      </c>
      <c r="O11" s="244">
        <f>ROUND(E11*N11,2)</f>
        <v>0</v>
      </c>
      <c r="P11" s="244">
        <v>0</v>
      </c>
      <c r="Q11" s="244">
        <f>ROUND(E11*P11,2)</f>
        <v>0</v>
      </c>
      <c r="R11" s="246"/>
      <c r="S11" s="246" t="s">
        <v>236</v>
      </c>
      <c r="T11" s="247" t="s">
        <v>223</v>
      </c>
      <c r="U11" s="225">
        <v>0.06</v>
      </c>
      <c r="V11" s="225">
        <f>ROUND(E11*U11,2)</f>
        <v>4.08</v>
      </c>
      <c r="W11" s="225"/>
      <c r="X11" s="225" t="s">
        <v>224</v>
      </c>
      <c r="Y11" s="225" t="s">
        <v>225</v>
      </c>
      <c r="Z11" s="215"/>
      <c r="AA11" s="215"/>
      <c r="AB11" s="215"/>
      <c r="AC11" s="215"/>
      <c r="AD11" s="215"/>
      <c r="AE11" s="215"/>
      <c r="AF11" s="215"/>
      <c r="AG11" s="215" t="s">
        <v>226</v>
      </c>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row>
    <row r="12" spans="1:60" outlineLevel="1" x14ac:dyDescent="0.2">
      <c r="A12" s="241">
        <v>4</v>
      </c>
      <c r="B12" s="242" t="s">
        <v>409</v>
      </c>
      <c r="C12" s="249" t="s">
        <v>410</v>
      </c>
      <c r="D12" s="243" t="s">
        <v>341</v>
      </c>
      <c r="E12" s="244">
        <v>80</v>
      </c>
      <c r="F12" s="245"/>
      <c r="G12" s="246">
        <f>ROUND(E12*F12,2)</f>
        <v>0</v>
      </c>
      <c r="H12" s="245"/>
      <c r="I12" s="246">
        <f>ROUND(E12*H12,2)</f>
        <v>0</v>
      </c>
      <c r="J12" s="245"/>
      <c r="K12" s="246">
        <f>ROUND(E12*J12,2)</f>
        <v>0</v>
      </c>
      <c r="L12" s="246">
        <v>21</v>
      </c>
      <c r="M12" s="246">
        <f>G12*(1+L12/100)</f>
        <v>0</v>
      </c>
      <c r="N12" s="244">
        <v>0</v>
      </c>
      <c r="O12" s="244">
        <f>ROUND(E12*N12,2)</f>
        <v>0</v>
      </c>
      <c r="P12" s="244">
        <v>0</v>
      </c>
      <c r="Q12" s="244">
        <f>ROUND(E12*P12,2)</f>
        <v>0</v>
      </c>
      <c r="R12" s="246"/>
      <c r="S12" s="246" t="s">
        <v>236</v>
      </c>
      <c r="T12" s="247" t="s">
        <v>223</v>
      </c>
      <c r="U12" s="225">
        <v>8.2170000000000007E-2</v>
      </c>
      <c r="V12" s="225">
        <f>ROUND(E12*U12,2)</f>
        <v>6.57</v>
      </c>
      <c r="W12" s="225"/>
      <c r="X12" s="225" t="s">
        <v>224</v>
      </c>
      <c r="Y12" s="225" t="s">
        <v>225</v>
      </c>
      <c r="Z12" s="215"/>
      <c r="AA12" s="215"/>
      <c r="AB12" s="215"/>
      <c r="AC12" s="215"/>
      <c r="AD12" s="215"/>
      <c r="AE12" s="215"/>
      <c r="AF12" s="215"/>
      <c r="AG12" s="215" t="s">
        <v>226</v>
      </c>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row>
    <row r="13" spans="1:60" outlineLevel="1" x14ac:dyDescent="0.2">
      <c r="A13" s="241">
        <v>5</v>
      </c>
      <c r="B13" s="242" t="s">
        <v>444</v>
      </c>
      <c r="C13" s="249" t="s">
        <v>445</v>
      </c>
      <c r="D13" s="243" t="s">
        <v>341</v>
      </c>
      <c r="E13" s="244">
        <v>7</v>
      </c>
      <c r="F13" s="245"/>
      <c r="G13" s="246">
        <f>ROUND(E13*F13,2)</f>
        <v>0</v>
      </c>
      <c r="H13" s="245"/>
      <c r="I13" s="246">
        <f>ROUND(E13*H13,2)</f>
        <v>0</v>
      </c>
      <c r="J13" s="245"/>
      <c r="K13" s="246">
        <f>ROUND(E13*J13,2)</f>
        <v>0</v>
      </c>
      <c r="L13" s="246">
        <v>21</v>
      </c>
      <c r="M13" s="246">
        <f>G13*(1+L13/100)</f>
        <v>0</v>
      </c>
      <c r="N13" s="244">
        <v>0</v>
      </c>
      <c r="O13" s="244">
        <f>ROUND(E13*N13,2)</f>
        <v>0</v>
      </c>
      <c r="P13" s="244">
        <v>0</v>
      </c>
      <c r="Q13" s="244">
        <f>ROUND(E13*P13,2)</f>
        <v>0</v>
      </c>
      <c r="R13" s="246"/>
      <c r="S13" s="246" t="s">
        <v>236</v>
      </c>
      <c r="T13" s="247" t="s">
        <v>223</v>
      </c>
      <c r="U13" s="225">
        <v>1.17</v>
      </c>
      <c r="V13" s="225">
        <f>ROUND(E13*U13,2)</f>
        <v>8.19</v>
      </c>
      <c r="W13" s="225"/>
      <c r="X13" s="225" t="s">
        <v>224</v>
      </c>
      <c r="Y13" s="225" t="s">
        <v>225</v>
      </c>
      <c r="Z13" s="215"/>
      <c r="AA13" s="215"/>
      <c r="AB13" s="215"/>
      <c r="AC13" s="215"/>
      <c r="AD13" s="215"/>
      <c r="AE13" s="215"/>
      <c r="AF13" s="215"/>
      <c r="AG13" s="215" t="s">
        <v>226</v>
      </c>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row>
    <row r="14" spans="1:60" outlineLevel="1" x14ac:dyDescent="0.2">
      <c r="A14" s="234">
        <v>6</v>
      </c>
      <c r="B14" s="235" t="s">
        <v>446</v>
      </c>
      <c r="C14" s="250" t="s">
        <v>447</v>
      </c>
      <c r="D14" s="236" t="s">
        <v>341</v>
      </c>
      <c r="E14" s="237">
        <v>7</v>
      </c>
      <c r="F14" s="238"/>
      <c r="G14" s="239">
        <f>ROUND(E14*F14,2)</f>
        <v>0</v>
      </c>
      <c r="H14" s="238"/>
      <c r="I14" s="239">
        <f>ROUND(E14*H14,2)</f>
        <v>0</v>
      </c>
      <c r="J14" s="238"/>
      <c r="K14" s="239">
        <f>ROUND(E14*J14,2)</f>
        <v>0</v>
      </c>
      <c r="L14" s="239">
        <v>21</v>
      </c>
      <c r="M14" s="239">
        <f>G14*(1+L14/100)</f>
        <v>0</v>
      </c>
      <c r="N14" s="237">
        <v>0</v>
      </c>
      <c r="O14" s="237">
        <f>ROUND(E14*N14,2)</f>
        <v>0</v>
      </c>
      <c r="P14" s="237">
        <v>0</v>
      </c>
      <c r="Q14" s="237">
        <f>ROUND(E14*P14,2)</f>
        <v>0</v>
      </c>
      <c r="R14" s="239"/>
      <c r="S14" s="239" t="s">
        <v>236</v>
      </c>
      <c r="T14" s="240" t="s">
        <v>223</v>
      </c>
      <c r="U14" s="225">
        <v>3.4166699999999999</v>
      </c>
      <c r="V14" s="225">
        <f>ROUND(E14*U14,2)</f>
        <v>23.92</v>
      </c>
      <c r="W14" s="225"/>
      <c r="X14" s="225" t="s">
        <v>224</v>
      </c>
      <c r="Y14" s="225" t="s">
        <v>225</v>
      </c>
      <c r="Z14" s="215"/>
      <c r="AA14" s="215"/>
      <c r="AB14" s="215"/>
      <c r="AC14" s="215"/>
      <c r="AD14" s="215"/>
      <c r="AE14" s="215"/>
      <c r="AF14" s="215"/>
      <c r="AG14" s="215" t="s">
        <v>226</v>
      </c>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spans="1:60" outlineLevel="2" x14ac:dyDescent="0.2">
      <c r="A15" s="222"/>
      <c r="B15" s="223"/>
      <c r="C15" s="263" t="s">
        <v>448</v>
      </c>
      <c r="D15" s="259"/>
      <c r="E15" s="259"/>
      <c r="F15" s="259"/>
      <c r="G15" s="259"/>
      <c r="H15" s="225"/>
      <c r="I15" s="225"/>
      <c r="J15" s="225"/>
      <c r="K15" s="225"/>
      <c r="L15" s="225"/>
      <c r="M15" s="225"/>
      <c r="N15" s="224"/>
      <c r="O15" s="224"/>
      <c r="P15" s="224"/>
      <c r="Q15" s="224"/>
      <c r="R15" s="225"/>
      <c r="S15" s="225"/>
      <c r="T15" s="225"/>
      <c r="U15" s="225"/>
      <c r="V15" s="225"/>
      <c r="W15" s="225"/>
      <c r="X15" s="225"/>
      <c r="Y15" s="225"/>
      <c r="Z15" s="215"/>
      <c r="AA15" s="215"/>
      <c r="AB15" s="215"/>
      <c r="AC15" s="215"/>
      <c r="AD15" s="215"/>
      <c r="AE15" s="215"/>
      <c r="AF15" s="215"/>
      <c r="AG15" s="215" t="s">
        <v>278</v>
      </c>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row>
    <row r="16" spans="1:60" outlineLevel="1" x14ac:dyDescent="0.2">
      <c r="A16" s="234">
        <v>7</v>
      </c>
      <c r="B16" s="235" t="s">
        <v>449</v>
      </c>
      <c r="C16" s="250" t="s">
        <v>450</v>
      </c>
      <c r="D16" s="236" t="s">
        <v>341</v>
      </c>
      <c r="E16" s="237">
        <v>7</v>
      </c>
      <c r="F16" s="238"/>
      <c r="G16" s="239">
        <f>ROUND(E16*F16,2)</f>
        <v>0</v>
      </c>
      <c r="H16" s="238"/>
      <c r="I16" s="239">
        <f>ROUND(E16*H16,2)</f>
        <v>0</v>
      </c>
      <c r="J16" s="238"/>
      <c r="K16" s="239">
        <f>ROUND(E16*J16,2)</f>
        <v>0</v>
      </c>
      <c r="L16" s="239">
        <v>21</v>
      </c>
      <c r="M16" s="239">
        <f>G16*(1+L16/100)</f>
        <v>0</v>
      </c>
      <c r="N16" s="237">
        <v>0</v>
      </c>
      <c r="O16" s="237">
        <f>ROUND(E16*N16,2)</f>
        <v>0</v>
      </c>
      <c r="P16" s="237">
        <v>0</v>
      </c>
      <c r="Q16" s="237">
        <f>ROUND(E16*P16,2)</f>
        <v>0</v>
      </c>
      <c r="R16" s="239"/>
      <c r="S16" s="239" t="s">
        <v>236</v>
      </c>
      <c r="T16" s="240" t="s">
        <v>223</v>
      </c>
      <c r="U16" s="225">
        <v>1.81667</v>
      </c>
      <c r="V16" s="225">
        <f>ROUND(E16*U16,2)</f>
        <v>12.72</v>
      </c>
      <c r="W16" s="225"/>
      <c r="X16" s="225" t="s">
        <v>224</v>
      </c>
      <c r="Y16" s="225" t="s">
        <v>225</v>
      </c>
      <c r="Z16" s="215"/>
      <c r="AA16" s="215"/>
      <c r="AB16" s="215"/>
      <c r="AC16" s="215"/>
      <c r="AD16" s="215"/>
      <c r="AE16" s="215"/>
      <c r="AF16" s="215"/>
      <c r="AG16" s="215" t="s">
        <v>226</v>
      </c>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row>
    <row r="17" spans="1:60" outlineLevel="2" x14ac:dyDescent="0.2">
      <c r="A17" s="222"/>
      <c r="B17" s="223"/>
      <c r="C17" s="263" t="s">
        <v>451</v>
      </c>
      <c r="D17" s="259"/>
      <c r="E17" s="259"/>
      <c r="F17" s="259"/>
      <c r="G17" s="259"/>
      <c r="H17" s="225"/>
      <c r="I17" s="225"/>
      <c r="J17" s="225"/>
      <c r="K17" s="225"/>
      <c r="L17" s="225"/>
      <c r="M17" s="225"/>
      <c r="N17" s="224"/>
      <c r="O17" s="224"/>
      <c r="P17" s="224"/>
      <c r="Q17" s="224"/>
      <c r="R17" s="225"/>
      <c r="S17" s="225"/>
      <c r="T17" s="225"/>
      <c r="U17" s="225"/>
      <c r="V17" s="225"/>
      <c r="W17" s="225"/>
      <c r="X17" s="225"/>
      <c r="Y17" s="225"/>
      <c r="Z17" s="215"/>
      <c r="AA17" s="215"/>
      <c r="AB17" s="215"/>
      <c r="AC17" s="215"/>
      <c r="AD17" s="215"/>
      <c r="AE17" s="215"/>
      <c r="AF17" s="215"/>
      <c r="AG17" s="215" t="s">
        <v>278</v>
      </c>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row>
    <row r="18" spans="1:60" outlineLevel="1" x14ac:dyDescent="0.2">
      <c r="A18" s="234">
        <v>8</v>
      </c>
      <c r="B18" s="235" t="s">
        <v>452</v>
      </c>
      <c r="C18" s="250" t="s">
        <v>453</v>
      </c>
      <c r="D18" s="236" t="s">
        <v>341</v>
      </c>
      <c r="E18" s="237">
        <v>7</v>
      </c>
      <c r="F18" s="238"/>
      <c r="G18" s="239">
        <f>ROUND(E18*F18,2)</f>
        <v>0</v>
      </c>
      <c r="H18" s="238"/>
      <c r="I18" s="239">
        <f>ROUND(E18*H18,2)</f>
        <v>0</v>
      </c>
      <c r="J18" s="238"/>
      <c r="K18" s="239">
        <f>ROUND(E18*J18,2)</f>
        <v>0</v>
      </c>
      <c r="L18" s="239">
        <v>21</v>
      </c>
      <c r="M18" s="239">
        <f>G18*(1+L18/100)</f>
        <v>0</v>
      </c>
      <c r="N18" s="237">
        <v>0</v>
      </c>
      <c r="O18" s="237">
        <f>ROUND(E18*N18,2)</f>
        <v>0</v>
      </c>
      <c r="P18" s="237">
        <v>0</v>
      </c>
      <c r="Q18" s="237">
        <f>ROUND(E18*P18,2)</f>
        <v>0</v>
      </c>
      <c r="R18" s="239"/>
      <c r="S18" s="239" t="s">
        <v>236</v>
      </c>
      <c r="T18" s="240" t="s">
        <v>223</v>
      </c>
      <c r="U18" s="225">
        <v>1.3666700000000001</v>
      </c>
      <c r="V18" s="225">
        <f>ROUND(E18*U18,2)</f>
        <v>9.57</v>
      </c>
      <c r="W18" s="225"/>
      <c r="X18" s="225" t="s">
        <v>224</v>
      </c>
      <c r="Y18" s="225" t="s">
        <v>225</v>
      </c>
      <c r="Z18" s="215"/>
      <c r="AA18" s="215"/>
      <c r="AB18" s="215"/>
      <c r="AC18" s="215"/>
      <c r="AD18" s="215"/>
      <c r="AE18" s="215"/>
      <c r="AF18" s="215"/>
      <c r="AG18" s="215" t="s">
        <v>226</v>
      </c>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1:60" ht="22.5" outlineLevel="2" x14ac:dyDescent="0.2">
      <c r="A19" s="222"/>
      <c r="B19" s="223"/>
      <c r="C19" s="263" t="s">
        <v>454</v>
      </c>
      <c r="D19" s="259"/>
      <c r="E19" s="259"/>
      <c r="F19" s="259"/>
      <c r="G19" s="259"/>
      <c r="H19" s="225"/>
      <c r="I19" s="225"/>
      <c r="J19" s="225"/>
      <c r="K19" s="225"/>
      <c r="L19" s="225"/>
      <c r="M19" s="225"/>
      <c r="N19" s="224"/>
      <c r="O19" s="224"/>
      <c r="P19" s="224"/>
      <c r="Q19" s="224"/>
      <c r="R19" s="225"/>
      <c r="S19" s="225"/>
      <c r="T19" s="225"/>
      <c r="U19" s="225"/>
      <c r="V19" s="225"/>
      <c r="W19" s="225"/>
      <c r="X19" s="225"/>
      <c r="Y19" s="225"/>
      <c r="Z19" s="215"/>
      <c r="AA19" s="215"/>
      <c r="AB19" s="215"/>
      <c r="AC19" s="215"/>
      <c r="AD19" s="215"/>
      <c r="AE19" s="215"/>
      <c r="AF19" s="215"/>
      <c r="AG19" s="215" t="s">
        <v>278</v>
      </c>
      <c r="AH19" s="215"/>
      <c r="AI19" s="215"/>
      <c r="AJ19" s="215"/>
      <c r="AK19" s="215"/>
      <c r="AL19" s="215"/>
      <c r="AM19" s="215"/>
      <c r="AN19" s="215"/>
      <c r="AO19" s="215"/>
      <c r="AP19" s="215"/>
      <c r="AQ19" s="215"/>
      <c r="AR19" s="215"/>
      <c r="AS19" s="215"/>
      <c r="AT19" s="215"/>
      <c r="AU19" s="215"/>
      <c r="AV19" s="215"/>
      <c r="AW19" s="215"/>
      <c r="AX19" s="215"/>
      <c r="AY19" s="215"/>
      <c r="AZ19" s="215"/>
      <c r="BA19" s="256" t="str">
        <f>C19</f>
        <v>Montáž stožárové rozvodnice, montáže kabelu mezi rozvodnicí a vlastním svítidlem včetně jeho ukončení a zapojení v rozvodnici. U stožárů typu Ž je v položce zakalkulováno i zapojení dotykové spojky.</v>
      </c>
      <c r="BB19" s="215"/>
      <c r="BC19" s="215"/>
      <c r="BD19" s="215"/>
      <c r="BE19" s="215"/>
      <c r="BF19" s="215"/>
      <c r="BG19" s="215"/>
      <c r="BH19" s="215"/>
    </row>
    <row r="20" spans="1:60" outlineLevel="1" x14ac:dyDescent="0.2">
      <c r="A20" s="241">
        <v>9</v>
      </c>
      <c r="B20" s="242" t="s">
        <v>455</v>
      </c>
      <c r="C20" s="249" t="s">
        <v>456</v>
      </c>
      <c r="D20" s="243" t="s">
        <v>341</v>
      </c>
      <c r="E20" s="244">
        <v>15</v>
      </c>
      <c r="F20" s="245"/>
      <c r="G20" s="246">
        <f>ROUND(E20*F20,2)</f>
        <v>0</v>
      </c>
      <c r="H20" s="245"/>
      <c r="I20" s="246">
        <f>ROUND(E20*H20,2)</f>
        <v>0</v>
      </c>
      <c r="J20" s="245"/>
      <c r="K20" s="246">
        <f>ROUND(E20*J20,2)</f>
        <v>0</v>
      </c>
      <c r="L20" s="246">
        <v>21</v>
      </c>
      <c r="M20" s="246">
        <f>G20*(1+L20/100)</f>
        <v>0</v>
      </c>
      <c r="N20" s="244">
        <v>1.1E-4</v>
      </c>
      <c r="O20" s="244">
        <f>ROUND(E20*N20,2)</f>
        <v>0</v>
      </c>
      <c r="P20" s="244">
        <v>0</v>
      </c>
      <c r="Q20" s="244">
        <f>ROUND(E20*P20,2)</f>
        <v>0</v>
      </c>
      <c r="R20" s="246"/>
      <c r="S20" s="246" t="s">
        <v>236</v>
      </c>
      <c r="T20" s="247" t="s">
        <v>223</v>
      </c>
      <c r="U20" s="225">
        <v>0.24399999999999999</v>
      </c>
      <c r="V20" s="225">
        <f>ROUND(E20*U20,2)</f>
        <v>3.66</v>
      </c>
      <c r="W20" s="225"/>
      <c r="X20" s="225" t="s">
        <v>224</v>
      </c>
      <c r="Y20" s="225" t="s">
        <v>225</v>
      </c>
      <c r="Z20" s="215"/>
      <c r="AA20" s="215"/>
      <c r="AB20" s="215"/>
      <c r="AC20" s="215"/>
      <c r="AD20" s="215"/>
      <c r="AE20" s="215"/>
      <c r="AF20" s="215"/>
      <c r="AG20" s="215" t="s">
        <v>226</v>
      </c>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row>
    <row r="21" spans="1:60" ht="22.5" outlineLevel="1" x14ac:dyDescent="0.2">
      <c r="A21" s="241">
        <v>10</v>
      </c>
      <c r="B21" s="242" t="s">
        <v>457</v>
      </c>
      <c r="C21" s="249" t="s">
        <v>458</v>
      </c>
      <c r="D21" s="243" t="s">
        <v>341</v>
      </c>
      <c r="E21" s="244">
        <v>10</v>
      </c>
      <c r="F21" s="245"/>
      <c r="G21" s="246">
        <f>ROUND(E21*F21,2)</f>
        <v>0</v>
      </c>
      <c r="H21" s="245"/>
      <c r="I21" s="246">
        <f>ROUND(E21*H21,2)</f>
        <v>0</v>
      </c>
      <c r="J21" s="245"/>
      <c r="K21" s="246">
        <f>ROUND(E21*J21,2)</f>
        <v>0</v>
      </c>
      <c r="L21" s="246">
        <v>21</v>
      </c>
      <c r="M21" s="246">
        <f>G21*(1+L21/100)</f>
        <v>0</v>
      </c>
      <c r="N21" s="244">
        <v>1.2999999999999999E-4</v>
      </c>
      <c r="O21" s="244">
        <f>ROUND(E21*N21,2)</f>
        <v>0</v>
      </c>
      <c r="P21" s="244">
        <v>0</v>
      </c>
      <c r="Q21" s="244">
        <f>ROUND(E21*P21,2)</f>
        <v>0</v>
      </c>
      <c r="R21" s="246"/>
      <c r="S21" s="246" t="s">
        <v>236</v>
      </c>
      <c r="T21" s="247" t="s">
        <v>223</v>
      </c>
      <c r="U21" s="225">
        <v>0.35216999999999998</v>
      </c>
      <c r="V21" s="225">
        <f>ROUND(E21*U21,2)</f>
        <v>3.52</v>
      </c>
      <c r="W21" s="225"/>
      <c r="X21" s="225" t="s">
        <v>224</v>
      </c>
      <c r="Y21" s="225" t="s">
        <v>225</v>
      </c>
      <c r="Z21" s="215"/>
      <c r="AA21" s="215"/>
      <c r="AB21" s="215"/>
      <c r="AC21" s="215"/>
      <c r="AD21" s="215"/>
      <c r="AE21" s="215"/>
      <c r="AF21" s="215"/>
      <c r="AG21" s="215" t="s">
        <v>226</v>
      </c>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row>
    <row r="22" spans="1:60" outlineLevel="1" x14ac:dyDescent="0.2">
      <c r="A22" s="241">
        <v>11</v>
      </c>
      <c r="B22" s="242" t="s">
        <v>459</v>
      </c>
      <c r="C22" s="249" t="s">
        <v>460</v>
      </c>
      <c r="D22" s="243" t="s">
        <v>299</v>
      </c>
      <c r="E22" s="244">
        <v>8</v>
      </c>
      <c r="F22" s="245"/>
      <c r="G22" s="246">
        <f>ROUND(E22*F22,2)</f>
        <v>0</v>
      </c>
      <c r="H22" s="245"/>
      <c r="I22" s="246">
        <f>ROUND(E22*H22,2)</f>
        <v>0</v>
      </c>
      <c r="J22" s="245"/>
      <c r="K22" s="246">
        <f>ROUND(E22*J22,2)</f>
        <v>0</v>
      </c>
      <c r="L22" s="246">
        <v>21</v>
      </c>
      <c r="M22" s="246">
        <f>G22*(1+L22/100)</f>
        <v>0</v>
      </c>
      <c r="N22" s="244">
        <v>0</v>
      </c>
      <c r="O22" s="244">
        <f>ROUND(E22*N22,2)</f>
        <v>0</v>
      </c>
      <c r="P22" s="244">
        <v>0</v>
      </c>
      <c r="Q22" s="244">
        <f>ROUND(E22*P22,2)</f>
        <v>0</v>
      </c>
      <c r="R22" s="246"/>
      <c r="S22" s="246" t="s">
        <v>236</v>
      </c>
      <c r="T22" s="247" t="s">
        <v>223</v>
      </c>
      <c r="U22" s="225">
        <v>0.10083</v>
      </c>
      <c r="V22" s="225">
        <f>ROUND(E22*U22,2)</f>
        <v>0.81</v>
      </c>
      <c r="W22" s="225"/>
      <c r="X22" s="225" t="s">
        <v>224</v>
      </c>
      <c r="Y22" s="225" t="s">
        <v>225</v>
      </c>
      <c r="Z22" s="215"/>
      <c r="AA22" s="215"/>
      <c r="AB22" s="215"/>
      <c r="AC22" s="215"/>
      <c r="AD22" s="215"/>
      <c r="AE22" s="215"/>
      <c r="AF22" s="215"/>
      <c r="AG22" s="215" t="s">
        <v>226</v>
      </c>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row>
    <row r="23" spans="1:60" outlineLevel="1" x14ac:dyDescent="0.2">
      <c r="A23" s="241">
        <v>12</v>
      </c>
      <c r="B23" s="242" t="s">
        <v>461</v>
      </c>
      <c r="C23" s="249" t="s">
        <v>462</v>
      </c>
      <c r="D23" s="243" t="s">
        <v>299</v>
      </c>
      <c r="E23" s="244">
        <v>15</v>
      </c>
      <c r="F23" s="245"/>
      <c r="G23" s="246">
        <f>ROUND(E23*F23,2)</f>
        <v>0</v>
      </c>
      <c r="H23" s="245"/>
      <c r="I23" s="246">
        <f>ROUND(E23*H23,2)</f>
        <v>0</v>
      </c>
      <c r="J23" s="245"/>
      <c r="K23" s="246">
        <f>ROUND(E23*J23,2)</f>
        <v>0</v>
      </c>
      <c r="L23" s="246">
        <v>21</v>
      </c>
      <c r="M23" s="246">
        <f>G23*(1+L23/100)</f>
        <v>0</v>
      </c>
      <c r="N23" s="244">
        <v>1.2999999999999999E-4</v>
      </c>
      <c r="O23" s="244">
        <f>ROUND(E23*N23,2)</f>
        <v>0</v>
      </c>
      <c r="P23" s="244">
        <v>0</v>
      </c>
      <c r="Q23" s="244">
        <f>ROUND(E23*P23,2)</f>
        <v>0</v>
      </c>
      <c r="R23" s="246"/>
      <c r="S23" s="246" t="s">
        <v>236</v>
      </c>
      <c r="T23" s="247" t="s">
        <v>223</v>
      </c>
      <c r="U23" s="225">
        <v>4.6670000000000003E-2</v>
      </c>
      <c r="V23" s="225">
        <f>ROUND(E23*U23,2)</f>
        <v>0.7</v>
      </c>
      <c r="W23" s="225"/>
      <c r="X23" s="225" t="s">
        <v>224</v>
      </c>
      <c r="Y23" s="225" t="s">
        <v>225</v>
      </c>
      <c r="Z23" s="215"/>
      <c r="AA23" s="215"/>
      <c r="AB23" s="215"/>
      <c r="AC23" s="215"/>
      <c r="AD23" s="215"/>
      <c r="AE23" s="215"/>
      <c r="AF23" s="215"/>
      <c r="AG23" s="215" t="s">
        <v>226</v>
      </c>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row>
    <row r="24" spans="1:60" outlineLevel="1" x14ac:dyDescent="0.2">
      <c r="A24" s="241">
        <v>13</v>
      </c>
      <c r="B24" s="242" t="s">
        <v>411</v>
      </c>
      <c r="C24" s="249" t="s">
        <v>412</v>
      </c>
      <c r="D24" s="243" t="s">
        <v>341</v>
      </c>
      <c r="E24" s="244">
        <v>38</v>
      </c>
      <c r="F24" s="245"/>
      <c r="G24" s="246">
        <f>ROUND(E24*F24,2)</f>
        <v>0</v>
      </c>
      <c r="H24" s="245"/>
      <c r="I24" s="246">
        <f>ROUND(E24*H24,2)</f>
        <v>0</v>
      </c>
      <c r="J24" s="245"/>
      <c r="K24" s="246">
        <f>ROUND(E24*J24,2)</f>
        <v>0</v>
      </c>
      <c r="L24" s="246">
        <v>21</v>
      </c>
      <c r="M24" s="246">
        <f>G24*(1+L24/100)</f>
        <v>0</v>
      </c>
      <c r="N24" s="244">
        <v>1.0000000000000001E-5</v>
      </c>
      <c r="O24" s="244">
        <f>ROUND(E24*N24,2)</f>
        <v>0</v>
      </c>
      <c r="P24" s="244">
        <v>0</v>
      </c>
      <c r="Q24" s="244">
        <f>ROUND(E24*P24,2)</f>
        <v>0</v>
      </c>
      <c r="R24" s="246"/>
      <c r="S24" s="246" t="s">
        <v>236</v>
      </c>
      <c r="T24" s="247" t="s">
        <v>223</v>
      </c>
      <c r="U24" s="225">
        <v>2.5000000000000001E-2</v>
      </c>
      <c r="V24" s="225">
        <f>ROUND(E24*U24,2)</f>
        <v>0.95</v>
      </c>
      <c r="W24" s="225"/>
      <c r="X24" s="225" t="s">
        <v>224</v>
      </c>
      <c r="Y24" s="225" t="s">
        <v>225</v>
      </c>
      <c r="Z24" s="215"/>
      <c r="AA24" s="215"/>
      <c r="AB24" s="215"/>
      <c r="AC24" s="215"/>
      <c r="AD24" s="215"/>
      <c r="AE24" s="215"/>
      <c r="AF24" s="215"/>
      <c r="AG24" s="215" t="s">
        <v>226</v>
      </c>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row>
    <row r="25" spans="1:60" ht="22.5" outlineLevel="1" x14ac:dyDescent="0.2">
      <c r="A25" s="241">
        <v>14</v>
      </c>
      <c r="B25" s="242" t="s">
        <v>463</v>
      </c>
      <c r="C25" s="249" t="s">
        <v>464</v>
      </c>
      <c r="D25" s="243" t="s">
        <v>415</v>
      </c>
      <c r="E25" s="244">
        <v>1</v>
      </c>
      <c r="F25" s="245"/>
      <c r="G25" s="246">
        <f>ROUND(E25*F25,2)</f>
        <v>0</v>
      </c>
      <c r="H25" s="245"/>
      <c r="I25" s="246">
        <f>ROUND(E25*H25,2)</f>
        <v>0</v>
      </c>
      <c r="J25" s="245"/>
      <c r="K25" s="246">
        <f>ROUND(E25*J25,2)</f>
        <v>0</v>
      </c>
      <c r="L25" s="246">
        <v>21</v>
      </c>
      <c r="M25" s="246">
        <f>G25*(1+L25/100)</f>
        <v>0</v>
      </c>
      <c r="N25" s="244">
        <v>0</v>
      </c>
      <c r="O25" s="244">
        <f>ROUND(E25*N25,2)</f>
        <v>0</v>
      </c>
      <c r="P25" s="244">
        <v>0</v>
      </c>
      <c r="Q25" s="244">
        <f>ROUND(E25*P25,2)</f>
        <v>0</v>
      </c>
      <c r="R25" s="246"/>
      <c r="S25" s="246" t="s">
        <v>416</v>
      </c>
      <c r="T25" s="247" t="s">
        <v>223</v>
      </c>
      <c r="U25" s="225">
        <v>0</v>
      </c>
      <c r="V25" s="225">
        <f>ROUND(E25*U25,2)</f>
        <v>0</v>
      </c>
      <c r="W25" s="225"/>
      <c r="X25" s="225" t="s">
        <v>399</v>
      </c>
      <c r="Y25" s="225" t="s">
        <v>225</v>
      </c>
      <c r="Z25" s="215"/>
      <c r="AA25" s="215"/>
      <c r="AB25" s="215"/>
      <c r="AC25" s="215"/>
      <c r="AD25" s="215"/>
      <c r="AE25" s="215"/>
      <c r="AF25" s="215"/>
      <c r="AG25" s="215" t="s">
        <v>400</v>
      </c>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row>
    <row r="26" spans="1:60" outlineLevel="1" x14ac:dyDescent="0.2">
      <c r="A26" s="241">
        <v>15</v>
      </c>
      <c r="B26" s="242" t="s">
        <v>465</v>
      </c>
      <c r="C26" s="249" t="s">
        <v>466</v>
      </c>
      <c r="D26" s="243" t="s">
        <v>341</v>
      </c>
      <c r="E26" s="244">
        <v>7</v>
      </c>
      <c r="F26" s="245"/>
      <c r="G26" s="246">
        <f>ROUND(E26*F26,2)</f>
        <v>0</v>
      </c>
      <c r="H26" s="245"/>
      <c r="I26" s="246">
        <f>ROUND(E26*H26,2)</f>
        <v>0</v>
      </c>
      <c r="J26" s="245"/>
      <c r="K26" s="246">
        <f>ROUND(E26*J26,2)</f>
        <v>0</v>
      </c>
      <c r="L26" s="246">
        <v>21</v>
      </c>
      <c r="M26" s="246">
        <f>G26*(1+L26/100)</f>
        <v>0</v>
      </c>
      <c r="N26" s="244">
        <v>9.7000000000000003E-2</v>
      </c>
      <c r="O26" s="244">
        <f>ROUND(E26*N26,2)</f>
        <v>0.68</v>
      </c>
      <c r="P26" s="244">
        <v>0</v>
      </c>
      <c r="Q26" s="244">
        <f>ROUND(E26*P26,2)</f>
        <v>0</v>
      </c>
      <c r="R26" s="246" t="s">
        <v>302</v>
      </c>
      <c r="S26" s="246" t="s">
        <v>236</v>
      </c>
      <c r="T26" s="247" t="s">
        <v>223</v>
      </c>
      <c r="U26" s="225">
        <v>0</v>
      </c>
      <c r="V26" s="225">
        <f>ROUND(E26*U26,2)</f>
        <v>0</v>
      </c>
      <c r="W26" s="225"/>
      <c r="X26" s="225" t="s">
        <v>285</v>
      </c>
      <c r="Y26" s="225" t="s">
        <v>225</v>
      </c>
      <c r="Z26" s="215"/>
      <c r="AA26" s="215"/>
      <c r="AB26" s="215"/>
      <c r="AC26" s="215"/>
      <c r="AD26" s="215"/>
      <c r="AE26" s="215"/>
      <c r="AF26" s="215"/>
      <c r="AG26" s="215" t="s">
        <v>286</v>
      </c>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row>
    <row r="27" spans="1:60" outlineLevel="1" x14ac:dyDescent="0.2">
      <c r="A27" s="241">
        <v>16</v>
      </c>
      <c r="B27" s="242" t="s">
        <v>467</v>
      </c>
      <c r="C27" s="249" t="s">
        <v>468</v>
      </c>
      <c r="D27" s="243" t="s">
        <v>341</v>
      </c>
      <c r="E27" s="244">
        <v>7</v>
      </c>
      <c r="F27" s="245"/>
      <c r="G27" s="246">
        <f>ROUND(E27*F27,2)</f>
        <v>0</v>
      </c>
      <c r="H27" s="245"/>
      <c r="I27" s="246">
        <f>ROUND(E27*H27,2)</f>
        <v>0</v>
      </c>
      <c r="J27" s="245"/>
      <c r="K27" s="246">
        <f>ROUND(E27*J27,2)</f>
        <v>0</v>
      </c>
      <c r="L27" s="246">
        <v>21</v>
      </c>
      <c r="M27" s="246">
        <f>G27*(1+L27/100)</f>
        <v>0</v>
      </c>
      <c r="N27" s="244">
        <v>6.4400000000000004E-3</v>
      </c>
      <c r="O27" s="244">
        <f>ROUND(E27*N27,2)</f>
        <v>0.05</v>
      </c>
      <c r="P27" s="244">
        <v>0</v>
      </c>
      <c r="Q27" s="244">
        <f>ROUND(E27*P27,2)</f>
        <v>0</v>
      </c>
      <c r="R27" s="246" t="s">
        <v>302</v>
      </c>
      <c r="S27" s="246" t="s">
        <v>236</v>
      </c>
      <c r="T27" s="247" t="s">
        <v>223</v>
      </c>
      <c r="U27" s="225">
        <v>0</v>
      </c>
      <c r="V27" s="225">
        <f>ROUND(E27*U27,2)</f>
        <v>0</v>
      </c>
      <c r="W27" s="225"/>
      <c r="X27" s="225" t="s">
        <v>285</v>
      </c>
      <c r="Y27" s="225" t="s">
        <v>225</v>
      </c>
      <c r="Z27" s="215"/>
      <c r="AA27" s="215"/>
      <c r="AB27" s="215"/>
      <c r="AC27" s="215"/>
      <c r="AD27" s="215"/>
      <c r="AE27" s="215"/>
      <c r="AF27" s="215"/>
      <c r="AG27" s="215" t="s">
        <v>286</v>
      </c>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row>
    <row r="28" spans="1:60" outlineLevel="1" x14ac:dyDescent="0.2">
      <c r="A28" s="241">
        <v>17</v>
      </c>
      <c r="B28" s="242" t="s">
        <v>469</v>
      </c>
      <c r="C28" s="249" t="s">
        <v>470</v>
      </c>
      <c r="D28" s="243" t="s">
        <v>341</v>
      </c>
      <c r="E28" s="244">
        <v>7</v>
      </c>
      <c r="F28" s="245"/>
      <c r="G28" s="246">
        <f>ROUND(E28*F28,2)</f>
        <v>0</v>
      </c>
      <c r="H28" s="245"/>
      <c r="I28" s="246">
        <f>ROUND(E28*H28,2)</f>
        <v>0</v>
      </c>
      <c r="J28" s="245"/>
      <c r="K28" s="246">
        <f>ROUND(E28*J28,2)</f>
        <v>0</v>
      </c>
      <c r="L28" s="246">
        <v>21</v>
      </c>
      <c r="M28" s="246">
        <f>G28*(1+L28/100)</f>
        <v>0</v>
      </c>
      <c r="N28" s="244">
        <v>2.5000000000000001E-4</v>
      </c>
      <c r="O28" s="244">
        <f>ROUND(E28*N28,2)</f>
        <v>0</v>
      </c>
      <c r="P28" s="244">
        <v>0</v>
      </c>
      <c r="Q28" s="244">
        <f>ROUND(E28*P28,2)</f>
        <v>0</v>
      </c>
      <c r="R28" s="246" t="s">
        <v>302</v>
      </c>
      <c r="S28" s="246" t="s">
        <v>236</v>
      </c>
      <c r="T28" s="247" t="s">
        <v>223</v>
      </c>
      <c r="U28" s="225">
        <v>0</v>
      </c>
      <c r="V28" s="225">
        <f>ROUND(E28*U28,2)</f>
        <v>0</v>
      </c>
      <c r="W28" s="225"/>
      <c r="X28" s="225" t="s">
        <v>285</v>
      </c>
      <c r="Y28" s="225" t="s">
        <v>225</v>
      </c>
      <c r="Z28" s="215"/>
      <c r="AA28" s="215"/>
      <c r="AB28" s="215"/>
      <c r="AC28" s="215"/>
      <c r="AD28" s="215"/>
      <c r="AE28" s="215"/>
      <c r="AF28" s="215"/>
      <c r="AG28" s="215" t="s">
        <v>286</v>
      </c>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row>
    <row r="29" spans="1:60" outlineLevel="1" x14ac:dyDescent="0.2">
      <c r="A29" s="241">
        <v>18</v>
      </c>
      <c r="B29" s="242" t="s">
        <v>471</v>
      </c>
      <c r="C29" s="249" t="s">
        <v>472</v>
      </c>
      <c r="D29" s="243" t="s">
        <v>341</v>
      </c>
      <c r="E29" s="244">
        <v>7</v>
      </c>
      <c r="F29" s="245"/>
      <c r="G29" s="246">
        <f>ROUND(E29*F29,2)</f>
        <v>0</v>
      </c>
      <c r="H29" s="245"/>
      <c r="I29" s="246">
        <f>ROUND(E29*H29,2)</f>
        <v>0</v>
      </c>
      <c r="J29" s="245"/>
      <c r="K29" s="246">
        <f>ROUND(E29*J29,2)</f>
        <v>0</v>
      </c>
      <c r="L29" s="246">
        <v>21</v>
      </c>
      <c r="M29" s="246">
        <f>G29*(1+L29/100)</f>
        <v>0</v>
      </c>
      <c r="N29" s="244">
        <v>9.8200000000000006E-3</v>
      </c>
      <c r="O29" s="244">
        <f>ROUND(E29*N29,2)</f>
        <v>7.0000000000000007E-2</v>
      </c>
      <c r="P29" s="244">
        <v>0</v>
      </c>
      <c r="Q29" s="244">
        <f>ROUND(E29*P29,2)</f>
        <v>0</v>
      </c>
      <c r="R29" s="246" t="s">
        <v>302</v>
      </c>
      <c r="S29" s="246" t="s">
        <v>236</v>
      </c>
      <c r="T29" s="247" t="s">
        <v>223</v>
      </c>
      <c r="U29" s="225">
        <v>0</v>
      </c>
      <c r="V29" s="225">
        <f>ROUND(E29*U29,2)</f>
        <v>0</v>
      </c>
      <c r="W29" s="225"/>
      <c r="X29" s="225" t="s">
        <v>285</v>
      </c>
      <c r="Y29" s="225" t="s">
        <v>225</v>
      </c>
      <c r="Z29" s="215"/>
      <c r="AA29" s="215"/>
      <c r="AB29" s="215"/>
      <c r="AC29" s="215"/>
      <c r="AD29" s="215"/>
      <c r="AE29" s="215"/>
      <c r="AF29" s="215"/>
      <c r="AG29" s="215" t="s">
        <v>286</v>
      </c>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row>
    <row r="30" spans="1:60" x14ac:dyDescent="0.2">
      <c r="A30" s="227" t="s">
        <v>217</v>
      </c>
      <c r="B30" s="228" t="s">
        <v>178</v>
      </c>
      <c r="C30" s="248" t="s">
        <v>179</v>
      </c>
      <c r="D30" s="229"/>
      <c r="E30" s="230"/>
      <c r="F30" s="231"/>
      <c r="G30" s="231">
        <f>SUMIF(AG31:AG31,"&lt;&gt;NOR",G31:G31)</f>
        <v>0</v>
      </c>
      <c r="H30" s="231"/>
      <c r="I30" s="231">
        <f>SUM(I31:I31)</f>
        <v>0</v>
      </c>
      <c r="J30" s="231"/>
      <c r="K30" s="231">
        <f>SUM(K31:K31)</f>
        <v>0</v>
      </c>
      <c r="L30" s="231"/>
      <c r="M30" s="231">
        <f>SUM(M31:M31)</f>
        <v>0</v>
      </c>
      <c r="N30" s="230"/>
      <c r="O30" s="230">
        <f>SUM(O31:O31)</f>
        <v>0.22</v>
      </c>
      <c r="P30" s="230"/>
      <c r="Q30" s="230">
        <f>SUM(Q31:Q31)</f>
        <v>0</v>
      </c>
      <c r="R30" s="231"/>
      <c r="S30" s="231"/>
      <c r="T30" s="232"/>
      <c r="U30" s="226"/>
      <c r="V30" s="226">
        <f>SUM(V31:V31)</f>
        <v>245.88</v>
      </c>
      <c r="W30" s="226"/>
      <c r="X30" s="226"/>
      <c r="Y30" s="226"/>
      <c r="AG30" t="s">
        <v>218</v>
      </c>
    </row>
    <row r="31" spans="1:60" outlineLevel="1" x14ac:dyDescent="0.2">
      <c r="A31" s="241">
        <v>19</v>
      </c>
      <c r="B31" s="242" t="s">
        <v>473</v>
      </c>
      <c r="C31" s="249" t="s">
        <v>474</v>
      </c>
      <c r="D31" s="243" t="s">
        <v>299</v>
      </c>
      <c r="E31" s="244">
        <v>360</v>
      </c>
      <c r="F31" s="245"/>
      <c r="G31" s="246">
        <f>ROUND(E31*F31,2)</f>
        <v>0</v>
      </c>
      <c r="H31" s="245"/>
      <c r="I31" s="246">
        <f>ROUND(E31*H31,2)</f>
        <v>0</v>
      </c>
      <c r="J31" s="245"/>
      <c r="K31" s="246">
        <f>ROUND(E31*J31,2)</f>
        <v>0</v>
      </c>
      <c r="L31" s="246">
        <v>21</v>
      </c>
      <c r="M31" s="246">
        <f>G31*(1+L31/100)</f>
        <v>0</v>
      </c>
      <c r="N31" s="244">
        <v>5.9999999999999995E-4</v>
      </c>
      <c r="O31" s="244">
        <f>ROUND(E31*N31,2)</f>
        <v>0.22</v>
      </c>
      <c r="P31" s="244">
        <v>0</v>
      </c>
      <c r="Q31" s="244">
        <f>ROUND(E31*P31,2)</f>
        <v>0</v>
      </c>
      <c r="R31" s="246"/>
      <c r="S31" s="246" t="s">
        <v>236</v>
      </c>
      <c r="T31" s="247" t="s">
        <v>223</v>
      </c>
      <c r="U31" s="225">
        <v>0.68300000000000005</v>
      </c>
      <c r="V31" s="225">
        <f>ROUND(E31*U31,2)</f>
        <v>245.88</v>
      </c>
      <c r="W31" s="225"/>
      <c r="X31" s="225" t="s">
        <v>224</v>
      </c>
      <c r="Y31" s="225" t="s">
        <v>225</v>
      </c>
      <c r="Z31" s="215"/>
      <c r="AA31" s="215"/>
      <c r="AB31" s="215"/>
      <c r="AC31" s="215"/>
      <c r="AD31" s="215"/>
      <c r="AE31" s="215"/>
      <c r="AF31" s="215"/>
      <c r="AG31" s="215" t="s">
        <v>226</v>
      </c>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row>
    <row r="32" spans="1:60" x14ac:dyDescent="0.2">
      <c r="A32" s="227" t="s">
        <v>217</v>
      </c>
      <c r="B32" s="228" t="s">
        <v>180</v>
      </c>
      <c r="C32" s="248" t="s">
        <v>181</v>
      </c>
      <c r="D32" s="229"/>
      <c r="E32" s="230"/>
      <c r="F32" s="231"/>
      <c r="G32" s="231">
        <f>SUMIF(AG33:AG34,"&lt;&gt;NOR",G33:G34)</f>
        <v>0</v>
      </c>
      <c r="H32" s="231"/>
      <c r="I32" s="231">
        <f>SUM(I33:I34)</f>
        <v>0</v>
      </c>
      <c r="J32" s="231"/>
      <c r="K32" s="231">
        <f>SUM(K33:K34)</f>
        <v>0</v>
      </c>
      <c r="L32" s="231"/>
      <c r="M32" s="231">
        <f>SUM(M33:M34)</f>
        <v>0</v>
      </c>
      <c r="N32" s="230"/>
      <c r="O32" s="230">
        <f>SUM(O33:O34)</f>
        <v>0.01</v>
      </c>
      <c r="P32" s="230"/>
      <c r="Q32" s="230">
        <f>SUM(Q33:Q34)</f>
        <v>0</v>
      </c>
      <c r="R32" s="231"/>
      <c r="S32" s="231"/>
      <c r="T32" s="232"/>
      <c r="U32" s="226"/>
      <c r="V32" s="226">
        <f>SUM(V33:V34)</f>
        <v>3.15</v>
      </c>
      <c r="W32" s="226"/>
      <c r="X32" s="226"/>
      <c r="Y32" s="226"/>
      <c r="AG32" t="s">
        <v>218</v>
      </c>
    </row>
    <row r="33" spans="1:60" outlineLevel="1" x14ac:dyDescent="0.2">
      <c r="A33" s="241">
        <v>20</v>
      </c>
      <c r="B33" s="242" t="s">
        <v>297</v>
      </c>
      <c r="C33" s="249" t="s">
        <v>298</v>
      </c>
      <c r="D33" s="243" t="s">
        <v>299</v>
      </c>
      <c r="E33" s="244">
        <v>30</v>
      </c>
      <c r="F33" s="245"/>
      <c r="G33" s="246">
        <f>ROUND(E33*F33,2)</f>
        <v>0</v>
      </c>
      <c r="H33" s="245"/>
      <c r="I33" s="246">
        <f>ROUND(E33*H33,2)</f>
        <v>0</v>
      </c>
      <c r="J33" s="245"/>
      <c r="K33" s="246">
        <f>ROUND(E33*J33,2)</f>
        <v>0</v>
      </c>
      <c r="L33" s="246">
        <v>21</v>
      </c>
      <c r="M33" s="246">
        <f>G33*(1+L33/100)</f>
        <v>0</v>
      </c>
      <c r="N33" s="244">
        <v>0</v>
      </c>
      <c r="O33" s="244">
        <f>ROUND(E33*N33,2)</f>
        <v>0</v>
      </c>
      <c r="P33" s="244">
        <v>0</v>
      </c>
      <c r="Q33" s="244">
        <f>ROUND(E33*P33,2)</f>
        <v>0</v>
      </c>
      <c r="R33" s="246"/>
      <c r="S33" s="246" t="s">
        <v>236</v>
      </c>
      <c r="T33" s="247" t="s">
        <v>223</v>
      </c>
      <c r="U33" s="225">
        <v>0.105</v>
      </c>
      <c r="V33" s="225">
        <f>ROUND(E33*U33,2)</f>
        <v>3.15</v>
      </c>
      <c r="W33" s="225"/>
      <c r="X33" s="225" t="s">
        <v>224</v>
      </c>
      <c r="Y33" s="225" t="s">
        <v>225</v>
      </c>
      <c r="Z33" s="215"/>
      <c r="AA33" s="215"/>
      <c r="AB33" s="215"/>
      <c r="AC33" s="215"/>
      <c r="AD33" s="215"/>
      <c r="AE33" s="215"/>
      <c r="AF33" s="215"/>
      <c r="AG33" s="215" t="s">
        <v>226</v>
      </c>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row>
    <row r="34" spans="1:60" outlineLevel="1" x14ac:dyDescent="0.2">
      <c r="A34" s="241">
        <v>21</v>
      </c>
      <c r="B34" s="242" t="s">
        <v>300</v>
      </c>
      <c r="C34" s="249" t="s">
        <v>370</v>
      </c>
      <c r="D34" s="243" t="s">
        <v>299</v>
      </c>
      <c r="E34" s="244">
        <v>30</v>
      </c>
      <c r="F34" s="245"/>
      <c r="G34" s="246">
        <f>ROUND(E34*F34,2)</f>
        <v>0</v>
      </c>
      <c r="H34" s="245"/>
      <c r="I34" s="246">
        <f>ROUND(E34*H34,2)</f>
        <v>0</v>
      </c>
      <c r="J34" s="245"/>
      <c r="K34" s="246">
        <f>ROUND(E34*J34,2)</f>
        <v>0</v>
      </c>
      <c r="L34" s="246">
        <v>21</v>
      </c>
      <c r="M34" s="246">
        <f>G34*(1+L34/100)</f>
        <v>0</v>
      </c>
      <c r="N34" s="244">
        <v>3.1E-4</v>
      </c>
      <c r="O34" s="244">
        <f>ROUND(E34*N34,2)</f>
        <v>0.01</v>
      </c>
      <c r="P34" s="244">
        <v>0</v>
      </c>
      <c r="Q34" s="244">
        <f>ROUND(E34*P34,2)</f>
        <v>0</v>
      </c>
      <c r="R34" s="246" t="s">
        <v>302</v>
      </c>
      <c r="S34" s="246" t="s">
        <v>236</v>
      </c>
      <c r="T34" s="247" t="s">
        <v>223</v>
      </c>
      <c r="U34" s="225">
        <v>0</v>
      </c>
      <c r="V34" s="225">
        <f>ROUND(E34*U34,2)</f>
        <v>0</v>
      </c>
      <c r="W34" s="225"/>
      <c r="X34" s="225" t="s">
        <v>285</v>
      </c>
      <c r="Y34" s="225" t="s">
        <v>225</v>
      </c>
      <c r="Z34" s="215"/>
      <c r="AA34" s="215"/>
      <c r="AB34" s="215"/>
      <c r="AC34" s="215"/>
      <c r="AD34" s="215"/>
      <c r="AE34" s="215"/>
      <c r="AF34" s="215"/>
      <c r="AG34" s="215" t="s">
        <v>286</v>
      </c>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row>
    <row r="35" spans="1:60" x14ac:dyDescent="0.2">
      <c r="A35" s="227" t="s">
        <v>217</v>
      </c>
      <c r="B35" s="228" t="s">
        <v>184</v>
      </c>
      <c r="C35" s="248" t="s">
        <v>185</v>
      </c>
      <c r="D35" s="229"/>
      <c r="E35" s="230"/>
      <c r="F35" s="231"/>
      <c r="G35" s="231">
        <f>SUMIF(AG36:AG42,"&lt;&gt;NOR",G36:G42)</f>
        <v>0</v>
      </c>
      <c r="H35" s="231"/>
      <c r="I35" s="231">
        <f>SUM(I36:I42)</f>
        <v>0</v>
      </c>
      <c r="J35" s="231"/>
      <c r="K35" s="231">
        <f>SUM(K36:K42)</f>
        <v>0</v>
      </c>
      <c r="L35" s="231"/>
      <c r="M35" s="231">
        <f>SUM(M36:M42)</f>
        <v>0</v>
      </c>
      <c r="N35" s="230"/>
      <c r="O35" s="230">
        <f>SUM(O36:O42)</f>
        <v>42.760000000000005</v>
      </c>
      <c r="P35" s="230"/>
      <c r="Q35" s="230">
        <f>SUM(Q36:Q42)</f>
        <v>0</v>
      </c>
      <c r="R35" s="231"/>
      <c r="S35" s="231"/>
      <c r="T35" s="232"/>
      <c r="U35" s="226"/>
      <c r="V35" s="226">
        <f>SUM(V36:V42)</f>
        <v>113.03</v>
      </c>
      <c r="W35" s="226"/>
      <c r="X35" s="226"/>
      <c r="Y35" s="226"/>
      <c r="AG35" t="s">
        <v>218</v>
      </c>
    </row>
    <row r="36" spans="1:60" outlineLevel="1" x14ac:dyDescent="0.2">
      <c r="A36" s="241">
        <v>22</v>
      </c>
      <c r="B36" s="242" t="s">
        <v>423</v>
      </c>
      <c r="C36" s="249" t="s">
        <v>424</v>
      </c>
      <c r="D36" s="243" t="s">
        <v>425</v>
      </c>
      <c r="E36" s="244">
        <v>0.31</v>
      </c>
      <c r="F36" s="245"/>
      <c r="G36" s="246">
        <f>ROUND(E36*F36,2)</f>
        <v>0</v>
      </c>
      <c r="H36" s="245"/>
      <c r="I36" s="246">
        <f>ROUND(E36*H36,2)</f>
        <v>0</v>
      </c>
      <c r="J36" s="245"/>
      <c r="K36" s="246">
        <f>ROUND(E36*J36,2)</f>
        <v>0</v>
      </c>
      <c r="L36" s="246">
        <v>21</v>
      </c>
      <c r="M36" s="246">
        <f>G36*(1+L36/100)</f>
        <v>0</v>
      </c>
      <c r="N36" s="244">
        <v>1.124E-2</v>
      </c>
      <c r="O36" s="244">
        <f>ROUND(E36*N36,2)</f>
        <v>0</v>
      </c>
      <c r="P36" s="244">
        <v>0</v>
      </c>
      <c r="Q36" s="244">
        <f>ROUND(E36*P36,2)</f>
        <v>0</v>
      </c>
      <c r="R36" s="246"/>
      <c r="S36" s="246" t="s">
        <v>236</v>
      </c>
      <c r="T36" s="247" t="s">
        <v>223</v>
      </c>
      <c r="U36" s="225">
        <v>3.1560000000000001</v>
      </c>
      <c r="V36" s="225">
        <f>ROUND(E36*U36,2)</f>
        <v>0.98</v>
      </c>
      <c r="W36" s="225"/>
      <c r="X36" s="225" t="s">
        <v>224</v>
      </c>
      <c r="Y36" s="225" t="s">
        <v>225</v>
      </c>
      <c r="Z36" s="215"/>
      <c r="AA36" s="215"/>
      <c r="AB36" s="215"/>
      <c r="AC36" s="215"/>
      <c r="AD36" s="215"/>
      <c r="AE36" s="215"/>
      <c r="AF36" s="215"/>
      <c r="AG36" s="215" t="s">
        <v>226</v>
      </c>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row>
    <row r="37" spans="1:60" outlineLevel="1" x14ac:dyDescent="0.2">
      <c r="A37" s="234">
        <v>23</v>
      </c>
      <c r="B37" s="235" t="s">
        <v>475</v>
      </c>
      <c r="C37" s="250" t="s">
        <v>476</v>
      </c>
      <c r="D37" s="236" t="s">
        <v>341</v>
      </c>
      <c r="E37" s="237">
        <v>7</v>
      </c>
      <c r="F37" s="238"/>
      <c r="G37" s="239">
        <f>ROUND(E37*F37,2)</f>
        <v>0</v>
      </c>
      <c r="H37" s="238"/>
      <c r="I37" s="239">
        <f>ROUND(E37*H37,2)</f>
        <v>0</v>
      </c>
      <c r="J37" s="238"/>
      <c r="K37" s="239">
        <f>ROUND(E37*J37,2)</f>
        <v>0</v>
      </c>
      <c r="L37" s="239">
        <v>21</v>
      </c>
      <c r="M37" s="239">
        <f>G37*(1+L37/100)</f>
        <v>0</v>
      </c>
      <c r="N37" s="237">
        <v>1.22245</v>
      </c>
      <c r="O37" s="237">
        <f>ROUND(E37*N37,2)</f>
        <v>8.56</v>
      </c>
      <c r="P37" s="237">
        <v>0</v>
      </c>
      <c r="Q37" s="237">
        <f>ROUND(E37*P37,2)</f>
        <v>0</v>
      </c>
      <c r="R37" s="239"/>
      <c r="S37" s="239" t="s">
        <v>236</v>
      </c>
      <c r="T37" s="240" t="s">
        <v>223</v>
      </c>
      <c r="U37" s="225">
        <v>3.1379999999999999</v>
      </c>
      <c r="V37" s="225">
        <f>ROUND(E37*U37,2)</f>
        <v>21.97</v>
      </c>
      <c r="W37" s="225"/>
      <c r="X37" s="225" t="s">
        <v>224</v>
      </c>
      <c r="Y37" s="225" t="s">
        <v>225</v>
      </c>
      <c r="Z37" s="215"/>
      <c r="AA37" s="215"/>
      <c r="AB37" s="215"/>
      <c r="AC37" s="215"/>
      <c r="AD37" s="215"/>
      <c r="AE37" s="215"/>
      <c r="AF37" s="215"/>
      <c r="AG37" s="215" t="s">
        <v>226</v>
      </c>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row>
    <row r="38" spans="1:60" outlineLevel="2" x14ac:dyDescent="0.2">
      <c r="A38" s="222"/>
      <c r="B38" s="223"/>
      <c r="C38" s="263" t="s">
        <v>477</v>
      </c>
      <c r="D38" s="259"/>
      <c r="E38" s="259"/>
      <c r="F38" s="259"/>
      <c r="G38" s="259"/>
      <c r="H38" s="225"/>
      <c r="I38" s="225"/>
      <c r="J38" s="225"/>
      <c r="K38" s="225"/>
      <c r="L38" s="225"/>
      <c r="M38" s="225"/>
      <c r="N38" s="224"/>
      <c r="O38" s="224"/>
      <c r="P38" s="224"/>
      <c r="Q38" s="224"/>
      <c r="R38" s="225"/>
      <c r="S38" s="225"/>
      <c r="T38" s="225"/>
      <c r="U38" s="225"/>
      <c r="V38" s="225"/>
      <c r="W38" s="225"/>
      <c r="X38" s="225"/>
      <c r="Y38" s="225"/>
      <c r="Z38" s="215"/>
      <c r="AA38" s="215"/>
      <c r="AB38" s="215"/>
      <c r="AC38" s="215"/>
      <c r="AD38" s="215"/>
      <c r="AE38" s="215"/>
      <c r="AF38" s="215"/>
      <c r="AG38" s="215" t="s">
        <v>278</v>
      </c>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row>
    <row r="39" spans="1:60" outlineLevel="1" x14ac:dyDescent="0.2">
      <c r="A39" s="241">
        <v>24</v>
      </c>
      <c r="B39" s="242" t="s">
        <v>303</v>
      </c>
      <c r="C39" s="249" t="s">
        <v>304</v>
      </c>
      <c r="D39" s="243" t="s">
        <v>299</v>
      </c>
      <c r="E39" s="244">
        <v>310</v>
      </c>
      <c r="F39" s="245"/>
      <c r="G39" s="246">
        <f>ROUND(E39*F39,2)</f>
        <v>0</v>
      </c>
      <c r="H39" s="245"/>
      <c r="I39" s="246">
        <f>ROUND(E39*H39,2)</f>
        <v>0</v>
      </c>
      <c r="J39" s="245"/>
      <c r="K39" s="246">
        <f>ROUND(E39*J39,2)</f>
        <v>0</v>
      </c>
      <c r="L39" s="246">
        <v>21</v>
      </c>
      <c r="M39" s="246">
        <f>G39*(1+L39/100)</f>
        <v>0</v>
      </c>
      <c r="N39" s="244">
        <v>0</v>
      </c>
      <c r="O39" s="244">
        <f>ROUND(E39*N39,2)</f>
        <v>0</v>
      </c>
      <c r="P39" s="244">
        <v>0</v>
      </c>
      <c r="Q39" s="244">
        <f>ROUND(E39*P39,2)</f>
        <v>0</v>
      </c>
      <c r="R39" s="246"/>
      <c r="S39" s="246" t="s">
        <v>236</v>
      </c>
      <c r="T39" s="247" t="s">
        <v>223</v>
      </c>
      <c r="U39" s="225">
        <v>8.1759999999999999E-2</v>
      </c>
      <c r="V39" s="225">
        <f>ROUND(E39*U39,2)</f>
        <v>25.35</v>
      </c>
      <c r="W39" s="225"/>
      <c r="X39" s="225" t="s">
        <v>224</v>
      </c>
      <c r="Y39" s="225" t="s">
        <v>225</v>
      </c>
      <c r="Z39" s="215"/>
      <c r="AA39" s="215"/>
      <c r="AB39" s="215"/>
      <c r="AC39" s="215"/>
      <c r="AD39" s="215"/>
      <c r="AE39" s="215"/>
      <c r="AF39" s="215"/>
      <c r="AG39" s="215" t="s">
        <v>226</v>
      </c>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row>
    <row r="40" spans="1:60" outlineLevel="1" x14ac:dyDescent="0.2">
      <c r="A40" s="241">
        <v>25</v>
      </c>
      <c r="B40" s="242" t="s">
        <v>306</v>
      </c>
      <c r="C40" s="249" t="s">
        <v>307</v>
      </c>
      <c r="D40" s="243" t="s">
        <v>299</v>
      </c>
      <c r="E40" s="244">
        <v>310</v>
      </c>
      <c r="F40" s="245"/>
      <c r="G40" s="246">
        <f>ROUND(E40*F40,2)</f>
        <v>0</v>
      </c>
      <c r="H40" s="245"/>
      <c r="I40" s="246">
        <f>ROUND(E40*H40,2)</f>
        <v>0</v>
      </c>
      <c r="J40" s="245"/>
      <c r="K40" s="246">
        <f>ROUND(E40*J40,2)</f>
        <v>0</v>
      </c>
      <c r="L40" s="246">
        <v>21</v>
      </c>
      <c r="M40" s="246">
        <f>G40*(1+L40/100)</f>
        <v>0</v>
      </c>
      <c r="N40" s="244">
        <v>0.11025</v>
      </c>
      <c r="O40" s="244">
        <f>ROUND(E40*N40,2)</f>
        <v>34.18</v>
      </c>
      <c r="P40" s="244">
        <v>0</v>
      </c>
      <c r="Q40" s="244">
        <f>ROUND(E40*P40,2)</f>
        <v>0</v>
      </c>
      <c r="R40" s="246"/>
      <c r="S40" s="246" t="s">
        <v>236</v>
      </c>
      <c r="T40" s="247" t="s">
        <v>223</v>
      </c>
      <c r="U40" s="225">
        <v>5.28E-2</v>
      </c>
      <c r="V40" s="225">
        <f>ROUND(E40*U40,2)</f>
        <v>16.37</v>
      </c>
      <c r="W40" s="225"/>
      <c r="X40" s="225" t="s">
        <v>224</v>
      </c>
      <c r="Y40" s="225" t="s">
        <v>225</v>
      </c>
      <c r="Z40" s="215"/>
      <c r="AA40" s="215"/>
      <c r="AB40" s="215"/>
      <c r="AC40" s="215"/>
      <c r="AD40" s="215"/>
      <c r="AE40" s="215"/>
      <c r="AF40" s="215"/>
      <c r="AG40" s="215" t="s">
        <v>226</v>
      </c>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row>
    <row r="41" spans="1:60" outlineLevel="1" x14ac:dyDescent="0.2">
      <c r="A41" s="241">
        <v>26</v>
      </c>
      <c r="B41" s="242" t="s">
        <v>308</v>
      </c>
      <c r="C41" s="249" t="s">
        <v>371</v>
      </c>
      <c r="D41" s="243" t="s">
        <v>299</v>
      </c>
      <c r="E41" s="244">
        <v>310</v>
      </c>
      <c r="F41" s="245"/>
      <c r="G41" s="246">
        <f>ROUND(E41*F41,2)</f>
        <v>0</v>
      </c>
      <c r="H41" s="245"/>
      <c r="I41" s="246">
        <f>ROUND(E41*H41,2)</f>
        <v>0</v>
      </c>
      <c r="J41" s="245"/>
      <c r="K41" s="246">
        <f>ROUND(E41*J41,2)</f>
        <v>0</v>
      </c>
      <c r="L41" s="246">
        <v>21</v>
      </c>
      <c r="M41" s="246">
        <f>G41*(1+L41/100)</f>
        <v>0</v>
      </c>
      <c r="N41" s="244">
        <v>6.0000000000000002E-5</v>
      </c>
      <c r="O41" s="244">
        <f>ROUND(E41*N41,2)</f>
        <v>0.02</v>
      </c>
      <c r="P41" s="244">
        <v>0</v>
      </c>
      <c r="Q41" s="244">
        <f>ROUND(E41*P41,2)</f>
        <v>0</v>
      </c>
      <c r="R41" s="246"/>
      <c r="S41" s="246" t="s">
        <v>236</v>
      </c>
      <c r="T41" s="247" t="s">
        <v>223</v>
      </c>
      <c r="U41" s="225">
        <v>2.5999999999999999E-2</v>
      </c>
      <c r="V41" s="225">
        <f>ROUND(E41*U41,2)</f>
        <v>8.06</v>
      </c>
      <c r="W41" s="225"/>
      <c r="X41" s="225" t="s">
        <v>224</v>
      </c>
      <c r="Y41" s="225" t="s">
        <v>225</v>
      </c>
      <c r="Z41" s="215"/>
      <c r="AA41" s="215"/>
      <c r="AB41" s="215"/>
      <c r="AC41" s="215"/>
      <c r="AD41" s="215"/>
      <c r="AE41" s="215"/>
      <c r="AF41" s="215"/>
      <c r="AG41" s="215" t="s">
        <v>226</v>
      </c>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row>
    <row r="42" spans="1:60" outlineLevel="1" x14ac:dyDescent="0.2">
      <c r="A42" s="241">
        <v>27</v>
      </c>
      <c r="B42" s="242" t="s">
        <v>310</v>
      </c>
      <c r="C42" s="249" t="s">
        <v>311</v>
      </c>
      <c r="D42" s="243" t="s">
        <v>299</v>
      </c>
      <c r="E42" s="244">
        <v>310</v>
      </c>
      <c r="F42" s="245"/>
      <c r="G42" s="246">
        <f>ROUND(E42*F42,2)</f>
        <v>0</v>
      </c>
      <c r="H42" s="245"/>
      <c r="I42" s="246">
        <f>ROUND(E42*H42,2)</f>
        <v>0</v>
      </c>
      <c r="J42" s="245"/>
      <c r="K42" s="246">
        <f>ROUND(E42*J42,2)</f>
        <v>0</v>
      </c>
      <c r="L42" s="246">
        <v>21</v>
      </c>
      <c r="M42" s="246">
        <f>G42*(1+L42/100)</f>
        <v>0</v>
      </c>
      <c r="N42" s="244">
        <v>0</v>
      </c>
      <c r="O42" s="244">
        <f>ROUND(E42*N42,2)</f>
        <v>0</v>
      </c>
      <c r="P42" s="244">
        <v>0</v>
      </c>
      <c r="Q42" s="244">
        <f>ROUND(E42*P42,2)</f>
        <v>0</v>
      </c>
      <c r="R42" s="246"/>
      <c r="S42" s="246" t="s">
        <v>236</v>
      </c>
      <c r="T42" s="247" t="s">
        <v>223</v>
      </c>
      <c r="U42" s="225">
        <v>0.13</v>
      </c>
      <c r="V42" s="225">
        <f>ROUND(E42*U42,2)</f>
        <v>40.299999999999997</v>
      </c>
      <c r="W42" s="225"/>
      <c r="X42" s="225" t="s">
        <v>224</v>
      </c>
      <c r="Y42" s="225" t="s">
        <v>225</v>
      </c>
      <c r="Z42" s="215"/>
      <c r="AA42" s="215"/>
      <c r="AB42" s="215"/>
      <c r="AC42" s="215"/>
      <c r="AD42" s="215"/>
      <c r="AE42" s="215"/>
      <c r="AF42" s="215"/>
      <c r="AG42" s="215" t="s">
        <v>226</v>
      </c>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row>
    <row r="43" spans="1:60" x14ac:dyDescent="0.2">
      <c r="A43" s="227" t="s">
        <v>217</v>
      </c>
      <c r="B43" s="228" t="s">
        <v>186</v>
      </c>
      <c r="C43" s="248" t="s">
        <v>187</v>
      </c>
      <c r="D43" s="229"/>
      <c r="E43" s="230"/>
      <c r="F43" s="231"/>
      <c r="G43" s="231">
        <f>SUMIF(AG44:AG58,"&lt;&gt;NOR",G44:G58)</f>
        <v>0</v>
      </c>
      <c r="H43" s="231"/>
      <c r="I43" s="231">
        <f>SUM(I44:I58)</f>
        <v>0</v>
      </c>
      <c r="J43" s="231"/>
      <c r="K43" s="231">
        <f>SUM(K44:K58)</f>
        <v>0</v>
      </c>
      <c r="L43" s="231"/>
      <c r="M43" s="231">
        <f>SUM(M44:M58)</f>
        <v>0</v>
      </c>
      <c r="N43" s="230"/>
      <c r="O43" s="230">
        <f>SUM(O44:O58)</f>
        <v>0.41000000000000003</v>
      </c>
      <c r="P43" s="230"/>
      <c r="Q43" s="230">
        <f>SUM(Q44:Q58)</f>
        <v>0</v>
      </c>
      <c r="R43" s="231"/>
      <c r="S43" s="231"/>
      <c r="T43" s="232"/>
      <c r="U43" s="226"/>
      <c r="V43" s="226">
        <f>SUM(V44:V58)</f>
        <v>92.77000000000001</v>
      </c>
      <c r="W43" s="226"/>
      <c r="X43" s="226"/>
      <c r="Y43" s="226"/>
      <c r="AG43" t="s">
        <v>218</v>
      </c>
    </row>
    <row r="44" spans="1:60" outlineLevel="1" x14ac:dyDescent="0.2">
      <c r="A44" s="241">
        <v>28</v>
      </c>
      <c r="B44" s="242" t="s">
        <v>478</v>
      </c>
      <c r="C44" s="249" t="s">
        <v>479</v>
      </c>
      <c r="D44" s="243" t="s">
        <v>341</v>
      </c>
      <c r="E44" s="244">
        <v>1</v>
      </c>
      <c r="F44" s="245"/>
      <c r="G44" s="246">
        <f>ROUND(E44*F44,2)</f>
        <v>0</v>
      </c>
      <c r="H44" s="245"/>
      <c r="I44" s="246">
        <f>ROUND(E44*H44,2)</f>
        <v>0</v>
      </c>
      <c r="J44" s="245"/>
      <c r="K44" s="246">
        <f>ROUND(E44*J44,2)</f>
        <v>0</v>
      </c>
      <c r="L44" s="246">
        <v>21</v>
      </c>
      <c r="M44" s="246">
        <f>G44*(1+L44/100)</f>
        <v>0</v>
      </c>
      <c r="N44" s="244">
        <v>0</v>
      </c>
      <c r="O44" s="244">
        <f>ROUND(E44*N44,2)</f>
        <v>0</v>
      </c>
      <c r="P44" s="244">
        <v>0</v>
      </c>
      <c r="Q44" s="244">
        <f>ROUND(E44*P44,2)</f>
        <v>0</v>
      </c>
      <c r="R44" s="246"/>
      <c r="S44" s="246" t="s">
        <v>236</v>
      </c>
      <c r="T44" s="247" t="s">
        <v>223</v>
      </c>
      <c r="U44" s="225">
        <v>1.6</v>
      </c>
      <c r="V44" s="225">
        <f>ROUND(E44*U44,2)</f>
        <v>1.6</v>
      </c>
      <c r="W44" s="225"/>
      <c r="X44" s="225" t="s">
        <v>224</v>
      </c>
      <c r="Y44" s="225" t="s">
        <v>225</v>
      </c>
      <c r="Z44" s="215"/>
      <c r="AA44" s="215"/>
      <c r="AB44" s="215"/>
      <c r="AC44" s="215"/>
      <c r="AD44" s="215"/>
      <c r="AE44" s="215"/>
      <c r="AF44" s="215"/>
      <c r="AG44" s="215" t="s">
        <v>226</v>
      </c>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row>
    <row r="45" spans="1:60" outlineLevel="1" x14ac:dyDescent="0.2">
      <c r="A45" s="241">
        <v>29</v>
      </c>
      <c r="B45" s="242" t="s">
        <v>480</v>
      </c>
      <c r="C45" s="249" t="s">
        <v>481</v>
      </c>
      <c r="D45" s="243" t="s">
        <v>341</v>
      </c>
      <c r="E45" s="244">
        <v>14</v>
      </c>
      <c r="F45" s="245"/>
      <c r="G45" s="246">
        <f>ROUND(E45*F45,2)</f>
        <v>0</v>
      </c>
      <c r="H45" s="245"/>
      <c r="I45" s="246">
        <f>ROUND(E45*H45,2)</f>
        <v>0</v>
      </c>
      <c r="J45" s="245"/>
      <c r="K45" s="246">
        <f>ROUND(E45*J45,2)</f>
        <v>0</v>
      </c>
      <c r="L45" s="246">
        <v>21</v>
      </c>
      <c r="M45" s="246">
        <f>G45*(1+L45/100)</f>
        <v>0</v>
      </c>
      <c r="N45" s="244">
        <v>0</v>
      </c>
      <c r="O45" s="244">
        <f>ROUND(E45*N45,2)</f>
        <v>0</v>
      </c>
      <c r="P45" s="244">
        <v>0</v>
      </c>
      <c r="Q45" s="244">
        <f>ROUND(E45*P45,2)</f>
        <v>0</v>
      </c>
      <c r="R45" s="246"/>
      <c r="S45" s="246" t="s">
        <v>236</v>
      </c>
      <c r="T45" s="247" t="s">
        <v>223</v>
      </c>
      <c r="U45" s="225">
        <v>0.33867000000000003</v>
      </c>
      <c r="V45" s="225">
        <f>ROUND(E45*U45,2)</f>
        <v>4.74</v>
      </c>
      <c r="W45" s="225"/>
      <c r="X45" s="225" t="s">
        <v>224</v>
      </c>
      <c r="Y45" s="225" t="s">
        <v>225</v>
      </c>
      <c r="Z45" s="215"/>
      <c r="AA45" s="215"/>
      <c r="AB45" s="215"/>
      <c r="AC45" s="215"/>
      <c r="AD45" s="215"/>
      <c r="AE45" s="215"/>
      <c r="AF45" s="215"/>
      <c r="AG45" s="215" t="s">
        <v>226</v>
      </c>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row>
    <row r="46" spans="1:60" outlineLevel="1" x14ac:dyDescent="0.2">
      <c r="A46" s="241">
        <v>30</v>
      </c>
      <c r="B46" s="242" t="s">
        <v>482</v>
      </c>
      <c r="C46" s="249" t="s">
        <v>483</v>
      </c>
      <c r="D46" s="243" t="s">
        <v>299</v>
      </c>
      <c r="E46" s="244">
        <v>10</v>
      </c>
      <c r="F46" s="245"/>
      <c r="G46" s="246">
        <f>ROUND(E46*F46,2)</f>
        <v>0</v>
      </c>
      <c r="H46" s="245"/>
      <c r="I46" s="246">
        <f>ROUND(E46*H46,2)</f>
        <v>0</v>
      </c>
      <c r="J46" s="245"/>
      <c r="K46" s="246">
        <f>ROUND(E46*J46,2)</f>
        <v>0</v>
      </c>
      <c r="L46" s="246">
        <v>21</v>
      </c>
      <c r="M46" s="246">
        <f>G46*(1+L46/100)</f>
        <v>0</v>
      </c>
      <c r="N46" s="244">
        <v>1.3999999999999999E-4</v>
      </c>
      <c r="O46" s="244">
        <f>ROUND(E46*N46,2)</f>
        <v>0</v>
      </c>
      <c r="P46" s="244">
        <v>0</v>
      </c>
      <c r="Q46" s="244">
        <f>ROUND(E46*P46,2)</f>
        <v>0</v>
      </c>
      <c r="R46" s="246"/>
      <c r="S46" s="246" t="s">
        <v>236</v>
      </c>
      <c r="T46" s="247" t="s">
        <v>223</v>
      </c>
      <c r="U46" s="225">
        <v>5.0959999999999998E-2</v>
      </c>
      <c r="V46" s="225">
        <f>ROUND(E46*U46,2)</f>
        <v>0.51</v>
      </c>
      <c r="W46" s="225"/>
      <c r="X46" s="225" t="s">
        <v>224</v>
      </c>
      <c r="Y46" s="225" t="s">
        <v>225</v>
      </c>
      <c r="Z46" s="215"/>
      <c r="AA46" s="215"/>
      <c r="AB46" s="215"/>
      <c r="AC46" s="215"/>
      <c r="AD46" s="215"/>
      <c r="AE46" s="215"/>
      <c r="AF46" s="215"/>
      <c r="AG46" s="215" t="s">
        <v>226</v>
      </c>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row>
    <row r="47" spans="1:60" outlineLevel="1" x14ac:dyDescent="0.2">
      <c r="A47" s="241">
        <v>31</v>
      </c>
      <c r="B47" s="242" t="s">
        <v>484</v>
      </c>
      <c r="C47" s="249" t="s">
        <v>485</v>
      </c>
      <c r="D47" s="243" t="s">
        <v>299</v>
      </c>
      <c r="E47" s="244">
        <v>185</v>
      </c>
      <c r="F47" s="245"/>
      <c r="G47" s="246">
        <f>ROUND(E47*F47,2)</f>
        <v>0</v>
      </c>
      <c r="H47" s="245"/>
      <c r="I47" s="246">
        <f>ROUND(E47*H47,2)</f>
        <v>0</v>
      </c>
      <c r="J47" s="245"/>
      <c r="K47" s="246">
        <f>ROUND(E47*J47,2)</f>
        <v>0</v>
      </c>
      <c r="L47" s="246">
        <v>21</v>
      </c>
      <c r="M47" s="246">
        <f>G47*(1+L47/100)</f>
        <v>0</v>
      </c>
      <c r="N47" s="244">
        <v>1.6000000000000001E-4</v>
      </c>
      <c r="O47" s="244">
        <f>ROUND(E47*N47,2)</f>
        <v>0.03</v>
      </c>
      <c r="P47" s="244">
        <v>0</v>
      </c>
      <c r="Q47" s="244">
        <f>ROUND(E47*P47,2)</f>
        <v>0</v>
      </c>
      <c r="R47" s="246"/>
      <c r="S47" s="246" t="s">
        <v>236</v>
      </c>
      <c r="T47" s="247" t="s">
        <v>223</v>
      </c>
      <c r="U47" s="225">
        <v>5.0959999999999998E-2</v>
      </c>
      <c r="V47" s="225">
        <f>ROUND(E47*U47,2)</f>
        <v>9.43</v>
      </c>
      <c r="W47" s="225"/>
      <c r="X47" s="225" t="s">
        <v>224</v>
      </c>
      <c r="Y47" s="225" t="s">
        <v>225</v>
      </c>
      <c r="Z47" s="215"/>
      <c r="AA47" s="215"/>
      <c r="AB47" s="215"/>
      <c r="AC47" s="215"/>
      <c r="AD47" s="215"/>
      <c r="AE47" s="215"/>
      <c r="AF47" s="215"/>
      <c r="AG47" s="215" t="s">
        <v>226</v>
      </c>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row>
    <row r="48" spans="1:60" outlineLevel="1" x14ac:dyDescent="0.2">
      <c r="A48" s="241">
        <v>32</v>
      </c>
      <c r="B48" s="242" t="s">
        <v>486</v>
      </c>
      <c r="C48" s="249" t="s">
        <v>487</v>
      </c>
      <c r="D48" s="243" t="s">
        <v>299</v>
      </c>
      <c r="E48" s="244">
        <v>95</v>
      </c>
      <c r="F48" s="245"/>
      <c r="G48" s="246">
        <f>ROUND(E48*F48,2)</f>
        <v>0</v>
      </c>
      <c r="H48" s="245"/>
      <c r="I48" s="246">
        <f>ROUND(E48*H48,2)</f>
        <v>0</v>
      </c>
      <c r="J48" s="245"/>
      <c r="K48" s="246">
        <f>ROUND(E48*J48,2)</f>
        <v>0</v>
      </c>
      <c r="L48" s="246">
        <v>21</v>
      </c>
      <c r="M48" s="246">
        <f>G48*(1+L48/100)</f>
        <v>0</v>
      </c>
      <c r="N48" s="244">
        <v>2.1000000000000001E-4</v>
      </c>
      <c r="O48" s="244">
        <f>ROUND(E48*N48,2)</f>
        <v>0.02</v>
      </c>
      <c r="P48" s="244">
        <v>0</v>
      </c>
      <c r="Q48" s="244">
        <f>ROUND(E48*P48,2)</f>
        <v>0</v>
      </c>
      <c r="R48" s="246"/>
      <c r="S48" s="246" t="s">
        <v>236</v>
      </c>
      <c r="T48" s="247" t="s">
        <v>223</v>
      </c>
      <c r="U48" s="225">
        <v>5.0959999999999998E-2</v>
      </c>
      <c r="V48" s="225">
        <f>ROUND(E48*U48,2)</f>
        <v>4.84</v>
      </c>
      <c r="W48" s="225"/>
      <c r="X48" s="225" t="s">
        <v>224</v>
      </c>
      <c r="Y48" s="225" t="s">
        <v>225</v>
      </c>
      <c r="Z48" s="215"/>
      <c r="AA48" s="215"/>
      <c r="AB48" s="215"/>
      <c r="AC48" s="215"/>
      <c r="AD48" s="215"/>
      <c r="AE48" s="215"/>
      <c r="AF48" s="215"/>
      <c r="AG48" s="215" t="s">
        <v>226</v>
      </c>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row>
    <row r="49" spans="1:60" outlineLevel="1" x14ac:dyDescent="0.2">
      <c r="A49" s="241">
        <v>33</v>
      </c>
      <c r="B49" s="242" t="s">
        <v>488</v>
      </c>
      <c r="C49" s="249" t="s">
        <v>489</v>
      </c>
      <c r="D49" s="243" t="s">
        <v>299</v>
      </c>
      <c r="E49" s="244">
        <v>315</v>
      </c>
      <c r="F49" s="245"/>
      <c r="G49" s="246">
        <f>ROUND(E49*F49,2)</f>
        <v>0</v>
      </c>
      <c r="H49" s="245"/>
      <c r="I49" s="246">
        <f>ROUND(E49*H49,2)</f>
        <v>0</v>
      </c>
      <c r="J49" s="245"/>
      <c r="K49" s="246">
        <f>ROUND(E49*J49,2)</f>
        <v>0</v>
      </c>
      <c r="L49" s="246">
        <v>21</v>
      </c>
      <c r="M49" s="246">
        <f>G49*(1+L49/100)</f>
        <v>0</v>
      </c>
      <c r="N49" s="244">
        <v>2.9999999999999997E-4</v>
      </c>
      <c r="O49" s="244">
        <f>ROUND(E49*N49,2)</f>
        <v>0.09</v>
      </c>
      <c r="P49" s="244">
        <v>0</v>
      </c>
      <c r="Q49" s="244">
        <f>ROUND(E49*P49,2)</f>
        <v>0</v>
      </c>
      <c r="R49" s="246"/>
      <c r="S49" s="246" t="s">
        <v>236</v>
      </c>
      <c r="T49" s="247" t="s">
        <v>223</v>
      </c>
      <c r="U49" s="225">
        <v>5.0959999999999998E-2</v>
      </c>
      <c r="V49" s="225">
        <f>ROUND(E49*U49,2)</f>
        <v>16.05</v>
      </c>
      <c r="W49" s="225"/>
      <c r="X49" s="225" t="s">
        <v>224</v>
      </c>
      <c r="Y49" s="225" t="s">
        <v>225</v>
      </c>
      <c r="Z49" s="215"/>
      <c r="AA49" s="215"/>
      <c r="AB49" s="215"/>
      <c r="AC49" s="215"/>
      <c r="AD49" s="215"/>
      <c r="AE49" s="215"/>
      <c r="AF49" s="215"/>
      <c r="AG49" s="215" t="s">
        <v>226</v>
      </c>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row>
    <row r="50" spans="1:60" outlineLevel="1" x14ac:dyDescent="0.2">
      <c r="A50" s="241">
        <v>34</v>
      </c>
      <c r="B50" s="242" t="s">
        <v>490</v>
      </c>
      <c r="C50" s="249" t="s">
        <v>491</v>
      </c>
      <c r="D50" s="243" t="s">
        <v>299</v>
      </c>
      <c r="E50" s="244">
        <v>315</v>
      </c>
      <c r="F50" s="245"/>
      <c r="G50" s="246">
        <f>ROUND(E50*F50,2)</f>
        <v>0</v>
      </c>
      <c r="H50" s="245"/>
      <c r="I50" s="246">
        <f>ROUND(E50*H50,2)</f>
        <v>0</v>
      </c>
      <c r="J50" s="245"/>
      <c r="K50" s="246">
        <f>ROUND(E50*J50,2)</f>
        <v>0</v>
      </c>
      <c r="L50" s="246">
        <v>21</v>
      </c>
      <c r="M50" s="246">
        <f>G50*(1+L50/100)</f>
        <v>0</v>
      </c>
      <c r="N50" s="244">
        <v>6.4000000000000005E-4</v>
      </c>
      <c r="O50" s="244">
        <f>ROUND(E50*N50,2)</f>
        <v>0.2</v>
      </c>
      <c r="P50" s="244">
        <v>0</v>
      </c>
      <c r="Q50" s="244">
        <f>ROUND(E50*P50,2)</f>
        <v>0</v>
      </c>
      <c r="R50" s="246"/>
      <c r="S50" s="246" t="s">
        <v>236</v>
      </c>
      <c r="T50" s="247" t="s">
        <v>223</v>
      </c>
      <c r="U50" s="225">
        <v>6.2700000000000006E-2</v>
      </c>
      <c r="V50" s="225">
        <f>ROUND(E50*U50,2)</f>
        <v>19.75</v>
      </c>
      <c r="W50" s="225"/>
      <c r="X50" s="225" t="s">
        <v>224</v>
      </c>
      <c r="Y50" s="225" t="s">
        <v>225</v>
      </c>
      <c r="Z50" s="215"/>
      <c r="AA50" s="215"/>
      <c r="AB50" s="215"/>
      <c r="AC50" s="215"/>
      <c r="AD50" s="215"/>
      <c r="AE50" s="215"/>
      <c r="AF50" s="215"/>
      <c r="AG50" s="215" t="s">
        <v>226</v>
      </c>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row>
    <row r="51" spans="1:60" outlineLevel="1" x14ac:dyDescent="0.2">
      <c r="A51" s="241">
        <v>35</v>
      </c>
      <c r="B51" s="242" t="s">
        <v>492</v>
      </c>
      <c r="C51" s="249" t="s">
        <v>493</v>
      </c>
      <c r="D51" s="243" t="s">
        <v>299</v>
      </c>
      <c r="E51" s="244">
        <v>25</v>
      </c>
      <c r="F51" s="245"/>
      <c r="G51" s="246">
        <f>ROUND(E51*F51,2)</f>
        <v>0</v>
      </c>
      <c r="H51" s="245"/>
      <c r="I51" s="246">
        <f>ROUND(E51*H51,2)</f>
        <v>0</v>
      </c>
      <c r="J51" s="245"/>
      <c r="K51" s="246">
        <f>ROUND(E51*J51,2)</f>
        <v>0</v>
      </c>
      <c r="L51" s="246">
        <v>21</v>
      </c>
      <c r="M51" s="246">
        <f>G51*(1+L51/100)</f>
        <v>0</v>
      </c>
      <c r="N51" s="244">
        <v>3.2000000000000003E-4</v>
      </c>
      <c r="O51" s="244">
        <f>ROUND(E51*N51,2)</f>
        <v>0.01</v>
      </c>
      <c r="P51" s="244">
        <v>0</v>
      </c>
      <c r="Q51" s="244">
        <f>ROUND(E51*P51,2)</f>
        <v>0</v>
      </c>
      <c r="R51" s="246"/>
      <c r="S51" s="246" t="s">
        <v>236</v>
      </c>
      <c r="T51" s="247" t="s">
        <v>223</v>
      </c>
      <c r="U51" s="225">
        <v>5.7939999999999998E-2</v>
      </c>
      <c r="V51" s="225">
        <f>ROUND(E51*U51,2)</f>
        <v>1.45</v>
      </c>
      <c r="W51" s="225"/>
      <c r="X51" s="225" t="s">
        <v>224</v>
      </c>
      <c r="Y51" s="225" t="s">
        <v>225</v>
      </c>
      <c r="Z51" s="215"/>
      <c r="AA51" s="215"/>
      <c r="AB51" s="215"/>
      <c r="AC51" s="215"/>
      <c r="AD51" s="215"/>
      <c r="AE51" s="215"/>
      <c r="AF51" s="215"/>
      <c r="AG51" s="215" t="s">
        <v>226</v>
      </c>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row>
    <row r="52" spans="1:60" outlineLevel="1" x14ac:dyDescent="0.2">
      <c r="A52" s="241">
        <v>36</v>
      </c>
      <c r="B52" s="242" t="s">
        <v>494</v>
      </c>
      <c r="C52" s="249" t="s">
        <v>495</v>
      </c>
      <c r="D52" s="243" t="s">
        <v>299</v>
      </c>
      <c r="E52" s="244">
        <v>105</v>
      </c>
      <c r="F52" s="245"/>
      <c r="G52" s="246">
        <f>ROUND(E52*F52,2)</f>
        <v>0</v>
      </c>
      <c r="H52" s="245"/>
      <c r="I52" s="246">
        <f>ROUND(E52*H52,2)</f>
        <v>0</v>
      </c>
      <c r="J52" s="245"/>
      <c r="K52" s="246">
        <f>ROUND(E52*J52,2)</f>
        <v>0</v>
      </c>
      <c r="L52" s="246">
        <v>21</v>
      </c>
      <c r="M52" s="246">
        <f>G52*(1+L52/100)</f>
        <v>0</v>
      </c>
      <c r="N52" s="244">
        <v>5.5999999999999995E-4</v>
      </c>
      <c r="O52" s="244">
        <f>ROUND(E52*N52,2)</f>
        <v>0.06</v>
      </c>
      <c r="P52" s="244">
        <v>0</v>
      </c>
      <c r="Q52" s="244">
        <f>ROUND(E52*P52,2)</f>
        <v>0</v>
      </c>
      <c r="R52" s="246"/>
      <c r="S52" s="246" t="s">
        <v>236</v>
      </c>
      <c r="T52" s="247" t="s">
        <v>223</v>
      </c>
      <c r="U52" s="225">
        <v>5.7939999999999998E-2</v>
      </c>
      <c r="V52" s="225">
        <f>ROUND(E52*U52,2)</f>
        <v>6.08</v>
      </c>
      <c r="W52" s="225"/>
      <c r="X52" s="225" t="s">
        <v>224</v>
      </c>
      <c r="Y52" s="225" t="s">
        <v>225</v>
      </c>
      <c r="Z52" s="215"/>
      <c r="AA52" s="215"/>
      <c r="AB52" s="215"/>
      <c r="AC52" s="215"/>
      <c r="AD52" s="215"/>
      <c r="AE52" s="215"/>
      <c r="AF52" s="215"/>
      <c r="AG52" s="215" t="s">
        <v>226</v>
      </c>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row>
    <row r="53" spans="1:60" outlineLevel="1" x14ac:dyDescent="0.2">
      <c r="A53" s="241">
        <v>37</v>
      </c>
      <c r="B53" s="242" t="s">
        <v>431</v>
      </c>
      <c r="C53" s="249" t="s">
        <v>432</v>
      </c>
      <c r="D53" s="243" t="s">
        <v>341</v>
      </c>
      <c r="E53" s="244">
        <v>48</v>
      </c>
      <c r="F53" s="245"/>
      <c r="G53" s="246">
        <f>ROUND(E53*F53,2)</f>
        <v>0</v>
      </c>
      <c r="H53" s="245"/>
      <c r="I53" s="246">
        <f>ROUND(E53*H53,2)</f>
        <v>0</v>
      </c>
      <c r="J53" s="245"/>
      <c r="K53" s="246">
        <f>ROUND(E53*J53,2)</f>
        <v>0</v>
      </c>
      <c r="L53" s="246">
        <v>21</v>
      </c>
      <c r="M53" s="246">
        <f>G53*(1+L53/100)</f>
        <v>0</v>
      </c>
      <c r="N53" s="244">
        <v>0</v>
      </c>
      <c r="O53" s="244">
        <f>ROUND(E53*N53,2)</f>
        <v>0</v>
      </c>
      <c r="P53" s="244">
        <v>0</v>
      </c>
      <c r="Q53" s="244">
        <f>ROUND(E53*P53,2)</f>
        <v>0</v>
      </c>
      <c r="R53" s="246"/>
      <c r="S53" s="246" t="s">
        <v>236</v>
      </c>
      <c r="T53" s="247" t="s">
        <v>223</v>
      </c>
      <c r="U53" s="225">
        <v>0.48499999999999999</v>
      </c>
      <c r="V53" s="225">
        <f>ROUND(E53*U53,2)</f>
        <v>23.28</v>
      </c>
      <c r="W53" s="225"/>
      <c r="X53" s="225" t="s">
        <v>224</v>
      </c>
      <c r="Y53" s="225" t="s">
        <v>225</v>
      </c>
      <c r="Z53" s="215"/>
      <c r="AA53" s="215"/>
      <c r="AB53" s="215"/>
      <c r="AC53" s="215"/>
      <c r="AD53" s="215"/>
      <c r="AE53" s="215"/>
      <c r="AF53" s="215"/>
      <c r="AG53" s="215" t="s">
        <v>226</v>
      </c>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row>
    <row r="54" spans="1:60" outlineLevel="1" x14ac:dyDescent="0.2">
      <c r="A54" s="241">
        <v>38</v>
      </c>
      <c r="B54" s="242" t="s">
        <v>496</v>
      </c>
      <c r="C54" s="249" t="s">
        <v>497</v>
      </c>
      <c r="D54" s="243" t="s">
        <v>341</v>
      </c>
      <c r="E54" s="244">
        <v>18</v>
      </c>
      <c r="F54" s="245"/>
      <c r="G54" s="246">
        <f>ROUND(E54*F54,2)</f>
        <v>0</v>
      </c>
      <c r="H54" s="245"/>
      <c r="I54" s="246">
        <f>ROUND(E54*H54,2)</f>
        <v>0</v>
      </c>
      <c r="J54" s="245"/>
      <c r="K54" s="246">
        <f>ROUND(E54*J54,2)</f>
        <v>0</v>
      </c>
      <c r="L54" s="246">
        <v>21</v>
      </c>
      <c r="M54" s="246">
        <f>G54*(1+L54/100)</f>
        <v>0</v>
      </c>
      <c r="N54" s="244">
        <v>0</v>
      </c>
      <c r="O54" s="244">
        <f>ROUND(E54*N54,2)</f>
        <v>0</v>
      </c>
      <c r="P54" s="244">
        <v>0</v>
      </c>
      <c r="Q54" s="244">
        <f>ROUND(E54*P54,2)</f>
        <v>0</v>
      </c>
      <c r="R54" s="246"/>
      <c r="S54" s="246" t="s">
        <v>236</v>
      </c>
      <c r="T54" s="247" t="s">
        <v>223</v>
      </c>
      <c r="U54" s="225">
        <v>0.28000000000000003</v>
      </c>
      <c r="V54" s="225">
        <f>ROUND(E54*U54,2)</f>
        <v>5.04</v>
      </c>
      <c r="W54" s="225"/>
      <c r="X54" s="225" t="s">
        <v>224</v>
      </c>
      <c r="Y54" s="225" t="s">
        <v>225</v>
      </c>
      <c r="Z54" s="215"/>
      <c r="AA54" s="215"/>
      <c r="AB54" s="215"/>
      <c r="AC54" s="215"/>
      <c r="AD54" s="215"/>
      <c r="AE54" s="215"/>
      <c r="AF54" s="215"/>
      <c r="AG54" s="215" t="s">
        <v>226</v>
      </c>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row>
    <row r="55" spans="1:60" outlineLevel="1" x14ac:dyDescent="0.2">
      <c r="A55" s="241">
        <v>39</v>
      </c>
      <c r="B55" s="242" t="s">
        <v>498</v>
      </c>
      <c r="C55" s="249" t="s">
        <v>499</v>
      </c>
      <c r="D55" s="243" t="s">
        <v>284</v>
      </c>
      <c r="E55" s="244">
        <v>1</v>
      </c>
      <c r="F55" s="245"/>
      <c r="G55" s="246">
        <f>ROUND(E55*F55,2)</f>
        <v>0</v>
      </c>
      <c r="H55" s="245"/>
      <c r="I55" s="246">
        <f>ROUND(E55*H55,2)</f>
        <v>0</v>
      </c>
      <c r="J55" s="245"/>
      <c r="K55" s="246">
        <f>ROUND(E55*J55,2)</f>
        <v>0</v>
      </c>
      <c r="L55" s="246">
        <v>21</v>
      </c>
      <c r="M55" s="246">
        <f>G55*(1+L55/100)</f>
        <v>0</v>
      </c>
      <c r="N55" s="244">
        <v>0</v>
      </c>
      <c r="O55" s="244">
        <f>ROUND(E55*N55,2)</f>
        <v>0</v>
      </c>
      <c r="P55" s="244">
        <v>0</v>
      </c>
      <c r="Q55" s="244">
        <f>ROUND(E55*P55,2)</f>
        <v>0</v>
      </c>
      <c r="R55" s="246"/>
      <c r="S55" s="246" t="s">
        <v>222</v>
      </c>
      <c r="T55" s="247" t="s">
        <v>223</v>
      </c>
      <c r="U55" s="225">
        <v>0</v>
      </c>
      <c r="V55" s="225">
        <f>ROUND(E55*U55,2)</f>
        <v>0</v>
      </c>
      <c r="W55" s="225"/>
      <c r="X55" s="225" t="s">
        <v>224</v>
      </c>
      <c r="Y55" s="225" t="s">
        <v>225</v>
      </c>
      <c r="Z55" s="215"/>
      <c r="AA55" s="215"/>
      <c r="AB55" s="215"/>
      <c r="AC55" s="215"/>
      <c r="AD55" s="215"/>
      <c r="AE55" s="215"/>
      <c r="AF55" s="215"/>
      <c r="AG55" s="215" t="s">
        <v>226</v>
      </c>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row>
    <row r="56" spans="1:60" outlineLevel="1" x14ac:dyDescent="0.2">
      <c r="A56" s="241">
        <v>40</v>
      </c>
      <c r="B56" s="242" t="s">
        <v>500</v>
      </c>
      <c r="C56" s="249" t="s">
        <v>501</v>
      </c>
      <c r="D56" s="243" t="s">
        <v>341</v>
      </c>
      <c r="E56" s="244">
        <v>14</v>
      </c>
      <c r="F56" s="245"/>
      <c r="G56" s="246">
        <f>ROUND(E56*F56,2)</f>
        <v>0</v>
      </c>
      <c r="H56" s="245"/>
      <c r="I56" s="246">
        <f>ROUND(E56*H56,2)</f>
        <v>0</v>
      </c>
      <c r="J56" s="245"/>
      <c r="K56" s="246">
        <f>ROUND(E56*J56,2)</f>
        <v>0</v>
      </c>
      <c r="L56" s="246">
        <v>21</v>
      </c>
      <c r="M56" s="246">
        <f>G56*(1+L56/100)</f>
        <v>0</v>
      </c>
      <c r="N56" s="244">
        <v>5.0000000000000002E-5</v>
      </c>
      <c r="O56" s="244">
        <f>ROUND(E56*N56,2)</f>
        <v>0</v>
      </c>
      <c r="P56" s="244">
        <v>0</v>
      </c>
      <c r="Q56" s="244">
        <f>ROUND(E56*P56,2)</f>
        <v>0</v>
      </c>
      <c r="R56" s="246" t="s">
        <v>302</v>
      </c>
      <c r="S56" s="246" t="s">
        <v>236</v>
      </c>
      <c r="T56" s="247" t="s">
        <v>223</v>
      </c>
      <c r="U56" s="225">
        <v>0</v>
      </c>
      <c r="V56" s="225">
        <f>ROUND(E56*U56,2)</f>
        <v>0</v>
      </c>
      <c r="W56" s="225"/>
      <c r="X56" s="225" t="s">
        <v>285</v>
      </c>
      <c r="Y56" s="225" t="s">
        <v>225</v>
      </c>
      <c r="Z56" s="215"/>
      <c r="AA56" s="215"/>
      <c r="AB56" s="215"/>
      <c r="AC56" s="215"/>
      <c r="AD56" s="215"/>
      <c r="AE56" s="215"/>
      <c r="AF56" s="215"/>
      <c r="AG56" s="215" t="s">
        <v>286</v>
      </c>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row>
    <row r="57" spans="1:60" outlineLevel="1" x14ac:dyDescent="0.2">
      <c r="A57" s="241">
        <v>41</v>
      </c>
      <c r="B57" s="242" t="s">
        <v>502</v>
      </c>
      <c r="C57" s="249" t="s">
        <v>503</v>
      </c>
      <c r="D57" s="243" t="s">
        <v>284</v>
      </c>
      <c r="E57" s="244">
        <v>1</v>
      </c>
      <c r="F57" s="245"/>
      <c r="G57" s="246">
        <f>ROUND(E57*F57,2)</f>
        <v>0</v>
      </c>
      <c r="H57" s="245"/>
      <c r="I57" s="246">
        <f>ROUND(E57*H57,2)</f>
        <v>0</v>
      </c>
      <c r="J57" s="245"/>
      <c r="K57" s="246">
        <f>ROUND(E57*J57,2)</f>
        <v>0</v>
      </c>
      <c r="L57" s="246">
        <v>21</v>
      </c>
      <c r="M57" s="246">
        <f>G57*(1+L57/100)</f>
        <v>0</v>
      </c>
      <c r="N57" s="244">
        <v>0</v>
      </c>
      <c r="O57" s="244">
        <f>ROUND(E57*N57,2)</f>
        <v>0</v>
      </c>
      <c r="P57" s="244">
        <v>0</v>
      </c>
      <c r="Q57" s="244">
        <f>ROUND(E57*P57,2)</f>
        <v>0</v>
      </c>
      <c r="R57" s="246"/>
      <c r="S57" s="246" t="s">
        <v>222</v>
      </c>
      <c r="T57" s="247" t="s">
        <v>223</v>
      </c>
      <c r="U57" s="225">
        <v>0</v>
      </c>
      <c r="V57" s="225">
        <f>ROUND(E57*U57,2)</f>
        <v>0</v>
      </c>
      <c r="W57" s="225"/>
      <c r="X57" s="225" t="s">
        <v>285</v>
      </c>
      <c r="Y57" s="225" t="s">
        <v>225</v>
      </c>
      <c r="Z57" s="215"/>
      <c r="AA57" s="215"/>
      <c r="AB57" s="215"/>
      <c r="AC57" s="215"/>
      <c r="AD57" s="215"/>
      <c r="AE57" s="215"/>
      <c r="AF57" s="215"/>
      <c r="AG57" s="215" t="s">
        <v>286</v>
      </c>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row>
    <row r="58" spans="1:60" outlineLevel="1" x14ac:dyDescent="0.2">
      <c r="A58" s="234">
        <v>42</v>
      </c>
      <c r="B58" s="235" t="s">
        <v>504</v>
      </c>
      <c r="C58" s="250" t="s">
        <v>505</v>
      </c>
      <c r="D58" s="236" t="s">
        <v>221</v>
      </c>
      <c r="E58" s="237">
        <v>1</v>
      </c>
      <c r="F58" s="238"/>
      <c r="G58" s="239">
        <f>ROUND(E58*F58,2)</f>
        <v>0</v>
      </c>
      <c r="H58" s="238"/>
      <c r="I58" s="239">
        <f>ROUND(E58*H58,2)</f>
        <v>0</v>
      </c>
      <c r="J58" s="238"/>
      <c r="K58" s="239">
        <f>ROUND(E58*J58,2)</f>
        <v>0</v>
      </c>
      <c r="L58" s="239">
        <v>21</v>
      </c>
      <c r="M58" s="239">
        <f>G58*(1+L58/100)</f>
        <v>0</v>
      </c>
      <c r="N58" s="237">
        <v>0</v>
      </c>
      <c r="O58" s="237">
        <f>ROUND(E58*N58,2)</f>
        <v>0</v>
      </c>
      <c r="P58" s="237">
        <v>0</v>
      </c>
      <c r="Q58" s="237">
        <f>ROUND(E58*P58,2)</f>
        <v>0</v>
      </c>
      <c r="R58" s="239"/>
      <c r="S58" s="239" t="s">
        <v>222</v>
      </c>
      <c r="T58" s="240" t="s">
        <v>223</v>
      </c>
      <c r="U58" s="225">
        <v>0</v>
      </c>
      <c r="V58" s="225">
        <f>ROUND(E58*U58,2)</f>
        <v>0</v>
      </c>
      <c r="W58" s="225"/>
      <c r="X58" s="225" t="s">
        <v>285</v>
      </c>
      <c r="Y58" s="225" t="s">
        <v>225</v>
      </c>
      <c r="Z58" s="215"/>
      <c r="AA58" s="215"/>
      <c r="AB58" s="215"/>
      <c r="AC58" s="215"/>
      <c r="AD58" s="215"/>
      <c r="AE58" s="215"/>
      <c r="AF58" s="215"/>
      <c r="AG58" s="215" t="s">
        <v>286</v>
      </c>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row>
    <row r="59" spans="1:60" x14ac:dyDescent="0.2">
      <c r="A59" s="3"/>
      <c r="B59" s="4"/>
      <c r="C59" s="251"/>
      <c r="D59" s="6"/>
      <c r="E59" s="3"/>
      <c r="F59" s="3"/>
      <c r="G59" s="3"/>
      <c r="H59" s="3"/>
      <c r="I59" s="3"/>
      <c r="J59" s="3"/>
      <c r="K59" s="3"/>
      <c r="L59" s="3"/>
      <c r="M59" s="3"/>
      <c r="N59" s="3"/>
      <c r="O59" s="3"/>
      <c r="P59" s="3"/>
      <c r="Q59" s="3"/>
      <c r="R59" s="3"/>
      <c r="S59" s="3"/>
      <c r="T59" s="3"/>
      <c r="U59" s="3"/>
      <c r="V59" s="3"/>
      <c r="W59" s="3"/>
      <c r="X59" s="3"/>
      <c r="Y59" s="3"/>
      <c r="AE59">
        <v>12</v>
      </c>
      <c r="AF59">
        <v>21</v>
      </c>
      <c r="AG59" t="s">
        <v>203</v>
      </c>
    </row>
    <row r="60" spans="1:60" x14ac:dyDescent="0.2">
      <c r="A60" s="218"/>
      <c r="B60" s="219" t="s">
        <v>29</v>
      </c>
      <c r="C60" s="252"/>
      <c r="D60" s="220"/>
      <c r="E60" s="221"/>
      <c r="F60" s="221"/>
      <c r="G60" s="233">
        <f>G8+G30+G32+G35+G43</f>
        <v>0</v>
      </c>
      <c r="H60" s="3"/>
      <c r="I60" s="3"/>
      <c r="J60" s="3"/>
      <c r="K60" s="3"/>
      <c r="L60" s="3"/>
      <c r="M60" s="3"/>
      <c r="N60" s="3"/>
      <c r="O60" s="3"/>
      <c r="P60" s="3"/>
      <c r="Q60" s="3"/>
      <c r="R60" s="3"/>
      <c r="S60" s="3"/>
      <c r="T60" s="3"/>
      <c r="U60" s="3"/>
      <c r="V60" s="3"/>
      <c r="W60" s="3"/>
      <c r="X60" s="3"/>
      <c r="Y60" s="3"/>
      <c r="AE60">
        <f>SUMIF(L7:L58,AE59,G7:G58)</f>
        <v>0</v>
      </c>
      <c r="AF60">
        <f>SUMIF(L7:L58,AF59,G7:G58)</f>
        <v>0</v>
      </c>
      <c r="AG60" t="s">
        <v>249</v>
      </c>
    </row>
    <row r="61" spans="1:60" x14ac:dyDescent="0.2">
      <c r="C61" s="253"/>
      <c r="D61" s="10"/>
      <c r="AG61" t="s">
        <v>250</v>
      </c>
    </row>
    <row r="62" spans="1:60" x14ac:dyDescent="0.2">
      <c r="D62" s="10"/>
    </row>
    <row r="63" spans="1:60" x14ac:dyDescent="0.2">
      <c r="D63" s="10"/>
    </row>
    <row r="64" spans="1:60"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XdYuGEh0uj1i0nUNwBiSBoon853Hrv7lr+iww3q+Sm7RFSswYp2y72klX/tyXKebfmCFeaKBBE3hq5MTK6TiuQ==" saltValue="SKyXgqTxwexWi0PuaVUBnw==" spinCount="100000" sheet="1" formatRows="0"/>
  <mergeCells count="8">
    <mergeCell ref="C19:G19"/>
    <mergeCell ref="C38:G38"/>
    <mergeCell ref="A1:G1"/>
    <mergeCell ref="C2:G2"/>
    <mergeCell ref="C3:G3"/>
    <mergeCell ref="C4:G4"/>
    <mergeCell ref="C15:G15"/>
    <mergeCell ref="C17:G17"/>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21</vt:i4>
      </vt:variant>
      <vt:variant>
        <vt:lpstr>Pojmenované oblasti</vt:lpstr>
      </vt:variant>
      <vt:variant>
        <vt:i4>82</vt:i4>
      </vt:variant>
    </vt:vector>
  </HeadingPairs>
  <TitlesOfParts>
    <vt:vector size="103" baseType="lpstr">
      <vt:lpstr>Pokyny pro vyplnění</vt:lpstr>
      <vt:lpstr>Stavba</vt:lpstr>
      <vt:lpstr>VzorPolozky</vt:lpstr>
      <vt:lpstr>00 0001 Pol</vt:lpstr>
      <vt:lpstr>01 0101 Pol</vt:lpstr>
      <vt:lpstr>02 0201 Pol</vt:lpstr>
      <vt:lpstr>02 0202 Pol</vt:lpstr>
      <vt:lpstr>03 0301 Pol</vt:lpstr>
      <vt:lpstr>04 0401 Pol</vt:lpstr>
      <vt:lpstr>04 0402 Pol</vt:lpstr>
      <vt:lpstr>05 0501 Pol</vt:lpstr>
      <vt:lpstr>06 0601 Pol</vt:lpstr>
      <vt:lpstr>06 0602 Pol</vt:lpstr>
      <vt:lpstr>06 0603 Pol</vt:lpstr>
      <vt:lpstr>06 0604 Pol</vt:lpstr>
      <vt:lpstr>07 0701 Pol</vt:lpstr>
      <vt:lpstr>07 0702 Pol</vt:lpstr>
      <vt:lpstr>08 0801 Pol</vt:lpstr>
      <vt:lpstr>09 0901 Pol</vt:lpstr>
      <vt:lpstr>10 1001 Pol</vt:lpstr>
      <vt:lpstr>11 1101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'00 0001 Pol'!Názvy_tisku</vt:lpstr>
      <vt:lpstr>'01 0101 Pol'!Názvy_tisku</vt:lpstr>
      <vt:lpstr>'02 0201 Pol'!Názvy_tisku</vt:lpstr>
      <vt:lpstr>'02 0202 Pol'!Názvy_tisku</vt:lpstr>
      <vt:lpstr>'03 0301 Pol'!Názvy_tisku</vt:lpstr>
      <vt:lpstr>'04 0401 Pol'!Názvy_tisku</vt:lpstr>
      <vt:lpstr>'04 0402 Pol'!Názvy_tisku</vt:lpstr>
      <vt:lpstr>'05 0501 Pol'!Názvy_tisku</vt:lpstr>
      <vt:lpstr>'06 0601 Pol'!Názvy_tisku</vt:lpstr>
      <vt:lpstr>'06 0602 Pol'!Názvy_tisku</vt:lpstr>
      <vt:lpstr>'06 0603 Pol'!Názvy_tisku</vt:lpstr>
      <vt:lpstr>'06 0604 Pol'!Názvy_tisku</vt:lpstr>
      <vt:lpstr>'07 0701 Pol'!Názvy_tisku</vt:lpstr>
      <vt:lpstr>'07 0702 Pol'!Názvy_tisku</vt:lpstr>
      <vt:lpstr>'08 0801 Pol'!Názvy_tisku</vt:lpstr>
      <vt:lpstr>'09 0901 Pol'!Názvy_tisku</vt:lpstr>
      <vt:lpstr>'10 1001 Pol'!Názvy_tisku</vt:lpstr>
      <vt:lpstr>'11 1101 Pol'!Názvy_tisku</vt:lpstr>
      <vt:lpstr>oadresa</vt:lpstr>
      <vt:lpstr>Stavba!Objednatel</vt:lpstr>
      <vt:lpstr>Stavba!Objekt</vt:lpstr>
      <vt:lpstr>'00 0001 Pol'!Oblast_tisku</vt:lpstr>
      <vt:lpstr>'01 0101 Pol'!Oblast_tisku</vt:lpstr>
      <vt:lpstr>'02 0201 Pol'!Oblast_tisku</vt:lpstr>
      <vt:lpstr>'02 0202 Pol'!Oblast_tisku</vt:lpstr>
      <vt:lpstr>'03 0301 Pol'!Oblast_tisku</vt:lpstr>
      <vt:lpstr>'04 0401 Pol'!Oblast_tisku</vt:lpstr>
      <vt:lpstr>'04 0402 Pol'!Oblast_tisku</vt:lpstr>
      <vt:lpstr>'05 0501 Pol'!Oblast_tisku</vt:lpstr>
      <vt:lpstr>'06 0601 Pol'!Oblast_tisku</vt:lpstr>
      <vt:lpstr>'06 0602 Pol'!Oblast_tisku</vt:lpstr>
      <vt:lpstr>'06 0603 Pol'!Oblast_tisku</vt:lpstr>
      <vt:lpstr>'06 0604 Pol'!Oblast_tisku</vt:lpstr>
      <vt:lpstr>'07 0701 Pol'!Oblast_tisku</vt:lpstr>
      <vt:lpstr>'07 0702 Pol'!Oblast_tisku</vt:lpstr>
      <vt:lpstr>'08 0801 Pol'!Oblast_tisku</vt:lpstr>
      <vt:lpstr>'09 0901 Pol'!Oblast_tisku</vt:lpstr>
      <vt:lpstr>'10 1001 Pol'!Oblast_tisku</vt:lpstr>
      <vt:lpstr>'11 1101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dc:creator>
  <cp:lastModifiedBy>nb</cp:lastModifiedBy>
  <cp:lastPrinted>2019-03-19T12:27:02Z</cp:lastPrinted>
  <dcterms:created xsi:type="dcterms:W3CDTF">2009-04-08T07:15:50Z</dcterms:created>
  <dcterms:modified xsi:type="dcterms:W3CDTF">2024-06-27T11:37:18Z</dcterms:modified>
</cp:coreProperties>
</file>