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adka\Desktop\Práce\VZ Stavební úpravy BD 6. května 1612\03 Dodatecne informace\"/>
    </mc:Choice>
  </mc:AlternateContent>
  <bookViews>
    <workbookView xWindow="0" yWindow="0" windowWidth="28800" windowHeight="12435" activeTab="1"/>
  </bookViews>
  <sheets>
    <sheet name="Pokyny pro vyplnění" sheetId="11" r:id="rId1"/>
    <sheet name="Stavba" sheetId="1" r:id="rId2"/>
    <sheet name="VzorPolozky" sheetId="10" state="hidden" r:id="rId3"/>
    <sheet name="01 2023058-001 Pol" sheetId="12" r:id="rId4"/>
  </sheets>
  <externalReferences>
    <externalReference r:id="rId5"/>
  </externalReferences>
  <definedNames>
    <definedName name="CelkemDPHVypocet" localSheetId="1">Stavba!$H$43</definedName>
    <definedName name="CenaCelkem">Stavba!$G$29</definedName>
    <definedName name="CenaCelkemBezDPH">Stavba!$G$28</definedName>
    <definedName name="CenaCelkemVypocet" localSheetId="1">Stavba!$I$43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2023058-001 Pol'!$1:$7</definedName>
    <definedName name="oadresa">Stavba!$D$6</definedName>
    <definedName name="Objednatel" localSheetId="1">Stavba!$D$5</definedName>
    <definedName name="Objekt" localSheetId="1">Stavba!$B$38</definedName>
    <definedName name="_xlnm.Print_Area" localSheetId="3">'01 2023058-001 Pol'!$A$1:$Y$550</definedName>
    <definedName name="_xlnm.Print_Area" localSheetId="1">Stavba!$A$1:$J$78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Stavba!$F$43</definedName>
    <definedName name="ZakladDPHZakl">Stavba!$G$25</definedName>
    <definedName name="ZakladDPHZaklVypocet" localSheetId="1">Stavba!$G$43</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62" i="1" l="1"/>
  <c r="BA547" i="12"/>
  <c r="BA544" i="12"/>
  <c r="BA532" i="12"/>
  <c r="BA523" i="12"/>
  <c r="BA334" i="12"/>
  <c r="BA274" i="12"/>
  <c r="BA204" i="12"/>
  <c r="BA198" i="12"/>
  <c r="BA194" i="12"/>
  <c r="BA171" i="12"/>
  <c r="BA166" i="12"/>
  <c r="BA160" i="12"/>
  <c r="BA157" i="12"/>
  <c r="BA153" i="12"/>
  <c r="BA134" i="12"/>
  <c r="BA80" i="12"/>
  <c r="BA66" i="12"/>
  <c r="BA58" i="12"/>
  <c r="BA54" i="12"/>
  <c r="G8" i="12"/>
  <c r="G9" i="12"/>
  <c r="M9" i="12" s="1"/>
  <c r="I9" i="12"/>
  <c r="K9" i="12"/>
  <c r="O9" i="12"/>
  <c r="Q9" i="12"/>
  <c r="V9" i="12"/>
  <c r="G13" i="12"/>
  <c r="M13" i="12" s="1"/>
  <c r="I13" i="12"/>
  <c r="K13" i="12"/>
  <c r="O13" i="12"/>
  <c r="Q13" i="12"/>
  <c r="V13" i="12"/>
  <c r="G18" i="12"/>
  <c r="I18" i="12"/>
  <c r="K18" i="12"/>
  <c r="M18" i="12"/>
  <c r="O18" i="12"/>
  <c r="Q18" i="12"/>
  <c r="V18" i="12"/>
  <c r="G22" i="12"/>
  <c r="M22" i="12" s="1"/>
  <c r="I22" i="12"/>
  <c r="K22" i="12"/>
  <c r="O22" i="12"/>
  <c r="Q22" i="12"/>
  <c r="V22" i="12"/>
  <c r="G24" i="12"/>
  <c r="I24" i="12"/>
  <c r="K24" i="12"/>
  <c r="M24" i="12"/>
  <c r="O24" i="12"/>
  <c r="Q24" i="12"/>
  <c r="V24" i="12"/>
  <c r="G26" i="12"/>
  <c r="M26" i="12" s="1"/>
  <c r="I26" i="12"/>
  <c r="K26" i="12"/>
  <c r="O26" i="12"/>
  <c r="Q26" i="12"/>
  <c r="V26" i="12"/>
  <c r="G29" i="12"/>
  <c r="M29" i="12" s="1"/>
  <c r="I29" i="12"/>
  <c r="K29" i="12"/>
  <c r="O29" i="12"/>
  <c r="Q29" i="12"/>
  <c r="V29" i="12"/>
  <c r="G36" i="12"/>
  <c r="M36" i="12" s="1"/>
  <c r="I36" i="12"/>
  <c r="K36" i="12"/>
  <c r="O36" i="12"/>
  <c r="Q36" i="12"/>
  <c r="V36" i="12"/>
  <c r="G38" i="12"/>
  <c r="I54" i="1" s="1"/>
  <c r="G39" i="12"/>
  <c r="I39" i="12"/>
  <c r="I38" i="12" s="1"/>
  <c r="K39" i="12"/>
  <c r="K38" i="12" s="1"/>
  <c r="M39" i="12"/>
  <c r="M38" i="12" s="1"/>
  <c r="O39" i="12"/>
  <c r="O38" i="12" s="1"/>
  <c r="Q39" i="12"/>
  <c r="Q38" i="12" s="1"/>
  <c r="V39" i="12"/>
  <c r="V38" i="12" s="1"/>
  <c r="G43" i="12"/>
  <c r="G42" i="12" s="1"/>
  <c r="I55" i="1" s="1"/>
  <c r="I43" i="12"/>
  <c r="I42" i="12" s="1"/>
  <c r="K43" i="12"/>
  <c r="K42" i="12" s="1"/>
  <c r="O43" i="12"/>
  <c r="O42" i="12" s="1"/>
  <c r="Q43" i="12"/>
  <c r="Q42" i="12" s="1"/>
  <c r="V43" i="12"/>
  <c r="V42" i="12" s="1"/>
  <c r="G46" i="12"/>
  <c r="M46" i="12" s="1"/>
  <c r="I46" i="12"/>
  <c r="I45" i="12" s="1"/>
  <c r="K46" i="12"/>
  <c r="K45" i="12" s="1"/>
  <c r="O46" i="12"/>
  <c r="Q46" i="12"/>
  <c r="Q45" i="12" s="1"/>
  <c r="V46" i="12"/>
  <c r="V45" i="12" s="1"/>
  <c r="G53" i="12"/>
  <c r="I53" i="12"/>
  <c r="K53" i="12"/>
  <c r="M53" i="12"/>
  <c r="O53" i="12"/>
  <c r="Q53" i="12"/>
  <c r="V53" i="12"/>
  <c r="G57" i="12"/>
  <c r="G45" i="12" s="1"/>
  <c r="I56" i="1" s="1"/>
  <c r="I57" i="12"/>
  <c r="K57" i="12"/>
  <c r="O57" i="12"/>
  <c r="Q57" i="12"/>
  <c r="V57" i="12"/>
  <c r="G65" i="12"/>
  <c r="M65" i="12" s="1"/>
  <c r="I65" i="12"/>
  <c r="K65" i="12"/>
  <c r="K64" i="12" s="1"/>
  <c r="O65" i="12"/>
  <c r="O64" i="12" s="1"/>
  <c r="Q65" i="12"/>
  <c r="V65" i="12"/>
  <c r="V64" i="12" s="1"/>
  <c r="G79" i="12"/>
  <c r="M79" i="12" s="1"/>
  <c r="I79" i="12"/>
  <c r="I64" i="12" s="1"/>
  <c r="K79" i="12"/>
  <c r="O79" i="12"/>
  <c r="Q79" i="12"/>
  <c r="V79" i="12"/>
  <c r="G91" i="12"/>
  <c r="M91" i="12" s="1"/>
  <c r="I91" i="12"/>
  <c r="K91" i="12"/>
  <c r="O91" i="12"/>
  <c r="Q91" i="12"/>
  <c r="V91" i="12"/>
  <c r="G95" i="12"/>
  <c r="M95" i="12" s="1"/>
  <c r="I95" i="12"/>
  <c r="K95" i="12"/>
  <c r="O95" i="12"/>
  <c r="Q95" i="12"/>
  <c r="V95" i="12"/>
  <c r="G104" i="12"/>
  <c r="M104" i="12" s="1"/>
  <c r="I104" i="12"/>
  <c r="K104" i="12"/>
  <c r="O104" i="12"/>
  <c r="Q104" i="12"/>
  <c r="V104" i="12"/>
  <c r="G111" i="12"/>
  <c r="M111" i="12" s="1"/>
  <c r="I111" i="12"/>
  <c r="K111" i="12"/>
  <c r="O111" i="12"/>
  <c r="Q111" i="12"/>
  <c r="V111" i="12"/>
  <c r="G133" i="12"/>
  <c r="M133" i="12" s="1"/>
  <c r="I133" i="12"/>
  <c r="K133" i="12"/>
  <c r="O133" i="12"/>
  <c r="Q133" i="12"/>
  <c r="V133" i="12"/>
  <c r="G148" i="12"/>
  <c r="M148" i="12" s="1"/>
  <c r="I148" i="12"/>
  <c r="K148" i="12"/>
  <c r="O148" i="12"/>
  <c r="Q148" i="12"/>
  <c r="V148" i="12"/>
  <c r="G152" i="12"/>
  <c r="I152" i="12"/>
  <c r="K152" i="12"/>
  <c r="M152" i="12"/>
  <c r="O152" i="12"/>
  <c r="Q152" i="12"/>
  <c r="V152" i="12"/>
  <c r="G156" i="12"/>
  <c r="M156" i="12" s="1"/>
  <c r="I156" i="12"/>
  <c r="K156" i="12"/>
  <c r="O156" i="12"/>
  <c r="Q156" i="12"/>
  <c r="V156" i="12"/>
  <c r="G159" i="12"/>
  <c r="M159" i="12" s="1"/>
  <c r="I159" i="12"/>
  <c r="K159" i="12"/>
  <c r="O159" i="12"/>
  <c r="Q159" i="12"/>
  <c r="V159" i="12"/>
  <c r="G165" i="12"/>
  <c r="M165" i="12" s="1"/>
  <c r="I165" i="12"/>
  <c r="K165" i="12"/>
  <c r="O165" i="12"/>
  <c r="Q165" i="12"/>
  <c r="V165" i="12"/>
  <c r="G170" i="12"/>
  <c r="M170" i="12" s="1"/>
  <c r="I170" i="12"/>
  <c r="K170" i="12"/>
  <c r="O170" i="12"/>
  <c r="Q170" i="12"/>
  <c r="V170" i="12"/>
  <c r="G193" i="12"/>
  <c r="M193" i="12" s="1"/>
  <c r="I193" i="12"/>
  <c r="K193" i="12"/>
  <c r="O193" i="12"/>
  <c r="Q193" i="12"/>
  <c r="V193" i="12"/>
  <c r="G197" i="12"/>
  <c r="M197" i="12" s="1"/>
  <c r="I197" i="12"/>
  <c r="K197" i="12"/>
  <c r="O197" i="12"/>
  <c r="Q197" i="12"/>
  <c r="V197" i="12"/>
  <c r="G203" i="12"/>
  <c r="M203" i="12" s="1"/>
  <c r="I203" i="12"/>
  <c r="K203" i="12"/>
  <c r="O203" i="12"/>
  <c r="Q203" i="12"/>
  <c r="V203" i="12"/>
  <c r="G206" i="12"/>
  <c r="M206" i="12" s="1"/>
  <c r="I206" i="12"/>
  <c r="K206" i="12"/>
  <c r="O206" i="12"/>
  <c r="Q206" i="12"/>
  <c r="V206" i="12"/>
  <c r="G208" i="12"/>
  <c r="M208" i="12" s="1"/>
  <c r="I208" i="12"/>
  <c r="K208" i="12"/>
  <c r="O208" i="12"/>
  <c r="Q208" i="12"/>
  <c r="V208" i="12"/>
  <c r="G211" i="12"/>
  <c r="M211" i="12" s="1"/>
  <c r="I211" i="12"/>
  <c r="K211" i="12"/>
  <c r="O211" i="12"/>
  <c r="Q211" i="12"/>
  <c r="V211" i="12"/>
  <c r="G213" i="12"/>
  <c r="I213" i="12"/>
  <c r="K213" i="12"/>
  <c r="M213" i="12"/>
  <c r="O213" i="12"/>
  <c r="Q213" i="12"/>
  <c r="V213" i="12"/>
  <c r="G232" i="12"/>
  <c r="M232" i="12" s="1"/>
  <c r="I232" i="12"/>
  <c r="K232" i="12"/>
  <c r="O232" i="12"/>
  <c r="Q232" i="12"/>
  <c r="V232" i="12"/>
  <c r="G237" i="12"/>
  <c r="M237" i="12" s="1"/>
  <c r="I237" i="12"/>
  <c r="K237" i="12"/>
  <c r="O237" i="12"/>
  <c r="Q237" i="12"/>
  <c r="V237" i="12"/>
  <c r="G240" i="12"/>
  <c r="I59" i="1" s="1"/>
  <c r="I240" i="12"/>
  <c r="G241" i="12"/>
  <c r="M241" i="12" s="1"/>
  <c r="M240" i="12" s="1"/>
  <c r="I241" i="12"/>
  <c r="K241" i="12"/>
  <c r="K240" i="12" s="1"/>
  <c r="O241" i="12"/>
  <c r="O240" i="12" s="1"/>
  <c r="Q241" i="12"/>
  <c r="Q240" i="12" s="1"/>
  <c r="V241" i="12"/>
  <c r="V240" i="12" s="1"/>
  <c r="G248" i="12"/>
  <c r="G247" i="12" s="1"/>
  <c r="I60" i="1" s="1"/>
  <c r="I248" i="12"/>
  <c r="K248" i="12"/>
  <c r="O248" i="12"/>
  <c r="O247" i="12" s="1"/>
  <c r="Q248" i="12"/>
  <c r="V248" i="12"/>
  <c r="G251" i="12"/>
  <c r="M251" i="12" s="1"/>
  <c r="I251" i="12"/>
  <c r="I247" i="12" s="1"/>
  <c r="K251" i="12"/>
  <c r="O251" i="12"/>
  <c r="Q251" i="12"/>
  <c r="V251" i="12"/>
  <c r="V247" i="12" s="1"/>
  <c r="G254" i="12"/>
  <c r="I254" i="12"/>
  <c r="K254" i="12"/>
  <c r="K247" i="12" s="1"/>
  <c r="M254" i="12"/>
  <c r="O254" i="12"/>
  <c r="Q254" i="12"/>
  <c r="V254" i="12"/>
  <c r="G258" i="12"/>
  <c r="G257" i="12" s="1"/>
  <c r="I61" i="1" s="1"/>
  <c r="I258" i="12"/>
  <c r="K258" i="12"/>
  <c r="O258" i="12"/>
  <c r="Q258" i="12"/>
  <c r="V258" i="12"/>
  <c r="G262" i="12"/>
  <c r="M262" i="12" s="1"/>
  <c r="I262" i="12"/>
  <c r="K262" i="12"/>
  <c r="O262" i="12"/>
  <c r="Q262" i="12"/>
  <c r="V262" i="12"/>
  <c r="G265" i="12"/>
  <c r="M265" i="12" s="1"/>
  <c r="I265" i="12"/>
  <c r="K265" i="12"/>
  <c r="O265" i="12"/>
  <c r="Q265" i="12"/>
  <c r="V265" i="12"/>
  <c r="G266" i="12"/>
  <c r="M266" i="12" s="1"/>
  <c r="I266" i="12"/>
  <c r="K266" i="12"/>
  <c r="O266" i="12"/>
  <c r="Q266" i="12"/>
  <c r="V266" i="12"/>
  <c r="G267" i="12"/>
  <c r="M267" i="12" s="1"/>
  <c r="I267" i="12"/>
  <c r="K267" i="12"/>
  <c r="O267" i="12"/>
  <c r="Q267" i="12"/>
  <c r="V267" i="12"/>
  <c r="G268" i="12"/>
  <c r="M268" i="12" s="1"/>
  <c r="I268" i="12"/>
  <c r="K268" i="12"/>
  <c r="O268" i="12"/>
  <c r="Q268" i="12"/>
  <c r="V268" i="12"/>
  <c r="G269" i="12"/>
  <c r="M269" i="12" s="1"/>
  <c r="I269" i="12"/>
  <c r="K269" i="12"/>
  <c r="O269" i="12"/>
  <c r="Q269" i="12"/>
  <c r="V269" i="12"/>
  <c r="V257" i="12" s="1"/>
  <c r="Q270" i="12"/>
  <c r="V270" i="12"/>
  <c r="G271" i="12"/>
  <c r="G270" i="12" s="1"/>
  <c r="I271" i="12"/>
  <c r="I270" i="12" s="1"/>
  <c r="K271" i="12"/>
  <c r="K270" i="12" s="1"/>
  <c r="M271" i="12"/>
  <c r="M270" i="12" s="1"/>
  <c r="O271" i="12"/>
  <c r="O270" i="12" s="1"/>
  <c r="Q271" i="12"/>
  <c r="V271" i="12"/>
  <c r="G273" i="12"/>
  <c r="M273" i="12" s="1"/>
  <c r="I273" i="12"/>
  <c r="K273" i="12"/>
  <c r="O273" i="12"/>
  <c r="Q273" i="12"/>
  <c r="V273" i="12"/>
  <c r="G277" i="12"/>
  <c r="M277" i="12" s="1"/>
  <c r="I277" i="12"/>
  <c r="K277" i="12"/>
  <c r="O277" i="12"/>
  <c r="Q277" i="12"/>
  <c r="V277" i="12"/>
  <c r="G279" i="12"/>
  <c r="I279" i="12"/>
  <c r="K279" i="12"/>
  <c r="O279" i="12"/>
  <c r="Q279" i="12"/>
  <c r="V279" i="12"/>
  <c r="G284" i="12"/>
  <c r="M284" i="12" s="1"/>
  <c r="I284" i="12"/>
  <c r="K284" i="12"/>
  <c r="O284" i="12"/>
  <c r="Q284" i="12"/>
  <c r="V284" i="12"/>
  <c r="G290" i="12"/>
  <c r="M290" i="12" s="1"/>
  <c r="I290" i="12"/>
  <c r="K290" i="12"/>
  <c r="O290" i="12"/>
  <c r="Q290" i="12"/>
  <c r="V290" i="12"/>
  <c r="G297" i="12"/>
  <c r="I297" i="12"/>
  <c r="K297" i="12"/>
  <c r="M297" i="12"/>
  <c r="O297" i="12"/>
  <c r="Q297" i="12"/>
  <c r="V297" i="12"/>
  <c r="G303" i="12"/>
  <c r="M303" i="12" s="1"/>
  <c r="I303" i="12"/>
  <c r="K303" i="12"/>
  <c r="O303" i="12"/>
  <c r="Q303" i="12"/>
  <c r="V303" i="12"/>
  <c r="G306" i="12"/>
  <c r="M306" i="12" s="1"/>
  <c r="I306" i="12"/>
  <c r="K306" i="12"/>
  <c r="O306" i="12"/>
  <c r="Q306" i="12"/>
  <c r="V306" i="12"/>
  <c r="G309" i="12"/>
  <c r="M309" i="12" s="1"/>
  <c r="I309" i="12"/>
  <c r="K309" i="12"/>
  <c r="O309" i="12"/>
  <c r="Q309" i="12"/>
  <c r="V309" i="12"/>
  <c r="G312" i="12"/>
  <c r="M312" i="12" s="1"/>
  <c r="I312" i="12"/>
  <c r="K312" i="12"/>
  <c r="O312" i="12"/>
  <c r="Q312" i="12"/>
  <c r="V312" i="12"/>
  <c r="G315" i="12"/>
  <c r="I315" i="12"/>
  <c r="K315" i="12"/>
  <c r="M315" i="12"/>
  <c r="O315" i="12"/>
  <c r="Q315" i="12"/>
  <c r="V315" i="12"/>
  <c r="G320" i="12"/>
  <c r="M320" i="12" s="1"/>
  <c r="I320" i="12"/>
  <c r="K320" i="12"/>
  <c r="O320" i="12"/>
  <c r="Q320" i="12"/>
  <c r="V320" i="12"/>
  <c r="G323" i="12"/>
  <c r="M323" i="12" s="1"/>
  <c r="I323" i="12"/>
  <c r="K323" i="12"/>
  <c r="O323" i="12"/>
  <c r="Q323" i="12"/>
  <c r="V323" i="12"/>
  <c r="G325" i="12"/>
  <c r="I325" i="12"/>
  <c r="K325" i="12"/>
  <c r="M325" i="12"/>
  <c r="O325" i="12"/>
  <c r="Q325" i="12"/>
  <c r="V325" i="12"/>
  <c r="G328" i="12"/>
  <c r="M328" i="12" s="1"/>
  <c r="I328" i="12"/>
  <c r="K328" i="12"/>
  <c r="O328" i="12"/>
  <c r="Q328" i="12"/>
  <c r="V328" i="12"/>
  <c r="G333" i="12"/>
  <c r="M333" i="12" s="1"/>
  <c r="I333" i="12"/>
  <c r="K333" i="12"/>
  <c r="O333" i="12"/>
  <c r="Q333" i="12"/>
  <c r="V333" i="12"/>
  <c r="G337" i="12"/>
  <c r="I64" i="1" s="1"/>
  <c r="Q337" i="12"/>
  <c r="G338" i="12"/>
  <c r="M338" i="12" s="1"/>
  <c r="M337" i="12" s="1"/>
  <c r="I338" i="12"/>
  <c r="I337" i="12" s="1"/>
  <c r="K338" i="12"/>
  <c r="K337" i="12" s="1"/>
  <c r="O338" i="12"/>
  <c r="O337" i="12" s="1"/>
  <c r="Q338" i="12"/>
  <c r="V338" i="12"/>
  <c r="V337" i="12" s="1"/>
  <c r="G341" i="12"/>
  <c r="M341" i="12" s="1"/>
  <c r="I341" i="12"/>
  <c r="K341" i="12"/>
  <c r="O341" i="12"/>
  <c r="Q341" i="12"/>
  <c r="V341" i="12"/>
  <c r="G344" i="12"/>
  <c r="M344" i="12" s="1"/>
  <c r="I344" i="12"/>
  <c r="K344" i="12"/>
  <c r="O344" i="12"/>
  <c r="Q344" i="12"/>
  <c r="V344" i="12"/>
  <c r="G346" i="12"/>
  <c r="M346" i="12" s="1"/>
  <c r="I346" i="12"/>
  <c r="K346" i="12"/>
  <c r="O346" i="12"/>
  <c r="Q346" i="12"/>
  <c r="V346" i="12"/>
  <c r="G351" i="12"/>
  <c r="M351" i="12" s="1"/>
  <c r="I351" i="12"/>
  <c r="K351" i="12"/>
  <c r="O351" i="12"/>
  <c r="Q351" i="12"/>
  <c r="V351" i="12"/>
  <c r="G353" i="12"/>
  <c r="M353" i="12" s="1"/>
  <c r="I353" i="12"/>
  <c r="K353" i="12"/>
  <c r="O353" i="12"/>
  <c r="Q353" i="12"/>
  <c r="V353" i="12"/>
  <c r="G355" i="12"/>
  <c r="M355" i="12" s="1"/>
  <c r="I355" i="12"/>
  <c r="K355" i="12"/>
  <c r="O355" i="12"/>
  <c r="Q355" i="12"/>
  <c r="V355" i="12"/>
  <c r="G357" i="12"/>
  <c r="M357" i="12" s="1"/>
  <c r="I357" i="12"/>
  <c r="K357" i="12"/>
  <c r="O357" i="12"/>
  <c r="Q357" i="12"/>
  <c r="V357" i="12"/>
  <c r="G360" i="12"/>
  <c r="M360" i="12" s="1"/>
  <c r="I360" i="12"/>
  <c r="K360" i="12"/>
  <c r="O360" i="12"/>
  <c r="Q360" i="12"/>
  <c r="V360" i="12"/>
  <c r="G363" i="12"/>
  <c r="M363" i="12" s="1"/>
  <c r="I363" i="12"/>
  <c r="K363" i="12"/>
  <c r="O363" i="12"/>
  <c r="O362" i="12" s="1"/>
  <c r="Q363" i="12"/>
  <c r="V363" i="12"/>
  <c r="G368" i="12"/>
  <c r="M368" i="12" s="1"/>
  <c r="I368" i="12"/>
  <c r="K368" i="12"/>
  <c r="O368" i="12"/>
  <c r="Q368" i="12"/>
  <c r="Q362" i="12" s="1"/>
  <c r="V368" i="12"/>
  <c r="G371" i="12"/>
  <c r="I371" i="12"/>
  <c r="K371" i="12"/>
  <c r="O371" i="12"/>
  <c r="Q371" i="12"/>
  <c r="V371" i="12"/>
  <c r="G373" i="12"/>
  <c r="I67" i="1" s="1"/>
  <c r="G374" i="12"/>
  <c r="M374" i="12" s="1"/>
  <c r="M373" i="12" s="1"/>
  <c r="I374" i="12"/>
  <c r="I373" i="12" s="1"/>
  <c r="K374" i="12"/>
  <c r="K373" i="12" s="1"/>
  <c r="O374" i="12"/>
  <c r="O373" i="12" s="1"/>
  <c r="Q374" i="12"/>
  <c r="Q373" i="12" s="1"/>
  <c r="V374" i="12"/>
  <c r="V373" i="12" s="1"/>
  <c r="G376" i="12"/>
  <c r="I376" i="12"/>
  <c r="K376" i="12"/>
  <c r="M376" i="12"/>
  <c r="O376" i="12"/>
  <c r="Q376" i="12"/>
  <c r="V376" i="12"/>
  <c r="G382" i="12"/>
  <c r="M382" i="12" s="1"/>
  <c r="I382" i="12"/>
  <c r="K382" i="12"/>
  <c r="O382" i="12"/>
  <c r="Q382" i="12"/>
  <c r="V382" i="12"/>
  <c r="G385" i="12"/>
  <c r="M385" i="12" s="1"/>
  <c r="I385" i="12"/>
  <c r="K385" i="12"/>
  <c r="O385" i="12"/>
  <c r="Q385" i="12"/>
  <c r="V385" i="12"/>
  <c r="G387" i="12"/>
  <c r="M387" i="12" s="1"/>
  <c r="I387" i="12"/>
  <c r="K387" i="12"/>
  <c r="O387" i="12"/>
  <c r="Q387" i="12"/>
  <c r="V387" i="12"/>
  <c r="G392" i="12"/>
  <c r="M392" i="12" s="1"/>
  <c r="I392" i="12"/>
  <c r="K392" i="12"/>
  <c r="O392" i="12"/>
  <c r="Q392" i="12"/>
  <c r="V392" i="12"/>
  <c r="G397" i="12"/>
  <c r="M397" i="12" s="1"/>
  <c r="I397" i="12"/>
  <c r="K397" i="12"/>
  <c r="O397" i="12"/>
  <c r="Q397" i="12"/>
  <c r="V397" i="12"/>
  <c r="G399" i="12"/>
  <c r="M399" i="12" s="1"/>
  <c r="I399" i="12"/>
  <c r="K399" i="12"/>
  <c r="O399" i="12"/>
  <c r="Q399" i="12"/>
  <c r="V399" i="12"/>
  <c r="G401" i="12"/>
  <c r="M401" i="12" s="1"/>
  <c r="I401" i="12"/>
  <c r="K401" i="12"/>
  <c r="O401" i="12"/>
  <c r="Q401" i="12"/>
  <c r="V401" i="12"/>
  <c r="G404" i="12"/>
  <c r="M404" i="12" s="1"/>
  <c r="I404" i="12"/>
  <c r="K404" i="12"/>
  <c r="O404" i="12"/>
  <c r="Q404" i="12"/>
  <c r="V404" i="12"/>
  <c r="G410" i="12"/>
  <c r="M410" i="12" s="1"/>
  <c r="I410" i="12"/>
  <c r="K410" i="12"/>
  <c r="O410" i="12"/>
  <c r="Q410" i="12"/>
  <c r="V410" i="12"/>
  <c r="G422" i="12"/>
  <c r="M422" i="12" s="1"/>
  <c r="I422" i="12"/>
  <c r="K422" i="12"/>
  <c r="K403" i="12" s="1"/>
  <c r="O422" i="12"/>
  <c r="Q422" i="12"/>
  <c r="V422" i="12"/>
  <c r="G432" i="12"/>
  <c r="I432" i="12"/>
  <c r="K432" i="12"/>
  <c r="M432" i="12"/>
  <c r="O432" i="12"/>
  <c r="Q432" i="12"/>
  <c r="V432" i="12"/>
  <c r="G434" i="12"/>
  <c r="I70" i="1" s="1"/>
  <c r="G435" i="12"/>
  <c r="M435" i="12" s="1"/>
  <c r="I435" i="12"/>
  <c r="I434" i="12" s="1"/>
  <c r="K435" i="12"/>
  <c r="O435" i="12"/>
  <c r="O434" i="12" s="1"/>
  <c r="Q435" i="12"/>
  <c r="Q434" i="12" s="1"/>
  <c r="V435" i="12"/>
  <c r="G443" i="12"/>
  <c r="M443" i="12" s="1"/>
  <c r="I443" i="12"/>
  <c r="K443" i="12"/>
  <c r="O443" i="12"/>
  <c r="Q443" i="12"/>
  <c r="V443" i="12"/>
  <c r="G445" i="12"/>
  <c r="I71" i="1" s="1"/>
  <c r="G446" i="12"/>
  <c r="M446" i="12" s="1"/>
  <c r="I446" i="12"/>
  <c r="K446" i="12"/>
  <c r="O446" i="12"/>
  <c r="O445" i="12" s="1"/>
  <c r="Q446" i="12"/>
  <c r="Q445" i="12" s="1"/>
  <c r="V446" i="12"/>
  <c r="V445" i="12" s="1"/>
  <c r="G448" i="12"/>
  <c r="I448" i="12"/>
  <c r="K448" i="12"/>
  <c r="K445" i="12" s="1"/>
  <c r="M448" i="12"/>
  <c r="O448" i="12"/>
  <c r="Q448" i="12"/>
  <c r="V448" i="12"/>
  <c r="G463" i="12"/>
  <c r="M463" i="12" s="1"/>
  <c r="I463" i="12"/>
  <c r="K463" i="12"/>
  <c r="O463" i="12"/>
  <c r="Q463" i="12"/>
  <c r="V463" i="12"/>
  <c r="G468" i="12"/>
  <c r="M468" i="12" s="1"/>
  <c r="I468" i="12"/>
  <c r="K468" i="12"/>
  <c r="O468" i="12"/>
  <c r="Q468" i="12"/>
  <c r="V468" i="12"/>
  <c r="G470" i="12"/>
  <c r="M470" i="12" s="1"/>
  <c r="I470" i="12"/>
  <c r="K470" i="12"/>
  <c r="O470" i="12"/>
  <c r="Q470" i="12"/>
  <c r="V470" i="12"/>
  <c r="G473" i="12"/>
  <c r="M473" i="12" s="1"/>
  <c r="I473" i="12"/>
  <c r="K473" i="12"/>
  <c r="K462" i="12" s="1"/>
  <c r="O473" i="12"/>
  <c r="Q473" i="12"/>
  <c r="V473" i="12"/>
  <c r="G476" i="12"/>
  <c r="M476" i="12" s="1"/>
  <c r="I476" i="12"/>
  <c r="K476" i="12"/>
  <c r="O476" i="12"/>
  <c r="Q476" i="12"/>
  <c r="V476" i="12"/>
  <c r="G479" i="12"/>
  <c r="M479" i="12" s="1"/>
  <c r="I479" i="12"/>
  <c r="K479" i="12"/>
  <c r="O479" i="12"/>
  <c r="Q479" i="12"/>
  <c r="V479" i="12"/>
  <c r="G482" i="12"/>
  <c r="M482" i="12" s="1"/>
  <c r="I482" i="12"/>
  <c r="K482" i="12"/>
  <c r="O482" i="12"/>
  <c r="Q482" i="12"/>
  <c r="V482" i="12"/>
  <c r="G486" i="12"/>
  <c r="M486" i="12" s="1"/>
  <c r="I486" i="12"/>
  <c r="K486" i="12"/>
  <c r="O486" i="12"/>
  <c r="Q486" i="12"/>
  <c r="V486" i="12"/>
  <c r="G490" i="12"/>
  <c r="M490" i="12" s="1"/>
  <c r="I490" i="12"/>
  <c r="K490" i="12"/>
  <c r="O490" i="12"/>
  <c r="Q490" i="12"/>
  <c r="V490" i="12"/>
  <c r="G493" i="12"/>
  <c r="M493" i="12" s="1"/>
  <c r="M492" i="12" s="1"/>
  <c r="I493" i="12"/>
  <c r="K493" i="12"/>
  <c r="K492" i="12" s="1"/>
  <c r="O493" i="12"/>
  <c r="O492" i="12" s="1"/>
  <c r="Q493" i="12"/>
  <c r="V493" i="12"/>
  <c r="G503" i="12"/>
  <c r="M503" i="12" s="1"/>
  <c r="I503" i="12"/>
  <c r="I492" i="12" s="1"/>
  <c r="K503" i="12"/>
  <c r="O503" i="12"/>
  <c r="Q503" i="12"/>
  <c r="Q492" i="12" s="1"/>
  <c r="V503" i="12"/>
  <c r="G506" i="12"/>
  <c r="M506" i="12" s="1"/>
  <c r="I506" i="12"/>
  <c r="I505" i="12" s="1"/>
  <c r="K506" i="12"/>
  <c r="K505" i="12" s="1"/>
  <c r="O506" i="12"/>
  <c r="O505" i="12" s="1"/>
  <c r="Q506" i="12"/>
  <c r="V506" i="12"/>
  <c r="V505" i="12" s="1"/>
  <c r="G507" i="12"/>
  <c r="M507" i="12" s="1"/>
  <c r="I507" i="12"/>
  <c r="K507" i="12"/>
  <c r="O507" i="12"/>
  <c r="Q507" i="12"/>
  <c r="Q505" i="12" s="1"/>
  <c r="V507" i="12"/>
  <c r="G509" i="12"/>
  <c r="M509" i="12" s="1"/>
  <c r="I509" i="12"/>
  <c r="K509" i="12"/>
  <c r="K508" i="12" s="1"/>
  <c r="O509" i="12"/>
  <c r="Q509" i="12"/>
  <c r="V509" i="12"/>
  <c r="G511" i="12"/>
  <c r="M511" i="12" s="1"/>
  <c r="I511" i="12"/>
  <c r="K511" i="12"/>
  <c r="O511" i="12"/>
  <c r="Q511" i="12"/>
  <c r="V511" i="12"/>
  <c r="G512" i="12"/>
  <c r="M512" i="12" s="1"/>
  <c r="I512" i="12"/>
  <c r="K512" i="12"/>
  <c r="O512" i="12"/>
  <c r="Q512" i="12"/>
  <c r="V512" i="12"/>
  <c r="G513" i="12"/>
  <c r="M513" i="12" s="1"/>
  <c r="I513" i="12"/>
  <c r="K513" i="12"/>
  <c r="O513" i="12"/>
  <c r="Q513" i="12"/>
  <c r="V513" i="12"/>
  <c r="G514" i="12"/>
  <c r="M514" i="12" s="1"/>
  <c r="I514" i="12"/>
  <c r="K514" i="12"/>
  <c r="O514" i="12"/>
  <c r="Q514" i="12"/>
  <c r="V514" i="12"/>
  <c r="G515" i="12"/>
  <c r="I515" i="12"/>
  <c r="K515" i="12"/>
  <c r="M515" i="12"/>
  <c r="O515" i="12"/>
  <c r="Q515" i="12"/>
  <c r="V515" i="12"/>
  <c r="G516" i="12"/>
  <c r="M516" i="12" s="1"/>
  <c r="I516" i="12"/>
  <c r="K516" i="12"/>
  <c r="O516" i="12"/>
  <c r="Q516" i="12"/>
  <c r="V516" i="12"/>
  <c r="G517" i="12"/>
  <c r="M517" i="12" s="1"/>
  <c r="I517" i="12"/>
  <c r="K517" i="12"/>
  <c r="O517" i="12"/>
  <c r="Q517" i="12"/>
  <c r="V517" i="12"/>
  <c r="G519" i="12"/>
  <c r="M519" i="12" s="1"/>
  <c r="I519" i="12"/>
  <c r="K519" i="12"/>
  <c r="O519" i="12"/>
  <c r="Q519" i="12"/>
  <c r="Q518" i="12" s="1"/>
  <c r="V519" i="12"/>
  <c r="G521" i="12"/>
  <c r="I521" i="12"/>
  <c r="K521" i="12"/>
  <c r="M521" i="12"/>
  <c r="O521" i="12"/>
  <c r="Q521" i="12"/>
  <c r="V521" i="12"/>
  <c r="G524" i="12"/>
  <c r="M524" i="12" s="1"/>
  <c r="I524" i="12"/>
  <c r="K524" i="12"/>
  <c r="O524" i="12"/>
  <c r="O518" i="12" s="1"/>
  <c r="Q524" i="12"/>
  <c r="V524" i="12"/>
  <c r="G538" i="12"/>
  <c r="M538" i="12" s="1"/>
  <c r="I538" i="12"/>
  <c r="I518" i="12" s="1"/>
  <c r="K538" i="12"/>
  <c r="O538" i="12"/>
  <c r="Q538" i="12"/>
  <c r="V538" i="12"/>
  <c r="G543" i="12"/>
  <c r="I543" i="12"/>
  <c r="K543" i="12"/>
  <c r="M543" i="12"/>
  <c r="O543" i="12"/>
  <c r="Q543" i="12"/>
  <c r="V543" i="12"/>
  <c r="G545" i="12"/>
  <c r="M545" i="12" s="1"/>
  <c r="I545" i="12"/>
  <c r="K545" i="12"/>
  <c r="O545" i="12"/>
  <c r="Q545" i="12"/>
  <c r="V545" i="12"/>
  <c r="AF549" i="12"/>
  <c r="G42" i="1" s="1"/>
  <c r="I19" i="1"/>
  <c r="H40" i="1"/>
  <c r="V518" i="12" l="1"/>
  <c r="O508" i="12"/>
  <c r="V340" i="12"/>
  <c r="I508" i="12"/>
  <c r="O475" i="12"/>
  <c r="K475" i="12"/>
  <c r="M445" i="12"/>
  <c r="V403" i="12"/>
  <c r="I403" i="12"/>
  <c r="Q375" i="12"/>
  <c r="Q340" i="12"/>
  <c r="O272" i="12"/>
  <c r="O257" i="12"/>
  <c r="M248" i="12"/>
  <c r="M247" i="12" s="1"/>
  <c r="I90" i="12"/>
  <c r="M57" i="12"/>
  <c r="M45" i="12" s="1"/>
  <c r="V375" i="12"/>
  <c r="I340" i="12"/>
  <c r="K90" i="12"/>
  <c r="AE549" i="12"/>
  <c r="F42" i="1" s="1"/>
  <c r="H42" i="1" s="1"/>
  <c r="I42" i="1" s="1"/>
  <c r="V508" i="12"/>
  <c r="Q508" i="12"/>
  <c r="M508" i="12"/>
  <c r="V492" i="12"/>
  <c r="I475" i="12"/>
  <c r="Q462" i="12"/>
  <c r="I445" i="12"/>
  <c r="M434" i="12"/>
  <c r="Q403" i="12"/>
  <c r="G362" i="12"/>
  <c r="I66" i="1" s="1"/>
  <c r="V362" i="12"/>
  <c r="K362" i="12"/>
  <c r="O340" i="12"/>
  <c r="G272" i="12"/>
  <c r="I63" i="1" s="1"/>
  <c r="V272" i="12"/>
  <c r="K272" i="12"/>
  <c r="Q247" i="12"/>
  <c r="O90" i="12"/>
  <c r="V90" i="12"/>
  <c r="Q90" i="12"/>
  <c r="O45" i="12"/>
  <c r="V8" i="12"/>
  <c r="O8" i="12"/>
  <c r="I8" i="12"/>
  <c r="K375" i="12"/>
  <c r="Q257" i="12"/>
  <c r="K518" i="12"/>
  <c r="G518" i="12"/>
  <c r="I77" i="1" s="1"/>
  <c r="I20" i="1" s="1"/>
  <c r="M505" i="12"/>
  <c r="G505" i="12"/>
  <c r="I75" i="1" s="1"/>
  <c r="I18" i="1" s="1"/>
  <c r="V475" i="12"/>
  <c r="Q475" i="12"/>
  <c r="V462" i="12"/>
  <c r="O462" i="12"/>
  <c r="I462" i="12"/>
  <c r="V434" i="12"/>
  <c r="K434" i="12"/>
  <c r="O403" i="12"/>
  <c r="G403" i="12"/>
  <c r="I69" i="1" s="1"/>
  <c r="I375" i="12"/>
  <c r="O375" i="12"/>
  <c r="G375" i="12"/>
  <c r="I68" i="1" s="1"/>
  <c r="I362" i="12"/>
  <c r="K340" i="12"/>
  <c r="Q272" i="12"/>
  <c r="I272" i="12"/>
  <c r="K257" i="12"/>
  <c r="I257" i="12"/>
  <c r="Q64" i="12"/>
  <c r="M64" i="12"/>
  <c r="K8" i="12"/>
  <c r="Q8" i="12"/>
  <c r="I53" i="1"/>
  <c r="F39" i="1"/>
  <c r="F43" i="1" s="1"/>
  <c r="G23" i="1" s="1"/>
  <c r="G24" i="1" s="1"/>
  <c r="G29" i="1" s="1"/>
  <c r="G39" i="1"/>
  <c r="F41" i="1"/>
  <c r="G41" i="1"/>
  <c r="A23" i="1"/>
  <c r="A24" i="1" s="1"/>
  <c r="M403" i="12"/>
  <c r="M90" i="12"/>
  <c r="M475" i="12"/>
  <c r="M462" i="12"/>
  <c r="M375" i="12"/>
  <c r="M518" i="12"/>
  <c r="M340" i="12"/>
  <c r="M8" i="12"/>
  <c r="G340" i="12"/>
  <c r="I65" i="1" s="1"/>
  <c r="M279" i="12"/>
  <c r="M272" i="12" s="1"/>
  <c r="M258" i="12"/>
  <c r="M257" i="12" s="1"/>
  <c r="M43" i="12"/>
  <c r="M42" i="12" s="1"/>
  <c r="G492" i="12"/>
  <c r="I74" i="1" s="1"/>
  <c r="G64" i="12"/>
  <c r="I57" i="1" s="1"/>
  <c r="G462" i="12"/>
  <c r="I72" i="1" s="1"/>
  <c r="G508" i="12"/>
  <c r="I76" i="1" s="1"/>
  <c r="G475" i="12"/>
  <c r="I73" i="1" s="1"/>
  <c r="G90" i="12"/>
  <c r="I58" i="1" s="1"/>
  <c r="M371" i="12"/>
  <c r="M362" i="12" s="1"/>
  <c r="J28" i="1"/>
  <c r="J26" i="1"/>
  <c r="G38" i="1"/>
  <c r="F38" i="1"/>
  <c r="J23" i="1"/>
  <c r="J24" i="1"/>
  <c r="J25" i="1"/>
  <c r="J27" i="1"/>
  <c r="E24" i="1"/>
  <c r="E26" i="1"/>
  <c r="I78" i="1" l="1"/>
  <c r="J76" i="1" s="1"/>
  <c r="I17" i="1"/>
  <c r="G549" i="12"/>
  <c r="I16" i="1"/>
  <c r="I21" i="1" s="1"/>
  <c r="H41" i="1"/>
  <c r="I41" i="1" s="1"/>
  <c r="H39" i="1"/>
  <c r="H43" i="1" s="1"/>
  <c r="G43" i="1"/>
  <c r="J55" i="1"/>
  <c r="J60" i="1"/>
  <c r="J68" i="1"/>
  <c r="J77" i="1"/>
  <c r="J56" i="1"/>
  <c r="J54" i="1"/>
  <c r="J73" i="1"/>
  <c r="J66" i="1"/>
  <c r="J64" i="1"/>
  <c r="J71" i="1"/>
  <c r="J58" i="1"/>
  <c r="J59" i="1"/>
  <c r="J75" i="1"/>
  <c r="J53" i="1"/>
  <c r="J63" i="1"/>
  <c r="J70" i="1"/>
  <c r="J57" i="1"/>
  <c r="J61" i="1"/>
  <c r="J74" i="1"/>
  <c r="J72" i="1"/>
  <c r="J62" i="1"/>
  <c r="J65" i="1"/>
  <c r="J67" i="1"/>
  <c r="J69" i="1"/>
  <c r="G25" i="1" l="1"/>
  <c r="G28" i="1"/>
  <c r="I39" i="1"/>
  <c r="I43" i="1" s="1"/>
  <c r="J78" i="1"/>
  <c r="A25" i="1" l="1"/>
  <c r="A26" i="1" s="1"/>
  <c r="G26" i="1" s="1"/>
  <c r="A27" i="1" s="1"/>
  <c r="A29" i="1" s="1"/>
  <c r="J39" i="1"/>
  <c r="J43" i="1" s="1"/>
  <c r="J42" i="1"/>
  <c r="J41" i="1"/>
  <c r="G27" i="1" l="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Lidumil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<sst xmlns="http://schemas.openxmlformats.org/spreadsheetml/2006/main" count="2149" uniqueCount="715">
  <si>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</si>
  <si>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</si>
  <si>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</si>
  <si>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</si>
  <si>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</si>
  <si>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</si>
  <si>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</si>
  <si>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</si>
  <si>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</si>
  <si>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</si>
  <si>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</si>
  <si>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</si>
  <si>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</si>
  <si>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</si>
  <si>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</si>
  <si>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</si>
  <si>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</si>
  <si>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</si>
  <si>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</si>
  <si>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</si>
  <si>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</si>
  <si>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</si>
  <si>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</si>
  <si>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</si>
  <si>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</si>
  <si>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</si>
  <si>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</si>
  <si>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</si>
  <si>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</si>
  <si>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</si>
  <si>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</si>
  <si>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</si>
  <si>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</si>
  <si>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</si>
  <si>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</si>
  <si>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</si>
  <si>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</si>
  <si>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</si>
  <si>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</si>
  <si>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</si>
  <si>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</si>
  <si>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</si>
  <si>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</si>
  <si>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2023058-001</t>
  </si>
  <si>
    <t>VV</t>
  </si>
  <si>
    <t>01</t>
  </si>
  <si>
    <t>Stavební úpravy BD 6.května 1612</t>
  </si>
  <si>
    <t>Objekt:</t>
  </si>
  <si>
    <t>Rozpočet:</t>
  </si>
  <si>
    <t>ing. Procházka</t>
  </si>
  <si>
    <t>2023-058</t>
  </si>
  <si>
    <t>Město Bystřice pod Hostýnem</t>
  </si>
  <si>
    <t>Stavba</t>
  </si>
  <si>
    <t>Stavební objekt</t>
  </si>
  <si>
    <t>Celkem za stavbu</t>
  </si>
  <si>
    <t>CZK</t>
  </si>
  <si>
    <t>#POPS</t>
  </si>
  <si>
    <t>Popis stavby: 2023-058 - Město Bystřice pod Hostýnem</t>
  </si>
  <si>
    <t>#POPO</t>
  </si>
  <si>
    <t>Popis objektu: 01 - Stavební úpravy BD 6.května 1612</t>
  </si>
  <si>
    <t>#POPR</t>
  </si>
  <si>
    <t>Popis rozpočtu: 2023058-001 - VV</t>
  </si>
  <si>
    <t>Rekapitulace dílů</t>
  </si>
  <si>
    <t>Typ dílu</t>
  </si>
  <si>
    <t>1</t>
  </si>
  <si>
    <t>Zemní práce</t>
  </si>
  <si>
    <t>2</t>
  </si>
  <si>
    <t>Základy a zvláštní zakládání</t>
  </si>
  <si>
    <t>3</t>
  </si>
  <si>
    <t>Svislé a kompletní konstrukce</t>
  </si>
  <si>
    <t>5</t>
  </si>
  <si>
    <t>Komunikace</t>
  </si>
  <si>
    <t>61</t>
  </si>
  <si>
    <t>Úpravy povrchů vnitřní</t>
  </si>
  <si>
    <t>62</t>
  </si>
  <si>
    <t>Úpravy povrchů vnější</t>
  </si>
  <si>
    <t>63</t>
  </si>
  <si>
    <t>Podlahy a podlahové konstrukce</t>
  </si>
  <si>
    <t>91</t>
  </si>
  <si>
    <t>Doplňující práce na komunikaci</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</si>
  <si>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</si>
  <si>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</si>
  <si>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</si>
  <si>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</si>
  <si>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</si>
  <si>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</si>
  <si>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</si>
  <si>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</si>
  <si>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</si>
  <si>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</si>
  <si>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</si>
  <si>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</si>
  <si>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730</t>
  </si>
  <si>
    <t>Ústřední vytápění</t>
  </si>
  <si>
    <t>764</t>
  </si>
  <si>
    <t>Konstrukce klempířské</t>
  </si>
  <si>
    <t>766</t>
  </si>
  <si>
    <t>Konstrukce truhlářské</t>
  </si>
  <si>
    <t>767</t>
  </si>
  <si>
    <t>Konstrukce zámečnické</t>
  </si>
  <si>
    <t>769</t>
  </si>
  <si>
    <t>Otvorové prvky z plastu</t>
  </si>
  <si>
    <t>771</t>
  </si>
  <si>
    <t>Podlahy z dlaždic a obklady</t>
  </si>
  <si>
    <t>776</t>
  </si>
  <si>
    <t>Podlahy povlakové</t>
  </si>
  <si>
    <t>784</t>
  </si>
  <si>
    <t>Malby</t>
  </si>
  <si>
    <t>M21</t>
  </si>
  <si>
    <t>Elektromontáže</t>
  </si>
  <si>
    <t>D96</t>
  </si>
  <si>
    <t>Přesuny suti a vybouraných hmot</t>
  </si>
  <si>
    <t>PSU</t>
  </si>
  <si>
    <t>ON</t>
  </si>
  <si>
    <t>VN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</si>
  <si>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</si>
  <si>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</si>
  <si>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</si>
  <si>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</si>
  <si>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</si>
  <si>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</si>
  <si>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</si>
  <si>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</si>
  <si>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</si>
  <si>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</si>
  <si>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</si>
  <si>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</si>
  <si>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</si>
  <si>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</si>
  <si>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</si>
  <si>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</si>
  <si>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</si>
  <si>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</si>
  <si>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</si>
  <si>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</si>
  <si>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</si>
  <si>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</si>
  <si>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</si>
  <si>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</si>
  <si>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</si>
  <si>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</si>
  <si>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</si>
  <si>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</si>
  <si>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</si>
  <si>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113106231R00</t>
  </si>
  <si>
    <t>Rozebrání vozovek a ploch s jakoukoliv výplní spár   v jakékoliv ploše, ze zámkové dlažky, kladených do lože z kameniva</t>
  </si>
  <si>
    <t>m2</t>
  </si>
  <si>
    <t>822-1</t>
  </si>
  <si>
    <t>RTS 24/ I</t>
  </si>
  <si>
    <t>RTS 23/ II</t>
  </si>
  <si>
    <t>Práce</t>
  </si>
  <si>
    <t>Běžná</t>
  </si>
  <si>
    <t>POL1_</t>
  </si>
  <si>
    <t>s přemístěním hmot na skládku na vzdálenost do 3 m nebo s naložením na dopravní prostředek</t>
  </si>
  <si>
    <t>SPI</t>
  </si>
  <si>
    <t>komunikace u štítu : (1+16+9,5)*0,5</t>
  </si>
  <si>
    <t>vstup : (15,2+1,5*2)*0,5</t>
  </si>
  <si>
    <t>139601102R00</t>
  </si>
  <si>
    <t>Ruční výkop jam, rýh a šachet v hornině 3</t>
  </si>
  <si>
    <t>m3</t>
  </si>
  <si>
    <t>800-1</t>
  </si>
  <si>
    <t>s přehozením na vzdálenost do 5 m nebo s naložením na ruční dopravní prostředek</t>
  </si>
  <si>
    <t>rozšíření pro zateplení a obrubník : (3,2+23,9+1,4+1,7+13,25+1,7+24,4+16+23,9+3,2)*0,3*0,2</t>
  </si>
  <si>
    <t>komunikace u štítu : (1+16+9,5)*0,3*0,14</t>
  </si>
  <si>
    <t>vstup : (15,2+1,5*2)*0,4*0,14</t>
  </si>
  <si>
    <t>162501102R00</t>
  </si>
  <si>
    <t>Vodorovné přemístění výkopku z horniny 1 až 4, na vzdálenost přes 2 500  do 3 000 m</t>
  </si>
  <si>
    <t>po suchu, bez naložení výkopku, avšak se složením bez rozhrnutí, zpáteční cesta vozidla.</t>
  </si>
  <si>
    <t>Odkaz na mn. položky pořadí 2 : 8,89120</t>
  </si>
  <si>
    <t>Odkaz na mn. položky pořadí 6 : 4,68150*-1</t>
  </si>
  <si>
    <t>167101101R00</t>
  </si>
  <si>
    <t>Nakládání, skládání, překládání neulehlého výkopku nakládání výkopku  do 100 m3, z horniny 1 až 4</t>
  </si>
  <si>
    <t>Odkaz na mn. položky pořadí 3 : 4,20970</t>
  </si>
  <si>
    <t>171201201R00</t>
  </si>
  <si>
    <t>Uložení sypaniny na dočasnou skládku tak, že na 1 m2 plochy připadá přes 2 m3 výkopku nebo ornice</t>
  </si>
  <si>
    <t>174101102R00</t>
  </si>
  <si>
    <t>Zásyp sypaninou se zhutněním v uzavřených prostorách s urovnáním povrchu zásypu s ručním zhutněním</t>
  </si>
  <si>
    <t>z jakékoliv horniny s uložením výkopku po vrstvách,</t>
  </si>
  <si>
    <t>(1,1+2,7+23,9+17,4+24,4+1,7+13,65+1,7+24,4+17,4+23,9+2,7+1,1)*0,2*0,15</t>
  </si>
  <si>
    <t>181101102R00</t>
  </si>
  <si>
    <t>Úprava pláně v zářezech v hornině 1 až 4, se zhutněním</t>
  </si>
  <si>
    <t>vyrovnáním výškových rozdílů, ploch vodorovných a ploch do sklonu 1 : 5.</t>
  </si>
  <si>
    <t>okap : (23,9+16+24,4+1,7+13,65+1,7+24,4+16+23,9+1,1*2)*0,7</t>
  </si>
  <si>
    <t>lodžie : (2,05*2+2,725*4)*1,33</t>
  </si>
  <si>
    <t>(2,05*2+2,725*4)*1,2</t>
  </si>
  <si>
    <t>2,5*1,7</t>
  </si>
  <si>
    <t>vstup : (15,2+1,5*2)*0,4</t>
  </si>
  <si>
    <t>199000002R00</t>
  </si>
  <si>
    <t>Poplatky za skládku horniny 1- 4, skupina 17 05 04 z Katalogu odpadů</t>
  </si>
  <si>
    <t>216904391R00</t>
  </si>
  <si>
    <t>Očištění ploch tlak. vodou nebo stlač. vzduchem  ,  , příplatek za ruční dočištění ocelovými kartáči</t>
  </si>
  <si>
    <t>800-2</t>
  </si>
  <si>
    <t>(61,05+3,2+1,7+16)*2*0,2</t>
  </si>
  <si>
    <t>(1,33*6+1,2*6+1,7+1,5)*2*0,2</t>
  </si>
  <si>
    <t>311238634R00</t>
  </si>
  <si>
    <t xml:space="preserve">Zdivo nosné z cihel a tvarovek pálených tloušťky 380 mm,  , charakteristická pevnost v tlaku fk = 3,30 MPa, součinitel prostupu tepla U = 0,20 W/m2.K , hodnota pro zdivo bez omítky při vlhkosti 1%,  </t>
  </si>
  <si>
    <t>801-1</t>
  </si>
  <si>
    <t>1NP - dozdívka parapetu : 1*0,25*8</t>
  </si>
  <si>
    <t>564831111R00</t>
  </si>
  <si>
    <t>Podklad ze štěrkodrti s rozprostřením a zhutněním frakce 0-63 mm, tloušťka po zhutnění 100 mm</t>
  </si>
  <si>
    <t>8/16</t>
  </si>
  <si>
    <t>POP</t>
  </si>
  <si>
    <t>596215041R00</t>
  </si>
  <si>
    <t>Kladení zámkové dlažby do drtě tloušťka dlažby 80 mm, tloušťka lože 50 mm</t>
  </si>
  <si>
    <t>s provedením lože z kameniva drceného, s vyplněním spár, s dvojitým hutněním a se smetením přebytečného materiálu na krajnici. S dodáním hmot pro lože a výplň spár.</t>
  </si>
  <si>
    <t>(1+16+9,5)*0,4</t>
  </si>
  <si>
    <t>(15,2+1,5*2)*0,45</t>
  </si>
  <si>
    <t>596811111RV4</t>
  </si>
  <si>
    <t>Kladení dlažby včetně dodávky dlaždic betonových vymývaných, rozměru 500 x 500 mm, tloušťky 60 mm, do lože z kameniva těženého</t>
  </si>
  <si>
    <t>komunikací pro pěší, z dlaždic betonových a teracových, do velikosti dlaždic 0,25 m2, s provedením lože do tl. 30 mm, s vyplněním spár a se smetením přebytečného materiálu na vzdálenost do 3 m</t>
  </si>
  <si>
    <t>3,2*1*2</t>
  </si>
  <si>
    <t>(23,9+16,24+24,4+1,7+12,49+1,7+24,4+16,24+23,9)*0,5</t>
  </si>
  <si>
    <t>lodžie : (1,93*2+2,605*4)*1,4</t>
  </si>
  <si>
    <t>(1,93*2+2,605*4)*1,28</t>
  </si>
  <si>
    <t>1,76*1,78</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</si>
  <si>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</si>
  <si>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</si>
  <si>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</si>
  <si>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1,5*1,5*(16+16+16+2)</t>
  </si>
  <si>
    <t>150x150 lichoběžník : 1,48*2</t>
  </si>
  <si>
    <t>1*(2,13+1,25)*8</t>
  </si>
  <si>
    <t>1*2,38*(4+0+0+0)</t>
  </si>
  <si>
    <t>0,5*1*(8+8+8+0)</t>
  </si>
  <si>
    <t>2*1,5*(3+3+3+0)</t>
  </si>
  <si>
    <t>1*2,25*(0+6+6+0)</t>
  </si>
  <si>
    <t>1*(2,25+1,5)*(8+8)</t>
  </si>
  <si>
    <t>1*1,5*(4+4+4+6)</t>
  </si>
  <si>
    <t>100x150 lichoběžník : 0,84*2</t>
  </si>
  <si>
    <t>Mezisoučet</t>
  </si>
  <si>
    <t>dveře : 2*2,5*1</t>
  </si>
  <si>
    <t>612425931RT2</t>
  </si>
  <si>
    <t>Omítka vápenná vnitřního ostění omítkou štukovou</t>
  </si>
  <si>
    <t>801-4</t>
  </si>
  <si>
    <t>okenního nebo dveřního, z pomocného pracovního lešení o výšce podlahy do 1900 mm a pro zatížení do 1,5 kPa,</t>
  </si>
  <si>
    <t>1,5*4*0,45*50+(0,51+1,8+1,5)*0,45*2</t>
  </si>
  <si>
    <t>(1+2,38)*2*0,45*4</t>
  </si>
  <si>
    <t>(0,5+1)*2*0,45*24</t>
  </si>
  <si>
    <t>(2+2,13)*2*0,6*8</t>
  </si>
  <si>
    <t>(1+2,38*2)*0,45*4</t>
  </si>
  <si>
    <t>(2+1,5)*2*0,45*8</t>
  </si>
  <si>
    <t>(1+1,5)*2*0,45*18+(0,51+1,2+1,18)*0,45*2</t>
  </si>
  <si>
    <t>(2,2+2,5)*2*0,4</t>
  </si>
  <si>
    <t>(1+2,25)*2*0,45*12</t>
  </si>
  <si>
    <t>601011188RT6</t>
  </si>
  <si>
    <t>Omítka stropů a podhledů z hotových směsí vrchní tenkovrstvá, silikonová, zatíraná, zrnitost 1,5 mm, probarvená</t>
  </si>
  <si>
    <t>po jednotlivých vrstvách</t>
  </si>
  <si>
    <t>Odkaz na mn. položky pořadí 23 : 64,68000</t>
  </si>
  <si>
    <t>zateplení podhledu 60 mm : 140,31</t>
  </si>
  <si>
    <t>601016195R00</t>
  </si>
  <si>
    <t>Omítka stropů a podhledů z hotových směsí doplňkové práce hloubková penetrace stropů silikátová</t>
  </si>
  <si>
    <t>1NP : 1,33*(2,05*4+2,725*8)</t>
  </si>
  <si>
    <t>1,5*4,68</t>
  </si>
  <si>
    <t>2 a 3NP : 1,33*(2,05*4+2,725*8)*2</t>
  </si>
  <si>
    <t>1,5*(2,275+2,255)*2</t>
  </si>
  <si>
    <t>1,7*2,5</t>
  </si>
  <si>
    <t>římsa : (26,2+27,7)*2*0,6</t>
  </si>
  <si>
    <t>602011188RT6</t>
  </si>
  <si>
    <t>Omítka stěn z hotových směsí vrchní tenkovrstvá, silikonová, zatřená, tloušťka vrstvy 1,5 mm, probarvená</t>
  </si>
  <si>
    <t>Odkaz na mn. položky pořadí 24 : 1120,31560</t>
  </si>
  <si>
    <t>Odkaz na mn. položky pořadí 27 : 185,82600</t>
  </si>
  <si>
    <t>ze zetaplení tl. 60 mm : 501,939+50,8026</t>
  </si>
  <si>
    <t>ze zateplení soklu : (79,86/0,6)*0,4</t>
  </si>
  <si>
    <t>Odkaz na mn. položky pořadí 86 : 172,45200*-1</t>
  </si>
  <si>
    <t>602016195R00</t>
  </si>
  <si>
    <t>Jádrová omítka hloubková penetrace stěn silikátová</t>
  </si>
  <si>
    <t>(61,05+16+3,2+1,7)*2*9,2</t>
  </si>
  <si>
    <t>štíty : 17,14*(0,47+5,94/2)*2</t>
  </si>
  <si>
    <t>13,35*(0,47+4,3/2)*2</t>
  </si>
  <si>
    <t>odečet čelní plochy lodžie : -2,05*2,97*4</t>
  </si>
  <si>
    <t>-2,725*2,97*8</t>
  </si>
  <si>
    <t>-2,05*2,75*8</t>
  </si>
  <si>
    <t>-2,725*2,75*16</t>
  </si>
  <si>
    <t>-2,275*2,75*2</t>
  </si>
  <si>
    <t>-2,255*2,75*2</t>
  </si>
  <si>
    <t>bořní stěny lodžií : (2,05+1,33*2)*2,97*4</t>
  </si>
  <si>
    <t>(2,725+1,33*2)*2,97*8</t>
  </si>
  <si>
    <t>(4,68+1,5*2)*2,97</t>
  </si>
  <si>
    <t>(2,05+1,33*2)*2,75*8</t>
  </si>
  <si>
    <t>(2,725+1,33*2)*2,75*16</t>
  </si>
  <si>
    <t>(2,275+1,5*2)*2,75*2</t>
  </si>
  <si>
    <t>(2,255+1,5*2)*2,75*2</t>
  </si>
  <si>
    <t>vystupující : 0,13*9,2*16*2</t>
  </si>
  <si>
    <t>Odkaz na mn. položky pořadí 14 : 311,70000*-1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</si>
  <si>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</si>
  <si>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</si>
  <si>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</si>
  <si>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vikýře : 1+1,5*4</t>
  </si>
  <si>
    <t>2+1,5*8</t>
  </si>
  <si>
    <t>622300131R00</t>
  </si>
  <si>
    <t>Příprava podkladu vyrovnání podkladu tmelem tl. do 5 mm, včetně dodávky materiálu</t>
  </si>
  <si>
    <t xml:space="preserve">odhad 15% plochy stěn a podhledů : </t>
  </si>
  <si>
    <t>Odkaz na mn. položky pořadí 17 : 209,24000*0,15</t>
  </si>
  <si>
    <t>Odkaz na mn. položky pořadí 19 : 1748,50120*0,15</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</si>
  <si>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</si>
  <si>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</si>
  <si>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</si>
  <si>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(61,29+3,2+1,7+16+1,7)*2*0,6</t>
  </si>
  <si>
    <t>-(2,05*4+2,725*8+4,68)*0,6</t>
  </si>
  <si>
    <t>622315119RV1</t>
  </si>
  <si>
    <t>Zateplení soklu soklovým polystyrénem, tloušťky 50 mm, zakončené stěrkou s výztužnou tkaninou</t>
  </si>
  <si>
    <t>622311133RV1</t>
  </si>
  <si>
    <t xml:space="preserve">Zateplení fasády  , expandovaným polystyrénem,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</si>
  <si>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</si>
  <si>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Odkaz na mn. položky pořadí 19 : 1748,50120</t>
  </si>
  <si>
    <t>zvětšení plochy o tl. izolantu : 0,12*9,2*4</t>
  </si>
  <si>
    <t>Odkaz na mn. položky pořadí 22 : 79,86000*-1</t>
  </si>
  <si>
    <t>zateplení stěn 60 mm : -501,939-50,8026</t>
  </si>
  <si>
    <t>622311135R00</t>
  </si>
  <si>
    <t>Zateplení fasády  , expandovaným polystyrénem, tloušťky 160 mm, kontaktní nátěr a akrylátová omítka, škrábaná, zrnitost 2 mm</t>
  </si>
  <si>
    <t>Kalkul</t>
  </si>
  <si>
    <t>S3´ : 104,79*2</t>
  </si>
  <si>
    <t>35,8*2-2*1,5*6-0,8*2</t>
  </si>
  <si>
    <t>104,8-1,5*1,5*6-0,8*2</t>
  </si>
  <si>
    <t>622318131R00</t>
  </si>
  <si>
    <t>Zateplení fasády  , deskami z fenolické pěny, tloušťky 80 mm, kontaktní nátěr a akrylátová omítka, hlazená, zrnitost 2 mm</t>
  </si>
  <si>
    <t>Indiv</t>
  </si>
  <si>
    <t>stěny lodžií : ((2,05+1,33*2)*2,97-0,8*2,28)*4</t>
  </si>
  <si>
    <t>((2,725+1,33*2)*2,97-0,8*2,03-1*1,25)*8</t>
  </si>
  <si>
    <t>(4,68+1,5*2)*2,97-2*2,4</t>
  </si>
  <si>
    <t>((2,05+1,33*2)*2,75-0,8*2,15)*8</t>
  </si>
  <si>
    <t>((2,725+1,33*2)*2,75-0,8*2,15-1*1,25)*16</t>
  </si>
  <si>
    <t>((2,275+1,5*2)*2,75-0,8*2,15)*2</t>
  </si>
  <si>
    <t>((2,255+1,5*2)*2,75-0,8*2,15)*2</t>
  </si>
  <si>
    <t>Schody (S11) : 2,5*11,2-2*1,5*3+17,3</t>
  </si>
  <si>
    <t>štíty : 6*(11,2+2,05/2)*2-1*1,5*16-1,5*1,5*8</t>
  </si>
  <si>
    <t xml:space="preserve">S9´ : </t>
  </si>
  <si>
    <t>podhled lodžií : 1,33*(2,05*4+2,725*8)</t>
  </si>
  <si>
    <t>1,33*(2,05*4+2,725*8)*2</t>
  </si>
  <si>
    <t>čelo lodžií : 2,05*0,21*8</t>
  </si>
  <si>
    <t>2,725*0,21*16</t>
  </si>
  <si>
    <t>(2,275+2,255)*0,21*2</t>
  </si>
  <si>
    <t>622311153RV1</t>
  </si>
  <si>
    <t>Zateplení ostění  , expandovaným polystyrénem,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</si>
  <si>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</si>
  <si>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Hodnota z bývalého odkazu. : 199,734</t>
  </si>
  <si>
    <t>Odkaz na mn. položky pořadí 28 : 13,90800*-1</t>
  </si>
  <si>
    <t>622311853RV1</t>
  </si>
  <si>
    <t>Zateplení ostění  , minerálními deskami s podélným vláknem, tloušťky 30 mm, zakončené stěrkou s výztužnou tkaninou</t>
  </si>
  <si>
    <t>4NP : 1,5*3*0,3*2</t>
  </si>
  <si>
    <t>(0,51+1,8+1,5)*0,3*2</t>
  </si>
  <si>
    <t>(1+1,5*2)*0,3*6</t>
  </si>
  <si>
    <t>(0,51+1,21+1,15)*0,3*2</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</si>
  <si>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</si>
  <si>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</si>
  <si>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</si>
  <si>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34 : 184,00000*0,27</t>
  </si>
  <si>
    <t>622391002R00</t>
  </si>
  <si>
    <t>Příplatek za montáž KZS na podhledu, bez dodávky materiálu</t>
  </si>
  <si>
    <t>Odkaz na mn. položky pořadí 17 : 209,24000</t>
  </si>
  <si>
    <t>622428971R00</t>
  </si>
  <si>
    <t>Oprava vnějších omítek příplatek k položce za vícebarevnou omítku</t>
  </si>
  <si>
    <t>bez otlučení vadných míst</t>
  </si>
  <si>
    <t>Odkaz na mn. položky pořadí 18 : 1739,67120</t>
  </si>
  <si>
    <t>622421132R00</t>
  </si>
  <si>
    <t xml:space="preserve">Omítky vnější stěn vápenocementové hladké,  , složitost 3 </t>
  </si>
  <si>
    <t>dozdívaný parapet 1NP : 1*0,25*8</t>
  </si>
  <si>
    <t>622421492R00</t>
  </si>
  <si>
    <t>Doplňky zateplovacích systémů okenní lišta</t>
  </si>
  <si>
    <t>m</t>
  </si>
  <si>
    <t>Kompletační prvky nad rámec obsahu položek zateplovacích systémů.</t>
  </si>
  <si>
    <t>1NP : 1,5*3*16</t>
  </si>
  <si>
    <t>(1+2,38*2)*4</t>
  </si>
  <si>
    <t>(0,5+1*2)*8</t>
  </si>
  <si>
    <t>(2+2,13*2)*8</t>
  </si>
  <si>
    <t>(2+1,5*2)*3</t>
  </si>
  <si>
    <t>(1+1,5*2)*4</t>
  </si>
  <si>
    <t>2,3+2,5*2</t>
  </si>
  <si>
    <t>2 a 3 NP : 1,5*3*16*2</t>
  </si>
  <si>
    <t>(1+2,25*2)*6*2</t>
  </si>
  <si>
    <t>(0,5+1*2)*8*2</t>
  </si>
  <si>
    <t>(2+2,25*2)*8*2</t>
  </si>
  <si>
    <t>(2+1,5*2)*3*2</t>
  </si>
  <si>
    <t>(1+1,5*2)*4*2</t>
  </si>
  <si>
    <t>4 NP : 1,5*3*2</t>
  </si>
  <si>
    <t>(1+1,5*2)*6</t>
  </si>
  <si>
    <t>(0,51+1,21+1,15)*2</t>
  </si>
  <si>
    <t>(0,51+1,8+1,5)*2</t>
  </si>
  <si>
    <t>622421494R00</t>
  </si>
  <si>
    <t>Doplňky zateplovacích systémů podparapetní lišta s tkaninou</t>
  </si>
  <si>
    <t>1NP : 1,5*16+0,8*12+0,5*8+1*12+2*3</t>
  </si>
  <si>
    <t>2 a 3 NP : (1,5*16+0,8*14+0,5*8+1*12+2*3)*2</t>
  </si>
  <si>
    <t>4 NP : 1,5*4+1*8</t>
  </si>
  <si>
    <t>622904112R00</t>
  </si>
  <si>
    <t>Očištění fasád tlakovou vodou, složitost fasády 1 - 2</t>
  </si>
  <si>
    <t>632411906R00</t>
  </si>
  <si>
    <t xml:space="preserve">Potěr ze suchých směsí nátěr velmi savých podkladů penetrační,  </t>
  </si>
  <si>
    <t>s rozprostřením a uhlazením</t>
  </si>
  <si>
    <t>2,05*1,33*8</t>
  </si>
  <si>
    <t>2,725*1,33*16</t>
  </si>
  <si>
    <t>2,275*1,5*2</t>
  </si>
  <si>
    <t>2,255*1,5*2</t>
  </si>
  <si>
    <t>917862111R00</t>
  </si>
  <si>
    <t>Osazení silničního nebo chodníkového obrubníku stojatého, s boční opěrou z betonu prostého, do lože z betonu prostého C 12/15</t>
  </si>
  <si>
    <t>S dodáním hmot pro lože tl. 80-100 mm.</t>
  </si>
  <si>
    <t>1+3,2+23,9+17,24+24,4+1,7+13,49+1,7+24,4+17,24+23,9+3,2+1</t>
  </si>
  <si>
    <t>919735122R00</t>
  </si>
  <si>
    <t>Řezání stávajících krytů nebo podkladů betonových, hloubky přes 50 do 100 mm</t>
  </si>
  <si>
    <t>včetně spotřeby vody</t>
  </si>
  <si>
    <t>dořez k obrubníku nebo budově : 1+16+9,5+15,2+1,5*2</t>
  </si>
  <si>
    <t>59217331R</t>
  </si>
  <si>
    <t>obrubník zahradní materiál beton; l = 1000,0 mm; š = 50,0 mm; h = 200,0 mm; barva šedá</t>
  </si>
  <si>
    <t>kus</t>
  </si>
  <si>
    <t>SPCM</t>
  </si>
  <si>
    <t>Specifikace</t>
  </si>
  <si>
    <t>POL3_</t>
  </si>
  <si>
    <t>Odkaz na mn. položky pořadí 37 : 156,37000</t>
  </si>
  <si>
    <t>Koeficient : 0,02</t>
  </si>
  <si>
    <t>941941042R00</t>
  </si>
  <si>
    <t>Montáž lešení lehkého pracovního řadového s podlahami šířky od 1,00 do 1,20 m, výšky přes 10 do 30 m</t>
  </si>
  <si>
    <t>800-3</t>
  </si>
  <si>
    <t>včetně kotvení</t>
  </si>
  <si>
    <t>(64+2)*2*10</t>
  </si>
  <si>
    <t>22*12*2</t>
  </si>
  <si>
    <t>941941292R00</t>
  </si>
  <si>
    <t>Montáž lešení lehkého pracovního řadového s podlahami příplatek za každý další i započatý měsíc použití lešení  šířky od 1,00 do 1,20 m a výšky přes 10 do 30 m</t>
  </si>
  <si>
    <t>1848*4</t>
  </si>
  <si>
    <t>941941842R00</t>
  </si>
  <si>
    <t>Demontáž lešení lehkého řadového s podlahami šířky přes 1 do 1,2 m, výšky přes 10 do 30 m</t>
  </si>
  <si>
    <t>941955001R00</t>
  </si>
  <si>
    <t>Lešení lehké pracovní pomocné pomocné, o výšce lešeňové podlahy do 1,2 m</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</si>
  <si>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</si>
  <si>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</si>
  <si>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</si>
  <si>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</si>
  <si>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</si>
  <si>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</si>
  <si>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M1</t>
  </si>
  <si>
    <t>Demontáž plast. mřížky 150x150 mm, prodloužení odvětrání přes KZS, nová plast. mřížka 150x150 mm</t>
  </si>
  <si>
    <t>Vlastní</t>
  </si>
  <si>
    <t>962032432R00</t>
  </si>
  <si>
    <t>Bourání zdiva nadzákladového z dutých cihel nebo tvárnic pálených nebo nepálených, na maltu vápenou nebo vápenocementovou</t>
  </si>
  <si>
    <t>801-3</t>
  </si>
  <si>
    <t>nebo vybourání otvorů průřezové plochy přes 4 m2 ve zdivu nadzákladovém, včetně pomocného lešení o výšce podlahy do 1900 mm a pro zatížení do 1,5 kPa  (150 kg/m2)</t>
  </si>
  <si>
    <t>1NP : 1*0,88*0,38*4</t>
  </si>
  <si>
    <t>1*0,63*0,38*8</t>
  </si>
  <si>
    <t>965042131R00</t>
  </si>
  <si>
    <t>Bourání podkladů pod dlažby nebo litých celistvých dlažeb a mazanin  betonových nebo z litého asfaltu, tloušťky do 100 mm, plochy do 4 m2</t>
  </si>
  <si>
    <t>Odkaz na mn. položky pořadí 52 : 121,22500*0,1</t>
  </si>
  <si>
    <t>2,05*1,33*8*0,05</t>
  </si>
  <si>
    <t>2,725*1,33*16*0,05</t>
  </si>
  <si>
    <t>2,275*1,5*2*0,05</t>
  </si>
  <si>
    <t>2,255*1,5*2*0,05</t>
  </si>
  <si>
    <t>965081713RT1</t>
  </si>
  <si>
    <t>Bourání podlah z keramických dlaždic, tloušťky do 10 mm, plochy přes 1 m2</t>
  </si>
  <si>
    <t>bez podkladního lože, s jakoukoliv výplní spár</t>
  </si>
  <si>
    <t>plocha vč. soklíku : (2,05*1,33+(2,05+1,33*2)*0,1)*8</t>
  </si>
  <si>
    <t>(2,725*1,33+(2,725+1,33*2)*0,1)*16</t>
  </si>
  <si>
    <t>(2,275*1,5+(2,275+1,5*2)*0,1)*2</t>
  </si>
  <si>
    <t>(2,255*1,5+(2,255+1,5*2)*0,1)*2</t>
  </si>
  <si>
    <t>965081923R00</t>
  </si>
  <si>
    <t>Bourání podlah z betonových nebo čedičových dlaždic, tloušťky do 40 mm, plochy přes 1 m2</t>
  </si>
  <si>
    <t>1NP lodžie : (2,05*2+2,725*4)*1,33</t>
  </si>
  <si>
    <t>okapový chodník : 3,2*1*2</t>
  </si>
  <si>
    <t>(23,9+16+24,4+1,7+13,25+1,7+24,4+16+23,9)*0,5</t>
  </si>
  <si>
    <t>968061112R00</t>
  </si>
  <si>
    <t>Vyvěšení nebo zavěšení dřevěných křídel oken, plochy do 1,5 m2</t>
  </si>
  <si>
    <t>oken, dveří a vrat, s uložením a opětovným zavěšením po provedení stavebních změn,</t>
  </si>
  <si>
    <t>1NP : 32+4+30+4</t>
  </si>
  <si>
    <t>2NP : 32+4+32+4</t>
  </si>
  <si>
    <t>3NP : 32+4+32+4</t>
  </si>
  <si>
    <t>4NP : 4+4+4+4</t>
  </si>
  <si>
    <t>968061113R00</t>
  </si>
  <si>
    <t>Vyvěšení nebo zavěšení dřevěných křídel oken, plochy přes 1,5 m2</t>
  </si>
  <si>
    <t>4NP : 2</t>
  </si>
  <si>
    <t>968061126R00</t>
  </si>
  <si>
    <t>Vyvěšení nebo zavěšení dřevěných křídel dveří, plochy přes 2 m2</t>
  </si>
  <si>
    <t>1NP : 2</t>
  </si>
  <si>
    <t>968062354R00</t>
  </si>
  <si>
    <t>Vybourání dřevěných rámů oken dvojitých nebo zdvojených, plochy do 1 m2</t>
  </si>
  <si>
    <t>včetně pomocného lešení o výšce podlahy do 1900 mm a pro zatížení do 1,5 kPa  (150 kg/m2),</t>
  </si>
  <si>
    <t>0,5*1*8*3</t>
  </si>
  <si>
    <t>968062355R00</t>
  </si>
  <si>
    <t>Vybourání dřevěných rámů oken dvojitých nebo zdvojených, plochy do 2 m2</t>
  </si>
  <si>
    <t>1*1,5*(8+4+4+8)</t>
  </si>
  <si>
    <t>968062356R00</t>
  </si>
  <si>
    <t>Vybourání dřevěných rámů oken dvojitých nebo zdvojených, plochy do 4 m2</t>
  </si>
  <si>
    <t>1,5*1,5*(15+16+16+4)</t>
  </si>
  <si>
    <t>2*1,5*(12+3+3+0)</t>
  </si>
  <si>
    <t>968062357R00</t>
  </si>
  <si>
    <t>Vybourání dřevěných rámů oken dvojitých nebo zdvojených, plochy přes 4 m2</t>
  </si>
  <si>
    <t>2*2,25*(0+8+8+0)</t>
  </si>
  <si>
    <t>968072456R00</t>
  </si>
  <si>
    <t>Vybourání a vyjmutí kovových rámů a rolet rámů, včetně pomocného lešení o výšce podlahy do 1900 mm a pro zatížení do 1,5 kPa  (150 kg/m2) dveřních zárubní, plochy přes 2 m2</t>
  </si>
  <si>
    <t>2,2*2,5</t>
  </si>
  <si>
    <t>970231400R00</t>
  </si>
  <si>
    <t>Řezání cihelného zdiva hloubka řezu 400 mm</t>
  </si>
  <si>
    <t>1NP : 0,88*2*4</t>
  </si>
  <si>
    <t>0,63*2*8</t>
  </si>
  <si>
    <t>976071111R00</t>
  </si>
  <si>
    <t>Vybourání kovových doplňkových konstrukcí madel a zábradlí  v jakémkoliv zdivu</t>
  </si>
  <si>
    <t>2,05*12</t>
  </si>
  <si>
    <t>2,725*24</t>
  </si>
  <si>
    <t>2,275*2</t>
  </si>
  <si>
    <t>2,255*2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</si>
  <si>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</si>
  <si>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</si>
  <si>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</si>
  <si>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999281211R00</t>
  </si>
  <si>
    <t>Přesun hmot pro opravy a údržbu objektů pro opravy a údržbu vnějších plášťů dosavadních objektů  výšky do 25 m</t>
  </si>
  <si>
    <t>t</t>
  </si>
  <si>
    <t>Přesun hmot</t>
  </si>
  <si>
    <t>POL7_</t>
  </si>
  <si>
    <t>oborů 801, 803, 811 a 812</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</si>
  <si>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</si>
  <si>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</si>
  <si>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800-711</t>
  </si>
  <si>
    <t>711142559RZ3</t>
  </si>
  <si>
    <t xml:space="preserve">Provedení izolace proti zemní vlhkosti pásy přitavením svislá, 1 vrstva, s dodávkou izolačního pásu se skleněnou nebo polyesterovou vložkou,  </t>
  </si>
  <si>
    <t>Odkaz na mn. položky pořadí 65 : 40,13200</t>
  </si>
  <si>
    <t>711191171RT2</t>
  </si>
  <si>
    <t>Provedení izolace proti zemní vlhkosti ostatní vodorovné uložení, podkladní textilie, 300 g/m2</t>
  </si>
  <si>
    <t>711191272RT2</t>
  </si>
  <si>
    <t>Provedení izolace proti zemní vlhkosti ostatní svislé uložení, ochranná textilie, 300 g/m2</t>
  </si>
  <si>
    <t>Odkaz na mn. položky pořadí 70 : 32,82000</t>
  </si>
  <si>
    <t>711471051RT1</t>
  </si>
  <si>
    <t>Provedení izolace proti tlakové vodě fóliemi z plastů vodorovná, bez dodávky fólie</t>
  </si>
  <si>
    <t>Odkaz na mn. položky pořadí 67 : 107,88000</t>
  </si>
  <si>
    <t>711823121RT2</t>
  </si>
  <si>
    <t>Ochrana konstrukcí nopovou fólií svisle, výška nopu 4 mm, včetně dodávky fólie</t>
  </si>
  <si>
    <t>(61,05+21)*2*0,2</t>
  </si>
  <si>
    <t>283221091R</t>
  </si>
  <si>
    <t>Fólie hladká hydroizolační tl = 1,50 mm; funkce: proti prorůstání; materiál: PVC-P; nosná vložka: skelná rohož</t>
  </si>
  <si>
    <t>Koeficient : 0,2</t>
  </si>
  <si>
    <t>998711202R00</t>
  </si>
  <si>
    <t>Přesun hmot pro izolace proti vodě svisle do 12 m</t>
  </si>
  <si>
    <t>50 m vodorovně měřeno od těžiště půdorysné plochy skládky do těžiště půdorysné plochy objektu</t>
  </si>
  <si>
    <t>713121211R00</t>
  </si>
  <si>
    <t>Izolace podlah tepelná lepená, bez dodávky materiálu, jednovrstvá</t>
  </si>
  <si>
    <t>800-713</t>
  </si>
  <si>
    <t>28375705R</t>
  </si>
  <si>
    <t>Výrobek izolační pro budovy z pěnového polystyrenu (EPS) tvar: deska; OH = 25 kg/m3; lambda = 0,035 W/(m.K); pevnost v tlaku CS 150 kPa</t>
  </si>
  <si>
    <t>Odkaz na mn. položky pořadí 73 : 93,39000*0,05</t>
  </si>
  <si>
    <t>Koeficient : 0,07</t>
  </si>
  <si>
    <t>998713202R00</t>
  </si>
  <si>
    <t>Přesun hmot pro izolace tepelné v objektech výšky do 12 m</t>
  </si>
  <si>
    <t>50 m vodorovně</t>
  </si>
  <si>
    <t>Děmontáž otopných těles pro vybudování balk. dveří, úprava stáv, těles, vypuštění, napuštění a kontrola systému UT</t>
  </si>
  <si>
    <t>712378003R00</t>
  </si>
  <si>
    <t>Klempířské doplňky k povlakovým krytinám z fólií atiková okapnice, RŠ 250 mm, z pozinkovaného plechu s povrchovou úpravou PVC</t>
  </si>
  <si>
    <t>včetně dodávek výrobků</t>
  </si>
  <si>
    <t>764817140RT2</t>
  </si>
  <si>
    <t>Oplechování  zdí (atik), z lakovaného pozinkovaného plechu, rš 400 mm, dodávka + montáž lepením</t>
  </si>
  <si>
    <t>800-764</t>
  </si>
  <si>
    <t>včetně zhotovení rohů, spojů a dilatací</t>
  </si>
  <si>
    <t>K2 : (8+10,35)*4</t>
  </si>
  <si>
    <t>764819212R00</t>
  </si>
  <si>
    <t>Odpadní trouby kruhové, průměr 100 mm, z lakovaného pozinkovaného plechu,  , dodávka a montáž</t>
  </si>
  <si>
    <t>K1 : 9*8</t>
  </si>
  <si>
    <t>764816140RT2</t>
  </si>
  <si>
    <t>Oplechování parapetů včetně rohů, lepené lepidlem, z lakovaného pozinkovaného plechu, rš 400 mm, dodávka a montáž</t>
  </si>
  <si>
    <t>včetně rohů</t>
  </si>
  <si>
    <t>764410850R00</t>
  </si>
  <si>
    <t>Demontáž oplechování parapetů rš od 100 do 330 mm</t>
  </si>
  <si>
    <t>0,5*24</t>
  </si>
  <si>
    <t>1*(24+6)</t>
  </si>
  <si>
    <t>1,5*51</t>
  </si>
  <si>
    <t>2*(18+16)</t>
  </si>
  <si>
    <t>764430840R00</t>
  </si>
  <si>
    <t>Demontáž oplechování zdí a nadezdívek rš od 330 do 500 mm</t>
  </si>
  <si>
    <t>(8+10,35)*4</t>
  </si>
  <si>
    <t>764454801R00</t>
  </si>
  <si>
    <t>Demontáž odpadních trub nebo součástí trub kruhových , o průměru 75 a 100 mm</t>
  </si>
  <si>
    <t>9*8</t>
  </si>
  <si>
    <t>998764202R00</t>
  </si>
  <si>
    <t>Přesun hmot pro konstrukce klempířské v objektech výšky do 12 m</t>
  </si>
  <si>
    <t>713134211RO6</t>
  </si>
  <si>
    <t>Montáž tepelné izolace stropů parotěsná zábrana na stěny s přelepením spojů, včetně dodávky fólie</t>
  </si>
  <si>
    <t>S10+S11 : 2,26*11,2+(2+1,5*2)*0,3*3-2*1,5*3</t>
  </si>
  <si>
    <t>štít vstup : 17,54-1*1,5*2+(1+1,5*2)*0,3*2</t>
  </si>
  <si>
    <t>(1+1,5*2)*0,3*16</t>
  </si>
  <si>
    <t>1,5*3*0,3*8</t>
  </si>
  <si>
    <t>S10 S11</t>
  </si>
  <si>
    <t>Kompletní dodávka a montáž obkladu MD na nové KZS dle PD</t>
  </si>
  <si>
    <t>Provedení vč,:</t>
  </si>
  <si>
    <t>- podkladního roštu</t>
  </si>
  <si>
    <t>- kotevního a spojovacího materiálu</t>
  </si>
  <si>
    <t>- povrchové úpravy</t>
  </si>
  <si>
    <t>- ostění</t>
  </si>
  <si>
    <t>- zapuštění podkladního roštu do izolantu</t>
  </si>
  <si>
    <t>2,26*11,2+(2+1,5*2)*0,3*3-2*1,5*3</t>
  </si>
  <si>
    <t>S2</t>
  </si>
  <si>
    <t>Kompletní dodávka a montáž obkladu z MD s mezerami</t>
  </si>
  <si>
    <t>Obklad dle PD na stávající konstrukci vč.:</t>
  </si>
  <si>
    <t>- obkladu ostění</t>
  </si>
  <si>
    <t>- kotvení</t>
  </si>
  <si>
    <t>- materiálu</t>
  </si>
  <si>
    <t>vikýře : (4,02*1,77+(1+1,5*2)*0,3-1*1,5)*4</t>
  </si>
  <si>
    <t>(7,77*1,77+(2+1,5*2)*0,27*2-2*1,5*2)*4</t>
  </si>
  <si>
    <t>boky vikýřů : 2*16</t>
  </si>
  <si>
    <t>998766202R00</t>
  </si>
  <si>
    <t>Přesun hmot pro konstrukce truhlářské v objektech výšky do 12 m</t>
  </si>
  <si>
    <t>800-766</t>
  </si>
  <si>
    <t>Z1</t>
  </si>
  <si>
    <t>Dodávka a montáž zábradlí lodžií</t>
  </si>
  <si>
    <t>hliníková svařovaná konstrukce</t>
  </si>
  <si>
    <t>povrchová úprava komaxit</t>
  </si>
  <si>
    <t>výplň z bezpečnostního mléčného skla tl. 6 mm v pryžovém těsnění</t>
  </si>
  <si>
    <t>kotvení zábradlí</t>
  </si>
  <si>
    <t>2,05*(4+4+4)*1</t>
  </si>
  <si>
    <t>2,725*(8+8+8)*1</t>
  </si>
  <si>
    <t>(2,275+2,255)*2*1</t>
  </si>
  <si>
    <t>998767202R00</t>
  </si>
  <si>
    <t>Přesun hmot pro kovové stavební doplňk. konstrukce v objektech výšky do 12 m</t>
  </si>
  <si>
    <t>800-767</t>
  </si>
  <si>
    <t>Dv</t>
  </si>
  <si>
    <t>Kompletní dodávka  montáž AL vstupních dveří vč. kotvení, těsnění, pásek apod,</t>
  </si>
  <si>
    <t>Ok</t>
  </si>
  <si>
    <t>Kompletní dodávka a montáž plastového okna s trojsklem</t>
  </si>
  <si>
    <t>vč, kotvení, těsnění, pásek a pod.</t>
  </si>
  <si>
    <t>vč. vnitřníího parapetu</t>
  </si>
  <si>
    <t>150x150 lichoběžník plocha : 1,48*(0+0+0+2)</t>
  </si>
  <si>
    <t>sestava : (1*2,13+1*1,25)*(8+0+0+0)</t>
  </si>
  <si>
    <t>balkonové : 1*2,38*(4+0+0+0)</t>
  </si>
  <si>
    <t>balkonové : 1*2,25*12</t>
  </si>
  <si>
    <t>sestava : (1*2,25+1*1,5)*(0+8+8+0)</t>
  </si>
  <si>
    <t>100x150 lichoběžník : 0,84*(0+0+0+2)</t>
  </si>
  <si>
    <t>77191</t>
  </si>
  <si>
    <t>Montáž dlažby na pryžové podložky</t>
  </si>
  <si>
    <t>77192</t>
  </si>
  <si>
    <t>Dodávka a montáž pryžové podložky</t>
  </si>
  <si>
    <t>Odkaz na mn. položky pořadí 93 : 93,39000*7</t>
  </si>
  <si>
    <t>592468R</t>
  </si>
  <si>
    <t>Dlažba vymývaná tl. 20 mm</t>
  </si>
  <si>
    <t>Odkaz na mn. položky pořadí 93 : 93,39000</t>
  </si>
  <si>
    <t>Koeficient : 0,1</t>
  </si>
  <si>
    <t>998771202R00</t>
  </si>
  <si>
    <t>Přesun hmot pro podlahy z dlaždic v objektech výšky do 12 m</t>
  </si>
  <si>
    <t>800-771</t>
  </si>
  <si>
    <t>776421100RU1</t>
  </si>
  <si>
    <t>Lepení soklíků PVC a napojení krytiny na stěnu lepení podlahových soklíků z PVC a vinylu včetně dodávky soklíku</t>
  </si>
  <si>
    <t>800-775</t>
  </si>
  <si>
    <t>nové balk. sestavy : 8*2*1</t>
  </si>
  <si>
    <t>nové balk. dveře : 4*1*1</t>
  </si>
  <si>
    <t>776521110R00</t>
  </si>
  <si>
    <t xml:space="preserve">Lepení povlakových podlah z plastů  Lepení povlakových podlah z plastů - pásy z PVC, montáž,  </t>
  </si>
  <si>
    <t>777531025R00</t>
  </si>
  <si>
    <t xml:space="preserve"> Podlahy ze stěrky akrylátové s disperzí samonivelační hmota, tloušťky 5 mm</t>
  </si>
  <si>
    <t>800-773</t>
  </si>
  <si>
    <t>včetně penetrace podkladu</t>
  </si>
  <si>
    <t>28410101R</t>
  </si>
  <si>
    <t>linoleum přírodní; podklad juta; v rolích; š = 2 000,0 mm; l = 32 000 mm; tl. 2,00 mm; třída zatížení 23, 32, 41; protiskluzné</t>
  </si>
  <si>
    <t>998776201R00</t>
  </si>
  <si>
    <t>Přesun hmot pro podlahy povlakové v objektech výšky do 6 m</t>
  </si>
  <si>
    <t>vodorovně do 50 m</t>
  </si>
  <si>
    <t>784191101R00</t>
  </si>
  <si>
    <t>Příprava povrchu Penetrace (napouštění) podkladu disperzní, jednonásobná</t>
  </si>
  <si>
    <t>800-784</t>
  </si>
  <si>
    <t>784195122R00</t>
  </si>
  <si>
    <t>Malby z malířských směsí hlinkových,  , barevné, dvojnásobné</t>
  </si>
  <si>
    <t>Odkaz na mn. položky pořadí 102 : 340,17400</t>
  </si>
  <si>
    <t>21001</t>
  </si>
  <si>
    <t>Demontáž hromosvodu na stěnách, odpojení od střešní části</t>
  </si>
  <si>
    <t>21002</t>
  </si>
  <si>
    <t>D+M hromosvodu na stěnách na KZS</t>
  </si>
  <si>
    <t>979086112R00</t>
  </si>
  <si>
    <t xml:space="preserve">Vodorovná doprava suti a vybouraných hmot nakládání nebo překládání suti a vybouraných hmot na dopravní prostředek při vodorovné dopravě,  ,  </t>
  </si>
  <si>
    <t>832-1</t>
  </si>
  <si>
    <t>Přesun suti</t>
  </si>
  <si>
    <t>POL8_</t>
  </si>
  <si>
    <t>bez naložení, s vyložením a hrubým urovnáním</t>
  </si>
  <si>
    <t>979011111R00</t>
  </si>
  <si>
    <t>Svislá doprava suti a vybouraných hmot za prvé podlaží nad nebo pod základním podlažím</t>
  </si>
  <si>
    <t>979011121R00</t>
  </si>
  <si>
    <t>Svislá doprava suti a vybouraných hmot příplatek za každé další podlaží</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</si>
  <si>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</si>
  <si>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</si>
  <si>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</si>
  <si>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</si>
  <si>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</si>
  <si>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</si>
  <si>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</si>
  <si>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</si>
  <si>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</si>
  <si>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uložení, směs betonu, cihel a dřeva,  , skupina 17 09 04 z Katalogu odpadů</t>
  </si>
  <si>
    <t>00411 R</t>
  </si>
  <si>
    <t>Přípravné a průzkumné služby či práce</t>
  </si>
  <si>
    <t>Soubor</t>
  </si>
  <si>
    <t>VRN</t>
  </si>
  <si>
    <t>POL99_2</t>
  </si>
  <si>
    <t>náklady na vytyčení inženýrských sítí, vč. provedení kopaných sond pro ověření jejich polohy</t>
  </si>
  <si>
    <t>00511 R</t>
  </si>
  <si>
    <t xml:space="preserve">Geodetické práce </t>
  </si>
  <si>
    <t>- zaměření skutečného provedení komunikací a inženýrských sítí</t>
  </si>
  <si>
    <t>- předání zaměření objednateli ve třech písemných vyhotoveních a digitálně v jednom vyhotovení na CD ve formátu pdf</t>
  </si>
  <si>
    <t>005121 R</t>
  </si>
  <si>
    <t>Zařízení staveniště</t>
  </si>
  <si>
    <t>- zřízení objektů ZS</t>
  </si>
  <si>
    <t>- zřízení přípojek médií k objektům ZS</t>
  </si>
  <si>
    <t>- zřízení odběrných míst NN a vody s měřením</t>
  </si>
  <si>
    <t>- provozní náklady na energie</t>
  </si>
  <si>
    <t>- náklady na úklid ploch využívaných pro ZS</t>
  </si>
  <si>
    <t>- náklady spojené s likvidací objektů ZS</t>
  </si>
  <si>
    <t>- náklady na uvedení ploch a zařízení využívaných pro ZS do původního stavu</t>
  </si>
  <si>
    <t>- náklady na ztížené provádění stavebních prací v důsledku nepřerušeného dopravního provozu provozu v bezprosřední blízkosti staveniště (zajištění příjezdů pro pohotovostní vozidla)</t>
  </si>
  <si>
    <t>- poplatky za užívání veřejných ploch a to vč. užívání ploch k uložení materiálů a odpadu</t>
  </si>
  <si>
    <t>- náklady na dočasné bezbariérové trasy pro pěší</t>
  </si>
  <si>
    <t>- náklady na mobilní oplocení a hrazení</t>
  </si>
  <si>
    <t>- náklady na umístění tabule "stavba povolena</t>
  </si>
  <si>
    <t>- náklady na umístění výstražných značek a cedulí (např. zákaz vstupu na staveniště)</t>
  </si>
  <si>
    <t>005122 R</t>
  </si>
  <si>
    <t>Provozní vlivy</t>
  </si>
  <si>
    <t>POL99_1</t>
  </si>
  <si>
    <t>- provoz investora, případně třetích osob</t>
  </si>
  <si>
    <t>- silniční provoz</t>
  </si>
  <si>
    <t>- ztížený pohyb vozidel ve městě</t>
  </si>
  <si>
    <t>- ochranná pásma</t>
  </si>
  <si>
    <t>00523  R</t>
  </si>
  <si>
    <t>Zkoušky a revize</t>
  </si>
  <si>
    <t>- náklady na provedení veškerých předepsaných zkoušek a revizí použitých materiálů a provedených konstrukcí nebo stavebních prací (statické zatěžovací zkoušky)</t>
  </si>
  <si>
    <t>005241010R</t>
  </si>
  <si>
    <t xml:space="preserve">Dokumentace skutečného provedení </t>
  </si>
  <si>
    <t>- vypracování projektu skutečného provedení díla</t>
  </si>
  <si>
    <t>- předání dokumentace objednateli ve třech písemných vyhotovení a digitálně v jednom vyhotovení na CD ve formátu pdf</t>
  </si>
  <si>
    <t>SUM</t>
  </si>
  <si>
    <t>END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</si>
</sst>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rgb="FFDF7000"/>
      <name val="Arial CE"/>
      <charset val="238"/>
    </font>
    <font>
      <sz val="8"/>
      <color indexed="14"/>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4" fontId="0" fillId="0" borderId="1" xfId="0" applyNumberFormat="1" applyBorder="1"/>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49" fontId="8" fillId="3" borderId="0" xfId="0" applyNumberFormat="1"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49" fontId="8" fillId="3" borderId="6" xfId="0" applyNumberFormat="1"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7" fillId="0" borderId="0" xfId="0" applyNumberFormat="1" applyFont="1" applyBorder="1" applyAlignment="1">
      <alignment horizontal="center" vertical="top" wrapText="1" shrinkToFit="1"/>
    </xf>
    <xf numFmtId="165" fontId="17" fillId="0" borderId="0" xfId="0" applyNumberFormat="1" applyFont="1" applyBorder="1" applyAlignment="1">
      <alignment vertical="top" wrapText="1" shrinkToFi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21" fillId="0" borderId="0" xfId="0" applyNumberFormat="1"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165" fontId="16" fillId="4" borderId="0" xfId="0" applyNumberFormat="1" applyFont="1" applyFill="1" applyBorder="1" applyAlignment="1" applyProtection="1">
      <alignment vertical="top" shrinkToFit="1"/>
      <protection locked="0"/>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165" fontId="17" fillId="0" borderId="0" xfId="0" quotePrefix="1"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16"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49" fontId="8" fillId="3" borderId="0" xfId="0" applyNumberFormat="1"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18" xfId="0" applyNumberFormat="1" applyFont="1" applyBorder="1" applyAlignment="1">
      <alignment horizontal="left" vertical="top" wrapText="1"/>
    </xf>
    <xf numFmtId="0" fontId="18" fillId="0" borderId="18" xfId="0" applyNumberFormat="1" applyFont="1" applyBorder="1" applyAlignment="1">
      <alignment vertical="top" wrapText="1"/>
    </xf>
    <xf numFmtId="0" fontId="18" fillId="0" borderId="0" xfId="0" applyNumberFormat="1" applyFont="1" applyBorder="1" applyAlignment="1">
      <alignment horizontal="left" vertical="top" wrapText="1"/>
    </xf>
    <xf numFmtId="0" fontId="18" fillId="0" borderId="0" xfId="0" applyNumberFormat="1"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01" t="s">
        <v>39</v>
      </c>
      <c r="B2" s="201"/>
      <c r="C2" s="201"/>
      <c r="D2" s="201"/>
      <c r="E2" s="201"/>
      <c r="F2" s="201"/>
      <c r="G2" s="201"/>
    </row>
  </sheetData>
  <sheetProtection password="CF04"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1"/>
  <sheetViews>
    <sheetView showGridLines="0" tabSelected="1" topLeftCell="B34" zoomScaleNormal="100" zoomScaleSheetLayoutView="75" workbookViewId="0">
      <selection activeCell="F34" sqref="F34"/>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202" t="s">
        <v>41</v>
      </c>
      <c r="C1" s="203"/>
      <c r="D1" s="203"/>
      <c r="E1" s="203"/>
      <c r="F1" s="203"/>
      <c r="G1" s="203"/>
      <c r="H1" s="203"/>
      <c r="I1" s="203"/>
      <c r="J1" s="204"/>
    </row>
    <row r="2" spans="1:15" ht="36" customHeight="1" x14ac:dyDescent="0.2">
      <c r="A2" s="2"/>
      <c r="B2" s="77" t="s">
        <v>22</v>
      </c>
      <c r="C2" s="78"/>
      <c r="D2" s="79" t="s">
        <v>50</v>
      </c>
      <c r="E2" s="211" t="s">
        <v>51</v>
      </c>
      <c r="F2" s="212"/>
      <c r="G2" s="212"/>
      <c r="H2" s="212"/>
      <c r="I2" s="212"/>
      <c r="J2" s="213"/>
      <c r="O2" s="1"/>
    </row>
    <row r="3" spans="1:15" ht="27" customHeight="1" x14ac:dyDescent="0.2">
      <c r="A3" s="2"/>
      <c r="B3" s="80" t="s">
        <v>47</v>
      </c>
      <c r="C3" s="78"/>
      <c r="D3" s="81" t="s">
        <v>45</v>
      </c>
      <c r="E3" s="214" t="s">
        <v>46</v>
      </c>
      <c r="F3" s="215"/>
      <c r="G3" s="215"/>
      <c r="H3" s="215"/>
      <c r="I3" s="215"/>
      <c r="J3" s="216"/>
    </row>
    <row r="4" spans="1:15" ht="23.25" customHeight="1" x14ac:dyDescent="0.2">
      <c r="A4" s="76">
        <v>5710</v>
      </c>
      <c r="B4" s="82" t="s">
        <v>48</v>
      </c>
      <c r="C4" s="83"/>
      <c r="D4" s="84" t="s">
        <v>43</v>
      </c>
      <c r="E4" s="224" t="s">
        <v>44</v>
      </c>
      <c r="F4" s="225"/>
      <c r="G4" s="225"/>
      <c r="H4" s="225"/>
      <c r="I4" s="225"/>
      <c r="J4" s="226"/>
    </row>
    <row r="5" spans="1:15" ht="24" customHeight="1" x14ac:dyDescent="0.2">
      <c r="A5" s="2"/>
      <c r="B5" s="31" t="s">
        <v>42</v>
      </c>
      <c r="D5" s="229"/>
      <c r="E5" s="230"/>
      <c r="F5" s="230"/>
      <c r="G5" s="230"/>
      <c r="H5" s="18" t="s">
        <v>40</v>
      </c>
      <c r="I5" s="22"/>
      <c r="J5" s="8"/>
    </row>
    <row r="6" spans="1:15" ht="15.75" customHeight="1" x14ac:dyDescent="0.2">
      <c r="A6" s="2"/>
      <c r="B6" s="28"/>
      <c r="C6" s="55"/>
      <c r="D6" s="231"/>
      <c r="E6" s="232"/>
      <c r="F6" s="232"/>
      <c r="G6" s="232"/>
      <c r="H6" s="18" t="s">
        <v>34</v>
      </c>
      <c r="I6" s="22"/>
      <c r="J6" s="8"/>
    </row>
    <row r="7" spans="1:15" ht="15.75" customHeight="1" x14ac:dyDescent="0.2">
      <c r="A7" s="2"/>
      <c r="B7" s="29"/>
      <c r="C7" s="56"/>
      <c r="D7" s="53"/>
      <c r="E7" s="233"/>
      <c r="F7" s="234"/>
      <c r="G7" s="234"/>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18"/>
      <c r="E11" s="218"/>
      <c r="F11" s="218"/>
      <c r="G11" s="218"/>
      <c r="H11" s="18" t="s">
        <v>40</v>
      </c>
      <c r="I11" s="86"/>
      <c r="J11" s="8"/>
    </row>
    <row r="12" spans="1:15" ht="15.75" customHeight="1" x14ac:dyDescent="0.2">
      <c r="A12" s="2"/>
      <c r="B12" s="28"/>
      <c r="C12" s="55"/>
      <c r="D12" s="223"/>
      <c r="E12" s="223"/>
      <c r="F12" s="223"/>
      <c r="G12" s="223"/>
      <c r="H12" s="18" t="s">
        <v>34</v>
      </c>
      <c r="I12" s="86"/>
      <c r="J12" s="8"/>
    </row>
    <row r="13" spans="1:15" ht="15.75" customHeight="1" x14ac:dyDescent="0.2">
      <c r="A13" s="2"/>
      <c r="B13" s="29"/>
      <c r="C13" s="56"/>
      <c r="D13" s="85"/>
      <c r="E13" s="227"/>
      <c r="F13" s="228"/>
      <c r="G13" s="228"/>
      <c r="H13" s="19"/>
      <c r="I13" s="23"/>
      <c r="J13" s="34"/>
    </row>
    <row r="14" spans="1:15" ht="24" customHeight="1" x14ac:dyDescent="0.2">
      <c r="A14" s="2"/>
      <c r="B14" s="43" t="s">
        <v>21</v>
      </c>
      <c r="C14" s="58"/>
      <c r="D14" s="59" t="s">
        <v>49</v>
      </c>
      <c r="E14" s="60"/>
      <c r="F14" s="44"/>
      <c r="G14" s="44"/>
      <c r="H14" s="45"/>
      <c r="I14" s="44"/>
      <c r="J14" s="46"/>
    </row>
    <row r="15" spans="1:15" ht="32.25" customHeight="1" x14ac:dyDescent="0.2">
      <c r="A15" s="2"/>
      <c r="B15" s="35" t="s">
        <v>32</v>
      </c>
      <c r="C15" s="61"/>
      <c r="D15" s="54"/>
      <c r="E15" s="217"/>
      <c r="F15" s="217"/>
      <c r="G15" s="219"/>
      <c r="H15" s="219"/>
      <c r="I15" s="219" t="s">
        <v>29</v>
      </c>
      <c r="J15" s="220"/>
    </row>
    <row r="16" spans="1:15" ht="23.25" customHeight="1" x14ac:dyDescent="0.2">
      <c r="A16" s="139" t="s">
        <v>24</v>
      </c>
      <c r="B16" s="38" t="s">
        <v>24</v>
      </c>
      <c r="C16" s="62"/>
      <c r="D16" s="63"/>
      <c r="E16" s="208"/>
      <c r="F16" s="209"/>
      <c r="G16" s="208"/>
      <c r="H16" s="209"/>
      <c r="I16" s="208">
        <f>SUMIF(F53:F77,A16,I53:I77)+SUMIF(F53:F77,"PSU",I53:I77)</f>
        <v>0</v>
      </c>
      <c r="J16" s="210"/>
    </row>
    <row r="17" spans="1:10" ht="23.25" customHeight="1" x14ac:dyDescent="0.2">
      <c r="A17" s="139" t="s">
        <v>25</v>
      </c>
      <c r="B17" s="38" t="s">
        <v>25</v>
      </c>
      <c r="C17" s="62"/>
      <c r="D17" s="63"/>
      <c r="E17" s="208"/>
      <c r="F17" s="209"/>
      <c r="G17" s="208"/>
      <c r="H17" s="209"/>
      <c r="I17" s="208">
        <f>SUMIF(F53:F77,A17,I53:I77)</f>
        <v>0</v>
      </c>
      <c r="J17" s="210"/>
    </row>
    <row r="18" spans="1:10" ht="23.25" customHeight="1" x14ac:dyDescent="0.2">
      <c r="A18" s="139" t="s">
        <v>26</v>
      </c>
      <c r="B18" s="38" t="s">
        <v>26</v>
      </c>
      <c r="C18" s="62"/>
      <c r="D18" s="63"/>
      <c r="E18" s="208"/>
      <c r="F18" s="209"/>
      <c r="G18" s="208"/>
      <c r="H18" s="209"/>
      <c r="I18" s="208">
        <f>SUMIF(F53:F77,A18,I53:I77)</f>
        <v>0</v>
      </c>
      <c r="J18" s="210"/>
    </row>
    <row r="19" spans="1:10" ht="23.25" customHeight="1" x14ac:dyDescent="0.2">
      <c r="A19" s="139" t="s">
        <v>114</v>
      </c>
      <c r="B19" s="38" t="s">
        <v>27</v>
      </c>
      <c r="C19" s="62"/>
      <c r="D19" s="63"/>
      <c r="E19" s="208"/>
      <c r="F19" s="209"/>
      <c r="G19" s="208"/>
      <c r="H19" s="209"/>
      <c r="I19" s="208">
        <f>SUMIF(F53:F77,A19,I53:I77)</f>
        <v>0</v>
      </c>
      <c r="J19" s="210"/>
    </row>
    <row r="20" spans="1:10" ht="23.25" customHeight="1" x14ac:dyDescent="0.2">
      <c r="A20" s="139" t="s">
        <v>113</v>
      </c>
      <c r="B20" s="38" t="s">
        <v>28</v>
      </c>
      <c r="C20" s="62"/>
      <c r="D20" s="63"/>
      <c r="E20" s="208"/>
      <c r="F20" s="209"/>
      <c r="G20" s="208"/>
      <c r="H20" s="209"/>
      <c r="I20" s="208">
        <f>SUMIF(F53:F77,A20,I53:I77)</f>
        <v>0</v>
      </c>
      <c r="J20" s="210"/>
    </row>
    <row r="21" spans="1:10" ht="23.25" customHeight="1" x14ac:dyDescent="0.2">
      <c r="A21" s="2"/>
      <c r="B21" s="48" t="s">
        <v>29</v>
      </c>
      <c r="C21" s="64"/>
      <c r="D21" s="65"/>
      <c r="E21" s="221"/>
      <c r="F21" s="222"/>
      <c r="G21" s="221"/>
      <c r="H21" s="222"/>
      <c r="I21" s="221">
        <f>SUM(I16:J20)</f>
        <v>0</v>
      </c>
      <c r="J21" s="240"/>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38">
        <f>ZakladDPHSniVypocet</f>
        <v>0</v>
      </c>
      <c r="H23" s="239"/>
      <c r="I23" s="239"/>
      <c r="J23" s="40" t="str">
        <f t="shared" ref="J23:J28" si="0">Mena</f>
        <v>CZK</v>
      </c>
    </row>
    <row r="24" spans="1:10" ht="23.25" customHeight="1" x14ac:dyDescent="0.2">
      <c r="A24" s="2">
        <f>(A23-INT(A23))*100</f>
        <v>0</v>
      </c>
      <c r="B24" s="38" t="s">
        <v>13</v>
      </c>
      <c r="C24" s="62"/>
      <c r="D24" s="63"/>
      <c r="E24" s="67">
        <f>SazbaDPH1</f>
        <v>12</v>
      </c>
      <c r="F24" s="39" t="s">
        <v>0</v>
      </c>
      <c r="G24" s="236">
        <f>ZakladDPHSni*SazbaDPH1/100</f>
        <v>0</v>
      </c>
      <c r="H24" s="237"/>
      <c r="I24" s="237"/>
      <c r="J24" s="40" t="str">
        <f t="shared" si="0"/>
        <v>CZK</v>
      </c>
    </row>
    <row r="25" spans="1:10" ht="23.25" customHeight="1" x14ac:dyDescent="0.2">
      <c r="A25" s="2">
        <f>ZakladDPHZakl*SazbaDPH2/100</f>
        <v>0</v>
      </c>
      <c r="B25" s="38" t="s">
        <v>14</v>
      </c>
      <c r="C25" s="62"/>
      <c r="D25" s="63"/>
      <c r="E25" s="67">
        <v>21</v>
      </c>
      <c r="F25" s="39" t="s">
        <v>0</v>
      </c>
      <c r="G25" s="238">
        <f>ZakladDPHZaklVypocet</f>
        <v>0</v>
      </c>
      <c r="H25" s="239"/>
      <c r="I25" s="239"/>
      <c r="J25" s="40" t="str">
        <f t="shared" si="0"/>
        <v>CZK</v>
      </c>
    </row>
    <row r="26" spans="1:10" ht="23.25" customHeight="1" x14ac:dyDescent="0.2">
      <c r="A26" s="2">
        <f>(A25-INT(A25))*100</f>
        <v>0</v>
      </c>
      <c r="B26" s="32" t="s">
        <v>15</v>
      </c>
      <c r="C26" s="68"/>
      <c r="D26" s="54"/>
      <c r="E26" s="69">
        <f>SazbaDPH2</f>
        <v>21</v>
      </c>
      <c r="F26" s="30" t="s">
        <v>0</v>
      </c>
      <c r="G26" s="205">
        <f>IF(A26&gt;50, ROUNDUP(A25, 0), ROUNDDOWN(A25, 0))</f>
        <v>0</v>
      </c>
      <c r="H26" s="206"/>
      <c r="I26" s="206"/>
      <c r="J26" s="37" t="str">
        <f t="shared" si="0"/>
        <v>CZK</v>
      </c>
    </row>
    <row r="27" spans="1:10" ht="23.25" customHeight="1" thickBot="1" x14ac:dyDescent="0.25">
      <c r="A27" s="2">
        <f>ZakladDPHSni+DPHSni+ZakladDPHZakl+DPHZakl</f>
        <v>0</v>
      </c>
      <c r="B27" s="31" t="s">
        <v>4</v>
      </c>
      <c r="C27" s="70"/>
      <c r="D27" s="71"/>
      <c r="E27" s="70"/>
      <c r="F27" s="16"/>
      <c r="G27" s="207">
        <f>(CenaCelkem-(ZakladDPHSni+DPHSni+ZakladDPHZakl+DPHZakl))*0</f>
        <v>0</v>
      </c>
      <c r="H27" s="207"/>
      <c r="I27" s="207"/>
      <c r="J27" s="41" t="str">
        <f t="shared" si="0"/>
        <v>CZK</v>
      </c>
    </row>
    <row r="28" spans="1:10" ht="27.75" hidden="1" customHeight="1" thickBot="1" x14ac:dyDescent="0.25">
      <c r="A28" s="2"/>
      <c r="B28" s="112" t="s">
        <v>23</v>
      </c>
      <c r="C28" s="113"/>
      <c r="D28" s="113"/>
      <c r="E28" s="114"/>
      <c r="F28" s="115"/>
      <c r="G28" s="242">
        <f>ZakladDPHSniVypocet+ZakladDPHZaklVypocet</f>
        <v>0</v>
      </c>
      <c r="H28" s="242"/>
      <c r="I28" s="242"/>
      <c r="J28" s="116" t="str">
        <f t="shared" si="0"/>
        <v>CZK</v>
      </c>
    </row>
    <row r="29" spans="1:10" ht="27.75" customHeight="1" thickBot="1" x14ac:dyDescent="0.25">
      <c r="A29" s="2">
        <f>(A27-INT(A27))*100</f>
        <v>0</v>
      </c>
      <c r="B29" s="112" t="s">
        <v>35</v>
      </c>
      <c r="C29" s="117"/>
      <c r="D29" s="117"/>
      <c r="E29" s="117"/>
      <c r="F29" s="118"/>
      <c r="G29" s="241">
        <f>DPHSni+ZakladDPHSni</f>
        <v>0</v>
      </c>
      <c r="H29" s="241"/>
      <c r="I29" s="241"/>
      <c r="J29" s="119" t="s">
        <v>55</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43"/>
      <c r="E34" s="244"/>
      <c r="G34" s="245"/>
      <c r="H34" s="246"/>
      <c r="I34" s="246"/>
      <c r="J34" s="25"/>
    </row>
    <row r="35" spans="1:10" ht="12.75" customHeight="1" x14ac:dyDescent="0.2">
      <c r="A35" s="2"/>
      <c r="B35" s="2"/>
      <c r="D35" s="235" t="s">
        <v>2</v>
      </c>
      <c r="E35" s="235"/>
      <c r="H35" s="10" t="s">
        <v>3</v>
      </c>
      <c r="J35" s="9"/>
    </row>
    <row r="36" spans="1:10" ht="13.5" customHeight="1" thickBot="1" x14ac:dyDescent="0.25">
      <c r="A36" s="11"/>
      <c r="B36" s="11"/>
      <c r="C36" s="75"/>
      <c r="D36" s="75"/>
      <c r="E36" s="75"/>
      <c r="F36" s="12"/>
      <c r="G36" s="12"/>
      <c r="H36" s="12"/>
      <c r="I36" s="12"/>
      <c r="J36" s="13"/>
    </row>
    <row r="37" spans="1:10" ht="27" hidden="1" customHeight="1" x14ac:dyDescent="0.2">
      <c r="B37" s="89" t="s">
        <v>16</v>
      </c>
      <c r="C37" s="90"/>
      <c r="D37" s="90"/>
      <c r="E37" s="90"/>
      <c r="F37" s="91"/>
      <c r="G37" s="91"/>
      <c r="H37" s="91"/>
      <c r="I37" s="91"/>
      <c r="J37" s="92"/>
    </row>
    <row r="38" spans="1:10" ht="25.5" hidden="1" customHeight="1" x14ac:dyDescent="0.2">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
      <c r="A39" s="88">
        <v>1</v>
      </c>
      <c r="B39" s="98" t="s">
        <v>52</v>
      </c>
      <c r="C39" s="247"/>
      <c r="D39" s="247"/>
      <c r="E39" s="247"/>
      <c r="F39" s="99">
        <f>'01 2023058-001 Pol'!AE549</f>
        <v>0</v>
      </c>
      <c r="G39" s="100">
        <f>'01 2023058-001 Pol'!AF549</f>
        <v>0</v>
      </c>
      <c r="H39" s="101">
        <f>(F39*SazbaDPH1/100)+(G39*SazbaDPH2/100)</f>
        <v>0</v>
      </c>
      <c r="I39" s="101">
        <f>F39+G39+H39</f>
        <v>0</v>
      </c>
      <c r="J39" s="102" t="str">
        <f>IF(CenaCelkemVypocet=0,"",I39/CenaCelkemVypocet*100)</f>
        <v/>
      </c>
    </row>
    <row r="40" spans="1:10" ht="25.5" hidden="1" customHeight="1" x14ac:dyDescent="0.2">
      <c r="A40" s="88">
        <v>2</v>
      </c>
      <c r="B40" s="103"/>
      <c r="C40" s="248" t="s">
        <v>53</v>
      </c>
      <c r="D40" s="248"/>
      <c r="E40" s="248"/>
      <c r="F40" s="104"/>
      <c r="G40" s="105"/>
      <c r="H40" s="105">
        <f>(F40*SazbaDPH1/100)+(G40*SazbaDPH2/100)</f>
        <v>0</v>
      </c>
      <c r="I40" s="105"/>
      <c r="J40" s="106"/>
    </row>
    <row r="41" spans="1:10" ht="25.5" hidden="1" customHeight="1" x14ac:dyDescent="0.2">
      <c r="A41" s="88">
        <v>2</v>
      </c>
      <c r="B41" s="103" t="s">
        <v>45</v>
      </c>
      <c r="C41" s="248" t="s">
        <v>46</v>
      </c>
      <c r="D41" s="248"/>
      <c r="E41" s="248"/>
      <c r="F41" s="104">
        <f>'01 2023058-001 Pol'!AE549</f>
        <v>0</v>
      </c>
      <c r="G41" s="105">
        <f>'01 2023058-001 Pol'!AF549</f>
        <v>0</v>
      </c>
      <c r="H41" s="105">
        <f>(F41*SazbaDPH1/100)+(G41*SazbaDPH2/100)</f>
        <v>0</v>
      </c>
      <c r="I41" s="105">
        <f>F41+G41+H41</f>
        <v>0</v>
      </c>
      <c r="J41" s="106" t="str">
        <f>IF(CenaCelkemVypocet=0,"",I41/CenaCelkemVypocet*100)</f>
        <v/>
      </c>
    </row>
    <row r="42" spans="1:10" ht="25.5" hidden="1" customHeight="1" x14ac:dyDescent="0.2">
      <c r="A42" s="88">
        <v>3</v>
      </c>
      <c r="B42" s="107" t="s">
        <v>43</v>
      </c>
      <c r="C42" s="247" t="s">
        <v>44</v>
      </c>
      <c r="D42" s="247"/>
      <c r="E42" s="247"/>
      <c r="F42" s="108">
        <f>'01 2023058-001 Pol'!AE549</f>
        <v>0</v>
      </c>
      <c r="G42" s="101">
        <f>'01 2023058-001 Pol'!AF549</f>
        <v>0</v>
      </c>
      <c r="H42" s="101">
        <f>(F42*SazbaDPH1/100)+(G42*SazbaDPH2/100)</f>
        <v>0</v>
      </c>
      <c r="I42" s="101">
        <f>F42+G42+H42</f>
        <v>0</v>
      </c>
      <c r="J42" s="102" t="str">
        <f>IF(CenaCelkemVypocet=0,"",I42/CenaCelkemVypocet*100)</f>
        <v/>
      </c>
    </row>
    <row r="43" spans="1:10" ht="25.5" hidden="1" customHeight="1" x14ac:dyDescent="0.2">
      <c r="A43" s="88"/>
      <c r="B43" s="249" t="s">
        <v>54</v>
      </c>
      <c r="C43" s="250"/>
      <c r="D43" s="250"/>
      <c r="E43" s="251"/>
      <c r="F43" s="109">
        <f>SUMIF(A39:A42,"=1",F39:F42)</f>
        <v>0</v>
      </c>
      <c r="G43" s="110">
        <f>SUMIF(A39:A42,"=1",G39:G42)</f>
        <v>0</v>
      </c>
      <c r="H43" s="110">
        <f>SUMIF(A39:A42,"=1",H39:H42)</f>
        <v>0</v>
      </c>
      <c r="I43" s="110">
        <f>SUMIF(A39:A42,"=1",I39:I42)</f>
        <v>0</v>
      </c>
      <c r="J43" s="111">
        <f>SUMIF(A39:A42,"=1",J39:J42)</f>
        <v>0</v>
      </c>
    </row>
    <row r="45" spans="1:10" x14ac:dyDescent="0.2">
      <c r="A45" t="s">
        <v>56</v>
      </c>
      <c r="B45" t="s">
        <v>57</v>
      </c>
    </row>
    <row r="46" spans="1:10" x14ac:dyDescent="0.2">
      <c r="A46" t="s">
        <v>58</v>
      </c>
      <c r="B46" t="s">
        <v>59</v>
      </c>
    </row>
    <row r="47" spans="1:10" x14ac:dyDescent="0.2">
      <c r="A47" t="s">
        <v>60</v>
      </c>
      <c r="B47" t="s">
        <v>61</v>
      </c>
    </row>
    <row r="50" spans="1:10" ht="15.75" x14ac:dyDescent="0.25">
      <c r="B50" s="120" t="s">
        <v>62</v>
      </c>
    </row>
    <row r="52" spans="1:10" ht="25.5" customHeight="1" x14ac:dyDescent="0.2">
      <c r="A52" s="122"/>
      <c r="B52" s="125" t="s">
        <v>17</v>
      </c>
      <c r="C52" s="125" t="s">
        <v>5</v>
      </c>
      <c r="D52" s="126"/>
      <c r="E52" s="126"/>
      <c r="F52" s="127" t="s">
        <v>63</v>
      </c>
      <c r="G52" s="127"/>
      <c r="H52" s="127"/>
      <c r="I52" s="127" t="s">
        <v>29</v>
      </c>
      <c r="J52" s="127" t="s">
        <v>0</v>
      </c>
    </row>
    <row r="53" spans="1:10" ht="36.75" customHeight="1" x14ac:dyDescent="0.2">
      <c r="A53" s="123"/>
      <c r="B53" s="128" t="s">
        <v>64</v>
      </c>
      <c r="C53" s="252" t="s">
        <v>65</v>
      </c>
      <c r="D53" s="253"/>
      <c r="E53" s="253"/>
      <c r="F53" s="135" t="s">
        <v>24</v>
      </c>
      <c r="G53" s="136"/>
      <c r="H53" s="136"/>
      <c r="I53" s="136">
        <f>'01 2023058-001 Pol'!G8</f>
        <v>0</v>
      </c>
      <c r="J53" s="132" t="str">
        <f>IF(I78=0,"",I53/I78*100)</f>
        <v/>
      </c>
    </row>
    <row r="54" spans="1:10" ht="36.75" customHeight="1" x14ac:dyDescent="0.2">
      <c r="A54" s="123"/>
      <c r="B54" s="128" t="s">
        <v>66</v>
      </c>
      <c r="C54" s="252" t="s">
        <v>67</v>
      </c>
      <c r="D54" s="253"/>
      <c r="E54" s="253"/>
      <c r="F54" s="135" t="s">
        <v>24</v>
      </c>
      <c r="G54" s="136"/>
      <c r="H54" s="136"/>
      <c r="I54" s="136">
        <f>'01 2023058-001 Pol'!G38</f>
        <v>0</v>
      </c>
      <c r="J54" s="132" t="str">
        <f>IF(I78=0,"",I54/I78*100)</f>
        <v/>
      </c>
    </row>
    <row r="55" spans="1:10" ht="36.75" customHeight="1" x14ac:dyDescent="0.2">
      <c r="A55" s="123"/>
      <c r="B55" s="128" t="s">
        <v>68</v>
      </c>
      <c r="C55" s="252" t="s">
        <v>69</v>
      </c>
      <c r="D55" s="253"/>
      <c r="E55" s="253"/>
      <c r="F55" s="135" t="s">
        <v>24</v>
      </c>
      <c r="G55" s="136"/>
      <c r="H55" s="136"/>
      <c r="I55" s="136">
        <f>'01 2023058-001 Pol'!G42</f>
        <v>0</v>
      </c>
      <c r="J55" s="132" t="str">
        <f>IF(I78=0,"",I55/I78*100)</f>
        <v/>
      </c>
    </row>
    <row r="56" spans="1:10" ht="36.75" customHeight="1" x14ac:dyDescent="0.2">
      <c r="A56" s="123"/>
      <c r="B56" s="128" t="s">
        <v>70</v>
      </c>
      <c r="C56" s="252" t="s">
        <v>71</v>
      </c>
      <c r="D56" s="253"/>
      <c r="E56" s="253"/>
      <c r="F56" s="135" t="s">
        <v>24</v>
      </c>
      <c r="G56" s="136"/>
      <c r="H56" s="136"/>
      <c r="I56" s="136">
        <f>'01 2023058-001 Pol'!G45</f>
        <v>0</v>
      </c>
      <c r="J56" s="132" t="str">
        <f>IF(I78=0,"",I56/I78*100)</f>
        <v/>
      </c>
    </row>
    <row r="57" spans="1:10" ht="36.75" customHeight="1" x14ac:dyDescent="0.2">
      <c r="A57" s="123"/>
      <c r="B57" s="128" t="s">
        <v>72</v>
      </c>
      <c r="C57" s="252" t="s">
        <v>73</v>
      </c>
      <c r="D57" s="253"/>
      <c r="E57" s="253"/>
      <c r="F57" s="135" t="s">
        <v>24</v>
      </c>
      <c r="G57" s="136"/>
      <c r="H57" s="136"/>
      <c r="I57" s="136">
        <f>'01 2023058-001 Pol'!G64</f>
        <v>0</v>
      </c>
      <c r="J57" s="132" t="str">
        <f>IF(I78=0,"",I57/I78*100)</f>
        <v/>
      </c>
    </row>
    <row r="58" spans="1:10" ht="36.75" customHeight="1" x14ac:dyDescent="0.2">
      <c r="A58" s="123"/>
      <c r="B58" s="128" t="s">
        <v>74</v>
      </c>
      <c r="C58" s="252" t="s">
        <v>75</v>
      </c>
      <c r="D58" s="253"/>
      <c r="E58" s="253"/>
      <c r="F58" s="135" t="s">
        <v>24</v>
      </c>
      <c r="G58" s="136"/>
      <c r="H58" s="136"/>
      <c r="I58" s="136">
        <f>'01 2023058-001 Pol'!G90</f>
        <v>0</v>
      </c>
      <c r="J58" s="132" t="str">
        <f>IF(I78=0,"",I58/I78*100)</f>
        <v/>
      </c>
    </row>
    <row r="59" spans="1:10" ht="36.75" customHeight="1" x14ac:dyDescent="0.2">
      <c r="A59" s="123"/>
      <c r="B59" s="128" t="s">
        <v>76</v>
      </c>
      <c r="C59" s="252" t="s">
        <v>77</v>
      </c>
      <c r="D59" s="253"/>
      <c r="E59" s="253"/>
      <c r="F59" s="135" t="s">
        <v>24</v>
      </c>
      <c r="G59" s="136"/>
      <c r="H59" s="136"/>
      <c r="I59" s="136">
        <f>'01 2023058-001 Pol'!G240</f>
        <v>0</v>
      </c>
      <c r="J59" s="132" t="str">
        <f>IF(I78=0,"",I59/I78*100)</f>
        <v/>
      </c>
    </row>
    <row r="60" spans="1:10" ht="36.75" customHeight="1" x14ac:dyDescent="0.2">
      <c r="A60" s="123"/>
      <c r="B60" s="128" t="s">
        <v>78</v>
      </c>
      <c r="C60" s="252" t="s">
        <v>79</v>
      </c>
      <c r="D60" s="253"/>
      <c r="E60" s="253"/>
      <c r="F60" s="135" t="s">
        <v>24</v>
      </c>
      <c r="G60" s="136"/>
      <c r="H60" s="136"/>
      <c r="I60" s="136">
        <f>'01 2023058-001 Pol'!G247</f>
        <v>0</v>
      </c>
      <c r="J60" s="132" t="str">
        <f>IF(I78=0,"",I60/I78*100)</f>
        <v/>
      </c>
    </row>
    <row r="61" spans="1:10" ht="36.75" customHeight="1" x14ac:dyDescent="0.2">
      <c r="A61" s="123"/>
      <c r="B61" s="128" t="s">
        <v>80</v>
      </c>
      <c r="C61" s="252" t="s">
        <v>81</v>
      </c>
      <c r="D61" s="253"/>
      <c r="E61" s="253"/>
      <c r="F61" s="135" t="s">
        <v>24</v>
      </c>
      <c r="G61" s="136"/>
      <c r="H61" s="136"/>
      <c r="I61" s="136">
        <f>'01 2023058-001 Pol'!G257</f>
        <v>0</v>
      </c>
      <c r="J61" s="132" t="str">
        <f>IF(I78=0,"",I61/I78*100)</f>
        <v/>
      </c>
    </row>
    <row r="62" spans="1:10" ht="36.75" customHeight="1" x14ac:dyDescent="0.2">
      <c r="A62" s="123"/>
      <c r="B62" s="128" t="s">
        <v>82</v>
      </c>
      <c r="C62" s="252" t="s">
        <v>83</v>
      </c>
      <c r="D62" s="253"/>
      <c r="E62" s="253"/>
      <c r="F62" s="135" t="s">
        <v>24</v>
      </c>
      <c r="G62" s="136"/>
      <c r="H62" s="136"/>
      <c r="I62" s="136">
        <f>'01 2023058-001 Pol'!G270</f>
        <v>0</v>
      </c>
      <c r="J62" s="132" t="str">
        <f>IF(I78=0,"",I62/I78*100)</f>
        <v/>
      </c>
    </row>
    <row r="63" spans="1:10" ht="36.75" customHeight="1" x14ac:dyDescent="0.2">
      <c r="A63" s="123"/>
      <c r="B63" s="128" t="s">
        <v>84</v>
      </c>
      <c r="C63" s="252" t="s">
        <v>85</v>
      </c>
      <c r="D63" s="253"/>
      <c r="E63" s="253"/>
      <c r="F63" s="135" t="s">
        <v>24</v>
      </c>
      <c r="G63" s="136"/>
      <c r="H63" s="136"/>
      <c r="I63" s="136">
        <f>'01 2023058-001 Pol'!G272</f>
        <v>0</v>
      </c>
      <c r="J63" s="132" t="str">
        <f>IF(I78=0,"",I63/I78*100)</f>
        <v/>
      </c>
    </row>
    <row r="64" spans="1:10" ht="36.75" customHeight="1" x14ac:dyDescent="0.2">
      <c r="A64" s="123"/>
      <c r="B64" s="128" t="s">
        <v>86</v>
      </c>
      <c r="C64" s="252" t="s">
        <v>87</v>
      </c>
      <c r="D64" s="253"/>
      <c r="E64" s="253"/>
      <c r="F64" s="135" t="s">
        <v>24</v>
      </c>
      <c r="G64" s="136"/>
      <c r="H64" s="136"/>
      <c r="I64" s="136">
        <f>'01 2023058-001 Pol'!G337</f>
        <v>0</v>
      </c>
      <c r="J64" s="132" t="str">
        <f>IF(I78=0,"",I64/I78*100)</f>
        <v/>
      </c>
    </row>
    <row r="65" spans="1:10" ht="36.75" customHeight="1" x14ac:dyDescent="0.2">
      <c r="A65" s="123"/>
      <c r="B65" s="128" t="s">
        <v>88</v>
      </c>
      <c r="C65" s="252" t="s">
        <v>89</v>
      </c>
      <c r="D65" s="253"/>
      <c r="E65" s="253"/>
      <c r="F65" s="135" t="s">
        <v>25</v>
      </c>
      <c r="G65" s="136"/>
      <c r="H65" s="136"/>
      <c r="I65" s="136">
        <f>'01 2023058-001 Pol'!G340</f>
        <v>0</v>
      </c>
      <c r="J65" s="132" t="str">
        <f>IF(I78=0,"",I65/I78*100)</f>
        <v/>
      </c>
    </row>
    <row r="66" spans="1:10" ht="36.75" customHeight="1" x14ac:dyDescent="0.2">
      <c r="A66" s="123"/>
      <c r="B66" s="128" t="s">
        <v>90</v>
      </c>
      <c r="C66" s="252" t="s">
        <v>91</v>
      </c>
      <c r="D66" s="253"/>
      <c r="E66" s="253"/>
      <c r="F66" s="135" t="s">
        <v>25</v>
      </c>
      <c r="G66" s="136"/>
      <c r="H66" s="136"/>
      <c r="I66" s="136">
        <f>'01 2023058-001 Pol'!G362</f>
        <v>0</v>
      </c>
      <c r="J66" s="132" t="str">
        <f>IF(I78=0,"",I66/I78*100)</f>
        <v/>
      </c>
    </row>
    <row r="67" spans="1:10" ht="36.75" customHeight="1" x14ac:dyDescent="0.2">
      <c r="A67" s="123"/>
      <c r="B67" s="128" t="s">
        <v>92</v>
      </c>
      <c r="C67" s="252" t="s">
        <v>93</v>
      </c>
      <c r="D67" s="253"/>
      <c r="E67" s="253"/>
      <c r="F67" s="135" t="s">
        <v>25</v>
      </c>
      <c r="G67" s="136"/>
      <c r="H67" s="136"/>
      <c r="I67" s="136">
        <f>'01 2023058-001 Pol'!G373</f>
        <v>0</v>
      </c>
      <c r="J67" s="132" t="str">
        <f>IF(I78=0,"",I67/I78*100)</f>
        <v/>
      </c>
    </row>
    <row r="68" spans="1:10" ht="36.75" customHeight="1" x14ac:dyDescent="0.2">
      <c r="A68" s="123"/>
      <c r="B68" s="128" t="s">
        <v>94</v>
      </c>
      <c r="C68" s="252" t="s">
        <v>95</v>
      </c>
      <c r="D68" s="253"/>
      <c r="E68" s="253"/>
      <c r="F68" s="135" t="s">
        <v>25</v>
      </c>
      <c r="G68" s="136"/>
      <c r="H68" s="136"/>
      <c r="I68" s="136">
        <f>'01 2023058-001 Pol'!G375</f>
        <v>0</v>
      </c>
      <c r="J68" s="132" t="str">
        <f>IF(I78=0,"",I68/I78*100)</f>
        <v/>
      </c>
    </row>
    <row r="69" spans="1:10" ht="36.75" customHeight="1" x14ac:dyDescent="0.2">
      <c r="A69" s="123"/>
      <c r="B69" s="128" t="s">
        <v>96</v>
      </c>
      <c r="C69" s="252" t="s">
        <v>97</v>
      </c>
      <c r="D69" s="253"/>
      <c r="E69" s="253"/>
      <c r="F69" s="135" t="s">
        <v>25</v>
      </c>
      <c r="G69" s="136"/>
      <c r="H69" s="136"/>
      <c r="I69" s="136">
        <f>'01 2023058-001 Pol'!G403</f>
        <v>0</v>
      </c>
      <c r="J69" s="132" t="str">
        <f>IF(I78=0,"",I69/I78*100)</f>
        <v/>
      </c>
    </row>
    <row r="70" spans="1:10" ht="36.75" customHeight="1" x14ac:dyDescent="0.2">
      <c r="A70" s="123"/>
      <c r="B70" s="128" t="s">
        <v>98</v>
      </c>
      <c r="C70" s="252" t="s">
        <v>99</v>
      </c>
      <c r="D70" s="253"/>
      <c r="E70" s="253"/>
      <c r="F70" s="135" t="s">
        <v>25</v>
      </c>
      <c r="G70" s="136"/>
      <c r="H70" s="136"/>
      <c r="I70" s="136">
        <f>'01 2023058-001 Pol'!G434</f>
        <v>0</v>
      </c>
      <c r="J70" s="132" t="str">
        <f>IF(I78=0,"",I70/I78*100)</f>
        <v/>
      </c>
    </row>
    <row r="71" spans="1:10" ht="36.75" customHeight="1" x14ac:dyDescent="0.2">
      <c r="A71" s="123"/>
      <c r="B71" s="128" t="s">
        <v>100</v>
      </c>
      <c r="C71" s="252" t="s">
        <v>101</v>
      </c>
      <c r="D71" s="253"/>
      <c r="E71" s="253"/>
      <c r="F71" s="135" t="s">
        <v>25</v>
      </c>
      <c r="G71" s="136"/>
      <c r="H71" s="136"/>
      <c r="I71" s="136">
        <f>'01 2023058-001 Pol'!G445</f>
        <v>0</v>
      </c>
      <c r="J71" s="132" t="str">
        <f>IF(I78=0,"",I71/I78*100)</f>
        <v/>
      </c>
    </row>
    <row r="72" spans="1:10" ht="36.75" customHeight="1" x14ac:dyDescent="0.2">
      <c r="A72" s="123"/>
      <c r="B72" s="128" t="s">
        <v>102</v>
      </c>
      <c r="C72" s="252" t="s">
        <v>103</v>
      </c>
      <c r="D72" s="253"/>
      <c r="E72" s="253"/>
      <c r="F72" s="135" t="s">
        <v>25</v>
      </c>
      <c r="G72" s="136"/>
      <c r="H72" s="136"/>
      <c r="I72" s="136">
        <f>'01 2023058-001 Pol'!G462</f>
        <v>0</v>
      </c>
      <c r="J72" s="132" t="str">
        <f>IF(I78=0,"",I72/I78*100)</f>
        <v/>
      </c>
    </row>
    <row r="73" spans="1:10" ht="36.75" customHeight="1" x14ac:dyDescent="0.2">
      <c r="A73" s="123"/>
      <c r="B73" s="128" t="s">
        <v>104</v>
      </c>
      <c r="C73" s="252" t="s">
        <v>105</v>
      </c>
      <c r="D73" s="253"/>
      <c r="E73" s="253"/>
      <c r="F73" s="135" t="s">
        <v>25</v>
      </c>
      <c r="G73" s="136"/>
      <c r="H73" s="136"/>
      <c r="I73" s="136">
        <f>'01 2023058-001 Pol'!G475</f>
        <v>0</v>
      </c>
      <c r="J73" s="132" t="str">
        <f>IF(I78=0,"",I73/I78*100)</f>
        <v/>
      </c>
    </row>
    <row r="74" spans="1:10" ht="36.75" customHeight="1" x14ac:dyDescent="0.2">
      <c r="A74" s="123"/>
      <c r="B74" s="128" t="s">
        <v>106</v>
      </c>
      <c r="C74" s="252" t="s">
        <v>107</v>
      </c>
      <c r="D74" s="253"/>
      <c r="E74" s="253"/>
      <c r="F74" s="135" t="s">
        <v>25</v>
      </c>
      <c r="G74" s="136"/>
      <c r="H74" s="136"/>
      <c r="I74" s="136">
        <f>'01 2023058-001 Pol'!G492</f>
        <v>0</v>
      </c>
      <c r="J74" s="132" t="str">
        <f>IF(I78=0,"",I74/I78*100)</f>
        <v/>
      </c>
    </row>
    <row r="75" spans="1:10" ht="36.75" customHeight="1" x14ac:dyDescent="0.2">
      <c r="A75" s="123"/>
      <c r="B75" s="128" t="s">
        <v>108</v>
      </c>
      <c r="C75" s="252" t="s">
        <v>109</v>
      </c>
      <c r="D75" s="253"/>
      <c r="E75" s="253"/>
      <c r="F75" s="135" t="s">
        <v>26</v>
      </c>
      <c r="G75" s="136"/>
      <c r="H75" s="136"/>
      <c r="I75" s="136">
        <f>'01 2023058-001 Pol'!G505</f>
        <v>0</v>
      </c>
      <c r="J75" s="132" t="str">
        <f>IF(I78=0,"",I75/I78*100)</f>
        <v/>
      </c>
    </row>
    <row r="76" spans="1:10" ht="36.75" customHeight="1" x14ac:dyDescent="0.2">
      <c r="A76" s="123"/>
      <c r="B76" s="128" t="s">
        <v>110</v>
      </c>
      <c r="C76" s="252" t="s">
        <v>111</v>
      </c>
      <c r="D76" s="253"/>
      <c r="E76" s="253"/>
      <c r="F76" s="135" t="s">
        <v>112</v>
      </c>
      <c r="G76" s="136"/>
      <c r="H76" s="136"/>
      <c r="I76" s="136">
        <f>'01 2023058-001 Pol'!G508</f>
        <v>0</v>
      </c>
      <c r="J76" s="132" t="str">
        <f>IF(I78=0,"",I76/I78*100)</f>
        <v/>
      </c>
    </row>
    <row r="77" spans="1:10" ht="36.75" customHeight="1" x14ac:dyDescent="0.2">
      <c r="A77" s="123"/>
      <c r="B77" s="128" t="s">
        <v>113</v>
      </c>
      <c r="C77" s="252" t="s">
        <v>28</v>
      </c>
      <c r="D77" s="253"/>
      <c r="E77" s="253"/>
      <c r="F77" s="135" t="s">
        <v>113</v>
      </c>
      <c r="G77" s="136"/>
      <c r="H77" s="136"/>
      <c r="I77" s="136">
        <f>'01 2023058-001 Pol'!G518</f>
        <v>0</v>
      </c>
      <c r="J77" s="132" t="str">
        <f>IF(I78=0,"",I77/I78*100)</f>
        <v/>
      </c>
    </row>
    <row r="78" spans="1:10" ht="25.5" customHeight="1" x14ac:dyDescent="0.2">
      <c r="A78" s="124"/>
      <c r="B78" s="129" t="s">
        <v>1</v>
      </c>
      <c r="C78" s="130"/>
      <c r="D78" s="131"/>
      <c r="E78" s="131"/>
      <c r="F78" s="137"/>
      <c r="G78" s="138"/>
      <c r="H78" s="138"/>
      <c r="I78" s="138">
        <f>SUM(I53:I77)</f>
        <v>0</v>
      </c>
      <c r="J78" s="133">
        <f>SUM(J53:J77)</f>
        <v>0</v>
      </c>
    </row>
    <row r="79" spans="1:10" x14ac:dyDescent="0.2">
      <c r="F79" s="87"/>
      <c r="G79" s="87"/>
      <c r="H79" s="87"/>
      <c r="I79" s="87"/>
      <c r="J79" s="134"/>
    </row>
    <row r="80" spans="1:10" x14ac:dyDescent="0.2">
      <c r="F80" s="87"/>
      <c r="G80" s="87"/>
      <c r="H80" s="87"/>
      <c r="I80" s="87"/>
      <c r="J80" s="134"/>
    </row>
    <row r="81" spans="6:10" x14ac:dyDescent="0.2">
      <c r="F81" s="87"/>
      <c r="G81" s="87"/>
      <c r="H81" s="87"/>
      <c r="I81" s="87"/>
      <c r="J81" s="134"/>
    </row>
  </sheetData>
  <sheetProtection password="CF04" sheet="1" objects="1" scenarios="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1">
    <mergeCell ref="C73:E73"/>
    <mergeCell ref="C74:E74"/>
    <mergeCell ref="C75:E75"/>
    <mergeCell ref="C76:E76"/>
    <mergeCell ref="C77:E77"/>
    <mergeCell ref="C68:E68"/>
    <mergeCell ref="C69:E69"/>
    <mergeCell ref="C70:E70"/>
    <mergeCell ref="C71:E71"/>
    <mergeCell ref="C72:E72"/>
    <mergeCell ref="C63:E63"/>
    <mergeCell ref="C64:E64"/>
    <mergeCell ref="C65:E65"/>
    <mergeCell ref="C66:E66"/>
    <mergeCell ref="C67:E67"/>
    <mergeCell ref="C58:E58"/>
    <mergeCell ref="C59:E59"/>
    <mergeCell ref="C60:E60"/>
    <mergeCell ref="C61:E61"/>
    <mergeCell ref="C62:E62"/>
    <mergeCell ref="C53:E53"/>
    <mergeCell ref="C54:E54"/>
    <mergeCell ref="C55:E55"/>
    <mergeCell ref="C56:E56"/>
    <mergeCell ref="C57:E57"/>
    <mergeCell ref="C39:E39"/>
    <mergeCell ref="C40:E40"/>
    <mergeCell ref="C41:E41"/>
    <mergeCell ref="C42:E42"/>
    <mergeCell ref="B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4" t="s">
        <v>6</v>
      </c>
      <c r="B1" s="254"/>
      <c r="C1" s="255"/>
      <c r="D1" s="254"/>
      <c r="E1" s="254"/>
      <c r="F1" s="254"/>
      <c r="G1" s="254"/>
    </row>
    <row r="2" spans="1:7" ht="24.95" customHeight="1" x14ac:dyDescent="0.2">
      <c r="A2" s="50" t="s">
        <v>7</v>
      </c>
      <c r="B2" s="49"/>
      <c r="C2" s="256"/>
      <c r="D2" s="256"/>
      <c r="E2" s="256"/>
      <c r="F2" s="256"/>
      <c r="G2" s="257"/>
    </row>
    <row r="3" spans="1:7" ht="24.95" customHeight="1" x14ac:dyDescent="0.2">
      <c r="A3" s="50" t="s">
        <v>8</v>
      </c>
      <c r="B3" s="49"/>
      <c r="C3" s="256"/>
      <c r="D3" s="256"/>
      <c r="E3" s="256"/>
      <c r="F3" s="256"/>
      <c r="G3" s="257"/>
    </row>
    <row r="4" spans="1:7" ht="24.95" customHeight="1" x14ac:dyDescent="0.2">
      <c r="A4" s="50" t="s">
        <v>9</v>
      </c>
      <c r="B4" s="49"/>
      <c r="C4" s="256"/>
      <c r="D4" s="256"/>
      <c r="E4" s="256"/>
      <c r="F4" s="256"/>
      <c r="G4" s="257"/>
    </row>
    <row r="5" spans="1:7" x14ac:dyDescent="0.2">
      <c r="B5" s="4"/>
      <c r="C5" s="5"/>
      <c r="D5" s="6"/>
    </row>
  </sheetData>
  <sheetProtection password="CF04"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55" activePane="bottomLeft" state="frozen"/>
      <selection pane="bottomLeft" activeCell="F9" sqref="F9"/>
    </sheetView>
  </sheetViews>
  <sheetFormatPr defaultRowHeight="12.75" outlineLevelRow="3"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60" t="s">
        <v>115</v>
      </c>
      <c r="B1" s="260"/>
      <c r="C1" s="260"/>
      <c r="D1" s="260"/>
      <c r="E1" s="260"/>
      <c r="F1" s="260"/>
      <c r="G1" s="260"/>
      <c r="AG1" t="s">
        <v>116</v>
      </c>
    </row>
    <row r="2" spans="1:60" ht="24.95" customHeight="1" x14ac:dyDescent="0.2">
      <c r="A2" s="140" t="s">
        <v>7</v>
      </c>
      <c r="B2" s="49" t="s">
        <v>50</v>
      </c>
      <c r="C2" s="261" t="s">
        <v>51</v>
      </c>
      <c r="D2" s="262"/>
      <c r="E2" s="262"/>
      <c r="F2" s="262"/>
      <c r="G2" s="263"/>
      <c r="AG2" t="s">
        <v>117</v>
      </c>
    </row>
    <row r="3" spans="1:60" ht="24.95" customHeight="1" x14ac:dyDescent="0.2">
      <c r="A3" s="140" t="s">
        <v>8</v>
      </c>
      <c r="B3" s="49" t="s">
        <v>45</v>
      </c>
      <c r="C3" s="261" t="s">
        <v>46</v>
      </c>
      <c r="D3" s="262"/>
      <c r="E3" s="262"/>
      <c r="F3" s="262"/>
      <c r="G3" s="263"/>
      <c r="AC3" s="121" t="s">
        <v>117</v>
      </c>
      <c r="AG3" t="s">
        <v>118</v>
      </c>
    </row>
    <row r="4" spans="1:60" ht="24.95" customHeight="1" x14ac:dyDescent="0.2">
      <c r="A4" s="141" t="s">
        <v>9</v>
      </c>
      <c r="B4" s="142" t="s">
        <v>43</v>
      </c>
      <c r="C4" s="264" t="s">
        <v>44</v>
      </c>
      <c r="D4" s="265"/>
      <c r="E4" s="265"/>
      <c r="F4" s="265"/>
      <c r="G4" s="266"/>
      <c r="AG4" t="s">
        <v>119</v>
      </c>
    </row>
    <row r="5" spans="1:60" x14ac:dyDescent="0.2">
      <c r="D5" s="10"/>
    </row>
    <row r="6" spans="1:60" ht="38.25" x14ac:dyDescent="0.2">
      <c r="A6" s="144" t="s">
        <v>120</v>
      </c>
      <c r="B6" s="146" t="s">
        <v>121</v>
      </c>
      <c r="C6" s="146" t="s">
        <v>122</v>
      </c>
      <c r="D6" s="145" t="s">
        <v>123</v>
      </c>
      <c r="E6" s="144" t="s">
        <v>124</v>
      </c>
      <c r="F6" s="143" t="s">
        <v>125</v>
      </c>
      <c r="G6" s="144" t="s">
        <v>29</v>
      </c>
      <c r="H6" s="147" t="s">
        <v>30</v>
      </c>
      <c r="I6" s="147" t="s">
        <v>126</v>
      </c>
      <c r="J6" s="147" t="s">
        <v>31</v>
      </c>
      <c r="K6" s="147" t="s">
        <v>127</v>
      </c>
      <c r="L6" s="147" t="s">
        <v>128</v>
      </c>
      <c r="M6" s="147" t="s">
        <v>129</v>
      </c>
      <c r="N6" s="147" t="s">
        <v>130</v>
      </c>
      <c r="O6" s="147" t="s">
        <v>131</v>
      </c>
      <c r="P6" s="147" t="s">
        <v>132</v>
      </c>
      <c r="Q6" s="147" t="s">
        <v>133</v>
      </c>
      <c r="R6" s="147" t="s">
        <v>134</v>
      </c>
      <c r="S6" s="147" t="s">
        <v>135</v>
      </c>
      <c r="T6" s="147" t="s">
        <v>136</v>
      </c>
      <c r="U6" s="147" t="s">
        <v>137</v>
      </c>
      <c r="V6" s="147" t="s">
        <v>138</v>
      </c>
      <c r="W6" s="147" t="s">
        <v>139</v>
      </c>
      <c r="X6" s="147" t="s">
        <v>140</v>
      </c>
      <c r="Y6" s="147" t="s">
        <v>141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8" t="s">
        <v>142</v>
      </c>
      <c r="B8" s="169" t="s">
        <v>64</v>
      </c>
      <c r="C8" s="191" t="s">
        <v>65</v>
      </c>
      <c r="D8" s="170"/>
      <c r="E8" s="171"/>
      <c r="F8" s="172"/>
      <c r="G8" s="172">
        <f>SUMIF(AG9:AG37,"&lt;&gt;NOR",G9:G37)</f>
        <v>0</v>
      </c>
      <c r="H8" s="172"/>
      <c r="I8" s="172">
        <f>SUM(I9:I37)</f>
        <v>0</v>
      </c>
      <c r="J8" s="172"/>
      <c r="K8" s="172">
        <f>SUM(K9:K37)</f>
        <v>0</v>
      </c>
      <c r="L8" s="172"/>
      <c r="M8" s="172">
        <f>SUM(M9:M37)</f>
        <v>0</v>
      </c>
      <c r="N8" s="171"/>
      <c r="O8" s="171">
        <f>SUM(O9:O37)</f>
        <v>0</v>
      </c>
      <c r="P8" s="171"/>
      <c r="Q8" s="171">
        <f>SUM(Q9:Q37)</f>
        <v>5.03</v>
      </c>
      <c r="R8" s="172"/>
      <c r="S8" s="172"/>
      <c r="T8" s="173"/>
      <c r="U8" s="167"/>
      <c r="V8" s="167">
        <f>SUM(V9:V37)</f>
        <v>45.54</v>
      </c>
      <c r="W8" s="167"/>
      <c r="X8" s="167"/>
      <c r="Y8" s="167"/>
      <c r="AG8" t="s">
        <v>143</v>
      </c>
    </row>
    <row r="9" spans="1:60" ht="22.5" outlineLevel="1" x14ac:dyDescent="0.2">
      <c r="A9" s="175">
        <v>1</v>
      </c>
      <c r="B9" s="176" t="s">
        <v>144</v>
      </c>
      <c r="C9" s="192" t="s">
        <v>145</v>
      </c>
      <c r="D9" s="177" t="s">
        <v>146</v>
      </c>
      <c r="E9" s="178">
        <v>22.35</v>
      </c>
      <c r="F9" s="179"/>
      <c r="G9" s="180">
        <f>ROUND(E9*F9,2)</f>
        <v>0</v>
      </c>
      <c r="H9" s="179"/>
      <c r="I9" s="180">
        <f>ROUND(E9*H9,2)</f>
        <v>0</v>
      </c>
      <c r="J9" s="179"/>
      <c r="K9" s="180">
        <f>ROUND(E9*J9,2)</f>
        <v>0</v>
      </c>
      <c r="L9" s="180">
        <v>15</v>
      </c>
      <c r="M9" s="180">
        <f>G9*(1+L9/100)</f>
        <v>0</v>
      </c>
      <c r="N9" s="178">
        <v>0</v>
      </c>
      <c r="O9" s="178">
        <f>ROUND(E9*N9,2)</f>
        <v>0</v>
      </c>
      <c r="P9" s="178">
        <v>0.22500000000000001</v>
      </c>
      <c r="Q9" s="178">
        <f>ROUND(E9*P9,2)</f>
        <v>5.03</v>
      </c>
      <c r="R9" s="180" t="s">
        <v>147</v>
      </c>
      <c r="S9" s="180" t="s">
        <v>148</v>
      </c>
      <c r="T9" s="181" t="s">
        <v>149</v>
      </c>
      <c r="U9" s="159">
        <v>0.14199999999999999</v>
      </c>
      <c r="V9" s="159">
        <f>ROUND(E9*U9,2)</f>
        <v>3.17</v>
      </c>
      <c r="W9" s="159"/>
      <c r="X9" s="159" t="s">
        <v>150</v>
      </c>
      <c r="Y9" s="159" t="s">
        <v>151</v>
      </c>
      <c r="Z9" s="148"/>
      <c r="AA9" s="148"/>
      <c r="AB9" s="148"/>
      <c r="AC9" s="148"/>
      <c r="AD9" s="148"/>
      <c r="AE9" s="148"/>
      <c r="AF9" s="148"/>
      <c r="AG9" s="148" t="s">
        <v>152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58" t="s">
        <v>153</v>
      </c>
      <c r="D10" s="259"/>
      <c r="E10" s="259"/>
      <c r="F10" s="259"/>
      <c r="G10" s="2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154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2" x14ac:dyDescent="0.2">
      <c r="A11" s="155"/>
      <c r="B11" s="156"/>
      <c r="C11" s="193" t="s">
        <v>155</v>
      </c>
      <c r="D11" s="161"/>
      <c r="E11" s="162">
        <v>13.25</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44</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
      <c r="A12" s="155"/>
      <c r="B12" s="156"/>
      <c r="C12" s="193" t="s">
        <v>156</v>
      </c>
      <c r="D12" s="161"/>
      <c r="E12" s="162">
        <v>9.1</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44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5">
        <v>2</v>
      </c>
      <c r="B13" s="176" t="s">
        <v>157</v>
      </c>
      <c r="C13" s="192" t="s">
        <v>158</v>
      </c>
      <c r="D13" s="177" t="s">
        <v>159</v>
      </c>
      <c r="E13" s="178">
        <v>8.8911999999999995</v>
      </c>
      <c r="F13" s="179"/>
      <c r="G13" s="180">
        <f>ROUND(E13*F13,2)</f>
        <v>0</v>
      </c>
      <c r="H13" s="179"/>
      <c r="I13" s="180">
        <f>ROUND(E13*H13,2)</f>
        <v>0</v>
      </c>
      <c r="J13" s="179"/>
      <c r="K13" s="180">
        <f>ROUND(E13*J13,2)</f>
        <v>0</v>
      </c>
      <c r="L13" s="180">
        <v>15</v>
      </c>
      <c r="M13" s="180">
        <f>G13*(1+L13/100)</f>
        <v>0</v>
      </c>
      <c r="N13" s="178">
        <v>0</v>
      </c>
      <c r="O13" s="178">
        <f>ROUND(E13*N13,2)</f>
        <v>0</v>
      </c>
      <c r="P13" s="178">
        <v>0</v>
      </c>
      <c r="Q13" s="178">
        <f>ROUND(E13*P13,2)</f>
        <v>0</v>
      </c>
      <c r="R13" s="180" t="s">
        <v>160</v>
      </c>
      <c r="S13" s="180" t="s">
        <v>148</v>
      </c>
      <c r="T13" s="181" t="s">
        <v>149</v>
      </c>
      <c r="U13" s="159">
        <v>3.5329999999999999</v>
      </c>
      <c r="V13" s="159">
        <f>ROUND(E13*U13,2)</f>
        <v>31.41</v>
      </c>
      <c r="W13" s="159"/>
      <c r="X13" s="159" t="s">
        <v>150</v>
      </c>
      <c r="Y13" s="159" t="s">
        <v>151</v>
      </c>
      <c r="Z13" s="148"/>
      <c r="AA13" s="148"/>
      <c r="AB13" s="148"/>
      <c r="AC13" s="148"/>
      <c r="AD13" s="148"/>
      <c r="AE13" s="148"/>
      <c r="AF13" s="148"/>
      <c r="AG13" s="148" t="s">
        <v>152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58" t="s">
        <v>161</v>
      </c>
      <c r="D14" s="259"/>
      <c r="E14" s="259"/>
      <c r="F14" s="259"/>
      <c r="G14" s="2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154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2" x14ac:dyDescent="0.2">
      <c r="A15" s="155"/>
      <c r="B15" s="156"/>
      <c r="C15" s="193" t="s">
        <v>162</v>
      </c>
      <c r="D15" s="161"/>
      <c r="E15" s="162">
        <v>6.7590000000000003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
      <c r="A16" s="155"/>
      <c r="B16" s="156"/>
      <c r="C16" s="193" t="s">
        <v>163</v>
      </c>
      <c r="D16" s="161"/>
      <c r="E16" s="162">
        <v>1.113</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3" t="s">
        <v>164</v>
      </c>
      <c r="D17" s="161"/>
      <c r="E17" s="162">
        <v>1.0192000000000001</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44</v>
      </c>
      <c r="AH17" s="148">
        <v>0</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75">
        <v>3</v>
      </c>
      <c r="B18" s="176" t="s">
        <v>165</v>
      </c>
      <c r="C18" s="192" t="s">
        <v>166</v>
      </c>
      <c r="D18" s="177" t="s">
        <v>159</v>
      </c>
      <c r="E18" s="178">
        <v>4.2096999999999998</v>
      </c>
      <c r="F18" s="179"/>
      <c r="G18" s="180">
        <f>ROUND(E18*F18,2)</f>
        <v>0</v>
      </c>
      <c r="H18" s="179"/>
      <c r="I18" s="180">
        <f>ROUND(E18*H18,2)</f>
        <v>0</v>
      </c>
      <c r="J18" s="179"/>
      <c r="K18" s="180">
        <f>ROUND(E18*J18,2)</f>
        <v>0</v>
      </c>
      <c r="L18" s="180">
        <v>15</v>
      </c>
      <c r="M18" s="180">
        <f>G18*(1+L18/100)</f>
        <v>0</v>
      </c>
      <c r="N18" s="178">
        <v>0</v>
      </c>
      <c r="O18" s="178">
        <f>ROUND(E18*N18,2)</f>
        <v>0</v>
      </c>
      <c r="P18" s="178">
        <v>0</v>
      </c>
      <c r="Q18" s="178">
        <f>ROUND(E18*P18,2)</f>
        <v>0</v>
      </c>
      <c r="R18" s="180" t="s">
        <v>160</v>
      </c>
      <c r="S18" s="180" t="s">
        <v>148</v>
      </c>
      <c r="T18" s="181" t="s">
        <v>149</v>
      </c>
      <c r="U18" s="159">
        <v>1.0999999999999999E-2</v>
      </c>
      <c r="V18" s="159">
        <f>ROUND(E18*U18,2)</f>
        <v>0.05</v>
      </c>
      <c r="W18" s="159"/>
      <c r="X18" s="159" t="s">
        <v>150</v>
      </c>
      <c r="Y18" s="159" t="s">
        <v>151</v>
      </c>
      <c r="Z18" s="148"/>
      <c r="AA18" s="148"/>
      <c r="AB18" s="148"/>
      <c r="AC18" s="148"/>
      <c r="AD18" s="148"/>
      <c r="AE18" s="148"/>
      <c r="AF18" s="148"/>
      <c r="AG18" s="148" t="s">
        <v>152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58" t="s">
        <v>167</v>
      </c>
      <c r="D19" s="259"/>
      <c r="E19" s="259"/>
      <c r="F19" s="259"/>
      <c r="G19" s="2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154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3" t="s">
        <v>168</v>
      </c>
      <c r="D20" s="161"/>
      <c r="E20" s="162">
        <v>8.8911999999999995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44</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193" t="s">
        <v>169</v>
      </c>
      <c r="D21" s="161"/>
      <c r="E21" s="162">
        <v>-4.6814999999999998</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44</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t="22.5" outlineLevel="1" x14ac:dyDescent="0.2">
      <c r="A22" s="175">
        <v>4</v>
      </c>
      <c r="B22" s="176" t="s">
        <v>170</v>
      </c>
      <c r="C22" s="192" t="s">
        <v>171</v>
      </c>
      <c r="D22" s="177" t="s">
        <v>159</v>
      </c>
      <c r="E22" s="178">
        <v>4.2096999999999998</v>
      </c>
      <c r="F22" s="179"/>
      <c r="G22" s="180">
        <f>ROUND(E22*F22,2)</f>
        <v>0</v>
      </c>
      <c r="H22" s="179"/>
      <c r="I22" s="180">
        <f>ROUND(E22*H22,2)</f>
        <v>0</v>
      </c>
      <c r="J22" s="179"/>
      <c r="K22" s="180">
        <f>ROUND(E22*J22,2)</f>
        <v>0</v>
      </c>
      <c r="L22" s="180">
        <v>15</v>
      </c>
      <c r="M22" s="180">
        <f>G22*(1+L22/100)</f>
        <v>0</v>
      </c>
      <c r="N22" s="178">
        <v>0</v>
      </c>
      <c r="O22" s="178">
        <f>ROUND(E22*N22,2)</f>
        <v>0</v>
      </c>
      <c r="P22" s="178">
        <v>0</v>
      </c>
      <c r="Q22" s="178">
        <f>ROUND(E22*P22,2)</f>
        <v>0</v>
      </c>
      <c r="R22" s="180" t="s">
        <v>160</v>
      </c>
      <c r="S22" s="180" t="s">
        <v>148</v>
      </c>
      <c r="T22" s="181" t="s">
        <v>149</v>
      </c>
      <c r="U22" s="159">
        <v>0.65200000000000002</v>
      </c>
      <c r="V22" s="159">
        <f>ROUND(E22*U22,2)</f>
        <v>2.74</v>
      </c>
      <c r="W22" s="159"/>
      <c r="X22" s="159" t="s">
        <v>150</v>
      </c>
      <c r="Y22" s="159" t="s">
        <v>151</v>
      </c>
      <c r="Z22" s="148"/>
      <c r="AA22" s="148"/>
      <c r="AB22" s="148"/>
      <c r="AC22" s="148"/>
      <c r="AD22" s="148"/>
      <c r="AE22" s="148"/>
      <c r="AF22" s="148"/>
      <c r="AG22" s="148" t="s">
        <v>152</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3" t="s">
        <v>172</v>
      </c>
      <c r="D23" s="161"/>
      <c r="E23" s="162">
        <v>4.2096999999999998</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44</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2.5" outlineLevel="1" x14ac:dyDescent="0.2">
      <c r="A24" s="175">
        <v>5</v>
      </c>
      <c r="B24" s="176" t="s">
        <v>173</v>
      </c>
      <c r="C24" s="192" t="s">
        <v>174</v>
      </c>
      <c r="D24" s="177" t="s">
        <v>159</v>
      </c>
      <c r="E24" s="178">
        <v>4.2096999999999998</v>
      </c>
      <c r="F24" s="179"/>
      <c r="G24" s="180">
        <f>ROUND(E24*F24,2)</f>
        <v>0</v>
      </c>
      <c r="H24" s="179"/>
      <c r="I24" s="180">
        <f>ROUND(E24*H24,2)</f>
        <v>0</v>
      </c>
      <c r="J24" s="179"/>
      <c r="K24" s="180">
        <f>ROUND(E24*J24,2)</f>
        <v>0</v>
      </c>
      <c r="L24" s="180">
        <v>15</v>
      </c>
      <c r="M24" s="180">
        <f>G24*(1+L24/100)</f>
        <v>0</v>
      </c>
      <c r="N24" s="178">
        <v>0</v>
      </c>
      <c r="O24" s="178">
        <f>ROUND(E24*N24,2)</f>
        <v>0</v>
      </c>
      <c r="P24" s="178">
        <v>0</v>
      </c>
      <c r="Q24" s="178">
        <f>ROUND(E24*P24,2)</f>
        <v>0</v>
      </c>
      <c r="R24" s="180" t="s">
        <v>160</v>
      </c>
      <c r="S24" s="180" t="s">
        <v>148</v>
      </c>
      <c r="T24" s="181" t="s">
        <v>149</v>
      </c>
      <c r="U24" s="159">
        <v>8.9999999999999993E-3</v>
      </c>
      <c r="V24" s="159">
        <f>ROUND(E24*U24,2)</f>
        <v>0.04</v>
      </c>
      <c r="W24" s="159"/>
      <c r="X24" s="159" t="s">
        <v>150</v>
      </c>
      <c r="Y24" s="159" t="s">
        <v>151</v>
      </c>
      <c r="Z24" s="148"/>
      <c r="AA24" s="148"/>
      <c r="AB24" s="148"/>
      <c r="AC24" s="148"/>
      <c r="AD24" s="148"/>
      <c r="AE24" s="148"/>
      <c r="AF24" s="148"/>
      <c r="AG24" s="148" t="s">
        <v>152</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193" t="s">
        <v>172</v>
      </c>
      <c r="D25" s="161"/>
      <c r="E25" s="162">
        <v>4.2096999999999998</v>
      </c>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44</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5">
        <v>6</v>
      </c>
      <c r="B26" s="176" t="s">
        <v>175</v>
      </c>
      <c r="C26" s="192" t="s">
        <v>176</v>
      </c>
      <c r="D26" s="177" t="s">
        <v>159</v>
      </c>
      <c r="E26" s="178">
        <v>4.6814999999999998</v>
      </c>
      <c r="F26" s="179"/>
      <c r="G26" s="180">
        <f>ROUND(E26*F26,2)</f>
        <v>0</v>
      </c>
      <c r="H26" s="179"/>
      <c r="I26" s="180">
        <f>ROUND(E26*H26,2)</f>
        <v>0</v>
      </c>
      <c r="J26" s="179"/>
      <c r="K26" s="180">
        <f>ROUND(E26*J26,2)</f>
        <v>0</v>
      </c>
      <c r="L26" s="180">
        <v>15</v>
      </c>
      <c r="M26" s="180">
        <f>G26*(1+L26/100)</f>
        <v>0</v>
      </c>
      <c r="N26" s="178">
        <v>0</v>
      </c>
      <c r="O26" s="178">
        <f>ROUND(E26*N26,2)</f>
        <v>0</v>
      </c>
      <c r="P26" s="178">
        <v>0</v>
      </c>
      <c r="Q26" s="178">
        <f>ROUND(E26*P26,2)</f>
        <v>0</v>
      </c>
      <c r="R26" s="180" t="s">
        <v>160</v>
      </c>
      <c r="S26" s="180" t="s">
        <v>148</v>
      </c>
      <c r="T26" s="181" t="s">
        <v>149</v>
      </c>
      <c r="U26" s="159">
        <v>1.1499999999999999</v>
      </c>
      <c r="V26" s="159">
        <f>ROUND(E26*U26,2)</f>
        <v>5.38</v>
      </c>
      <c r="W26" s="159"/>
      <c r="X26" s="159" t="s">
        <v>150</v>
      </c>
      <c r="Y26" s="159" t="s">
        <v>151</v>
      </c>
      <c r="Z26" s="148"/>
      <c r="AA26" s="148"/>
      <c r="AB26" s="148"/>
      <c r="AC26" s="148"/>
      <c r="AD26" s="148"/>
      <c r="AE26" s="148"/>
      <c r="AF26" s="148"/>
      <c r="AG26" s="148" t="s">
        <v>152</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58" t="s">
        <v>177</v>
      </c>
      <c r="D27" s="259"/>
      <c r="E27" s="259"/>
      <c r="F27" s="259"/>
      <c r="G27" s="2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154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3" t="s">
        <v>178</v>
      </c>
      <c r="D28" s="161"/>
      <c r="E28" s="162">
        <v>4.6814999999999998</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5">
        <v>7</v>
      </c>
      <c r="B29" s="176" t="s">
        <v>179</v>
      </c>
      <c r="C29" s="192" t="s">
        <v>180</v>
      </c>
      <c r="D29" s="177" t="s">
        <v>146</v>
      </c>
      <c r="E29" s="178">
        <v>152.97499999999999</v>
      </c>
      <c r="F29" s="179"/>
      <c r="G29" s="180">
        <f>ROUND(E29*F29,2)</f>
        <v>0</v>
      </c>
      <c r="H29" s="179"/>
      <c r="I29" s="180">
        <f>ROUND(E29*H29,2)</f>
        <v>0</v>
      </c>
      <c r="J29" s="179"/>
      <c r="K29" s="180">
        <f>ROUND(E29*J29,2)</f>
        <v>0</v>
      </c>
      <c r="L29" s="180">
        <v>15</v>
      </c>
      <c r="M29" s="180">
        <f>G29*(1+L29/100)</f>
        <v>0</v>
      </c>
      <c r="N29" s="178">
        <v>0</v>
      </c>
      <c r="O29" s="178">
        <f>ROUND(E29*N29,2)</f>
        <v>0</v>
      </c>
      <c r="P29" s="178">
        <v>0</v>
      </c>
      <c r="Q29" s="178">
        <f>ROUND(E29*P29,2)</f>
        <v>0</v>
      </c>
      <c r="R29" s="180" t="s">
        <v>160</v>
      </c>
      <c r="S29" s="180" t="s">
        <v>148</v>
      </c>
      <c r="T29" s="181" t="s">
        <v>149</v>
      </c>
      <c r="U29" s="159">
        <v>1.7999999999999999E-2</v>
      </c>
      <c r="V29" s="159">
        <f>ROUND(E29*U29,2)</f>
        <v>2.75</v>
      </c>
      <c r="W29" s="159"/>
      <c r="X29" s="159" t="s">
        <v>150</v>
      </c>
      <c r="Y29" s="159" t="s">
        <v>151</v>
      </c>
      <c r="Z29" s="148"/>
      <c r="AA29" s="148"/>
      <c r="AB29" s="148"/>
      <c r="AC29" s="148"/>
      <c r="AD29" s="148"/>
      <c r="AE29" s="148"/>
      <c r="AF29" s="148"/>
      <c r="AG29" s="148" t="s">
        <v>152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58" t="s">
        <v>181</v>
      </c>
      <c r="D30" s="259"/>
      <c r="E30" s="259"/>
      <c r="F30" s="259"/>
      <c r="G30" s="2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154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3" t="s">
        <v>182</v>
      </c>
      <c r="D31" s="161"/>
      <c r="E31" s="162">
        <v>103.495</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3" t="s">
        <v>183</v>
      </c>
      <c r="D32" s="161"/>
      <c r="E32" s="162">
        <v>19.95</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3" t="s">
        <v>184</v>
      </c>
      <c r="D33" s="161"/>
      <c r="E33" s="162">
        <v>18</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44</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3" t="s">
        <v>185</v>
      </c>
      <c r="D34" s="161"/>
      <c r="E34" s="162">
        <v>4.25</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3" t="s">
        <v>186</v>
      </c>
      <c r="D35" s="161"/>
      <c r="E35" s="162">
        <v>7.28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5">
        <v>8</v>
      </c>
      <c r="B36" s="176" t="s">
        <v>187</v>
      </c>
      <c r="C36" s="192" t="s">
        <v>188</v>
      </c>
      <c r="D36" s="177" t="s">
        <v>159</v>
      </c>
      <c r="E36" s="178">
        <v>4.2096999999999998</v>
      </c>
      <c r="F36" s="179"/>
      <c r="G36" s="180">
        <f>ROUND(E36*F36,2)</f>
        <v>0</v>
      </c>
      <c r="H36" s="179"/>
      <c r="I36" s="180">
        <f>ROUND(E36*H36,2)</f>
        <v>0</v>
      </c>
      <c r="J36" s="179"/>
      <c r="K36" s="180">
        <f>ROUND(E36*J36,2)</f>
        <v>0</v>
      </c>
      <c r="L36" s="180">
        <v>15</v>
      </c>
      <c r="M36" s="180">
        <f>G36*(1+L36/100)</f>
        <v>0</v>
      </c>
      <c r="N36" s="178">
        <v>0</v>
      </c>
      <c r="O36" s="178">
        <f>ROUND(E36*N36,2)</f>
        <v>0</v>
      </c>
      <c r="P36" s="178">
        <v>0</v>
      </c>
      <c r="Q36" s="178">
        <f>ROUND(E36*P36,2)</f>
        <v>0</v>
      </c>
      <c r="R36" s="180" t="s">
        <v>160</v>
      </c>
      <c r="S36" s="180" t="s">
        <v>148</v>
      </c>
      <c r="T36" s="181" t="s">
        <v>149</v>
      </c>
      <c r="U36" s="159">
        <v>0</v>
      </c>
      <c r="V36" s="159">
        <f>ROUND(E36*U36,2)</f>
        <v>0</v>
      </c>
      <c r="W36" s="159"/>
      <c r="X36" s="159" t="s">
        <v>150</v>
      </c>
      <c r="Y36" s="159" t="s">
        <v>151</v>
      </c>
      <c r="Z36" s="148"/>
      <c r="AA36" s="148"/>
      <c r="AB36" s="148"/>
      <c r="AC36" s="148"/>
      <c r="AD36" s="148"/>
      <c r="AE36" s="148"/>
      <c r="AF36" s="148"/>
      <c r="AG36" s="148" t="s">
        <v>152</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193" t="s">
        <v>172</v>
      </c>
      <c r="D37" s="161"/>
      <c r="E37" s="162">
        <v>4.2096999999999998</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44</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8" t="s">
        <v>142</v>
      </c>
      <c r="B38" s="169" t="s">
        <v>66</v>
      </c>
      <c r="C38" s="191" t="s">
        <v>67</v>
      </c>
      <c r="D38" s="170"/>
      <c r="E38" s="171"/>
      <c r="F38" s="172"/>
      <c r="G38" s="172">
        <f>SUMIF(AG39:AG41,"&lt;&gt;NOR",G39:G41)</f>
        <v>0</v>
      </c>
      <c r="H38" s="172"/>
      <c r="I38" s="172">
        <f>SUM(I39:I41)</f>
        <v>0</v>
      </c>
      <c r="J38" s="172"/>
      <c r="K38" s="172">
        <f>SUM(K39:K41)</f>
        <v>0</v>
      </c>
      <c r="L38" s="172"/>
      <c r="M38" s="172">
        <f>SUM(M39:M41)</f>
        <v>0</v>
      </c>
      <c r="N38" s="171"/>
      <c r="O38" s="171">
        <f>SUM(O39:O41)</f>
        <v>0</v>
      </c>
      <c r="P38" s="171"/>
      <c r="Q38" s="171">
        <f>SUM(Q39:Q41)</f>
        <v>0</v>
      </c>
      <c r="R38" s="172"/>
      <c r="S38" s="172"/>
      <c r="T38" s="173"/>
      <c r="U38" s="167"/>
      <c r="V38" s="167">
        <f>SUM(V39:V41)</f>
        <v>21.11</v>
      </c>
      <c r="W38" s="167"/>
      <c r="X38" s="167"/>
      <c r="Y38" s="167"/>
      <c r="AG38" t="s">
        <v>143</v>
      </c>
    </row>
    <row r="39" spans="1:60" ht="22.5" outlineLevel="1" x14ac:dyDescent="0.2">
      <c r="A39" s="175">
        <v>9</v>
      </c>
      <c r="B39" s="176" t="s">
        <v>189</v>
      </c>
      <c r="C39" s="192" t="s">
        <v>190</v>
      </c>
      <c r="D39" s="177" t="s">
        <v>146</v>
      </c>
      <c r="E39" s="178">
        <v>40.131999999999998</v>
      </c>
      <c r="F39" s="179"/>
      <c r="G39" s="180">
        <f>ROUND(E39*F39,2)</f>
        <v>0</v>
      </c>
      <c r="H39" s="179"/>
      <c r="I39" s="180">
        <f>ROUND(E39*H39,2)</f>
        <v>0</v>
      </c>
      <c r="J39" s="179"/>
      <c r="K39" s="180">
        <f>ROUND(E39*J39,2)</f>
        <v>0</v>
      </c>
      <c r="L39" s="180">
        <v>15</v>
      </c>
      <c r="M39" s="180">
        <f>G39*(1+L39/100)</f>
        <v>0</v>
      </c>
      <c r="N39" s="178">
        <v>0</v>
      </c>
      <c r="O39" s="178">
        <f>ROUND(E39*N39,2)</f>
        <v>0</v>
      </c>
      <c r="P39" s="178">
        <v>0</v>
      </c>
      <c r="Q39" s="178">
        <f>ROUND(E39*P39,2)</f>
        <v>0</v>
      </c>
      <c r="R39" s="180" t="s">
        <v>191</v>
      </c>
      <c r="S39" s="180" t="s">
        <v>148</v>
      </c>
      <c r="T39" s="181" t="s">
        <v>149</v>
      </c>
      <c r="U39" s="159">
        <v>0.52600000000000002</v>
      </c>
      <c r="V39" s="159">
        <f>ROUND(E39*U39,2)</f>
        <v>21.11</v>
      </c>
      <c r="W39" s="159"/>
      <c r="X39" s="159" t="s">
        <v>150</v>
      </c>
      <c r="Y39" s="159" t="s">
        <v>151</v>
      </c>
      <c r="Z39" s="148"/>
      <c r="AA39" s="148"/>
      <c r="AB39" s="148"/>
      <c r="AC39" s="148"/>
      <c r="AD39" s="148"/>
      <c r="AE39" s="148"/>
      <c r="AF39" s="148"/>
      <c r="AG39" s="148" t="s">
        <v>152</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3" t="s">
        <v>192</v>
      </c>
      <c r="D40" s="161"/>
      <c r="E40" s="162">
        <v>32.78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3" t="s">
        <v>193</v>
      </c>
      <c r="D41" s="161"/>
      <c r="E41" s="162">
        <v>7.3520000000000003</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x14ac:dyDescent="0.2">
      <c r="A42" s="168" t="s">
        <v>142</v>
      </c>
      <c r="B42" s="169" t="s">
        <v>68</v>
      </c>
      <c r="C42" s="191" t="s">
        <v>69</v>
      </c>
      <c r="D42" s="170"/>
      <c r="E42" s="171"/>
      <c r="F42" s="172"/>
      <c r="G42" s="172">
        <f>SUMIF(AG43:AG44,"&lt;&gt;NOR",G43:G44)</f>
        <v>0</v>
      </c>
      <c r="H42" s="172"/>
      <c r="I42" s="172">
        <f>SUM(I43:I44)</f>
        <v>0</v>
      </c>
      <c r="J42" s="172"/>
      <c r="K42" s="172">
        <f>SUM(K43:K44)</f>
        <v>0</v>
      </c>
      <c r="L42" s="172"/>
      <c r="M42" s="172">
        <f>SUM(M43:M44)</f>
        <v>0</v>
      </c>
      <c r="N42" s="171"/>
      <c r="O42" s="171">
        <f>SUM(O43:O44)</f>
        <v>0.52</v>
      </c>
      <c r="P42" s="171"/>
      <c r="Q42" s="171">
        <f>SUM(Q43:Q44)</f>
        <v>0</v>
      </c>
      <c r="R42" s="172"/>
      <c r="S42" s="172"/>
      <c r="T42" s="173"/>
      <c r="U42" s="167"/>
      <c r="V42" s="167">
        <f>SUM(V43:V44)</f>
        <v>1.72</v>
      </c>
      <c r="W42" s="167"/>
      <c r="X42" s="167"/>
      <c r="Y42" s="167"/>
      <c r="AG42" t="s">
        <v>143</v>
      </c>
    </row>
    <row r="43" spans="1:60" ht="33.75" outlineLevel="1" x14ac:dyDescent="0.2">
      <c r="A43" s="175">
        <v>10</v>
      </c>
      <c r="B43" s="176" t="s">
        <v>194</v>
      </c>
      <c r="C43" s="192" t="s">
        <v>195</v>
      </c>
      <c r="D43" s="177" t="s">
        <v>146</v>
      </c>
      <c r="E43" s="178">
        <v>2</v>
      </c>
      <c r="F43" s="179"/>
      <c r="G43" s="180">
        <f>ROUND(E43*F43,2)</f>
        <v>0</v>
      </c>
      <c r="H43" s="179"/>
      <c r="I43" s="180">
        <f>ROUND(E43*H43,2)</f>
        <v>0</v>
      </c>
      <c r="J43" s="179"/>
      <c r="K43" s="180">
        <f>ROUND(E43*J43,2)</f>
        <v>0</v>
      </c>
      <c r="L43" s="180">
        <v>15</v>
      </c>
      <c r="M43" s="180">
        <f>G43*(1+L43/100)</f>
        <v>0</v>
      </c>
      <c r="N43" s="178">
        <v>0.25955</v>
      </c>
      <c r="O43" s="178">
        <f>ROUND(E43*N43,2)</f>
        <v>0.52</v>
      </c>
      <c r="P43" s="178">
        <v>0</v>
      </c>
      <c r="Q43" s="178">
        <f>ROUND(E43*P43,2)</f>
        <v>0</v>
      </c>
      <c r="R43" s="180" t="s">
        <v>196</v>
      </c>
      <c r="S43" s="180" t="s">
        <v>148</v>
      </c>
      <c r="T43" s="181" t="s">
        <v>149</v>
      </c>
      <c r="U43" s="159">
        <v>0.85799999999999998</v>
      </c>
      <c r="V43" s="159">
        <f>ROUND(E43*U43,2)</f>
        <v>1.72</v>
      </c>
      <c r="W43" s="159"/>
      <c r="X43" s="159" t="s">
        <v>150</v>
      </c>
      <c r="Y43" s="159" t="s">
        <v>151</v>
      </c>
      <c r="Z43" s="148"/>
      <c r="AA43" s="148"/>
      <c r="AB43" s="148"/>
      <c r="AC43" s="148"/>
      <c r="AD43" s="148"/>
      <c r="AE43" s="148"/>
      <c r="AF43" s="148"/>
      <c r="AG43" s="148" t="s">
        <v>152</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193" t="s">
        <v>197</v>
      </c>
      <c r="D44" s="161"/>
      <c r="E44" s="162">
        <v>2</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44</v>
      </c>
      <c r="AH44" s="148">
        <v>0</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x14ac:dyDescent="0.2">
      <c r="A45" s="168" t="s">
        <v>142</v>
      </c>
      <c r="B45" s="169" t="s">
        <v>70</v>
      </c>
      <c r="C45" s="191" t="s">
        <v>71</v>
      </c>
      <c r="D45" s="170"/>
      <c r="E45" s="171"/>
      <c r="F45" s="172"/>
      <c r="G45" s="172">
        <f>SUMIF(AG46:AG63,"&lt;&gt;NOR",G46:G63)</f>
        <v>0</v>
      </c>
      <c r="H45" s="172"/>
      <c r="I45" s="172">
        <f>SUM(I46:I63)</f>
        <v>0</v>
      </c>
      <c r="J45" s="172"/>
      <c r="K45" s="172">
        <f>SUM(K46:K63)</f>
        <v>0</v>
      </c>
      <c r="L45" s="172"/>
      <c r="M45" s="172">
        <f>SUM(M46:M63)</f>
        <v>0</v>
      </c>
      <c r="N45" s="171"/>
      <c r="O45" s="171">
        <f>SUM(O46:O63)</f>
        <v>70.62</v>
      </c>
      <c r="P45" s="171"/>
      <c r="Q45" s="171">
        <f>SUM(Q46:Q63)</f>
        <v>0</v>
      </c>
      <c r="R45" s="172"/>
      <c r="S45" s="172"/>
      <c r="T45" s="173"/>
      <c r="U45" s="167"/>
      <c r="V45" s="167">
        <f>SUM(V46:V63)</f>
        <v>57.61</v>
      </c>
      <c r="W45" s="167"/>
      <c r="X45" s="167"/>
      <c r="Y45" s="167"/>
      <c r="AG45" t="s">
        <v>143</v>
      </c>
    </row>
    <row r="46" spans="1:60" ht="22.5" outlineLevel="1" x14ac:dyDescent="0.2">
      <c r="A46" s="175">
        <v>11</v>
      </c>
      <c r="B46" s="176" t="s">
        <v>198</v>
      </c>
      <c r="C46" s="192" t="s">
        <v>199</v>
      </c>
      <c r="D46" s="177" t="s">
        <v>146</v>
      </c>
      <c r="E46" s="178">
        <v>152.97499999999999</v>
      </c>
      <c r="F46" s="179"/>
      <c r="G46" s="180">
        <f>ROUND(E46*F46,2)</f>
        <v>0</v>
      </c>
      <c r="H46" s="179"/>
      <c r="I46" s="180">
        <f>ROUND(E46*H46,2)</f>
        <v>0</v>
      </c>
      <c r="J46" s="179"/>
      <c r="K46" s="180">
        <f>ROUND(E46*J46,2)</f>
        <v>0</v>
      </c>
      <c r="L46" s="180">
        <v>15</v>
      </c>
      <c r="M46" s="180">
        <f>G46*(1+L46/100)</f>
        <v>0</v>
      </c>
      <c r="N46" s="178">
        <v>0.28799999999999998</v>
      </c>
      <c r="O46" s="178">
        <f>ROUND(E46*N46,2)</f>
        <v>44.06</v>
      </c>
      <c r="P46" s="178">
        <v>0</v>
      </c>
      <c r="Q46" s="178">
        <f>ROUND(E46*P46,2)</f>
        <v>0</v>
      </c>
      <c r="R46" s="180" t="s">
        <v>147</v>
      </c>
      <c r="S46" s="180" t="s">
        <v>148</v>
      </c>
      <c r="T46" s="181" t="s">
        <v>149</v>
      </c>
      <c r="U46" s="159">
        <v>2.3E-2</v>
      </c>
      <c r="V46" s="159">
        <f>ROUND(E46*U46,2)</f>
        <v>3.52</v>
      </c>
      <c r="W46" s="159"/>
      <c r="X46" s="159" t="s">
        <v>150</v>
      </c>
      <c r="Y46" s="159" t="s">
        <v>151</v>
      </c>
      <c r="Z46" s="148"/>
      <c r="AA46" s="148"/>
      <c r="AB46" s="148"/>
      <c r="AC46" s="148"/>
      <c r="AD46" s="148"/>
      <c r="AE46" s="148"/>
      <c r="AF46" s="148"/>
      <c r="AG46" s="148" t="s">
        <v>152</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267" t="s">
        <v>200</v>
      </c>
      <c r="D47" s="268"/>
      <c r="E47" s="268"/>
      <c r="F47" s="268"/>
      <c r="G47" s="268"/>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201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193" t="s">
        <v>182</v>
      </c>
      <c r="D48" s="161"/>
      <c r="E48" s="162">
        <v>103.495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3" t="s">
        <v>183</v>
      </c>
      <c r="D49" s="161"/>
      <c r="E49" s="162">
        <v>19.95</v>
      </c>
      <c r="F49" s="159"/>
      <c r="G49" s="159"/>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44</v>
      </c>
      <c r="AH49" s="148">
        <v>0</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3" t="s">
        <v>184</v>
      </c>
      <c r="D50" s="161"/>
      <c r="E50" s="162">
        <v>18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
      <c r="A51" s="155"/>
      <c r="B51" s="156"/>
      <c r="C51" s="193" t="s">
        <v>185</v>
      </c>
      <c r="D51" s="161"/>
      <c r="E51" s="162">
        <v>4.25</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3" x14ac:dyDescent="0.2">
      <c r="A52" s="155"/>
      <c r="B52" s="156"/>
      <c r="C52" s="193" t="s">
        <v>186</v>
      </c>
      <c r="D52" s="161"/>
      <c r="E52" s="162">
        <v>7.28</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44</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5">
        <v>12</v>
      </c>
      <c r="B53" s="176" t="s">
        <v>202</v>
      </c>
      <c r="C53" s="192" t="s">
        <v>203</v>
      </c>
      <c r="D53" s="177" t="s">
        <v>146</v>
      </c>
      <c r="E53" s="178">
        <v>18.79</v>
      </c>
      <c r="F53" s="179"/>
      <c r="G53" s="180">
        <f>ROUND(E53*F53,2)</f>
        <v>0</v>
      </c>
      <c r="H53" s="179"/>
      <c r="I53" s="180">
        <f>ROUND(E53*H53,2)</f>
        <v>0</v>
      </c>
      <c r="J53" s="179"/>
      <c r="K53" s="180">
        <f>ROUND(E53*J53,2)</f>
        <v>0</v>
      </c>
      <c r="L53" s="180">
        <v>15</v>
      </c>
      <c r="M53" s="180">
        <f>G53*(1+L53/100)</f>
        <v>0</v>
      </c>
      <c r="N53" s="178">
        <v>9.2799999999999994E-2</v>
      </c>
      <c r="O53" s="178">
        <f>ROUND(E53*N53,2)</f>
        <v>1.74</v>
      </c>
      <c r="P53" s="178">
        <v>0</v>
      </c>
      <c r="Q53" s="178">
        <f>ROUND(E53*P53,2)</f>
        <v>0</v>
      </c>
      <c r="R53" s="180" t="s">
        <v>147</v>
      </c>
      <c r="S53" s="180" t="s">
        <v>148</v>
      </c>
      <c r="T53" s="181" t="s">
        <v>149</v>
      </c>
      <c r="U53" s="159">
        <v>0.47799999999999998</v>
      </c>
      <c r="V53" s="159">
        <f>ROUND(E53*U53,2)</f>
        <v>8.98</v>
      </c>
      <c r="W53" s="159"/>
      <c r="X53" s="159" t="s">
        <v>150</v>
      </c>
      <c r="Y53" s="159" t="s">
        <v>151</v>
      </c>
      <c r="Z53" s="148"/>
      <c r="AA53" s="148"/>
      <c r="AB53" s="148"/>
      <c r="AC53" s="148"/>
      <c r="AD53" s="148"/>
      <c r="AE53" s="148"/>
      <c r="AF53" s="148"/>
      <c r="AG53" s="148" t="s">
        <v>152</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t="22.5" outlineLevel="2" x14ac:dyDescent="0.2">
      <c r="A54" s="155"/>
      <c r="B54" s="156"/>
      <c r="C54" s="258" t="s">
        <v>204</v>
      </c>
      <c r="D54" s="259"/>
      <c r="E54" s="259"/>
      <c r="F54" s="259"/>
      <c r="G54" s="2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154</v>
      </c>
      <c r="AH54" s="148"/>
      <c r="AI54" s="148"/>
      <c r="AJ54" s="148"/>
      <c r="AK54" s="148"/>
      <c r="AL54" s="148"/>
      <c r="AM54" s="148"/>
      <c r="AN54" s="148"/>
      <c r="AO54" s="148"/>
      <c r="AP54" s="148"/>
      <c r="AQ54" s="148"/>
      <c r="AR54" s="148"/>
      <c r="AS54" s="148"/>
      <c r="AT54" s="148"/>
      <c r="AU54" s="148"/>
      <c r="AV54" s="148"/>
      <c r="AW54" s="148"/>
      <c r="AX54" s="148"/>
      <c r="AY54" s="148"/>
      <c r="AZ54" s="148"/>
      <c r="BA54" s="182" t="str">
        <f>C54</f>
        <v>s provedením lože z kameniva drceného, s vyplněním spár, s dvojitým hutněním a se smetením přebytečného materiálu na krajnici. S dodáním hmot pro lože a výplň spár.</v>
      </c>
      <c r="BB54" s="148"/>
      <c r="BC54" s="148"/>
      <c r="BD54" s="148"/>
      <c r="BE54" s="148"/>
      <c r="BF54" s="148"/>
      <c r="BG54" s="148"/>
      <c r="BH54" s="148"/>
    </row>
    <row r="55" spans="1:60" outlineLevel="2" x14ac:dyDescent="0.2">
      <c r="A55" s="155"/>
      <c r="B55" s="156"/>
      <c r="C55" s="193" t="s">
        <v>205</v>
      </c>
      <c r="D55" s="161"/>
      <c r="E55" s="162">
        <v>10.6</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
      <c r="A56" s="155"/>
      <c r="B56" s="156"/>
      <c r="C56" s="193" t="s">
        <v>206</v>
      </c>
      <c r="D56" s="161"/>
      <c r="E56" s="162">
        <v>8.19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75">
        <v>13</v>
      </c>
      <c r="B57" s="176" t="s">
        <v>207</v>
      </c>
      <c r="C57" s="192" t="s">
        <v>208</v>
      </c>
      <c r="D57" s="177" t="s">
        <v>146</v>
      </c>
      <c r="E57" s="178">
        <v>120.2882</v>
      </c>
      <c r="F57" s="179"/>
      <c r="G57" s="180">
        <f>ROUND(E57*F57,2)</f>
        <v>0</v>
      </c>
      <c r="H57" s="179"/>
      <c r="I57" s="180">
        <f>ROUND(E57*H57,2)</f>
        <v>0</v>
      </c>
      <c r="J57" s="179"/>
      <c r="K57" s="180">
        <f>ROUND(E57*J57,2)</f>
        <v>0</v>
      </c>
      <c r="L57" s="180">
        <v>15</v>
      </c>
      <c r="M57" s="180">
        <f>G57*(1+L57/100)</f>
        <v>0</v>
      </c>
      <c r="N57" s="178">
        <v>0.20633000000000001</v>
      </c>
      <c r="O57" s="178">
        <f>ROUND(E57*N57,2)</f>
        <v>24.82</v>
      </c>
      <c r="P57" s="178">
        <v>0</v>
      </c>
      <c r="Q57" s="178">
        <f>ROUND(E57*P57,2)</f>
        <v>0</v>
      </c>
      <c r="R57" s="180" t="s">
        <v>147</v>
      </c>
      <c r="S57" s="180" t="s">
        <v>148</v>
      </c>
      <c r="T57" s="181" t="s">
        <v>149</v>
      </c>
      <c r="U57" s="159">
        <v>0.375</v>
      </c>
      <c r="V57" s="159">
        <f>ROUND(E57*U57,2)</f>
        <v>45.11</v>
      </c>
      <c r="W57" s="159"/>
      <c r="X57" s="159" t="s">
        <v>150</v>
      </c>
      <c r="Y57" s="159" t="s">
        <v>151</v>
      </c>
      <c r="Z57" s="148"/>
      <c r="AA57" s="148"/>
      <c r="AB57" s="148"/>
      <c r="AC57" s="148"/>
      <c r="AD57" s="148"/>
      <c r="AE57" s="148"/>
      <c r="AF57" s="148"/>
      <c r="AG57" s="148" t="s">
        <v>152</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2" x14ac:dyDescent="0.2">
      <c r="A58" s="155"/>
      <c r="B58" s="156"/>
      <c r="C58" s="258" t="s">
        <v>209</v>
      </c>
      <c r="D58" s="259"/>
      <c r="E58" s="259"/>
      <c r="F58" s="259"/>
      <c r="G58" s="2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154</v>
      </c>
      <c r="AH58" s="148"/>
      <c r="AI58" s="148"/>
      <c r="AJ58" s="148"/>
      <c r="AK58" s="148"/>
      <c r="AL58" s="148"/>
      <c r="AM58" s="148"/>
      <c r="AN58" s="148"/>
      <c r="AO58" s="148"/>
      <c r="AP58" s="148"/>
      <c r="AQ58" s="148"/>
      <c r="AR58" s="148"/>
      <c r="AS58" s="148"/>
      <c r="AT58" s="148"/>
      <c r="AU58" s="148"/>
      <c r="AV58" s="148"/>
      <c r="AW58" s="148"/>
      <c r="AX58" s="148"/>
      <c r="AY58" s="148"/>
      <c r="AZ58" s="148"/>
      <c r="BA58" s="182" t="str">
        <f>C58</f>
        <v>komunikací pro pěší, z dlaždic betonových a teracových, do velikosti dlaždic 0,25 m2, s provedením lože do tl. 30 mm, s vyplněním spár a se smetením přebytečného materiálu na vzdálenost do 3 m</v>
      </c>
      <c r="BB58" s="148"/>
      <c r="BC58" s="148"/>
      <c r="BD58" s="148"/>
      <c r="BE58" s="148"/>
      <c r="BF58" s="148"/>
      <c r="BG58" s="148"/>
      <c r="BH58" s="148"/>
    </row>
    <row r="59" spans="1:60" outlineLevel="2" x14ac:dyDescent="0.2">
      <c r="A59" s="155"/>
      <c r="B59" s="156"/>
      <c r="C59" s="193" t="s">
        <v>210</v>
      </c>
      <c r="D59" s="161"/>
      <c r="E59" s="162">
        <v>6.4</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
      <c r="A60" s="155"/>
      <c r="B60" s="156"/>
      <c r="C60" s="193" t="s">
        <v>211</v>
      </c>
      <c r="D60" s="161"/>
      <c r="E60" s="162">
        <v>72.484999999999999</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3" t="s">
        <v>212</v>
      </c>
      <c r="D61" s="161"/>
      <c r="E61" s="162">
        <v>19.992000000000001</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3" t="s">
        <v>213</v>
      </c>
      <c r="D62" s="161"/>
      <c r="E62" s="162">
        <v>18.278400000000001</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3" t="s">
        <v>214</v>
      </c>
      <c r="D63" s="161"/>
      <c r="E63" s="162">
        <v>3.1328</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44</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x14ac:dyDescent="0.2">
      <c r="A64" s="168" t="s">
        <v>142</v>
      </c>
      <c r="B64" s="169" t="s">
        <v>72</v>
      </c>
      <c r="C64" s="191" t="s">
        <v>73</v>
      </c>
      <c r="D64" s="170"/>
      <c r="E64" s="171"/>
      <c r="F64" s="172"/>
      <c r="G64" s="172">
        <f>SUMIF(AG65:AG89,"&lt;&gt;NOR",G65:G89)</f>
        <v>0</v>
      </c>
      <c r="H64" s="172"/>
      <c r="I64" s="172">
        <f>SUM(I65:I89)</f>
        <v>0</v>
      </c>
      <c r="J64" s="172"/>
      <c r="K64" s="172">
        <f>SUM(K65:K89)</f>
        <v>0</v>
      </c>
      <c r="L64" s="172"/>
      <c r="M64" s="172">
        <f>SUM(M65:M89)</f>
        <v>0</v>
      </c>
      <c r="N64" s="171"/>
      <c r="O64" s="171">
        <f>SUM(O65:O89)</f>
        <v>11.89</v>
      </c>
      <c r="P64" s="171"/>
      <c r="Q64" s="171">
        <f>SUM(Q65:Q89)</f>
        <v>0</v>
      </c>
      <c r="R64" s="172"/>
      <c r="S64" s="172"/>
      <c r="T64" s="173"/>
      <c r="U64" s="167"/>
      <c r="V64" s="167">
        <f>SUM(V65:V89)</f>
        <v>427.13</v>
      </c>
      <c r="W64" s="167"/>
      <c r="X64" s="167"/>
      <c r="Y64" s="167"/>
      <c r="AG64" t="s">
        <v>143</v>
      </c>
    </row>
    <row r="65" spans="1:60" outlineLevel="1" x14ac:dyDescent="0.2">
      <c r="A65" s="175">
        <v>14</v>
      </c>
      <c r="B65" s="176" t="s">
        <v>215</v>
      </c>
      <c r="C65" s="192" t="s">
        <v>216</v>
      </c>
      <c r="D65" s="177" t="s">
        <v>146</v>
      </c>
      <c r="E65" s="178">
        <v>311.7</v>
      </c>
      <c r="F65" s="179"/>
      <c r="G65" s="180">
        <f>ROUND(E65*F65,2)</f>
        <v>0</v>
      </c>
      <c r="H65" s="179"/>
      <c r="I65" s="180">
        <f>ROUND(E65*H65,2)</f>
        <v>0</v>
      </c>
      <c r="J65" s="179"/>
      <c r="K65" s="180">
        <f>ROUND(E65*J65,2)</f>
        <v>0</v>
      </c>
      <c r="L65" s="180">
        <v>15</v>
      </c>
      <c r="M65" s="180">
        <f>G65*(1+L65/100)</f>
        <v>0</v>
      </c>
      <c r="N65" s="178">
        <v>4.0000000000000003E-5</v>
      </c>
      <c r="O65" s="178">
        <f>ROUND(E65*N65,2)</f>
        <v>0.01</v>
      </c>
      <c r="P65" s="178">
        <v>0</v>
      </c>
      <c r="Q65" s="178">
        <f>ROUND(E65*P65,2)</f>
        <v>0</v>
      </c>
      <c r="R65" s="180" t="s">
        <v>196</v>
      </c>
      <c r="S65" s="180" t="s">
        <v>148</v>
      </c>
      <c r="T65" s="181" t="s">
        <v>149</v>
      </c>
      <c r="U65" s="159">
        <v>7.8E-2</v>
      </c>
      <c r="V65" s="159">
        <f>ROUND(E65*U65,2)</f>
        <v>24.31</v>
      </c>
      <c r="W65" s="159"/>
      <c r="X65" s="159" t="s">
        <v>150</v>
      </c>
      <c r="Y65" s="159" t="s">
        <v>151</v>
      </c>
      <c r="Z65" s="148"/>
      <c r="AA65" s="148"/>
      <c r="AB65" s="148"/>
      <c r="AC65" s="148"/>
      <c r="AD65" s="148"/>
      <c r="AE65" s="148"/>
      <c r="AF65" s="148"/>
      <c r="AG65" s="148" t="s">
        <v>152</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2" x14ac:dyDescent="0.2">
      <c r="A66" s="155"/>
      <c r="B66" s="156"/>
      <c r="C66" s="258" t="s">
        <v>217</v>
      </c>
      <c r="D66" s="259"/>
      <c r="E66" s="259"/>
      <c r="F66" s="259"/>
      <c r="G66" s="259"/>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154</v>
      </c>
      <c r="AH66" s="148"/>
      <c r="AI66" s="148"/>
      <c r="AJ66" s="148"/>
      <c r="AK66" s="148"/>
      <c r="AL66" s="148"/>
      <c r="AM66" s="148"/>
      <c r="AN66" s="148"/>
      <c r="AO66" s="148"/>
      <c r="AP66" s="148"/>
      <c r="AQ66" s="148"/>
      <c r="AR66" s="148"/>
      <c r="AS66" s="148"/>
      <c r="AT66" s="148"/>
      <c r="AU66" s="148"/>
      <c r="AV66" s="148"/>
      <c r="AW66" s="148"/>
      <c r="AX66" s="148"/>
      <c r="AY66" s="148"/>
      <c r="AZ66" s="148"/>
      <c r="BA66" s="182" t="str">
        <f>C66</f>
        <v>které se zřizují před úpravami povrchu, a obalení osazených dveřních zárubní před znečištěním při úpravách povrchu nástřikem plastických maltovin včetně pozdějšího odkrytí,</v>
      </c>
      <c r="BB66" s="148"/>
      <c r="BC66" s="148"/>
      <c r="BD66" s="148"/>
      <c r="BE66" s="148"/>
      <c r="BF66" s="148"/>
      <c r="BG66" s="148"/>
      <c r="BH66" s="148"/>
    </row>
    <row r="67" spans="1:60" outlineLevel="2" x14ac:dyDescent="0.2">
      <c r="A67" s="155"/>
      <c r="B67" s="156"/>
      <c r="C67" s="193" t="s">
        <v>218</v>
      </c>
      <c r="D67" s="161"/>
      <c r="E67" s="162">
        <v>112.5</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44</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3" x14ac:dyDescent="0.2">
      <c r="A68" s="155"/>
      <c r="B68" s="156"/>
      <c r="C68" s="193" t="s">
        <v>219</v>
      </c>
      <c r="D68" s="161"/>
      <c r="E68" s="162">
        <v>2.96</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44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3" x14ac:dyDescent="0.2">
      <c r="A69" s="155"/>
      <c r="B69" s="156"/>
      <c r="C69" s="193" t="s">
        <v>220</v>
      </c>
      <c r="D69" s="161"/>
      <c r="E69" s="162">
        <v>27.04</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193" t="s">
        <v>221</v>
      </c>
      <c r="D70" s="161"/>
      <c r="E70" s="162">
        <v>9.52</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44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193" t="s">
        <v>222</v>
      </c>
      <c r="D71" s="161"/>
      <c r="E71" s="162">
        <v>12</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44</v>
      </c>
      <c r="AH71" s="148">
        <v>0</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3" x14ac:dyDescent="0.2">
      <c r="A72" s="155"/>
      <c r="B72" s="156"/>
      <c r="C72" s="193" t="s">
        <v>223</v>
      </c>
      <c r="D72" s="161"/>
      <c r="E72" s="162">
        <v>27</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
      <c r="A73" s="155"/>
      <c r="B73" s="156"/>
      <c r="C73" s="193" t="s">
        <v>224</v>
      </c>
      <c r="D73" s="161"/>
      <c r="E73" s="162">
        <v>27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
      <c r="A74" s="155"/>
      <c r="B74" s="156"/>
      <c r="C74" s="193" t="s">
        <v>225</v>
      </c>
      <c r="D74" s="161"/>
      <c r="E74" s="162">
        <v>60</v>
      </c>
      <c r="F74" s="159"/>
      <c r="G74" s="159"/>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44</v>
      </c>
      <c r="AH74" s="148">
        <v>0</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
      <c r="A75" s="155"/>
      <c r="B75" s="156"/>
      <c r="C75" s="193" t="s">
        <v>226</v>
      </c>
      <c r="D75" s="161"/>
      <c r="E75" s="162">
        <v>27</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
      <c r="A76" s="155"/>
      <c r="B76" s="156"/>
      <c r="C76" s="193" t="s">
        <v>227</v>
      </c>
      <c r="D76" s="161"/>
      <c r="E76" s="162">
        <v>1.68</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228</v>
      </c>
      <c r="D77" s="163"/>
      <c r="E77" s="164">
        <v>306.7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44</v>
      </c>
      <c r="AH77" s="148">
        <v>1</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3" t="s">
        <v>229</v>
      </c>
      <c r="D78" s="161"/>
      <c r="E78" s="162">
        <v>5</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44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75">
        <v>15</v>
      </c>
      <c r="B79" s="176" t="s">
        <v>230</v>
      </c>
      <c r="C79" s="192" t="s">
        <v>231</v>
      </c>
      <c r="D79" s="177" t="s">
        <v>146</v>
      </c>
      <c r="E79" s="178">
        <v>340.17399999999998</v>
      </c>
      <c r="F79" s="179"/>
      <c r="G79" s="180">
        <f>ROUND(E79*F79,2)</f>
        <v>0</v>
      </c>
      <c r="H79" s="179"/>
      <c r="I79" s="180">
        <f>ROUND(E79*H79,2)</f>
        <v>0</v>
      </c>
      <c r="J79" s="179"/>
      <c r="K79" s="180">
        <f>ROUND(E79*J79,2)</f>
        <v>0</v>
      </c>
      <c r="L79" s="180">
        <v>15</v>
      </c>
      <c r="M79" s="180">
        <f>G79*(1+L79/100)</f>
        <v>0</v>
      </c>
      <c r="N79" s="178">
        <v>3.4909999999999997E-2</v>
      </c>
      <c r="O79" s="178">
        <f>ROUND(E79*N79,2)</f>
        <v>11.88</v>
      </c>
      <c r="P79" s="178">
        <v>0</v>
      </c>
      <c r="Q79" s="178">
        <f>ROUND(E79*P79,2)</f>
        <v>0</v>
      </c>
      <c r="R79" s="180" t="s">
        <v>232</v>
      </c>
      <c r="S79" s="180" t="s">
        <v>148</v>
      </c>
      <c r="T79" s="181" t="s">
        <v>149</v>
      </c>
      <c r="U79" s="159">
        <v>1.1841699999999999</v>
      </c>
      <c r="V79" s="159">
        <f>ROUND(E79*U79,2)</f>
        <v>402.82</v>
      </c>
      <c r="W79" s="159"/>
      <c r="X79" s="159" t="s">
        <v>150</v>
      </c>
      <c r="Y79" s="159" t="s">
        <v>151</v>
      </c>
      <c r="Z79" s="148"/>
      <c r="AA79" s="148"/>
      <c r="AB79" s="148"/>
      <c r="AC79" s="148"/>
      <c r="AD79" s="148"/>
      <c r="AE79" s="148"/>
      <c r="AF79" s="148"/>
      <c r="AG79" s="148" t="s">
        <v>152</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58" t="s">
        <v>233</v>
      </c>
      <c r="D80" s="259"/>
      <c r="E80" s="259"/>
      <c r="F80" s="259"/>
      <c r="G80" s="2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154</v>
      </c>
      <c r="AH80" s="148"/>
      <c r="AI80" s="148"/>
      <c r="AJ80" s="148"/>
      <c r="AK80" s="148"/>
      <c r="AL80" s="148"/>
      <c r="AM80" s="148"/>
      <c r="AN80" s="148"/>
      <c r="AO80" s="148"/>
      <c r="AP80" s="148"/>
      <c r="AQ80" s="148"/>
      <c r="AR80" s="148"/>
      <c r="AS80" s="148"/>
      <c r="AT80" s="148"/>
      <c r="AU80" s="148"/>
      <c r="AV80" s="148"/>
      <c r="AW80" s="148"/>
      <c r="AX80" s="148"/>
      <c r="AY80" s="148"/>
      <c r="AZ80" s="148"/>
      <c r="BA80" s="182" t="str">
        <f>C80</f>
        <v>okenního nebo dveřního, z pomocného pracovního lešení o výšce podlahy do 1900 mm a pro zatížení do 1,5 kPa,</v>
      </c>
      <c r="BB80" s="148"/>
      <c r="BC80" s="148"/>
      <c r="BD80" s="148"/>
      <c r="BE80" s="148"/>
      <c r="BF80" s="148"/>
      <c r="BG80" s="148"/>
      <c r="BH80" s="148"/>
    </row>
    <row r="81" spans="1:60" outlineLevel="2" x14ac:dyDescent="0.2">
      <c r="A81" s="155"/>
      <c r="B81" s="156"/>
      <c r="C81" s="193" t="s">
        <v>234</v>
      </c>
      <c r="D81" s="161"/>
      <c r="E81" s="162">
        <v>138.429</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44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
      <c r="A82" s="155"/>
      <c r="B82" s="156"/>
      <c r="C82" s="193" t="s">
        <v>235</v>
      </c>
      <c r="D82" s="161"/>
      <c r="E82" s="162">
        <v>12.167999999999999</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44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
      <c r="A83" s="155"/>
      <c r="B83" s="156"/>
      <c r="C83" s="193" t="s">
        <v>236</v>
      </c>
      <c r="D83" s="161"/>
      <c r="E83" s="162">
        <v>32.4</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3" t="s">
        <v>237</v>
      </c>
      <c r="D84" s="161"/>
      <c r="E84" s="162">
        <v>39.648000000000003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3" t="s">
        <v>238</v>
      </c>
      <c r="D85" s="161"/>
      <c r="E85" s="162">
        <v>10.368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3" t="s">
        <v>239</v>
      </c>
      <c r="D86" s="161"/>
      <c r="E86" s="162">
        <v>25.2</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3" t="s">
        <v>240</v>
      </c>
      <c r="D87" s="161"/>
      <c r="E87" s="162">
        <v>43.100999999999999</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3" t="s">
        <v>241</v>
      </c>
      <c r="D88" s="161"/>
      <c r="E88" s="162">
        <v>3.76</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44</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3" x14ac:dyDescent="0.2">
      <c r="A89" s="155"/>
      <c r="B89" s="156"/>
      <c r="C89" s="193" t="s">
        <v>242</v>
      </c>
      <c r="D89" s="161"/>
      <c r="E89" s="162">
        <v>35.1</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44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x14ac:dyDescent="0.2">
      <c r="A90" s="168" t="s">
        <v>142</v>
      </c>
      <c r="B90" s="169" t="s">
        <v>74</v>
      </c>
      <c r="C90" s="191" t="s">
        <v>75</v>
      </c>
      <c r="D90" s="170"/>
      <c r="E90" s="171"/>
      <c r="F90" s="172"/>
      <c r="G90" s="172">
        <f>SUMIF(AG91:AG239,"&lt;&gt;NOR",G91:G239)</f>
        <v>0</v>
      </c>
      <c r="H90" s="172"/>
      <c r="I90" s="172">
        <f>SUM(I91:I239)</f>
        <v>0</v>
      </c>
      <c r="J90" s="172"/>
      <c r="K90" s="172">
        <f>SUM(K91:K239)</f>
        <v>0</v>
      </c>
      <c r="L90" s="172"/>
      <c r="M90" s="172">
        <f>SUM(M91:M239)</f>
        <v>0</v>
      </c>
      <c r="N90" s="171"/>
      <c r="O90" s="171">
        <f>SUM(O91:O239)</f>
        <v>42.360000000000007</v>
      </c>
      <c r="P90" s="171"/>
      <c r="Q90" s="171">
        <f>SUM(Q91:Q239)</f>
        <v>0</v>
      </c>
      <c r="R90" s="172"/>
      <c r="S90" s="172"/>
      <c r="T90" s="173"/>
      <c r="U90" s="167"/>
      <c r="V90" s="167">
        <f>SUM(V91:V239)</f>
        <v>4247.66</v>
      </c>
      <c r="W90" s="167"/>
      <c r="X90" s="167"/>
      <c r="Y90" s="167"/>
      <c r="AG90" t="s">
        <v>143</v>
      </c>
    </row>
    <row r="91" spans="1:60" ht="22.5" outlineLevel="1" x14ac:dyDescent="0.2">
      <c r="A91" s="175">
        <v>16</v>
      </c>
      <c r="B91" s="176" t="s">
        <v>243</v>
      </c>
      <c r="C91" s="192" t="s">
        <v>244</v>
      </c>
      <c r="D91" s="177" t="s">
        <v>146</v>
      </c>
      <c r="E91" s="178">
        <v>204.99</v>
      </c>
      <c r="F91" s="179"/>
      <c r="G91" s="180">
        <f>ROUND(E91*F91,2)</f>
        <v>0</v>
      </c>
      <c r="H91" s="179"/>
      <c r="I91" s="180">
        <f>ROUND(E91*H91,2)</f>
        <v>0</v>
      </c>
      <c r="J91" s="179"/>
      <c r="K91" s="180">
        <f>ROUND(E91*J91,2)</f>
        <v>0</v>
      </c>
      <c r="L91" s="180">
        <v>15</v>
      </c>
      <c r="M91" s="180">
        <f>G91*(1+L91/100)</f>
        <v>0</v>
      </c>
      <c r="N91" s="178">
        <v>2.8700000000000002E-3</v>
      </c>
      <c r="O91" s="178">
        <f>ROUND(E91*N91,2)</f>
        <v>0.59</v>
      </c>
      <c r="P91" s="178">
        <v>0</v>
      </c>
      <c r="Q91" s="178">
        <f>ROUND(E91*P91,2)</f>
        <v>0</v>
      </c>
      <c r="R91" s="180" t="s">
        <v>196</v>
      </c>
      <c r="S91" s="180" t="s">
        <v>148</v>
      </c>
      <c r="T91" s="181" t="s">
        <v>149</v>
      </c>
      <c r="U91" s="159">
        <v>0.30499999999999999</v>
      </c>
      <c r="V91" s="159">
        <f>ROUND(E91*U91,2)</f>
        <v>62.52</v>
      </c>
      <c r="W91" s="159"/>
      <c r="X91" s="159" t="s">
        <v>150</v>
      </c>
      <c r="Y91" s="159" t="s">
        <v>151</v>
      </c>
      <c r="Z91" s="148"/>
      <c r="AA91" s="148"/>
      <c r="AB91" s="148"/>
      <c r="AC91" s="148"/>
      <c r="AD91" s="148"/>
      <c r="AE91" s="148"/>
      <c r="AF91" s="148"/>
      <c r="AG91" s="148" t="s">
        <v>152</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258" t="s">
        <v>245</v>
      </c>
      <c r="D92" s="259"/>
      <c r="E92" s="259"/>
      <c r="F92" s="259"/>
      <c r="G92" s="2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154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
      <c r="A93" s="155"/>
      <c r="B93" s="156"/>
      <c r="C93" s="193" t="s">
        <v>246</v>
      </c>
      <c r="D93" s="161"/>
      <c r="E93" s="162">
        <v>64.680000000000007</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44</v>
      </c>
      <c r="AH93" s="148">
        <v>5</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
      <c r="A94" s="155"/>
      <c r="B94" s="156"/>
      <c r="C94" s="193" t="s">
        <v>247</v>
      </c>
      <c r="D94" s="161"/>
      <c r="E94" s="162">
        <v>140.31</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44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2.5" outlineLevel="1" x14ac:dyDescent="0.2">
      <c r="A95" s="175">
        <v>17</v>
      </c>
      <c r="B95" s="176" t="s">
        <v>248</v>
      </c>
      <c r="C95" s="192" t="s">
        <v>249</v>
      </c>
      <c r="D95" s="177" t="s">
        <v>146</v>
      </c>
      <c r="E95" s="178">
        <v>209.24</v>
      </c>
      <c r="F95" s="179"/>
      <c r="G95" s="180">
        <f>ROUND(E95*F95,2)</f>
        <v>0</v>
      </c>
      <c r="H95" s="179"/>
      <c r="I95" s="180">
        <f>ROUND(E95*H95,2)</f>
        <v>0</v>
      </c>
      <c r="J95" s="179"/>
      <c r="K95" s="180">
        <f>ROUND(E95*J95,2)</f>
        <v>0</v>
      </c>
      <c r="L95" s="180">
        <v>15</v>
      </c>
      <c r="M95" s="180">
        <f>G95*(1+L95/100)</f>
        <v>0</v>
      </c>
      <c r="N95" s="178">
        <v>3.3E-4</v>
      </c>
      <c r="O95" s="178">
        <f>ROUND(E95*N95,2)</f>
        <v>7.0000000000000007E-2</v>
      </c>
      <c r="P95" s="178">
        <v>0</v>
      </c>
      <c r="Q95" s="178">
        <f>ROUND(E95*P95,2)</f>
        <v>0</v>
      </c>
      <c r="R95" s="180" t="s">
        <v>196</v>
      </c>
      <c r="S95" s="180" t="s">
        <v>148</v>
      </c>
      <c r="T95" s="181" t="s">
        <v>149</v>
      </c>
      <c r="U95" s="159">
        <v>8.8999999999999996E-2</v>
      </c>
      <c r="V95" s="159">
        <f>ROUND(E95*U95,2)</f>
        <v>18.62</v>
      </c>
      <c r="W95" s="159"/>
      <c r="X95" s="159" t="s">
        <v>150</v>
      </c>
      <c r="Y95" s="159" t="s">
        <v>151</v>
      </c>
      <c r="Z95" s="148"/>
      <c r="AA95" s="148"/>
      <c r="AB95" s="148"/>
      <c r="AC95" s="148"/>
      <c r="AD95" s="148"/>
      <c r="AE95" s="148"/>
      <c r="AF95" s="148"/>
      <c r="AG95" s="148" t="s">
        <v>152</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258" t="s">
        <v>245</v>
      </c>
      <c r="D96" s="259"/>
      <c r="E96" s="259"/>
      <c r="F96" s="259"/>
      <c r="G96" s="2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154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3" t="s">
        <v>250</v>
      </c>
      <c r="D97" s="161"/>
      <c r="E97" s="162">
        <v>39.9</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3" t="s">
        <v>251</v>
      </c>
      <c r="D98" s="161"/>
      <c r="E98" s="162">
        <v>7.02</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44</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3" x14ac:dyDescent="0.2">
      <c r="A99" s="155"/>
      <c r="B99" s="156"/>
      <c r="C99" s="193" t="s">
        <v>252</v>
      </c>
      <c r="D99" s="161"/>
      <c r="E99" s="162">
        <v>79.8</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44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
      <c r="A100" s="155"/>
      <c r="B100" s="156"/>
      <c r="C100" s="193" t="s">
        <v>253</v>
      </c>
      <c r="D100" s="161"/>
      <c r="E100" s="162">
        <v>13.59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44</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3" x14ac:dyDescent="0.2">
      <c r="A101" s="155"/>
      <c r="B101" s="156"/>
      <c r="C101" s="193" t="s">
        <v>254</v>
      </c>
      <c r="D101" s="161"/>
      <c r="E101" s="162">
        <v>4.25</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44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193" t="s">
        <v>255</v>
      </c>
      <c r="D102" s="161"/>
      <c r="E102" s="162">
        <v>64.680000000000007</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44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
      <c r="A103" s="155"/>
      <c r="B103" s="156"/>
      <c r="C103" s="194" t="s">
        <v>228</v>
      </c>
      <c r="D103" s="163"/>
      <c r="E103" s="164">
        <v>209.24</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44</v>
      </c>
      <c r="AH103" s="148">
        <v>1</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2.5" outlineLevel="1" x14ac:dyDescent="0.2">
      <c r="A104" s="175">
        <v>18</v>
      </c>
      <c r="B104" s="176" t="s">
        <v>256</v>
      </c>
      <c r="C104" s="192" t="s">
        <v>257</v>
      </c>
      <c r="D104" s="177" t="s">
        <v>146</v>
      </c>
      <c r="E104" s="178">
        <v>1739.6712</v>
      </c>
      <c r="F104" s="179"/>
      <c r="G104" s="180">
        <f>ROUND(E104*F104,2)</f>
        <v>0</v>
      </c>
      <c r="H104" s="179"/>
      <c r="I104" s="180">
        <f>ROUND(E104*H104,2)</f>
        <v>0</v>
      </c>
      <c r="J104" s="179"/>
      <c r="K104" s="180">
        <f>ROUND(E104*J104,2)</f>
        <v>0</v>
      </c>
      <c r="L104" s="180">
        <v>15</v>
      </c>
      <c r="M104" s="180">
        <f>G104*(1+L104/100)</f>
        <v>0</v>
      </c>
      <c r="N104" s="178">
        <v>2.4199999999999998E-3</v>
      </c>
      <c r="O104" s="178">
        <f>ROUND(E104*N104,2)</f>
        <v>4.21</v>
      </c>
      <c r="P104" s="178">
        <v>0</v>
      </c>
      <c r="Q104" s="178">
        <f>ROUND(E104*P104,2)</f>
        <v>0</v>
      </c>
      <c r="R104" s="180" t="s">
        <v>196</v>
      </c>
      <c r="S104" s="180" t="s">
        <v>148</v>
      </c>
      <c r="T104" s="181" t="s">
        <v>149</v>
      </c>
      <c r="U104" s="159">
        <v>0.22400999999999999</v>
      </c>
      <c r="V104" s="159">
        <f>ROUND(E104*U104,2)</f>
        <v>389.7</v>
      </c>
      <c r="W104" s="159"/>
      <c r="X104" s="159" t="s">
        <v>150</v>
      </c>
      <c r="Y104" s="159" t="s">
        <v>151</v>
      </c>
      <c r="Z104" s="148"/>
      <c r="AA104" s="148"/>
      <c r="AB104" s="148"/>
      <c r="AC104" s="148"/>
      <c r="AD104" s="148"/>
      <c r="AE104" s="148"/>
      <c r="AF104" s="148"/>
      <c r="AG104" s="148" t="s">
        <v>152</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258" t="s">
        <v>245</v>
      </c>
      <c r="D105" s="259"/>
      <c r="E105" s="259"/>
      <c r="F105" s="259"/>
      <c r="G105" s="2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154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3" t="s">
        <v>258</v>
      </c>
      <c r="D106" s="161"/>
      <c r="E106" s="162">
        <v>1120.3155999999999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44</v>
      </c>
      <c r="AH106" s="148">
        <v>5</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3" x14ac:dyDescent="0.2">
      <c r="A107" s="155"/>
      <c r="B107" s="156"/>
      <c r="C107" s="193" t="s">
        <v>259</v>
      </c>
      <c r="D107" s="161"/>
      <c r="E107" s="162">
        <v>185.82599999999999</v>
      </c>
      <c r="F107" s="159"/>
      <c r="G107" s="159"/>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44</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3" x14ac:dyDescent="0.2">
      <c r="A108" s="155"/>
      <c r="B108" s="156"/>
      <c r="C108" s="193" t="s">
        <v>260</v>
      </c>
      <c r="D108" s="161"/>
      <c r="E108" s="162">
        <v>552.74159999999995</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3" t="s">
        <v>261</v>
      </c>
      <c r="D109" s="161"/>
      <c r="E109" s="162">
        <v>53.24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44</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3" x14ac:dyDescent="0.2">
      <c r="A110" s="155"/>
      <c r="B110" s="156"/>
      <c r="C110" s="193" t="s">
        <v>262</v>
      </c>
      <c r="D110" s="161"/>
      <c r="E110" s="162">
        <v>-172.452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44</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75">
        <v>19</v>
      </c>
      <c r="B111" s="176" t="s">
        <v>263</v>
      </c>
      <c r="C111" s="192" t="s">
        <v>264</v>
      </c>
      <c r="D111" s="177" t="s">
        <v>146</v>
      </c>
      <c r="E111" s="178">
        <v>1748.5011999999999</v>
      </c>
      <c r="F111" s="179"/>
      <c r="G111" s="180">
        <f>ROUND(E111*F111,2)</f>
        <v>0</v>
      </c>
      <c r="H111" s="179"/>
      <c r="I111" s="180">
        <f>ROUND(E111*H111,2)</f>
        <v>0</v>
      </c>
      <c r="J111" s="179"/>
      <c r="K111" s="180">
        <f>ROUND(E111*J111,2)</f>
        <v>0</v>
      </c>
      <c r="L111" s="180">
        <v>15</v>
      </c>
      <c r="M111" s="180">
        <f>G111*(1+L111/100)</f>
        <v>0</v>
      </c>
      <c r="N111" s="178">
        <v>3.2000000000000003E-4</v>
      </c>
      <c r="O111" s="178">
        <f>ROUND(E111*N111,2)</f>
        <v>0.56000000000000005</v>
      </c>
      <c r="P111" s="178">
        <v>0</v>
      </c>
      <c r="Q111" s="178">
        <f>ROUND(E111*P111,2)</f>
        <v>0</v>
      </c>
      <c r="R111" s="180" t="s">
        <v>196</v>
      </c>
      <c r="S111" s="180" t="s">
        <v>148</v>
      </c>
      <c r="T111" s="181" t="s">
        <v>149</v>
      </c>
      <c r="U111" s="159">
        <v>7.0000000000000007E-2</v>
      </c>
      <c r="V111" s="159">
        <f>ROUND(E111*U111,2)</f>
        <v>122.4</v>
      </c>
      <c r="W111" s="159"/>
      <c r="X111" s="159" t="s">
        <v>150</v>
      </c>
      <c r="Y111" s="159" t="s">
        <v>151</v>
      </c>
      <c r="Z111" s="148"/>
      <c r="AA111" s="148"/>
      <c r="AB111" s="148"/>
      <c r="AC111" s="148"/>
      <c r="AD111" s="148"/>
      <c r="AE111" s="148"/>
      <c r="AF111" s="148"/>
      <c r="AG111" s="148" t="s">
        <v>152</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193" t="s">
        <v>265</v>
      </c>
      <c r="D112" s="161"/>
      <c r="E112" s="162">
        <v>1507.88</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
      <c r="A113" s="155"/>
      <c r="B113" s="156"/>
      <c r="C113" s="193" t="s">
        <v>266</v>
      </c>
      <c r="D113" s="161"/>
      <c r="E113" s="162">
        <v>117.92319999999999</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44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193" t="s">
        <v>267</v>
      </c>
      <c r="D114" s="161"/>
      <c r="E114" s="162">
        <v>69.953999999999994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3" t="s">
        <v>268</v>
      </c>
      <c r="D115" s="161"/>
      <c r="E115" s="162">
        <v>-24.353999999999999</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3" t="s">
        <v>269</v>
      </c>
      <c r="D116" s="161"/>
      <c r="E116" s="162">
        <v>-64.745999999999995</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3" t="s">
        <v>270</v>
      </c>
      <c r="D117" s="161"/>
      <c r="E117" s="162">
        <v>-45.1</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44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3" t="s">
        <v>271</v>
      </c>
      <c r="D118" s="161"/>
      <c r="E118" s="162">
        <v>-119.9</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3" t="s">
        <v>272</v>
      </c>
      <c r="D119" s="161"/>
      <c r="E119" s="162">
        <v>-12.512499999999999</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
      <c r="A120" s="155"/>
      <c r="B120" s="156"/>
      <c r="C120" s="193" t="s">
        <v>273</v>
      </c>
      <c r="D120" s="161"/>
      <c r="E120" s="162">
        <v>-12.4025</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44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
      <c r="A121" s="155"/>
      <c r="B121" s="156"/>
      <c r="C121" s="194" t="s">
        <v>228</v>
      </c>
      <c r="D121" s="163"/>
      <c r="E121" s="164">
        <v>1416.7421999999999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3" t="s">
        <v>274</v>
      </c>
      <c r="D122" s="161"/>
      <c r="E122" s="162">
        <v>55.954799999999999</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44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
      <c r="A123" s="155"/>
      <c r="B123" s="156"/>
      <c r="C123" s="193" t="s">
        <v>275</v>
      </c>
      <c r="D123" s="161"/>
      <c r="E123" s="162">
        <v>127.94759999999999</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3" t="s">
        <v>276</v>
      </c>
      <c r="D124" s="161"/>
      <c r="E124" s="162">
        <v>22.8096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44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3" x14ac:dyDescent="0.2">
      <c r="A125" s="155"/>
      <c r="B125" s="156"/>
      <c r="C125" s="193" t="s">
        <v>277</v>
      </c>
      <c r="D125" s="161"/>
      <c r="E125" s="162">
        <v>103.62</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3" x14ac:dyDescent="0.2">
      <c r="A126" s="155"/>
      <c r="B126" s="156"/>
      <c r="C126" s="193" t="s">
        <v>278</v>
      </c>
      <c r="D126" s="161"/>
      <c r="E126" s="162">
        <v>236.94</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44</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3" x14ac:dyDescent="0.2">
      <c r="A127" s="155"/>
      <c r="B127" s="156"/>
      <c r="C127" s="193" t="s">
        <v>279</v>
      </c>
      <c r="D127" s="161"/>
      <c r="E127" s="162">
        <v>29.012499999999999</v>
      </c>
      <c r="F127" s="159"/>
      <c r="G127" s="159"/>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44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3" x14ac:dyDescent="0.2">
      <c r="A128" s="155"/>
      <c r="B128" s="156"/>
      <c r="C128" s="193" t="s">
        <v>280</v>
      </c>
      <c r="D128" s="161"/>
      <c r="E128" s="162">
        <v>28.9025</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
      <c r="A129" s="155"/>
      <c r="B129" s="156"/>
      <c r="C129" s="194" t="s">
        <v>228</v>
      </c>
      <c r="D129" s="163"/>
      <c r="E129" s="164">
        <v>605.18700000000001</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44</v>
      </c>
      <c r="AH129" s="148">
        <v>1</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
      <c r="A130" s="155"/>
      <c r="B130" s="156"/>
      <c r="C130" s="193" t="s">
        <v>281</v>
      </c>
      <c r="D130" s="161"/>
      <c r="E130" s="162">
        <v>38.271999999999998</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3" t="s">
        <v>282</v>
      </c>
      <c r="D131" s="161"/>
      <c r="E131" s="162">
        <v>-311.7</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44</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228</v>
      </c>
      <c r="D132" s="163"/>
      <c r="E132" s="164">
        <v>-273.428</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44</v>
      </c>
      <c r="AH132" s="148">
        <v>1</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75">
        <v>20</v>
      </c>
      <c r="B133" s="176" t="s">
        <v>283</v>
      </c>
      <c r="C133" s="192" t="s">
        <v>284</v>
      </c>
      <c r="D133" s="177" t="s">
        <v>146</v>
      </c>
      <c r="E133" s="178">
        <v>327.7</v>
      </c>
      <c r="F133" s="179"/>
      <c r="G133" s="180">
        <f>ROUND(E133*F133,2)</f>
        <v>0</v>
      </c>
      <c r="H133" s="179"/>
      <c r="I133" s="180">
        <f>ROUND(E133*H133,2)</f>
        <v>0</v>
      </c>
      <c r="J133" s="179"/>
      <c r="K133" s="180">
        <f>ROUND(E133*J133,2)</f>
        <v>0</v>
      </c>
      <c r="L133" s="180">
        <v>15</v>
      </c>
      <c r="M133" s="180">
        <f>G133*(1+L133/100)</f>
        <v>0</v>
      </c>
      <c r="N133" s="178">
        <v>4.0000000000000003E-5</v>
      </c>
      <c r="O133" s="178">
        <f>ROUND(E133*N133,2)</f>
        <v>0.01</v>
      </c>
      <c r="P133" s="178">
        <v>0</v>
      </c>
      <c r="Q133" s="178">
        <f>ROUND(E133*P133,2)</f>
        <v>0</v>
      </c>
      <c r="R133" s="180" t="s">
        <v>196</v>
      </c>
      <c r="S133" s="180" t="s">
        <v>148</v>
      </c>
      <c r="T133" s="181" t="s">
        <v>149</v>
      </c>
      <c r="U133" s="159">
        <v>7.8E-2</v>
      </c>
      <c r="V133" s="159">
        <f>ROUND(E133*U133,2)</f>
        <v>25.56</v>
      </c>
      <c r="W133" s="159"/>
      <c r="X133" s="159" t="s">
        <v>150</v>
      </c>
      <c r="Y133" s="159" t="s">
        <v>151</v>
      </c>
      <c r="Z133" s="148"/>
      <c r="AA133" s="148"/>
      <c r="AB133" s="148"/>
      <c r="AC133" s="148"/>
      <c r="AD133" s="148"/>
      <c r="AE133" s="148"/>
      <c r="AF133" s="148"/>
      <c r="AG133" s="148" t="s">
        <v>152</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ht="22.5" outlineLevel="2" x14ac:dyDescent="0.2">
      <c r="A134" s="155"/>
      <c r="B134" s="156"/>
      <c r="C134" s="258" t="s">
        <v>285</v>
      </c>
      <c r="D134" s="259"/>
      <c r="E134" s="259"/>
      <c r="F134" s="259"/>
      <c r="G134" s="2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154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82" t="str">
        <f>C134</f>
        <v>s rámy a zárubněmi, zábradlí, předmětů oplechování apod., které se zřizují ještě před úpravami povrchu, před jejich znečištěním při úpravách povrchu nástřikem plastických (lepivých) maltovin</v>
      </c>
      <c r="BB134" s="148"/>
      <c r="BC134" s="148"/>
      <c r="BD134" s="148"/>
      <c r="BE134" s="148"/>
      <c r="BF134" s="148"/>
      <c r="BG134" s="148"/>
      <c r="BH134" s="148"/>
    </row>
    <row r="135" spans="1:60" outlineLevel="2" x14ac:dyDescent="0.2">
      <c r="A135" s="155"/>
      <c r="B135" s="156"/>
      <c r="C135" s="193" t="s">
        <v>218</v>
      </c>
      <c r="D135" s="161"/>
      <c r="E135" s="162">
        <v>112.5</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44</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3" t="s">
        <v>219</v>
      </c>
      <c r="D136" s="161"/>
      <c r="E136" s="162">
        <v>2.96</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44</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
      <c r="A137" s="155"/>
      <c r="B137" s="156"/>
      <c r="C137" s="193" t="s">
        <v>220</v>
      </c>
      <c r="D137" s="161"/>
      <c r="E137" s="162">
        <v>27.04</v>
      </c>
      <c r="F137" s="159"/>
      <c r="G137" s="159"/>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44</v>
      </c>
      <c r="AH137" s="148">
        <v>0</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
      <c r="A138" s="155"/>
      <c r="B138" s="156"/>
      <c r="C138" s="193" t="s">
        <v>221</v>
      </c>
      <c r="D138" s="161"/>
      <c r="E138" s="162">
        <v>9.52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3" x14ac:dyDescent="0.2">
      <c r="A139" s="155"/>
      <c r="B139" s="156"/>
      <c r="C139" s="193" t="s">
        <v>222</v>
      </c>
      <c r="D139" s="161"/>
      <c r="E139" s="162">
        <v>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44</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3" t="s">
        <v>223</v>
      </c>
      <c r="D140" s="161"/>
      <c r="E140" s="162">
        <v>27</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44</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3" t="s">
        <v>224</v>
      </c>
      <c r="D141" s="161"/>
      <c r="E141" s="162">
        <v>27</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44</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3" t="s">
        <v>225</v>
      </c>
      <c r="D142" s="161"/>
      <c r="E142" s="162">
        <v>60</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3" t="s">
        <v>226</v>
      </c>
      <c r="D143" s="161"/>
      <c r="E143" s="162">
        <v>27</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3" t="s">
        <v>227</v>
      </c>
      <c r="D144" s="161"/>
      <c r="E144" s="162">
        <v>1.68</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44</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3" x14ac:dyDescent="0.2">
      <c r="A145" s="155"/>
      <c r="B145" s="156"/>
      <c r="C145" s="194" t="s">
        <v>228</v>
      </c>
      <c r="D145" s="163"/>
      <c r="E145" s="164">
        <v>306.7</v>
      </c>
      <c r="F145" s="159"/>
      <c r="G145" s="159"/>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44</v>
      </c>
      <c r="AH145" s="148">
        <v>1</v>
      </c>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3" x14ac:dyDescent="0.2">
      <c r="A146" s="155"/>
      <c r="B146" s="156"/>
      <c r="C146" s="193" t="s">
        <v>286</v>
      </c>
      <c r="D146" s="161"/>
      <c r="E146" s="162">
        <v>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3" x14ac:dyDescent="0.2">
      <c r="A147" s="155"/>
      <c r="B147" s="156"/>
      <c r="C147" s="193" t="s">
        <v>287</v>
      </c>
      <c r="D147" s="161"/>
      <c r="E147" s="162">
        <v>14</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44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75">
        <v>21</v>
      </c>
      <c r="B148" s="176" t="s">
        <v>288</v>
      </c>
      <c r="C148" s="192" t="s">
        <v>289</v>
      </c>
      <c r="D148" s="177" t="s">
        <v>146</v>
      </c>
      <c r="E148" s="178">
        <v>293.66118</v>
      </c>
      <c r="F148" s="179"/>
      <c r="G148" s="180">
        <f>ROUND(E148*F148,2)</f>
        <v>0</v>
      </c>
      <c r="H148" s="179"/>
      <c r="I148" s="180">
        <f>ROUND(E148*H148,2)</f>
        <v>0</v>
      </c>
      <c r="J148" s="179"/>
      <c r="K148" s="180">
        <f>ROUND(E148*J148,2)</f>
        <v>0</v>
      </c>
      <c r="L148" s="180">
        <v>15</v>
      </c>
      <c r="M148" s="180">
        <f>G148*(1+L148/100)</f>
        <v>0</v>
      </c>
      <c r="N148" s="178">
        <v>8.0000000000000002E-3</v>
      </c>
      <c r="O148" s="178">
        <f>ROUND(E148*N148,2)</f>
        <v>2.35</v>
      </c>
      <c r="P148" s="178">
        <v>0</v>
      </c>
      <c r="Q148" s="178">
        <f>ROUND(E148*P148,2)</f>
        <v>0</v>
      </c>
      <c r="R148" s="180" t="s">
        <v>196</v>
      </c>
      <c r="S148" s="180" t="s">
        <v>148</v>
      </c>
      <c r="T148" s="181" t="s">
        <v>149</v>
      </c>
      <c r="U148" s="159">
        <v>0.111</v>
      </c>
      <c r="V148" s="159">
        <f>ROUND(E148*U148,2)</f>
        <v>32.6</v>
      </c>
      <c r="W148" s="159"/>
      <c r="X148" s="159" t="s">
        <v>150</v>
      </c>
      <c r="Y148" s="159" t="s">
        <v>151</v>
      </c>
      <c r="Z148" s="148"/>
      <c r="AA148" s="148"/>
      <c r="AB148" s="148"/>
      <c r="AC148" s="148"/>
      <c r="AD148" s="148"/>
      <c r="AE148" s="148"/>
      <c r="AF148" s="148"/>
      <c r="AG148" s="148" t="s">
        <v>152</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3" t="s">
        <v>290</v>
      </c>
      <c r="D149" s="161"/>
      <c r="E149" s="162"/>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44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
      <c r="A150" s="155"/>
      <c r="B150" s="156"/>
      <c r="C150" s="193" t="s">
        <v>291</v>
      </c>
      <c r="D150" s="161"/>
      <c r="E150" s="162">
        <v>31.385999999999999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44</v>
      </c>
      <c r="AH150" s="148">
        <v>5</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193" t="s">
        <v>292</v>
      </c>
      <c r="D151" s="161"/>
      <c r="E151" s="162">
        <v>262.27517999999998</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44</v>
      </c>
      <c r="AH151" s="148">
        <v>5</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22.5" outlineLevel="1" x14ac:dyDescent="0.2">
      <c r="A152" s="175">
        <v>22</v>
      </c>
      <c r="B152" s="176" t="s">
        <v>293</v>
      </c>
      <c r="C152" s="192" t="s">
        <v>294</v>
      </c>
      <c r="D152" s="177" t="s">
        <v>146</v>
      </c>
      <c r="E152" s="178">
        <v>79.86</v>
      </c>
      <c r="F152" s="179"/>
      <c r="G152" s="180">
        <f>ROUND(E152*F152,2)</f>
        <v>0</v>
      </c>
      <c r="H152" s="179"/>
      <c r="I152" s="180">
        <f>ROUND(E152*H152,2)</f>
        <v>0</v>
      </c>
      <c r="J152" s="179"/>
      <c r="K152" s="180">
        <f>ROUND(E152*J152,2)</f>
        <v>0</v>
      </c>
      <c r="L152" s="180">
        <v>15</v>
      </c>
      <c r="M152" s="180">
        <f>G152*(1+L152/100)</f>
        <v>0</v>
      </c>
      <c r="N152" s="178">
        <v>1.1820000000000001E-2</v>
      </c>
      <c r="O152" s="178">
        <f>ROUND(E152*N152,2)</f>
        <v>0.94</v>
      </c>
      <c r="P152" s="178">
        <v>0</v>
      </c>
      <c r="Q152" s="178">
        <f>ROUND(E152*P152,2)</f>
        <v>0</v>
      </c>
      <c r="R152" s="180" t="s">
        <v>196</v>
      </c>
      <c r="S152" s="180" t="s">
        <v>148</v>
      </c>
      <c r="T152" s="181" t="s">
        <v>149</v>
      </c>
      <c r="U152" s="159">
        <v>0.85699999999999998</v>
      </c>
      <c r="V152" s="159">
        <f>ROUND(E152*U152,2)</f>
        <v>68.44</v>
      </c>
      <c r="W152" s="159"/>
      <c r="X152" s="159" t="s">
        <v>150</v>
      </c>
      <c r="Y152" s="159" t="s">
        <v>151</v>
      </c>
      <c r="Z152" s="148"/>
      <c r="AA152" s="148"/>
      <c r="AB152" s="148"/>
      <c r="AC152" s="148"/>
      <c r="AD152" s="148"/>
      <c r="AE152" s="148"/>
      <c r="AF152" s="148"/>
      <c r="AG152" s="148" t="s">
        <v>152</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ht="22.5" outlineLevel="2" x14ac:dyDescent="0.2">
      <c r="A153" s="155"/>
      <c r="B153" s="156"/>
      <c r="C153" s="258" t="s">
        <v>295</v>
      </c>
      <c r="D153" s="259"/>
      <c r="E153" s="259"/>
      <c r="F153" s="259"/>
      <c r="G153" s="2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154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82" t="str">
        <f>C153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3" s="148"/>
      <c r="BC153" s="148"/>
      <c r="BD153" s="148"/>
      <c r="BE153" s="148"/>
      <c r="BF153" s="148"/>
      <c r="BG153" s="148"/>
      <c r="BH153" s="148"/>
    </row>
    <row r="154" spans="1:60" outlineLevel="2" x14ac:dyDescent="0.2">
      <c r="A154" s="155"/>
      <c r="B154" s="156"/>
      <c r="C154" s="193" t="s">
        <v>296</v>
      </c>
      <c r="D154" s="161"/>
      <c r="E154" s="162">
        <v>100.66800000000001</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3" t="s">
        <v>297</v>
      </c>
      <c r="D155" s="161"/>
      <c r="E155" s="162">
        <v>-20.808</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2.5" outlineLevel="1" x14ac:dyDescent="0.2">
      <c r="A156" s="175">
        <v>23</v>
      </c>
      <c r="B156" s="176" t="s">
        <v>298</v>
      </c>
      <c r="C156" s="192" t="s">
        <v>299</v>
      </c>
      <c r="D156" s="177" t="s">
        <v>146</v>
      </c>
      <c r="E156" s="178">
        <v>64.680000000000007</v>
      </c>
      <c r="F156" s="179"/>
      <c r="G156" s="180">
        <f>ROUND(E156*F156,2)</f>
        <v>0</v>
      </c>
      <c r="H156" s="179"/>
      <c r="I156" s="180">
        <f>ROUND(E156*H156,2)</f>
        <v>0</v>
      </c>
      <c r="J156" s="179"/>
      <c r="K156" s="180">
        <f>ROUND(E156*J156,2)</f>
        <v>0</v>
      </c>
      <c r="L156" s="180">
        <v>15</v>
      </c>
      <c r="M156" s="180">
        <f>G156*(1+L156/100)</f>
        <v>0</v>
      </c>
      <c r="N156" s="178">
        <v>1.141E-2</v>
      </c>
      <c r="O156" s="178">
        <f>ROUND(E156*N156,2)</f>
        <v>0.74</v>
      </c>
      <c r="P156" s="178">
        <v>0</v>
      </c>
      <c r="Q156" s="178">
        <f>ROUND(E156*P156,2)</f>
        <v>0</v>
      </c>
      <c r="R156" s="180" t="s">
        <v>196</v>
      </c>
      <c r="S156" s="180" t="s">
        <v>148</v>
      </c>
      <c r="T156" s="181" t="s">
        <v>149</v>
      </c>
      <c r="U156" s="159">
        <v>0.85699999999999998</v>
      </c>
      <c r="V156" s="159">
        <f>ROUND(E156*U156,2)</f>
        <v>55.43</v>
      </c>
      <c r="W156" s="159"/>
      <c r="X156" s="159" t="s">
        <v>150</v>
      </c>
      <c r="Y156" s="159" t="s">
        <v>151</v>
      </c>
      <c r="Z156" s="148"/>
      <c r="AA156" s="148"/>
      <c r="AB156" s="148"/>
      <c r="AC156" s="148"/>
      <c r="AD156" s="148"/>
      <c r="AE156" s="148"/>
      <c r="AF156" s="148"/>
      <c r="AG156" s="148" t="s">
        <v>152</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258" t="s">
        <v>295</v>
      </c>
      <c r="D157" s="259"/>
      <c r="E157" s="259"/>
      <c r="F157" s="259"/>
      <c r="G157" s="259"/>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154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2" t="str">
        <f>C157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7" s="148"/>
      <c r="BC157" s="148"/>
      <c r="BD157" s="148"/>
      <c r="BE157" s="148"/>
      <c r="BF157" s="148"/>
      <c r="BG157" s="148"/>
      <c r="BH157" s="148"/>
    </row>
    <row r="158" spans="1:60" outlineLevel="2" x14ac:dyDescent="0.2">
      <c r="A158" s="155"/>
      <c r="B158" s="156"/>
      <c r="C158" s="193" t="s">
        <v>255</v>
      </c>
      <c r="D158" s="161"/>
      <c r="E158" s="162">
        <v>64.680000000000007</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44</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2.5" outlineLevel="1" x14ac:dyDescent="0.2">
      <c r="A159" s="175">
        <v>24</v>
      </c>
      <c r="B159" s="176" t="s">
        <v>300</v>
      </c>
      <c r="C159" s="192" t="s">
        <v>301</v>
      </c>
      <c r="D159" s="177" t="s">
        <v>146</v>
      </c>
      <c r="E159" s="178">
        <v>1120.3155999999999</v>
      </c>
      <c r="F159" s="179"/>
      <c r="G159" s="180">
        <f>ROUND(E159*F159,2)</f>
        <v>0</v>
      </c>
      <c r="H159" s="179"/>
      <c r="I159" s="180">
        <f>ROUND(E159*H159,2)</f>
        <v>0</v>
      </c>
      <c r="J159" s="179"/>
      <c r="K159" s="180">
        <f>ROUND(E159*J159,2)</f>
        <v>0</v>
      </c>
      <c r="L159" s="180">
        <v>15</v>
      </c>
      <c r="M159" s="180">
        <f>G159*(1+L159/100)</f>
        <v>0</v>
      </c>
      <c r="N159" s="178">
        <v>9.7999999999999997E-3</v>
      </c>
      <c r="O159" s="178">
        <f>ROUND(E159*N159,2)</f>
        <v>10.98</v>
      </c>
      <c r="P159" s="178">
        <v>0</v>
      </c>
      <c r="Q159" s="178">
        <f>ROUND(E159*P159,2)</f>
        <v>0</v>
      </c>
      <c r="R159" s="180" t="s">
        <v>196</v>
      </c>
      <c r="S159" s="180" t="s">
        <v>148</v>
      </c>
      <c r="T159" s="181" t="s">
        <v>149</v>
      </c>
      <c r="U159" s="159">
        <v>0.85699999999999998</v>
      </c>
      <c r="V159" s="159">
        <f>ROUND(E159*U159,2)</f>
        <v>960.11</v>
      </c>
      <c r="W159" s="159"/>
      <c r="X159" s="159" t="s">
        <v>150</v>
      </c>
      <c r="Y159" s="159" t="s">
        <v>151</v>
      </c>
      <c r="Z159" s="148"/>
      <c r="AA159" s="148"/>
      <c r="AB159" s="148"/>
      <c r="AC159" s="148"/>
      <c r="AD159" s="148"/>
      <c r="AE159" s="148"/>
      <c r="AF159" s="148"/>
      <c r="AG159" s="148" t="s">
        <v>152</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33.75" outlineLevel="2" x14ac:dyDescent="0.2">
      <c r="A160" s="155"/>
      <c r="B160" s="156"/>
      <c r="C160" s="258" t="s">
        <v>302</v>
      </c>
      <c r="D160" s="259"/>
      <c r="E160" s="259"/>
      <c r="F160" s="259"/>
      <c r="G160" s="2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154</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82" t="str">
        <f>C160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0" s="148"/>
      <c r="BC160" s="148"/>
      <c r="BD160" s="148"/>
      <c r="BE160" s="148"/>
      <c r="BF160" s="148"/>
      <c r="BG160" s="148"/>
      <c r="BH160" s="148"/>
    </row>
    <row r="161" spans="1:60" outlineLevel="2" x14ac:dyDescent="0.2">
      <c r="A161" s="155"/>
      <c r="B161" s="156"/>
      <c r="C161" s="193" t="s">
        <v>303</v>
      </c>
      <c r="D161" s="161"/>
      <c r="E161" s="162">
        <v>1748.5011999999999</v>
      </c>
      <c r="F161" s="159"/>
      <c r="G161" s="159"/>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44</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3" x14ac:dyDescent="0.2">
      <c r="A162" s="155"/>
      <c r="B162" s="156"/>
      <c r="C162" s="193" t="s">
        <v>304</v>
      </c>
      <c r="D162" s="161"/>
      <c r="E162" s="162">
        <v>4.4160000000000004</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44</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3" x14ac:dyDescent="0.2">
      <c r="A163" s="155"/>
      <c r="B163" s="156"/>
      <c r="C163" s="193" t="s">
        <v>305</v>
      </c>
      <c r="D163" s="161"/>
      <c r="E163" s="162">
        <v>-79.86</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44</v>
      </c>
      <c r="AH163" s="148">
        <v>5</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3" t="s">
        <v>306</v>
      </c>
      <c r="D164" s="161"/>
      <c r="E164" s="162">
        <v>-552.74159999999995</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22.5" outlineLevel="1" x14ac:dyDescent="0.2">
      <c r="A165" s="175">
        <v>25</v>
      </c>
      <c r="B165" s="176" t="s">
        <v>307</v>
      </c>
      <c r="C165" s="192" t="s">
        <v>308</v>
      </c>
      <c r="D165" s="177" t="s">
        <v>146</v>
      </c>
      <c r="E165" s="178">
        <v>351.28</v>
      </c>
      <c r="F165" s="179"/>
      <c r="G165" s="180">
        <f>ROUND(E165*F165,2)</f>
        <v>0</v>
      </c>
      <c r="H165" s="179"/>
      <c r="I165" s="180">
        <f>ROUND(E165*H165,2)</f>
        <v>0</v>
      </c>
      <c r="J165" s="179"/>
      <c r="K165" s="180">
        <f>ROUND(E165*J165,2)</f>
        <v>0</v>
      </c>
      <c r="L165" s="180">
        <v>15</v>
      </c>
      <c r="M165" s="180">
        <f>G165*(1+L165/100)</f>
        <v>0</v>
      </c>
      <c r="N165" s="178">
        <v>1.018E-2</v>
      </c>
      <c r="O165" s="178">
        <f>ROUND(E165*N165,2)</f>
        <v>3.58</v>
      </c>
      <c r="P165" s="178">
        <v>0</v>
      </c>
      <c r="Q165" s="178">
        <f>ROUND(E165*P165,2)</f>
        <v>0</v>
      </c>
      <c r="R165" s="180" t="s">
        <v>196</v>
      </c>
      <c r="S165" s="180" t="s">
        <v>148</v>
      </c>
      <c r="T165" s="181" t="s">
        <v>309</v>
      </c>
      <c r="U165" s="159">
        <v>1.2558</v>
      </c>
      <c r="V165" s="159">
        <f>ROUND(E165*U165,2)</f>
        <v>441.14</v>
      </c>
      <c r="W165" s="159"/>
      <c r="X165" s="159" t="s">
        <v>150</v>
      </c>
      <c r="Y165" s="159" t="s">
        <v>151</v>
      </c>
      <c r="Z165" s="148"/>
      <c r="AA165" s="148"/>
      <c r="AB165" s="148"/>
      <c r="AC165" s="148"/>
      <c r="AD165" s="148"/>
      <c r="AE165" s="148"/>
      <c r="AF165" s="148"/>
      <c r="AG165" s="148" t="s">
        <v>152</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33.75" outlineLevel="2" x14ac:dyDescent="0.2">
      <c r="A166" s="155"/>
      <c r="B166" s="156"/>
      <c r="C166" s="258" t="s">
        <v>302</v>
      </c>
      <c r="D166" s="259"/>
      <c r="E166" s="259"/>
      <c r="F166" s="259"/>
      <c r="G166" s="2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154</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82" t="str">
        <f>C166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6" s="148"/>
      <c r="BC166" s="148"/>
      <c r="BD166" s="148"/>
      <c r="BE166" s="148"/>
      <c r="BF166" s="148"/>
      <c r="BG166" s="148"/>
      <c r="BH166" s="148"/>
    </row>
    <row r="167" spans="1:60" outlineLevel="2" x14ac:dyDescent="0.2">
      <c r="A167" s="155"/>
      <c r="B167" s="156"/>
      <c r="C167" s="193" t="s">
        <v>310</v>
      </c>
      <c r="D167" s="161"/>
      <c r="E167" s="162">
        <v>209.58</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3" t="s">
        <v>311</v>
      </c>
      <c r="D168" s="161"/>
      <c r="E168" s="162">
        <v>52</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44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3" t="s">
        <v>312</v>
      </c>
      <c r="D169" s="161"/>
      <c r="E169" s="162">
        <v>89.7</v>
      </c>
      <c r="F169" s="159"/>
      <c r="G169" s="159"/>
      <c r="H169" s="159"/>
      <c r="I169" s="159"/>
      <c r="J169" s="159"/>
      <c r="K169" s="159"/>
      <c r="L169" s="159"/>
      <c r="M169" s="159"/>
      <c r="N169" s="158"/>
      <c r="O169" s="158"/>
      <c r="P169" s="158"/>
      <c r="Q169" s="158"/>
      <c r="R169" s="159"/>
      <c r="S169" s="159"/>
      <c r="T169" s="159"/>
      <c r="U169" s="159"/>
      <c r="V169" s="159"/>
      <c r="W169" s="159"/>
      <c r="X169" s="159"/>
      <c r="Y169" s="159"/>
      <c r="Z169" s="148"/>
      <c r="AA169" s="148"/>
      <c r="AB169" s="148"/>
      <c r="AC169" s="148"/>
      <c r="AD169" s="148"/>
      <c r="AE169" s="148"/>
      <c r="AF169" s="148"/>
      <c r="AG169" s="148" t="s">
        <v>44</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2.5" outlineLevel="1" x14ac:dyDescent="0.2">
      <c r="A170" s="175">
        <v>26</v>
      </c>
      <c r="B170" s="176" t="s">
        <v>313</v>
      </c>
      <c r="C170" s="192" t="s">
        <v>314</v>
      </c>
      <c r="D170" s="177" t="s">
        <v>146</v>
      </c>
      <c r="E170" s="178">
        <v>797.75160000000005</v>
      </c>
      <c r="F170" s="179"/>
      <c r="G170" s="180">
        <f>ROUND(E170*F170,2)</f>
        <v>0</v>
      </c>
      <c r="H170" s="179"/>
      <c r="I170" s="180">
        <f>ROUND(E170*H170,2)</f>
        <v>0</v>
      </c>
      <c r="J170" s="179"/>
      <c r="K170" s="180">
        <f>ROUND(E170*J170,2)</f>
        <v>0</v>
      </c>
      <c r="L170" s="180">
        <v>15</v>
      </c>
      <c r="M170" s="180">
        <f>G170*(1+L170/100)</f>
        <v>0</v>
      </c>
      <c r="N170" s="178">
        <v>1.719E-2</v>
      </c>
      <c r="O170" s="178">
        <f>ROUND(E170*N170,2)</f>
        <v>13.71</v>
      </c>
      <c r="P170" s="178">
        <v>0</v>
      </c>
      <c r="Q170" s="178">
        <f>ROUND(E170*P170,2)</f>
        <v>0</v>
      </c>
      <c r="R170" s="180" t="s">
        <v>196</v>
      </c>
      <c r="S170" s="180" t="s">
        <v>148</v>
      </c>
      <c r="T170" s="181" t="s">
        <v>315</v>
      </c>
      <c r="U170" s="159">
        <v>1.2558</v>
      </c>
      <c r="V170" s="159">
        <f>ROUND(E170*U170,2)</f>
        <v>1001.82</v>
      </c>
      <c r="W170" s="159"/>
      <c r="X170" s="159" t="s">
        <v>150</v>
      </c>
      <c r="Y170" s="159" t="s">
        <v>151</v>
      </c>
      <c r="Z170" s="148"/>
      <c r="AA170" s="148"/>
      <c r="AB170" s="148"/>
      <c r="AC170" s="148"/>
      <c r="AD170" s="148"/>
      <c r="AE170" s="148"/>
      <c r="AF170" s="148"/>
      <c r="AG170" s="148" t="s">
        <v>152</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33.75" outlineLevel="2" x14ac:dyDescent="0.2">
      <c r="A171" s="155"/>
      <c r="B171" s="156"/>
      <c r="C171" s="258" t="s">
        <v>302</v>
      </c>
      <c r="D171" s="259"/>
      <c r="E171" s="259"/>
      <c r="F171" s="259"/>
      <c r="G171" s="2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154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82" t="str">
        <f>C171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71" s="148"/>
      <c r="BC171" s="148"/>
      <c r="BD171" s="148"/>
      <c r="BE171" s="148"/>
      <c r="BF171" s="148"/>
      <c r="BG171" s="148"/>
      <c r="BH171" s="148"/>
    </row>
    <row r="172" spans="1:60" outlineLevel="2" x14ac:dyDescent="0.2">
      <c r="A172" s="155"/>
      <c r="B172" s="156"/>
      <c r="C172" s="193" t="s">
        <v>316</v>
      </c>
      <c r="D172" s="161"/>
      <c r="E172" s="162">
        <v>48.658799999999999</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44</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3" t="s">
        <v>317</v>
      </c>
      <c r="D173" s="161"/>
      <c r="E173" s="162">
        <v>104.9556</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44</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3" t="s">
        <v>318</v>
      </c>
      <c r="D174" s="161"/>
      <c r="E174" s="162">
        <v>18.009599999999999</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3" t="s">
        <v>319</v>
      </c>
      <c r="D175" s="161"/>
      <c r="E175" s="162">
        <v>89.86</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3" t="s">
        <v>320</v>
      </c>
      <c r="D176" s="161"/>
      <c r="E176" s="162">
        <v>189.42</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3" t="s">
        <v>321</v>
      </c>
      <c r="D177" s="161"/>
      <c r="E177" s="162">
        <v>25.572500000000002</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3" t="s">
        <v>322</v>
      </c>
      <c r="D178" s="161"/>
      <c r="E178" s="162">
        <v>25.462499999999999</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228</v>
      </c>
      <c r="D179" s="163"/>
      <c r="E179" s="164">
        <v>501.93900000000002</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44</v>
      </c>
      <c r="AH179" s="148">
        <v>1</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3" t="s">
        <v>323</v>
      </c>
      <c r="D180" s="161"/>
      <c r="E180" s="162">
        <v>36.299999999999997</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44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193" t="s">
        <v>324</v>
      </c>
      <c r="D181" s="161"/>
      <c r="E181" s="162">
        <v>104.7</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228</v>
      </c>
      <c r="D182" s="163"/>
      <c r="E182" s="164">
        <v>141</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44</v>
      </c>
      <c r="AH182" s="148">
        <v>1</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3" t="s">
        <v>325</v>
      </c>
      <c r="D183" s="161"/>
      <c r="E183" s="162"/>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3" t="s">
        <v>326</v>
      </c>
      <c r="D184" s="161"/>
      <c r="E184" s="162">
        <v>39.9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3" t="s">
        <v>251</v>
      </c>
      <c r="D185" s="161"/>
      <c r="E185" s="162">
        <v>7.02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44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3" t="s">
        <v>327</v>
      </c>
      <c r="D186" s="161"/>
      <c r="E186" s="162">
        <v>79.8</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3" t="s">
        <v>253</v>
      </c>
      <c r="D187" s="161"/>
      <c r="E187" s="162">
        <v>13.59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44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194" t="s">
        <v>228</v>
      </c>
      <c r="D188" s="163"/>
      <c r="E188" s="164">
        <v>140.31</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44</v>
      </c>
      <c r="AH188" s="148">
        <v>1</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193" t="s">
        <v>328</v>
      </c>
      <c r="D189" s="161"/>
      <c r="E189" s="162">
        <v>3.444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44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
      <c r="A190" s="155"/>
      <c r="B190" s="156"/>
      <c r="C190" s="193" t="s">
        <v>329</v>
      </c>
      <c r="D190" s="161"/>
      <c r="E190" s="162">
        <v>9.1560000000000006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
      <c r="A191" s="155"/>
      <c r="B191" s="156"/>
      <c r="C191" s="193" t="s">
        <v>330</v>
      </c>
      <c r="D191" s="161"/>
      <c r="E191" s="162">
        <v>1.9026000000000001</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44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
      <c r="A192" s="155"/>
      <c r="B192" s="156"/>
      <c r="C192" s="194" t="s">
        <v>228</v>
      </c>
      <c r="D192" s="163"/>
      <c r="E192" s="164">
        <v>14.502599999999999</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44</v>
      </c>
      <c r="AH192" s="148">
        <v>1</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5">
        <v>27</v>
      </c>
      <c r="B193" s="176" t="s">
        <v>331</v>
      </c>
      <c r="C193" s="192" t="s">
        <v>332</v>
      </c>
      <c r="D193" s="177" t="s">
        <v>146</v>
      </c>
      <c r="E193" s="178">
        <v>185.82599999999999</v>
      </c>
      <c r="F193" s="179"/>
      <c r="G193" s="180">
        <f>ROUND(E193*F193,2)</f>
        <v>0</v>
      </c>
      <c r="H193" s="179"/>
      <c r="I193" s="180">
        <f>ROUND(E193*H193,2)</f>
        <v>0</v>
      </c>
      <c r="J193" s="179"/>
      <c r="K193" s="180">
        <f>ROUND(E193*J193,2)</f>
        <v>0</v>
      </c>
      <c r="L193" s="180">
        <v>15</v>
      </c>
      <c r="M193" s="180">
        <f>G193*(1+L193/100)</f>
        <v>0</v>
      </c>
      <c r="N193" s="178">
        <v>9.6600000000000002E-3</v>
      </c>
      <c r="O193" s="178">
        <f>ROUND(E193*N193,2)</f>
        <v>1.8</v>
      </c>
      <c r="P193" s="178">
        <v>0</v>
      </c>
      <c r="Q193" s="178">
        <f>ROUND(E193*P193,2)</f>
        <v>0</v>
      </c>
      <c r="R193" s="180" t="s">
        <v>196</v>
      </c>
      <c r="S193" s="180" t="s">
        <v>148</v>
      </c>
      <c r="T193" s="181" t="s">
        <v>149</v>
      </c>
      <c r="U193" s="159">
        <v>2.3519999999999999</v>
      </c>
      <c r="V193" s="159">
        <f>ROUND(E193*U193,2)</f>
        <v>437.06</v>
      </c>
      <c r="W193" s="159"/>
      <c r="X193" s="159" t="s">
        <v>150</v>
      </c>
      <c r="Y193" s="159" t="s">
        <v>151</v>
      </c>
      <c r="Z193" s="148"/>
      <c r="AA193" s="148"/>
      <c r="AB193" s="148"/>
      <c r="AC193" s="148"/>
      <c r="AD193" s="148"/>
      <c r="AE193" s="148"/>
      <c r="AF193" s="148"/>
      <c r="AG193" s="148" t="s">
        <v>152</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33.75" outlineLevel="2" x14ac:dyDescent="0.2">
      <c r="A194" s="155"/>
      <c r="B194" s="156"/>
      <c r="C194" s="258" t="s">
        <v>333</v>
      </c>
      <c r="D194" s="259"/>
      <c r="E194" s="259"/>
      <c r="F194" s="259"/>
      <c r="G194" s="2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154</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82" t="str">
        <f>C194</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4" s="148"/>
      <c r="BC194" s="148"/>
      <c r="BD194" s="148"/>
      <c r="BE194" s="148"/>
      <c r="BF194" s="148"/>
      <c r="BG194" s="148"/>
      <c r="BH194" s="148"/>
    </row>
    <row r="195" spans="1:60" outlineLevel="2" x14ac:dyDescent="0.2">
      <c r="A195" s="155"/>
      <c r="B195" s="156"/>
      <c r="C195" s="193" t="s">
        <v>334</v>
      </c>
      <c r="D195" s="161"/>
      <c r="E195" s="162">
        <v>199.73400000000001</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44</v>
      </c>
      <c r="AH195" s="148">
        <v>0</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3" x14ac:dyDescent="0.2">
      <c r="A196" s="155"/>
      <c r="B196" s="156"/>
      <c r="C196" s="193" t="s">
        <v>335</v>
      </c>
      <c r="D196" s="161"/>
      <c r="E196" s="162">
        <v>-13.907999999999999</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44</v>
      </c>
      <c r="AH196" s="148">
        <v>5</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ht="22.5" outlineLevel="1" x14ac:dyDescent="0.2">
      <c r="A197" s="175">
        <v>28</v>
      </c>
      <c r="B197" s="176" t="s">
        <v>336</v>
      </c>
      <c r="C197" s="192" t="s">
        <v>337</v>
      </c>
      <c r="D197" s="177" t="s">
        <v>146</v>
      </c>
      <c r="E197" s="178">
        <v>13.907999999999999</v>
      </c>
      <c r="F197" s="179"/>
      <c r="G197" s="180">
        <f>ROUND(E197*F197,2)</f>
        <v>0</v>
      </c>
      <c r="H197" s="179"/>
      <c r="I197" s="180">
        <f>ROUND(E197*H197,2)</f>
        <v>0</v>
      </c>
      <c r="J197" s="179"/>
      <c r="K197" s="180">
        <f>ROUND(E197*J197,2)</f>
        <v>0</v>
      </c>
      <c r="L197" s="180">
        <v>15</v>
      </c>
      <c r="M197" s="180">
        <f>G197*(1+L197/100)</f>
        <v>0</v>
      </c>
      <c r="N197" s="178">
        <v>1.9480000000000001E-2</v>
      </c>
      <c r="O197" s="178">
        <f>ROUND(E197*N197,2)</f>
        <v>0.27</v>
      </c>
      <c r="P197" s="178">
        <v>0</v>
      </c>
      <c r="Q197" s="178">
        <f>ROUND(E197*P197,2)</f>
        <v>0</v>
      </c>
      <c r="R197" s="180" t="s">
        <v>196</v>
      </c>
      <c r="S197" s="180" t="s">
        <v>148</v>
      </c>
      <c r="T197" s="181" t="s">
        <v>149</v>
      </c>
      <c r="U197" s="159">
        <v>2.492</v>
      </c>
      <c r="V197" s="159">
        <f>ROUND(E197*U197,2)</f>
        <v>34.659999999999997</v>
      </c>
      <c r="W197" s="159"/>
      <c r="X197" s="159" t="s">
        <v>150</v>
      </c>
      <c r="Y197" s="159" t="s">
        <v>151</v>
      </c>
      <c r="Z197" s="148"/>
      <c r="AA197" s="148"/>
      <c r="AB197" s="148"/>
      <c r="AC197" s="148"/>
      <c r="AD197" s="148"/>
      <c r="AE197" s="148"/>
      <c r="AF197" s="148"/>
      <c r="AG197" s="148" t="s">
        <v>152</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33.75" outlineLevel="2" x14ac:dyDescent="0.2">
      <c r="A198" s="155"/>
      <c r="B198" s="156"/>
      <c r="C198" s="258" t="s">
        <v>333</v>
      </c>
      <c r="D198" s="259"/>
      <c r="E198" s="259"/>
      <c r="F198" s="259"/>
      <c r="G198" s="2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154</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82" t="str">
        <f>C198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8" s="148"/>
      <c r="BC198" s="148"/>
      <c r="BD198" s="148"/>
      <c r="BE198" s="148"/>
      <c r="BF198" s="148"/>
      <c r="BG198" s="148"/>
      <c r="BH198" s="148"/>
    </row>
    <row r="199" spans="1:60" outlineLevel="2" x14ac:dyDescent="0.2">
      <c r="A199" s="155"/>
      <c r="B199" s="156"/>
      <c r="C199" s="193" t="s">
        <v>338</v>
      </c>
      <c r="D199" s="161"/>
      <c r="E199" s="162">
        <v>2.7</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44</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3" t="s">
        <v>339</v>
      </c>
      <c r="D200" s="161"/>
      <c r="E200" s="162">
        <v>2.286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3" t="s">
        <v>340</v>
      </c>
      <c r="D201" s="161"/>
      <c r="E201" s="162">
        <v>7.2</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
      <c r="A202" s="155"/>
      <c r="B202" s="156"/>
      <c r="C202" s="193" t="s">
        <v>341</v>
      </c>
      <c r="D202" s="161"/>
      <c r="E202" s="162">
        <v>1.722</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44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
      <c r="A203" s="175">
        <v>29</v>
      </c>
      <c r="B203" s="176" t="s">
        <v>342</v>
      </c>
      <c r="C203" s="192" t="s">
        <v>343</v>
      </c>
      <c r="D203" s="177" t="s">
        <v>146</v>
      </c>
      <c r="E203" s="178">
        <v>49.68</v>
      </c>
      <c r="F203" s="179"/>
      <c r="G203" s="180">
        <f>ROUND(E203*F203,2)</f>
        <v>0</v>
      </c>
      <c r="H203" s="179"/>
      <c r="I203" s="180">
        <f>ROUND(E203*H203,2)</f>
        <v>0</v>
      </c>
      <c r="J203" s="179"/>
      <c r="K203" s="180">
        <f>ROUND(E203*J203,2)</f>
        <v>0</v>
      </c>
      <c r="L203" s="180">
        <v>15</v>
      </c>
      <c r="M203" s="180">
        <f>G203*(1+L203/100)</f>
        <v>0</v>
      </c>
      <c r="N203" s="178">
        <v>9.0200000000000002E-3</v>
      </c>
      <c r="O203" s="178">
        <f>ROUND(E203*N203,2)</f>
        <v>0.45</v>
      </c>
      <c r="P203" s="178">
        <v>0</v>
      </c>
      <c r="Q203" s="178">
        <f>ROUND(E203*P203,2)</f>
        <v>0</v>
      </c>
      <c r="R203" s="180" t="s">
        <v>196</v>
      </c>
      <c r="S203" s="180" t="s">
        <v>148</v>
      </c>
      <c r="T203" s="181" t="s">
        <v>149</v>
      </c>
      <c r="U203" s="159">
        <v>1.5620000000000001</v>
      </c>
      <c r="V203" s="159">
        <f>ROUND(E203*U203,2)</f>
        <v>77.599999999999994</v>
      </c>
      <c r="W203" s="159"/>
      <c r="X203" s="159" t="s">
        <v>150</v>
      </c>
      <c r="Y203" s="159" t="s">
        <v>151</v>
      </c>
      <c r="Z203" s="148"/>
      <c r="AA203" s="148"/>
      <c r="AB203" s="148"/>
      <c r="AC203" s="148"/>
      <c r="AD203" s="148"/>
      <c r="AE203" s="148"/>
      <c r="AF203" s="148"/>
      <c r="AG203" s="148" t="s">
        <v>152</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2" x14ac:dyDescent="0.2">
      <c r="A204" s="155"/>
      <c r="B204" s="156"/>
      <c r="C204" s="258" t="s">
        <v>344</v>
      </c>
      <c r="D204" s="259"/>
      <c r="E204" s="259"/>
      <c r="F204" s="259"/>
      <c r="G204" s="2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154</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82" t="str">
        <f>C204</f>
        <v>nanesení lepicího tmelu na izolační desky, nalepení desek, natažení stěrky, vtlačení výztužné tkaniny a přehlazení stěrky. Včetně parapetních lišt.</v>
      </c>
      <c r="BB204" s="148"/>
      <c r="BC204" s="148"/>
      <c r="BD204" s="148"/>
      <c r="BE204" s="148"/>
      <c r="BF204" s="148"/>
      <c r="BG204" s="148"/>
      <c r="BH204" s="148"/>
    </row>
    <row r="205" spans="1:60" outlineLevel="2" x14ac:dyDescent="0.2">
      <c r="A205" s="155"/>
      <c r="B205" s="156"/>
      <c r="C205" s="193" t="s">
        <v>345</v>
      </c>
      <c r="D205" s="161"/>
      <c r="E205" s="162">
        <v>49.68</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44</v>
      </c>
      <c r="AH205" s="148">
        <v>5</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75">
        <v>30</v>
      </c>
      <c r="B206" s="176" t="s">
        <v>346</v>
      </c>
      <c r="C206" s="192" t="s">
        <v>347</v>
      </c>
      <c r="D206" s="177" t="s">
        <v>146</v>
      </c>
      <c r="E206" s="178">
        <v>209.24</v>
      </c>
      <c r="F206" s="179"/>
      <c r="G206" s="180">
        <f>ROUND(E206*F206,2)</f>
        <v>0</v>
      </c>
      <c r="H206" s="179"/>
      <c r="I206" s="180">
        <f>ROUND(E206*H206,2)</f>
        <v>0</v>
      </c>
      <c r="J206" s="179"/>
      <c r="K206" s="180">
        <f>ROUND(E206*J206,2)</f>
        <v>0</v>
      </c>
      <c r="L206" s="180">
        <v>15</v>
      </c>
      <c r="M206" s="180">
        <f>G206*(1+L206/100)</f>
        <v>0</v>
      </c>
      <c r="N206" s="178">
        <v>0</v>
      </c>
      <c r="O206" s="178">
        <f>ROUND(E206*N206,2)</f>
        <v>0</v>
      </c>
      <c r="P206" s="178">
        <v>0</v>
      </c>
      <c r="Q206" s="178">
        <f>ROUND(E206*P206,2)</f>
        <v>0</v>
      </c>
      <c r="R206" s="180" t="s">
        <v>196</v>
      </c>
      <c r="S206" s="180" t="s">
        <v>148</v>
      </c>
      <c r="T206" s="181" t="s">
        <v>149</v>
      </c>
      <c r="U206" s="159">
        <v>0.30509999999999998</v>
      </c>
      <c r="V206" s="159">
        <f>ROUND(E206*U206,2)</f>
        <v>63.84</v>
      </c>
      <c r="W206" s="159"/>
      <c r="X206" s="159" t="s">
        <v>150</v>
      </c>
      <c r="Y206" s="159" t="s">
        <v>151</v>
      </c>
      <c r="Z206" s="148"/>
      <c r="AA206" s="148"/>
      <c r="AB206" s="148"/>
      <c r="AC206" s="148"/>
      <c r="AD206" s="148"/>
      <c r="AE206" s="148"/>
      <c r="AF206" s="148"/>
      <c r="AG206" s="148" t="s">
        <v>152</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2" x14ac:dyDescent="0.2">
      <c r="A207" s="155"/>
      <c r="B207" s="156"/>
      <c r="C207" s="193" t="s">
        <v>348</v>
      </c>
      <c r="D207" s="161"/>
      <c r="E207" s="162">
        <v>209.24</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44</v>
      </c>
      <c r="AH207" s="148">
        <v>5</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75">
        <v>31</v>
      </c>
      <c r="B208" s="176" t="s">
        <v>349</v>
      </c>
      <c r="C208" s="192" t="s">
        <v>350</v>
      </c>
      <c r="D208" s="177" t="s">
        <v>146</v>
      </c>
      <c r="E208" s="178">
        <v>1739.6712</v>
      </c>
      <c r="F208" s="179"/>
      <c r="G208" s="180">
        <f>ROUND(E208*F208,2)</f>
        <v>0</v>
      </c>
      <c r="H208" s="179"/>
      <c r="I208" s="180">
        <f>ROUND(E208*H208,2)</f>
        <v>0</v>
      </c>
      <c r="J208" s="179"/>
      <c r="K208" s="180">
        <f>ROUND(E208*J208,2)</f>
        <v>0</v>
      </c>
      <c r="L208" s="180">
        <v>15</v>
      </c>
      <c r="M208" s="180">
        <f>G208*(1+L208/100)</f>
        <v>0</v>
      </c>
      <c r="N208" s="178">
        <v>1.08E-3</v>
      </c>
      <c r="O208" s="178">
        <f>ROUND(E208*N208,2)</f>
        <v>1.88</v>
      </c>
      <c r="P208" s="178">
        <v>0</v>
      </c>
      <c r="Q208" s="178">
        <f>ROUND(E208*P208,2)</f>
        <v>0</v>
      </c>
      <c r="R208" s="180" t="s">
        <v>232</v>
      </c>
      <c r="S208" s="180" t="s">
        <v>148</v>
      </c>
      <c r="T208" s="181" t="s">
        <v>149</v>
      </c>
      <c r="U208" s="159">
        <v>5.8700000000000002E-2</v>
      </c>
      <c r="V208" s="159">
        <f>ROUND(E208*U208,2)</f>
        <v>102.12</v>
      </c>
      <c r="W208" s="159"/>
      <c r="X208" s="159" t="s">
        <v>150</v>
      </c>
      <c r="Y208" s="159" t="s">
        <v>151</v>
      </c>
      <c r="Z208" s="148"/>
      <c r="AA208" s="148"/>
      <c r="AB208" s="148"/>
      <c r="AC208" s="148"/>
      <c r="AD208" s="148"/>
      <c r="AE208" s="148"/>
      <c r="AF208" s="148"/>
      <c r="AG208" s="148" t="s">
        <v>152</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2" x14ac:dyDescent="0.2">
      <c r="A209" s="155"/>
      <c r="B209" s="156"/>
      <c r="C209" s="258" t="s">
        <v>351</v>
      </c>
      <c r="D209" s="259"/>
      <c r="E209" s="259"/>
      <c r="F209" s="259"/>
      <c r="G209" s="2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154</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2" x14ac:dyDescent="0.2">
      <c r="A210" s="155"/>
      <c r="B210" s="156"/>
      <c r="C210" s="193" t="s">
        <v>352</v>
      </c>
      <c r="D210" s="161"/>
      <c r="E210" s="162">
        <v>1739.6712</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44</v>
      </c>
      <c r="AH210" s="148">
        <v>5</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75">
        <v>32</v>
      </c>
      <c r="B211" s="176" t="s">
        <v>353</v>
      </c>
      <c r="C211" s="192" t="s">
        <v>354</v>
      </c>
      <c r="D211" s="177" t="s">
        <v>146</v>
      </c>
      <c r="E211" s="178">
        <v>2</v>
      </c>
      <c r="F211" s="179"/>
      <c r="G211" s="180">
        <f>ROUND(E211*F211,2)</f>
        <v>0</v>
      </c>
      <c r="H211" s="179"/>
      <c r="I211" s="180">
        <f>ROUND(E211*H211,2)</f>
        <v>0</v>
      </c>
      <c r="J211" s="179"/>
      <c r="K211" s="180">
        <f>ROUND(E211*J211,2)</f>
        <v>0</v>
      </c>
      <c r="L211" s="180">
        <v>15</v>
      </c>
      <c r="M211" s="180">
        <f>G211*(1+L211/100)</f>
        <v>0</v>
      </c>
      <c r="N211" s="178">
        <v>5.1720000000000002E-2</v>
      </c>
      <c r="O211" s="178">
        <f>ROUND(E211*N211,2)</f>
        <v>0.1</v>
      </c>
      <c r="P211" s="178">
        <v>0</v>
      </c>
      <c r="Q211" s="178">
        <f>ROUND(E211*P211,2)</f>
        <v>0</v>
      </c>
      <c r="R211" s="180" t="s">
        <v>196</v>
      </c>
      <c r="S211" s="180" t="s">
        <v>148</v>
      </c>
      <c r="T211" s="181" t="s">
        <v>149</v>
      </c>
      <c r="U211" s="159">
        <v>1.365</v>
      </c>
      <c r="V211" s="159">
        <f>ROUND(E211*U211,2)</f>
        <v>2.73</v>
      </c>
      <c r="W211" s="159"/>
      <c r="X211" s="159" t="s">
        <v>150</v>
      </c>
      <c r="Y211" s="159" t="s">
        <v>151</v>
      </c>
      <c r="Z211" s="148"/>
      <c r="AA211" s="148"/>
      <c r="AB211" s="148"/>
      <c r="AC211" s="148"/>
      <c r="AD211" s="148"/>
      <c r="AE211" s="148"/>
      <c r="AF211" s="148"/>
      <c r="AG211" s="148" t="s">
        <v>152</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2" x14ac:dyDescent="0.2">
      <c r="A212" s="155"/>
      <c r="B212" s="156"/>
      <c r="C212" s="193" t="s">
        <v>355</v>
      </c>
      <c r="D212" s="161"/>
      <c r="E212" s="162">
        <v>2</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44</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
      <c r="A213" s="175">
        <v>33</v>
      </c>
      <c r="B213" s="176" t="s">
        <v>356</v>
      </c>
      <c r="C213" s="192" t="s">
        <v>357</v>
      </c>
      <c r="D213" s="177" t="s">
        <v>358</v>
      </c>
      <c r="E213" s="178">
        <v>665.78</v>
      </c>
      <c r="F213" s="179"/>
      <c r="G213" s="180">
        <f>ROUND(E213*F213,2)</f>
        <v>0</v>
      </c>
      <c r="H213" s="179"/>
      <c r="I213" s="180">
        <f>ROUND(E213*H213,2)</f>
        <v>0</v>
      </c>
      <c r="J213" s="179"/>
      <c r="K213" s="180">
        <f>ROUND(E213*J213,2)</f>
        <v>0</v>
      </c>
      <c r="L213" s="180">
        <v>15</v>
      </c>
      <c r="M213" s="180">
        <f>G213*(1+L213/100)</f>
        <v>0</v>
      </c>
      <c r="N213" s="178">
        <v>1.1E-4</v>
      </c>
      <c r="O213" s="178">
        <f>ROUND(E213*N213,2)</f>
        <v>7.0000000000000007E-2</v>
      </c>
      <c r="P213" s="178">
        <v>0</v>
      </c>
      <c r="Q213" s="178">
        <f>ROUND(E213*P213,2)</f>
        <v>0</v>
      </c>
      <c r="R213" s="180" t="s">
        <v>196</v>
      </c>
      <c r="S213" s="180" t="s">
        <v>148</v>
      </c>
      <c r="T213" s="181" t="s">
        <v>149</v>
      </c>
      <c r="U213" s="159">
        <v>0.16</v>
      </c>
      <c r="V213" s="159">
        <f>ROUND(E213*U213,2)</f>
        <v>106.52</v>
      </c>
      <c r="W213" s="159"/>
      <c r="X213" s="159" t="s">
        <v>150</v>
      </c>
      <c r="Y213" s="159" t="s">
        <v>151</v>
      </c>
      <c r="Z213" s="148"/>
      <c r="AA213" s="148"/>
      <c r="AB213" s="148"/>
      <c r="AC213" s="148"/>
      <c r="AD213" s="148"/>
      <c r="AE213" s="148"/>
      <c r="AF213" s="148"/>
      <c r="AG213" s="148" t="s">
        <v>152</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
      <c r="A214" s="155"/>
      <c r="B214" s="156"/>
      <c r="C214" s="258" t="s">
        <v>359</v>
      </c>
      <c r="D214" s="259"/>
      <c r="E214" s="259"/>
      <c r="F214" s="259"/>
      <c r="G214" s="2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154</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2" x14ac:dyDescent="0.2">
      <c r="A215" s="155"/>
      <c r="B215" s="156"/>
      <c r="C215" s="193" t="s">
        <v>360</v>
      </c>
      <c r="D215" s="161"/>
      <c r="E215" s="162">
        <v>72</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3" t="s">
        <v>361</v>
      </c>
      <c r="D216" s="161"/>
      <c r="E216" s="162">
        <v>23.04</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3" t="s">
        <v>362</v>
      </c>
      <c r="D217" s="161"/>
      <c r="E217" s="162">
        <v>20</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3" t="s">
        <v>363</v>
      </c>
      <c r="D218" s="161"/>
      <c r="E218" s="162">
        <v>50.08</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3" t="s">
        <v>364</v>
      </c>
      <c r="D219" s="161"/>
      <c r="E219" s="162">
        <v>15</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3" t="s">
        <v>365</v>
      </c>
      <c r="D220" s="161"/>
      <c r="E220" s="162">
        <v>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3" t="s">
        <v>366</v>
      </c>
      <c r="D221" s="161"/>
      <c r="E221" s="162">
        <v>7.3</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44</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3" t="s">
        <v>367</v>
      </c>
      <c r="D222" s="161"/>
      <c r="E222" s="162">
        <v>144</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3" t="s">
        <v>368</v>
      </c>
      <c r="D223" s="161"/>
      <c r="E223" s="162">
        <v>66</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3" t="s">
        <v>369</v>
      </c>
      <c r="D224" s="161"/>
      <c r="E224" s="162">
        <v>40</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3" t="s">
        <v>370</v>
      </c>
      <c r="D225" s="161"/>
      <c r="E225" s="162">
        <v>104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3" t="s">
        <v>371</v>
      </c>
      <c r="D226" s="161"/>
      <c r="E226" s="162">
        <v>30</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3" t="s">
        <v>372</v>
      </c>
      <c r="D227" s="161"/>
      <c r="E227" s="162">
        <v>32</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3" t="s">
        <v>373</v>
      </c>
      <c r="D228" s="161"/>
      <c r="E228" s="162">
        <v>9</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3" t="s">
        <v>374</v>
      </c>
      <c r="D229" s="161"/>
      <c r="E229" s="162">
        <v>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
      <c r="A230" s="155"/>
      <c r="B230" s="156"/>
      <c r="C230" s="193" t="s">
        <v>375</v>
      </c>
      <c r="D230" s="161"/>
      <c r="E230" s="162">
        <v>5.74</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44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3" t="s">
        <v>376</v>
      </c>
      <c r="D231" s="161"/>
      <c r="E231" s="162">
        <v>7.62</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75">
        <v>34</v>
      </c>
      <c r="B232" s="176" t="s">
        <v>377</v>
      </c>
      <c r="C232" s="192" t="s">
        <v>378</v>
      </c>
      <c r="D232" s="177" t="s">
        <v>358</v>
      </c>
      <c r="E232" s="178">
        <v>184</v>
      </c>
      <c r="F232" s="179"/>
      <c r="G232" s="180">
        <f>ROUND(E232*F232,2)</f>
        <v>0</v>
      </c>
      <c r="H232" s="179"/>
      <c r="I232" s="180">
        <f>ROUND(E232*H232,2)</f>
        <v>0</v>
      </c>
      <c r="J232" s="179"/>
      <c r="K232" s="180">
        <f>ROUND(E232*J232,2)</f>
        <v>0</v>
      </c>
      <c r="L232" s="180">
        <v>15</v>
      </c>
      <c r="M232" s="180">
        <f>G232*(1+L232/100)</f>
        <v>0</v>
      </c>
      <c r="N232" s="178">
        <v>6.9999999999999994E-5</v>
      </c>
      <c r="O232" s="178">
        <f>ROUND(E232*N232,2)</f>
        <v>0.01</v>
      </c>
      <c r="P232" s="178">
        <v>0</v>
      </c>
      <c r="Q232" s="178">
        <f>ROUND(E232*P232,2)</f>
        <v>0</v>
      </c>
      <c r="R232" s="180" t="s">
        <v>196</v>
      </c>
      <c r="S232" s="180" t="s">
        <v>148</v>
      </c>
      <c r="T232" s="181" t="s">
        <v>149</v>
      </c>
      <c r="U232" s="159">
        <v>0.16</v>
      </c>
      <c r="V232" s="159">
        <f>ROUND(E232*U232,2)</f>
        <v>29.44</v>
      </c>
      <c r="W232" s="159"/>
      <c r="X232" s="159" t="s">
        <v>150</v>
      </c>
      <c r="Y232" s="159" t="s">
        <v>151</v>
      </c>
      <c r="Z232" s="148"/>
      <c r="AA232" s="148"/>
      <c r="AB232" s="148"/>
      <c r="AC232" s="148"/>
      <c r="AD232" s="148"/>
      <c r="AE232" s="148"/>
      <c r="AF232" s="148"/>
      <c r="AG232" s="148" t="s">
        <v>152</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2" x14ac:dyDescent="0.2">
      <c r="A233" s="155"/>
      <c r="B233" s="156"/>
      <c r="C233" s="258" t="s">
        <v>359</v>
      </c>
      <c r="D233" s="259"/>
      <c r="E233" s="259"/>
      <c r="F233" s="259"/>
      <c r="G233" s="2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154</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193" t="s">
        <v>379</v>
      </c>
      <c r="D234" s="161"/>
      <c r="E234" s="162">
        <v>55.6</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3" t="s">
        <v>380</v>
      </c>
      <c r="D235" s="161"/>
      <c r="E235" s="162">
        <v>114.4</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44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
      <c r="A236" s="155"/>
      <c r="B236" s="156"/>
      <c r="C236" s="193" t="s">
        <v>381</v>
      </c>
      <c r="D236" s="161"/>
      <c r="E236" s="162">
        <v>14</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44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x14ac:dyDescent="0.2">
      <c r="A237" s="175">
        <v>35</v>
      </c>
      <c r="B237" s="176" t="s">
        <v>382</v>
      </c>
      <c r="C237" s="192" t="s">
        <v>383</v>
      </c>
      <c r="D237" s="177" t="s">
        <v>146</v>
      </c>
      <c r="E237" s="178">
        <v>1957.7411999999999</v>
      </c>
      <c r="F237" s="179"/>
      <c r="G237" s="180">
        <f>ROUND(E237*F237,2)</f>
        <v>0</v>
      </c>
      <c r="H237" s="179"/>
      <c r="I237" s="180">
        <f>ROUND(E237*H237,2)</f>
        <v>0</v>
      </c>
      <c r="J237" s="179"/>
      <c r="K237" s="180">
        <f>ROUND(E237*J237,2)</f>
        <v>0</v>
      </c>
      <c r="L237" s="180">
        <v>15</v>
      </c>
      <c r="M237" s="180">
        <f>G237*(1+L237/100)</f>
        <v>0</v>
      </c>
      <c r="N237" s="178">
        <v>2.0000000000000002E-5</v>
      </c>
      <c r="O237" s="178">
        <f>ROUND(E237*N237,2)</f>
        <v>0.04</v>
      </c>
      <c r="P237" s="178">
        <v>0</v>
      </c>
      <c r="Q237" s="178">
        <f>ROUND(E237*P237,2)</f>
        <v>0</v>
      </c>
      <c r="R237" s="180" t="s">
        <v>196</v>
      </c>
      <c r="S237" s="180" t="s">
        <v>148</v>
      </c>
      <c r="T237" s="181" t="s">
        <v>149</v>
      </c>
      <c r="U237" s="159">
        <v>0.11</v>
      </c>
      <c r="V237" s="159">
        <f>ROUND(E237*U237,2)</f>
        <v>215.35</v>
      </c>
      <c r="W237" s="159"/>
      <c r="X237" s="159" t="s">
        <v>150</v>
      </c>
      <c r="Y237" s="159" t="s">
        <v>151</v>
      </c>
      <c r="Z237" s="148"/>
      <c r="AA237" s="148"/>
      <c r="AB237" s="148"/>
      <c r="AC237" s="148"/>
      <c r="AD237" s="148"/>
      <c r="AE237" s="148"/>
      <c r="AF237" s="148"/>
      <c r="AG237" s="148" t="s">
        <v>152</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2" x14ac:dyDescent="0.2">
      <c r="A238" s="155"/>
      <c r="B238" s="156"/>
      <c r="C238" s="193" t="s">
        <v>348</v>
      </c>
      <c r="D238" s="161"/>
      <c r="E238" s="162">
        <v>209.24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44</v>
      </c>
      <c r="AH238" s="148">
        <v>5</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
      <c r="A239" s="155"/>
      <c r="B239" s="156"/>
      <c r="C239" s="193" t="s">
        <v>303</v>
      </c>
      <c r="D239" s="161"/>
      <c r="E239" s="162">
        <v>1748.5011999999999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44</v>
      </c>
      <c r="AH239" s="148">
        <v>5</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8" t="s">
        <v>142</v>
      </c>
      <c r="B240" s="169" t="s">
        <v>76</v>
      </c>
      <c r="C240" s="191" t="s">
        <v>77</v>
      </c>
      <c r="D240" s="170"/>
      <c r="E240" s="171"/>
      <c r="F240" s="172"/>
      <c r="G240" s="172">
        <f>SUMIF(AG241:AG246,"&lt;&gt;NOR",G241:G246)</f>
        <v>0</v>
      </c>
      <c r="H240" s="172"/>
      <c r="I240" s="172">
        <f>SUM(I241:I246)</f>
        <v>0</v>
      </c>
      <c r="J240" s="172"/>
      <c r="K240" s="172">
        <f>SUM(K241:K246)</f>
        <v>0</v>
      </c>
      <c r="L240" s="172"/>
      <c r="M240" s="172">
        <f>SUM(M241:M246)</f>
        <v>0</v>
      </c>
      <c r="N240" s="171"/>
      <c r="O240" s="171">
        <f>SUM(O241:O246)</f>
        <v>0.03</v>
      </c>
      <c r="P240" s="171"/>
      <c r="Q240" s="171">
        <f>SUM(Q241:Q246)</f>
        <v>0</v>
      </c>
      <c r="R240" s="172"/>
      <c r="S240" s="172"/>
      <c r="T240" s="173"/>
      <c r="U240" s="167"/>
      <c r="V240" s="167">
        <f>SUM(V241:V246)</f>
        <v>8.41</v>
      </c>
      <c r="W240" s="167"/>
      <c r="X240" s="167"/>
      <c r="Y240" s="167"/>
      <c r="AG240" t="s">
        <v>143</v>
      </c>
    </row>
    <row r="241" spans="1:60" outlineLevel="1" x14ac:dyDescent="0.2">
      <c r="A241" s="175">
        <v>36</v>
      </c>
      <c r="B241" s="176" t="s">
        <v>384</v>
      </c>
      <c r="C241" s="192" t="s">
        <v>385</v>
      </c>
      <c r="D241" s="177" t="s">
        <v>146</v>
      </c>
      <c r="E241" s="178">
        <v>93.39</v>
      </c>
      <c r="F241" s="179"/>
      <c r="G241" s="180">
        <f>ROUND(E241*F241,2)</f>
        <v>0</v>
      </c>
      <c r="H241" s="179"/>
      <c r="I241" s="180">
        <f>ROUND(E241*H241,2)</f>
        <v>0</v>
      </c>
      <c r="J241" s="179"/>
      <c r="K241" s="180">
        <f>ROUND(E241*J241,2)</f>
        <v>0</v>
      </c>
      <c r="L241" s="180">
        <v>15</v>
      </c>
      <c r="M241" s="180">
        <f>G241*(1+L241/100)</f>
        <v>0</v>
      </c>
      <c r="N241" s="178">
        <v>3.6999999999999999E-4</v>
      </c>
      <c r="O241" s="178">
        <f>ROUND(E241*N241,2)</f>
        <v>0.03</v>
      </c>
      <c r="P241" s="178">
        <v>0</v>
      </c>
      <c r="Q241" s="178">
        <f>ROUND(E241*P241,2)</f>
        <v>0</v>
      </c>
      <c r="R241" s="180" t="s">
        <v>196</v>
      </c>
      <c r="S241" s="180" t="s">
        <v>148</v>
      </c>
      <c r="T241" s="181" t="s">
        <v>149</v>
      </c>
      <c r="U241" s="159">
        <v>0.09</v>
      </c>
      <c r="V241" s="159">
        <f>ROUND(E241*U241,2)</f>
        <v>8.41</v>
      </c>
      <c r="W241" s="159"/>
      <c r="X241" s="159" t="s">
        <v>150</v>
      </c>
      <c r="Y241" s="159" t="s">
        <v>151</v>
      </c>
      <c r="Z241" s="148"/>
      <c r="AA241" s="148"/>
      <c r="AB241" s="148"/>
      <c r="AC241" s="148"/>
      <c r="AD241" s="148"/>
      <c r="AE241" s="148"/>
      <c r="AF241" s="148"/>
      <c r="AG241" s="148" t="s">
        <v>152</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2" x14ac:dyDescent="0.2">
      <c r="A242" s="155"/>
      <c r="B242" s="156"/>
      <c r="C242" s="258" t="s">
        <v>386</v>
      </c>
      <c r="D242" s="259"/>
      <c r="E242" s="259"/>
      <c r="F242" s="259"/>
      <c r="G242" s="2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154</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2" x14ac:dyDescent="0.2">
      <c r="A243" s="155"/>
      <c r="B243" s="156"/>
      <c r="C243" s="193" t="s">
        <v>387</v>
      </c>
      <c r="D243" s="161"/>
      <c r="E243" s="162">
        <v>21.812000000000001</v>
      </c>
      <c r="F243" s="159"/>
      <c r="G243" s="159"/>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44</v>
      </c>
      <c r="AH243" s="148">
        <v>0</v>
      </c>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3" x14ac:dyDescent="0.2">
      <c r="A244" s="155"/>
      <c r="B244" s="156"/>
      <c r="C244" s="193" t="s">
        <v>388</v>
      </c>
      <c r="D244" s="161"/>
      <c r="E244" s="162">
        <v>57.988</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3" t="s">
        <v>389</v>
      </c>
      <c r="D245" s="161"/>
      <c r="E245" s="162">
        <v>6.8250000000000002</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3" t="s">
        <v>390</v>
      </c>
      <c r="D246" s="161"/>
      <c r="E246" s="162">
        <v>6.7649999999999997</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x14ac:dyDescent="0.2">
      <c r="A247" s="168" t="s">
        <v>142</v>
      </c>
      <c r="B247" s="169" t="s">
        <v>78</v>
      </c>
      <c r="C247" s="191" t="s">
        <v>79</v>
      </c>
      <c r="D247" s="170"/>
      <c r="E247" s="171"/>
      <c r="F247" s="172"/>
      <c r="G247" s="172">
        <f>SUMIF(AG248:AG256,"&lt;&gt;NOR",G248:G256)</f>
        <v>0</v>
      </c>
      <c r="H247" s="172"/>
      <c r="I247" s="172">
        <f>SUM(I248:I256)</f>
        <v>0</v>
      </c>
      <c r="J247" s="172"/>
      <c r="K247" s="172">
        <f>SUM(K248:K256)</f>
        <v>0</v>
      </c>
      <c r="L247" s="172"/>
      <c r="M247" s="172">
        <f>SUM(M248:M256)</f>
        <v>0</v>
      </c>
      <c r="N247" s="171"/>
      <c r="O247" s="171">
        <f>SUM(O248:O256)</f>
        <v>32.909999999999997</v>
      </c>
      <c r="P247" s="171"/>
      <c r="Q247" s="171">
        <f>SUM(Q248:Q256)</f>
        <v>0</v>
      </c>
      <c r="R247" s="172"/>
      <c r="S247" s="172"/>
      <c r="T247" s="173"/>
      <c r="U247" s="167"/>
      <c r="V247" s="167">
        <f>SUM(V248:V256)</f>
        <v>45.84</v>
      </c>
      <c r="W247" s="167"/>
      <c r="X247" s="167"/>
      <c r="Y247" s="167"/>
      <c r="AG247" t="s">
        <v>143</v>
      </c>
    </row>
    <row r="248" spans="1:60" ht="22.5" outlineLevel="1" x14ac:dyDescent="0.2">
      <c r="A248" s="175">
        <v>37</v>
      </c>
      <c r="B248" s="176" t="s">
        <v>391</v>
      </c>
      <c r="C248" s="192" t="s">
        <v>392</v>
      </c>
      <c r="D248" s="177" t="s">
        <v>358</v>
      </c>
      <c r="E248" s="178">
        <v>156.37</v>
      </c>
      <c r="F248" s="179"/>
      <c r="G248" s="180">
        <f>ROUND(E248*F248,2)</f>
        <v>0</v>
      </c>
      <c r="H248" s="179"/>
      <c r="I248" s="180">
        <f>ROUND(E248*H248,2)</f>
        <v>0</v>
      </c>
      <c r="J248" s="179"/>
      <c r="K248" s="180">
        <f>ROUND(E248*J248,2)</f>
        <v>0</v>
      </c>
      <c r="L248" s="180">
        <v>15</v>
      </c>
      <c r="M248" s="180">
        <f>G248*(1+L248/100)</f>
        <v>0</v>
      </c>
      <c r="N248" s="178">
        <v>0.188</v>
      </c>
      <c r="O248" s="178">
        <f>ROUND(E248*N248,2)</f>
        <v>29.4</v>
      </c>
      <c r="P248" s="178">
        <v>0</v>
      </c>
      <c r="Q248" s="178">
        <f>ROUND(E248*P248,2)</f>
        <v>0</v>
      </c>
      <c r="R248" s="180" t="s">
        <v>147</v>
      </c>
      <c r="S248" s="180" t="s">
        <v>148</v>
      </c>
      <c r="T248" s="181" t="s">
        <v>149</v>
      </c>
      <c r="U248" s="159">
        <v>0.27200000000000002</v>
      </c>
      <c r="V248" s="159">
        <f>ROUND(E248*U248,2)</f>
        <v>42.53</v>
      </c>
      <c r="W248" s="159"/>
      <c r="X248" s="159" t="s">
        <v>150</v>
      </c>
      <c r="Y248" s="159" t="s">
        <v>151</v>
      </c>
      <c r="Z248" s="148"/>
      <c r="AA248" s="148"/>
      <c r="AB248" s="148"/>
      <c r="AC248" s="148"/>
      <c r="AD248" s="148"/>
      <c r="AE248" s="148"/>
      <c r="AF248" s="148"/>
      <c r="AG248" s="148" t="s">
        <v>152</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2" x14ac:dyDescent="0.2">
      <c r="A249" s="155"/>
      <c r="B249" s="156"/>
      <c r="C249" s="258" t="s">
        <v>393</v>
      </c>
      <c r="D249" s="259"/>
      <c r="E249" s="259"/>
      <c r="F249" s="259"/>
      <c r="G249" s="2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154</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2" x14ac:dyDescent="0.2">
      <c r="A250" s="155"/>
      <c r="B250" s="156"/>
      <c r="C250" s="193" t="s">
        <v>394</v>
      </c>
      <c r="D250" s="161"/>
      <c r="E250" s="162">
        <v>156.37</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5">
        <v>38</v>
      </c>
      <c r="B251" s="176" t="s">
        <v>395</v>
      </c>
      <c r="C251" s="192" t="s">
        <v>396</v>
      </c>
      <c r="D251" s="177" t="s">
        <v>358</v>
      </c>
      <c r="E251" s="178">
        <v>44.7</v>
      </c>
      <c r="F251" s="179"/>
      <c r="G251" s="180">
        <f>ROUND(E251*F251,2)</f>
        <v>0</v>
      </c>
      <c r="H251" s="179"/>
      <c r="I251" s="180">
        <f>ROUND(E251*H251,2)</f>
        <v>0</v>
      </c>
      <c r="J251" s="179"/>
      <c r="K251" s="180">
        <f>ROUND(E251*J251,2)</f>
        <v>0</v>
      </c>
      <c r="L251" s="180">
        <v>15</v>
      </c>
      <c r="M251" s="180">
        <f>G251*(1+L251/100)</f>
        <v>0</v>
      </c>
      <c r="N251" s="178">
        <v>0</v>
      </c>
      <c r="O251" s="178">
        <f>ROUND(E251*N251,2)</f>
        <v>0</v>
      </c>
      <c r="P251" s="178">
        <v>0</v>
      </c>
      <c r="Q251" s="178">
        <f>ROUND(E251*P251,2)</f>
        <v>0</v>
      </c>
      <c r="R251" s="180" t="s">
        <v>147</v>
      </c>
      <c r="S251" s="180" t="s">
        <v>148</v>
      </c>
      <c r="T251" s="181" t="s">
        <v>149</v>
      </c>
      <c r="U251" s="159">
        <v>7.3999999999999996E-2</v>
      </c>
      <c r="V251" s="159">
        <f>ROUND(E251*U251,2)</f>
        <v>3.31</v>
      </c>
      <c r="W251" s="159"/>
      <c r="X251" s="159" t="s">
        <v>150</v>
      </c>
      <c r="Y251" s="159" t="s">
        <v>151</v>
      </c>
      <c r="Z251" s="148"/>
      <c r="AA251" s="148"/>
      <c r="AB251" s="148"/>
      <c r="AC251" s="148"/>
      <c r="AD251" s="148"/>
      <c r="AE251" s="148"/>
      <c r="AF251" s="148"/>
      <c r="AG251" s="148" t="s">
        <v>152</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
      <c r="A252" s="155"/>
      <c r="B252" s="156"/>
      <c r="C252" s="258" t="s">
        <v>397</v>
      </c>
      <c r="D252" s="259"/>
      <c r="E252" s="259"/>
      <c r="F252" s="259"/>
      <c r="G252" s="259"/>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154</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2" x14ac:dyDescent="0.2">
      <c r="A253" s="155"/>
      <c r="B253" s="156"/>
      <c r="C253" s="193" t="s">
        <v>398</v>
      </c>
      <c r="D253" s="161"/>
      <c r="E253" s="162">
        <v>44.7</v>
      </c>
      <c r="F253" s="159"/>
      <c r="G253" s="159"/>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44</v>
      </c>
      <c r="AH253" s="148">
        <v>0</v>
      </c>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75">
        <v>39</v>
      </c>
      <c r="B254" s="176" t="s">
        <v>399</v>
      </c>
      <c r="C254" s="192" t="s">
        <v>400</v>
      </c>
      <c r="D254" s="177" t="s">
        <v>401</v>
      </c>
      <c r="E254" s="178">
        <v>159.4974</v>
      </c>
      <c r="F254" s="179"/>
      <c r="G254" s="180">
        <f>ROUND(E254*F254,2)</f>
        <v>0</v>
      </c>
      <c r="H254" s="179"/>
      <c r="I254" s="180">
        <f>ROUND(E254*H254,2)</f>
        <v>0</v>
      </c>
      <c r="J254" s="179"/>
      <c r="K254" s="180">
        <f>ROUND(E254*J254,2)</f>
        <v>0</v>
      </c>
      <c r="L254" s="180">
        <v>15</v>
      </c>
      <c r="M254" s="180">
        <f>G254*(1+L254/100)</f>
        <v>0</v>
      </c>
      <c r="N254" s="178">
        <v>2.1999999999999999E-2</v>
      </c>
      <c r="O254" s="178">
        <f>ROUND(E254*N254,2)</f>
        <v>3.51</v>
      </c>
      <c r="P254" s="178">
        <v>0</v>
      </c>
      <c r="Q254" s="178">
        <f>ROUND(E254*P254,2)</f>
        <v>0</v>
      </c>
      <c r="R254" s="180" t="s">
        <v>402</v>
      </c>
      <c r="S254" s="180" t="s">
        <v>148</v>
      </c>
      <c r="T254" s="181" t="s">
        <v>149</v>
      </c>
      <c r="U254" s="159">
        <v>0</v>
      </c>
      <c r="V254" s="159">
        <f>ROUND(E254*U254,2)</f>
        <v>0</v>
      </c>
      <c r="W254" s="159"/>
      <c r="X254" s="159" t="s">
        <v>403</v>
      </c>
      <c r="Y254" s="159" t="s">
        <v>151</v>
      </c>
      <c r="Z254" s="148"/>
      <c r="AA254" s="148"/>
      <c r="AB254" s="148"/>
      <c r="AC254" s="148"/>
      <c r="AD254" s="148"/>
      <c r="AE254" s="148"/>
      <c r="AF254" s="148"/>
      <c r="AG254" s="148" t="s">
        <v>404</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2" x14ac:dyDescent="0.2">
      <c r="A255" s="155"/>
      <c r="B255" s="156"/>
      <c r="C255" s="193" t="s">
        <v>405</v>
      </c>
      <c r="D255" s="161"/>
      <c r="E255" s="162">
        <v>156.37</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44</v>
      </c>
      <c r="AH255" s="148">
        <v>5</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5" t="s">
        <v>406</v>
      </c>
      <c r="D256" s="165"/>
      <c r="E256" s="166">
        <v>3.1274000000000002</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44</v>
      </c>
      <c r="AH256" s="148">
        <v>4</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x14ac:dyDescent="0.2">
      <c r="A257" s="168" t="s">
        <v>142</v>
      </c>
      <c r="B257" s="169" t="s">
        <v>80</v>
      </c>
      <c r="C257" s="191" t="s">
        <v>81</v>
      </c>
      <c r="D257" s="170"/>
      <c r="E257" s="171"/>
      <c r="F257" s="172"/>
      <c r="G257" s="172">
        <f>SUMIF(AG258:AG269,"&lt;&gt;NOR",G258:G269)</f>
        <v>0</v>
      </c>
      <c r="H257" s="172"/>
      <c r="I257" s="172">
        <f>SUM(I258:I269)</f>
        <v>0</v>
      </c>
      <c r="J257" s="172"/>
      <c r="K257" s="172">
        <f>SUM(K258:K269)</f>
        <v>0</v>
      </c>
      <c r="L257" s="172"/>
      <c r="M257" s="172">
        <f>SUM(M258:M269)</f>
        <v>0</v>
      </c>
      <c r="N257" s="171"/>
      <c r="O257" s="171">
        <f>SUM(O258:O269)</f>
        <v>41.659999999999989</v>
      </c>
      <c r="P257" s="171"/>
      <c r="Q257" s="171">
        <f>SUM(Q258:Q269)</f>
        <v>0</v>
      </c>
      <c r="R257" s="172"/>
      <c r="S257" s="172"/>
      <c r="T257" s="173"/>
      <c r="U257" s="167"/>
      <c r="V257" s="167">
        <f>SUM(V258:V269)</f>
        <v>658.33</v>
      </c>
      <c r="W257" s="167"/>
      <c r="X257" s="167"/>
      <c r="Y257" s="167"/>
      <c r="AG257" t="s">
        <v>143</v>
      </c>
    </row>
    <row r="258" spans="1:60" ht="22.5" outlineLevel="1" x14ac:dyDescent="0.2">
      <c r="A258" s="175">
        <v>40</v>
      </c>
      <c r="B258" s="176" t="s">
        <v>407</v>
      </c>
      <c r="C258" s="192" t="s">
        <v>408</v>
      </c>
      <c r="D258" s="177" t="s">
        <v>146</v>
      </c>
      <c r="E258" s="178">
        <v>1848</v>
      </c>
      <c r="F258" s="179"/>
      <c r="G258" s="180">
        <f>ROUND(E258*F258,2)</f>
        <v>0</v>
      </c>
      <c r="H258" s="179"/>
      <c r="I258" s="180">
        <f>ROUND(E258*H258,2)</f>
        <v>0</v>
      </c>
      <c r="J258" s="179"/>
      <c r="K258" s="180">
        <f>ROUND(E258*J258,2)</f>
        <v>0</v>
      </c>
      <c r="L258" s="180">
        <v>15</v>
      </c>
      <c r="M258" s="180">
        <f>G258*(1+L258/100)</f>
        <v>0</v>
      </c>
      <c r="N258" s="178">
        <v>1.8380000000000001E-2</v>
      </c>
      <c r="O258" s="178">
        <f>ROUND(E258*N258,2)</f>
        <v>33.97</v>
      </c>
      <c r="P258" s="178">
        <v>0</v>
      </c>
      <c r="Q258" s="178">
        <f>ROUND(E258*P258,2)</f>
        <v>0</v>
      </c>
      <c r="R258" s="180" t="s">
        <v>409</v>
      </c>
      <c r="S258" s="180" t="s">
        <v>148</v>
      </c>
      <c r="T258" s="181" t="s">
        <v>149</v>
      </c>
      <c r="U258" s="159">
        <v>0.13900000000000001</v>
      </c>
      <c r="V258" s="159">
        <f>ROUND(E258*U258,2)</f>
        <v>256.87</v>
      </c>
      <c r="W258" s="159"/>
      <c r="X258" s="159" t="s">
        <v>150</v>
      </c>
      <c r="Y258" s="159" t="s">
        <v>151</v>
      </c>
      <c r="Z258" s="148"/>
      <c r="AA258" s="148"/>
      <c r="AB258" s="148"/>
      <c r="AC258" s="148"/>
      <c r="AD258" s="148"/>
      <c r="AE258" s="148"/>
      <c r="AF258" s="148"/>
      <c r="AG258" s="148" t="s">
        <v>152</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2" x14ac:dyDescent="0.2">
      <c r="A259" s="155"/>
      <c r="B259" s="156"/>
      <c r="C259" s="258" t="s">
        <v>410</v>
      </c>
      <c r="D259" s="259"/>
      <c r="E259" s="259"/>
      <c r="F259" s="259"/>
      <c r="G259" s="2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154</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2" x14ac:dyDescent="0.2">
      <c r="A260" s="155"/>
      <c r="B260" s="156"/>
      <c r="C260" s="193" t="s">
        <v>411</v>
      </c>
      <c r="D260" s="161"/>
      <c r="E260" s="162">
        <v>1320</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
      <c r="A261" s="155"/>
      <c r="B261" s="156"/>
      <c r="C261" s="193" t="s">
        <v>412</v>
      </c>
      <c r="D261" s="161"/>
      <c r="E261" s="162">
        <v>528</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44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1" x14ac:dyDescent="0.2">
      <c r="A262" s="175">
        <v>41</v>
      </c>
      <c r="B262" s="176" t="s">
        <v>413</v>
      </c>
      <c r="C262" s="192" t="s">
        <v>414</v>
      </c>
      <c r="D262" s="177" t="s">
        <v>146</v>
      </c>
      <c r="E262" s="178">
        <v>7392</v>
      </c>
      <c r="F262" s="179"/>
      <c r="G262" s="180">
        <f>ROUND(E262*F262,2)</f>
        <v>0</v>
      </c>
      <c r="H262" s="179"/>
      <c r="I262" s="180">
        <f>ROUND(E262*H262,2)</f>
        <v>0</v>
      </c>
      <c r="J262" s="179"/>
      <c r="K262" s="180">
        <f>ROUND(E262*J262,2)</f>
        <v>0</v>
      </c>
      <c r="L262" s="180">
        <v>15</v>
      </c>
      <c r="M262" s="180">
        <f>G262*(1+L262/100)</f>
        <v>0</v>
      </c>
      <c r="N262" s="178">
        <v>9.5E-4</v>
      </c>
      <c r="O262" s="178">
        <f>ROUND(E262*N262,2)</f>
        <v>7.02</v>
      </c>
      <c r="P262" s="178">
        <v>0</v>
      </c>
      <c r="Q262" s="178">
        <f>ROUND(E262*P262,2)</f>
        <v>0</v>
      </c>
      <c r="R262" s="180" t="s">
        <v>409</v>
      </c>
      <c r="S262" s="180" t="s">
        <v>148</v>
      </c>
      <c r="T262" s="181" t="s">
        <v>149</v>
      </c>
      <c r="U262" s="159">
        <v>7.0000000000000001E-3</v>
      </c>
      <c r="V262" s="159">
        <f>ROUND(E262*U262,2)</f>
        <v>51.74</v>
      </c>
      <c r="W262" s="159"/>
      <c r="X262" s="159" t="s">
        <v>150</v>
      </c>
      <c r="Y262" s="159" t="s">
        <v>151</v>
      </c>
      <c r="Z262" s="148"/>
      <c r="AA262" s="148"/>
      <c r="AB262" s="148"/>
      <c r="AC262" s="148"/>
      <c r="AD262" s="148"/>
      <c r="AE262" s="148"/>
      <c r="AF262" s="148"/>
      <c r="AG262" s="148" t="s">
        <v>152</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
      <c r="A263" s="155"/>
      <c r="B263" s="156"/>
      <c r="C263" s="258" t="s">
        <v>410</v>
      </c>
      <c r="D263" s="259"/>
      <c r="E263" s="259"/>
      <c r="F263" s="259"/>
      <c r="G263" s="2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154</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2" x14ac:dyDescent="0.2">
      <c r="A264" s="155"/>
      <c r="B264" s="156"/>
      <c r="C264" s="193" t="s">
        <v>415</v>
      </c>
      <c r="D264" s="161"/>
      <c r="E264" s="162">
        <v>7392</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ht="22.5" outlineLevel="1" x14ac:dyDescent="0.2">
      <c r="A265" s="183">
        <v>42</v>
      </c>
      <c r="B265" s="184" t="s">
        <v>416</v>
      </c>
      <c r="C265" s="196" t="s">
        <v>417</v>
      </c>
      <c r="D265" s="185" t="s">
        <v>146</v>
      </c>
      <c r="E265" s="186">
        <v>1848</v>
      </c>
      <c r="F265" s="187"/>
      <c r="G265" s="188">
        <f>ROUND(E265*F265,2)</f>
        <v>0</v>
      </c>
      <c r="H265" s="187"/>
      <c r="I265" s="188">
        <f>ROUND(E265*H265,2)</f>
        <v>0</v>
      </c>
      <c r="J265" s="187"/>
      <c r="K265" s="188">
        <f>ROUND(E265*J265,2)</f>
        <v>0</v>
      </c>
      <c r="L265" s="188">
        <v>15</v>
      </c>
      <c r="M265" s="188">
        <f>G265*(1+L265/100)</f>
        <v>0</v>
      </c>
      <c r="N265" s="186">
        <v>0</v>
      </c>
      <c r="O265" s="186">
        <f>ROUND(E265*N265,2)</f>
        <v>0</v>
      </c>
      <c r="P265" s="186">
        <v>0</v>
      </c>
      <c r="Q265" s="186">
        <f>ROUND(E265*P265,2)</f>
        <v>0</v>
      </c>
      <c r="R265" s="188" t="s">
        <v>409</v>
      </c>
      <c r="S265" s="188" t="s">
        <v>148</v>
      </c>
      <c r="T265" s="189" t="s">
        <v>149</v>
      </c>
      <c r="U265" s="159">
        <v>0.11700000000000001</v>
      </c>
      <c r="V265" s="159">
        <f>ROUND(E265*U265,2)</f>
        <v>216.22</v>
      </c>
      <c r="W265" s="159"/>
      <c r="X265" s="159" t="s">
        <v>150</v>
      </c>
      <c r="Y265" s="159" t="s">
        <v>151</v>
      </c>
      <c r="Z265" s="148"/>
      <c r="AA265" s="148"/>
      <c r="AB265" s="148"/>
      <c r="AC265" s="148"/>
      <c r="AD265" s="148"/>
      <c r="AE265" s="148"/>
      <c r="AF265" s="148"/>
      <c r="AG265" s="148" t="s">
        <v>152</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83">
        <v>43</v>
      </c>
      <c r="B266" s="184" t="s">
        <v>418</v>
      </c>
      <c r="C266" s="196" t="s">
        <v>419</v>
      </c>
      <c r="D266" s="185" t="s">
        <v>146</v>
      </c>
      <c r="E266" s="186">
        <v>250</v>
      </c>
      <c r="F266" s="187"/>
      <c r="G266" s="188">
        <f>ROUND(E266*F266,2)</f>
        <v>0</v>
      </c>
      <c r="H266" s="187"/>
      <c r="I266" s="188">
        <f>ROUND(E266*H266,2)</f>
        <v>0</v>
      </c>
      <c r="J266" s="187"/>
      <c r="K266" s="188">
        <f>ROUND(E266*J266,2)</f>
        <v>0</v>
      </c>
      <c r="L266" s="188">
        <v>15</v>
      </c>
      <c r="M266" s="188">
        <f>G266*(1+L266/100)</f>
        <v>0</v>
      </c>
      <c r="N266" s="186">
        <v>1.2099999999999999E-3</v>
      </c>
      <c r="O266" s="186">
        <f>ROUND(E266*N266,2)</f>
        <v>0.3</v>
      </c>
      <c r="P266" s="186">
        <v>0</v>
      </c>
      <c r="Q266" s="186">
        <f>ROUND(E266*P266,2)</f>
        <v>0</v>
      </c>
      <c r="R266" s="188" t="s">
        <v>409</v>
      </c>
      <c r="S266" s="188" t="s">
        <v>148</v>
      </c>
      <c r="T266" s="189" t="s">
        <v>149</v>
      </c>
      <c r="U266" s="159">
        <v>0.17699999999999999</v>
      </c>
      <c r="V266" s="159">
        <f>ROUND(E266*U266,2)</f>
        <v>44.25</v>
      </c>
      <c r="W266" s="159"/>
      <c r="X266" s="159" t="s">
        <v>150</v>
      </c>
      <c r="Y266" s="159" t="s">
        <v>151</v>
      </c>
      <c r="Z266" s="148"/>
      <c r="AA266" s="148"/>
      <c r="AB266" s="148"/>
      <c r="AC266" s="148"/>
      <c r="AD266" s="148"/>
      <c r="AE266" s="148"/>
      <c r="AF266" s="148"/>
      <c r="AG266" s="148" t="s">
        <v>152</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83">
        <v>44</v>
      </c>
      <c r="B267" s="184" t="s">
        <v>420</v>
      </c>
      <c r="C267" s="196" t="s">
        <v>421</v>
      </c>
      <c r="D267" s="185" t="s">
        <v>146</v>
      </c>
      <c r="E267" s="186">
        <v>1848</v>
      </c>
      <c r="F267" s="187"/>
      <c r="G267" s="188">
        <f>ROUND(E267*F267,2)</f>
        <v>0</v>
      </c>
      <c r="H267" s="187"/>
      <c r="I267" s="188">
        <f>ROUND(E267*H267,2)</f>
        <v>0</v>
      </c>
      <c r="J267" s="187"/>
      <c r="K267" s="188">
        <f>ROUND(E267*J267,2)</f>
        <v>0</v>
      </c>
      <c r="L267" s="188">
        <v>15</v>
      </c>
      <c r="M267" s="188">
        <f>G267*(1+L267/100)</f>
        <v>0</v>
      </c>
      <c r="N267" s="186">
        <v>0</v>
      </c>
      <c r="O267" s="186">
        <f>ROUND(E267*N267,2)</f>
        <v>0</v>
      </c>
      <c r="P267" s="186">
        <v>0</v>
      </c>
      <c r="Q267" s="186">
        <f>ROUND(E267*P267,2)</f>
        <v>0</v>
      </c>
      <c r="R267" s="188" t="s">
        <v>409</v>
      </c>
      <c r="S267" s="188" t="s">
        <v>148</v>
      </c>
      <c r="T267" s="189" t="s">
        <v>149</v>
      </c>
      <c r="U267" s="159">
        <v>3.0300000000000001E-2</v>
      </c>
      <c r="V267" s="159">
        <f>ROUND(E267*U267,2)</f>
        <v>55.99</v>
      </c>
      <c r="W267" s="159"/>
      <c r="X267" s="159" t="s">
        <v>150</v>
      </c>
      <c r="Y267" s="159" t="s">
        <v>151</v>
      </c>
      <c r="Z267" s="148"/>
      <c r="AA267" s="148"/>
      <c r="AB267" s="148"/>
      <c r="AC267" s="148"/>
      <c r="AD267" s="148"/>
      <c r="AE267" s="148"/>
      <c r="AF267" s="148"/>
      <c r="AG267" s="148" t="s">
        <v>152</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ht="22.5" outlineLevel="1" x14ac:dyDescent="0.2">
      <c r="A268" s="183">
        <v>45</v>
      </c>
      <c r="B268" s="184" t="s">
        <v>422</v>
      </c>
      <c r="C268" s="196" t="s">
        <v>423</v>
      </c>
      <c r="D268" s="185" t="s">
        <v>146</v>
      </c>
      <c r="E268" s="186">
        <v>7392</v>
      </c>
      <c r="F268" s="187"/>
      <c r="G268" s="188">
        <f>ROUND(E268*F268,2)</f>
        <v>0</v>
      </c>
      <c r="H268" s="187"/>
      <c r="I268" s="188">
        <f>ROUND(E268*H268,2)</f>
        <v>0</v>
      </c>
      <c r="J268" s="187"/>
      <c r="K268" s="188">
        <f>ROUND(E268*J268,2)</f>
        <v>0</v>
      </c>
      <c r="L268" s="188">
        <v>15</v>
      </c>
      <c r="M268" s="188">
        <f>G268*(1+L268/100)</f>
        <v>0</v>
      </c>
      <c r="N268" s="186">
        <v>5.0000000000000002E-5</v>
      </c>
      <c r="O268" s="186">
        <f>ROUND(E268*N268,2)</f>
        <v>0.37</v>
      </c>
      <c r="P268" s="186">
        <v>0</v>
      </c>
      <c r="Q268" s="186">
        <f>ROUND(E268*P268,2)</f>
        <v>0</v>
      </c>
      <c r="R268" s="188" t="s">
        <v>409</v>
      </c>
      <c r="S268" s="188" t="s">
        <v>148</v>
      </c>
      <c r="T268" s="189" t="s">
        <v>149</v>
      </c>
      <c r="U268" s="159">
        <v>0</v>
      </c>
      <c r="V268" s="159">
        <f>ROUND(E268*U268,2)</f>
        <v>0</v>
      </c>
      <c r="W268" s="159"/>
      <c r="X268" s="159" t="s">
        <v>150</v>
      </c>
      <c r="Y268" s="159" t="s">
        <v>151</v>
      </c>
      <c r="Z268" s="148"/>
      <c r="AA268" s="148"/>
      <c r="AB268" s="148"/>
      <c r="AC268" s="148"/>
      <c r="AD268" s="148"/>
      <c r="AE268" s="148"/>
      <c r="AF268" s="148"/>
      <c r="AG268" s="148" t="s">
        <v>152</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83">
        <v>46</v>
      </c>
      <c r="B269" s="184" t="s">
        <v>424</v>
      </c>
      <c r="C269" s="196" t="s">
        <v>425</v>
      </c>
      <c r="D269" s="185" t="s">
        <v>146</v>
      </c>
      <c r="E269" s="186">
        <v>1848</v>
      </c>
      <c r="F269" s="187"/>
      <c r="G269" s="188">
        <f>ROUND(E269*F269,2)</f>
        <v>0</v>
      </c>
      <c r="H269" s="187"/>
      <c r="I269" s="188">
        <f>ROUND(E269*H269,2)</f>
        <v>0</v>
      </c>
      <c r="J269" s="187"/>
      <c r="K269" s="188">
        <f>ROUND(E269*J269,2)</f>
        <v>0</v>
      </c>
      <c r="L269" s="188">
        <v>15</v>
      </c>
      <c r="M269" s="188">
        <f>G269*(1+L269/100)</f>
        <v>0</v>
      </c>
      <c r="N269" s="186">
        <v>0</v>
      </c>
      <c r="O269" s="186">
        <f>ROUND(E269*N269,2)</f>
        <v>0</v>
      </c>
      <c r="P269" s="186">
        <v>0</v>
      </c>
      <c r="Q269" s="186">
        <f>ROUND(E269*P269,2)</f>
        <v>0</v>
      </c>
      <c r="R269" s="188" t="s">
        <v>409</v>
      </c>
      <c r="S269" s="188" t="s">
        <v>148</v>
      </c>
      <c r="T269" s="189" t="s">
        <v>149</v>
      </c>
      <c r="U269" s="159">
        <v>1.7999999999999999E-2</v>
      </c>
      <c r="V269" s="159">
        <f>ROUND(E269*U269,2)</f>
        <v>33.26</v>
      </c>
      <c r="W269" s="159"/>
      <c r="X269" s="159" t="s">
        <v>150</v>
      </c>
      <c r="Y269" s="159" t="s">
        <v>151</v>
      </c>
      <c r="Z269" s="148"/>
      <c r="AA269" s="148"/>
      <c r="AB269" s="148"/>
      <c r="AC269" s="148"/>
      <c r="AD269" s="148"/>
      <c r="AE269" s="148"/>
      <c r="AF269" s="148"/>
      <c r="AG269" s="148" t="s">
        <v>152</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x14ac:dyDescent="0.2">
      <c r="A270" s="168" t="s">
        <v>142</v>
      </c>
      <c r="B270" s="169" t="s">
        <v>82</v>
      </c>
      <c r="C270" s="191" t="s">
        <v>83</v>
      </c>
      <c r="D270" s="170"/>
      <c r="E270" s="171"/>
      <c r="F270" s="172"/>
      <c r="G270" s="172">
        <f>SUMIF(AG271:AG271,"&lt;&gt;NOR",G271:G271)</f>
        <v>0</v>
      </c>
      <c r="H270" s="172"/>
      <c r="I270" s="172">
        <f>SUM(I271:I271)</f>
        <v>0</v>
      </c>
      <c r="J270" s="172"/>
      <c r="K270" s="172">
        <f>SUM(K271:K271)</f>
        <v>0</v>
      </c>
      <c r="L270" s="172"/>
      <c r="M270" s="172">
        <f>SUM(M271:M271)</f>
        <v>0</v>
      </c>
      <c r="N270" s="171"/>
      <c r="O270" s="171">
        <f>SUM(O271:O271)</f>
        <v>0</v>
      </c>
      <c r="P270" s="171"/>
      <c r="Q270" s="171">
        <f>SUM(Q271:Q271)</f>
        <v>0</v>
      </c>
      <c r="R270" s="172"/>
      <c r="S270" s="172"/>
      <c r="T270" s="173"/>
      <c r="U270" s="167"/>
      <c r="V270" s="167">
        <f>SUM(V271:V271)</f>
        <v>0</v>
      </c>
      <c r="W270" s="167"/>
      <c r="X270" s="167"/>
      <c r="Y270" s="167"/>
      <c r="AG270" t="s">
        <v>143</v>
      </c>
    </row>
    <row r="271" spans="1:60" ht="22.5" outlineLevel="1" x14ac:dyDescent="0.2">
      <c r="A271" s="183">
        <v>47</v>
      </c>
      <c r="B271" s="184" t="s">
        <v>426</v>
      </c>
      <c r="C271" s="196" t="s">
        <v>427</v>
      </c>
      <c r="D271" s="185" t="s">
        <v>401</v>
      </c>
      <c r="E271" s="186">
        <v>16</v>
      </c>
      <c r="F271" s="187"/>
      <c r="G271" s="188">
        <f>ROUND(E271*F271,2)</f>
        <v>0</v>
      </c>
      <c r="H271" s="187"/>
      <c r="I271" s="188">
        <f>ROUND(E271*H271,2)</f>
        <v>0</v>
      </c>
      <c r="J271" s="187"/>
      <c r="K271" s="188">
        <f>ROUND(E271*J271,2)</f>
        <v>0</v>
      </c>
      <c r="L271" s="188">
        <v>15</v>
      </c>
      <c r="M271" s="188">
        <f>G271*(1+L271/100)</f>
        <v>0</v>
      </c>
      <c r="N271" s="186">
        <v>0</v>
      </c>
      <c r="O271" s="186">
        <f>ROUND(E271*N271,2)</f>
        <v>0</v>
      </c>
      <c r="P271" s="186">
        <v>0</v>
      </c>
      <c r="Q271" s="186">
        <f>ROUND(E271*P271,2)</f>
        <v>0</v>
      </c>
      <c r="R271" s="188"/>
      <c r="S271" s="188" t="s">
        <v>428</v>
      </c>
      <c r="T271" s="189" t="s">
        <v>315</v>
      </c>
      <c r="U271" s="159">
        <v>0</v>
      </c>
      <c r="V271" s="159">
        <f>ROUND(E271*U271,2)</f>
        <v>0</v>
      </c>
      <c r="W271" s="159"/>
      <c r="X271" s="159" t="s">
        <v>150</v>
      </c>
      <c r="Y271" s="159" t="s">
        <v>151</v>
      </c>
      <c r="Z271" s="148"/>
      <c r="AA271" s="148"/>
      <c r="AB271" s="148"/>
      <c r="AC271" s="148"/>
      <c r="AD271" s="148"/>
      <c r="AE271" s="148"/>
      <c r="AF271" s="148"/>
      <c r="AG271" s="148" t="s">
        <v>152</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x14ac:dyDescent="0.2">
      <c r="A272" s="168" t="s">
        <v>142</v>
      </c>
      <c r="B272" s="169" t="s">
        <v>84</v>
      </c>
      <c r="C272" s="191" t="s">
        <v>85</v>
      </c>
      <c r="D272" s="170"/>
      <c r="E272" s="171"/>
      <c r="F272" s="172"/>
      <c r="G272" s="172">
        <f>SUMIF(AG273:AG336,"&lt;&gt;NOR",G273:G336)</f>
        <v>0</v>
      </c>
      <c r="H272" s="172"/>
      <c r="I272" s="172">
        <f>SUM(I273:I336)</f>
        <v>0</v>
      </c>
      <c r="J272" s="172"/>
      <c r="K272" s="172">
        <f>SUM(K273:K336)</f>
        <v>0</v>
      </c>
      <c r="L272" s="172"/>
      <c r="M272" s="172">
        <f>SUM(M273:M336)</f>
        <v>0</v>
      </c>
      <c r="N272" s="171"/>
      <c r="O272" s="171">
        <f>SUM(O273:O336)</f>
        <v>0.32</v>
      </c>
      <c r="P272" s="171"/>
      <c r="Q272" s="171">
        <f>SUM(Q273:Q336)</f>
        <v>77.359999999999985</v>
      </c>
      <c r="R272" s="172"/>
      <c r="S272" s="172"/>
      <c r="T272" s="173"/>
      <c r="U272" s="167"/>
      <c r="V272" s="167">
        <f>SUM(V273:V336)</f>
        <v>529.88999999999987</v>
      </c>
      <c r="W272" s="167"/>
      <c r="X272" s="167"/>
      <c r="Y272" s="167"/>
      <c r="AG272" t="s">
        <v>143</v>
      </c>
    </row>
    <row r="273" spans="1:60" ht="22.5" outlineLevel="1" x14ac:dyDescent="0.2">
      <c r="A273" s="175">
        <v>48</v>
      </c>
      <c r="B273" s="176" t="s">
        <v>429</v>
      </c>
      <c r="C273" s="192" t="s">
        <v>430</v>
      </c>
      <c r="D273" s="177" t="s">
        <v>159</v>
      </c>
      <c r="E273" s="178">
        <v>3.2528000000000001</v>
      </c>
      <c r="F273" s="179"/>
      <c r="G273" s="180">
        <f>ROUND(E273*F273,2)</f>
        <v>0</v>
      </c>
      <c r="H273" s="179"/>
      <c r="I273" s="180">
        <f>ROUND(E273*H273,2)</f>
        <v>0</v>
      </c>
      <c r="J273" s="179"/>
      <c r="K273" s="180">
        <f>ROUND(E273*J273,2)</f>
        <v>0</v>
      </c>
      <c r="L273" s="180">
        <v>15</v>
      </c>
      <c r="M273" s="180">
        <f>G273*(1+L273/100)</f>
        <v>0</v>
      </c>
      <c r="N273" s="178">
        <v>1.1000000000000001E-3</v>
      </c>
      <c r="O273" s="178">
        <f>ROUND(E273*N273,2)</f>
        <v>0</v>
      </c>
      <c r="P273" s="178">
        <v>1.175</v>
      </c>
      <c r="Q273" s="178">
        <f>ROUND(E273*P273,2)</f>
        <v>3.82</v>
      </c>
      <c r="R273" s="180" t="s">
        <v>431</v>
      </c>
      <c r="S273" s="180" t="s">
        <v>148</v>
      </c>
      <c r="T273" s="181" t="s">
        <v>149</v>
      </c>
      <c r="U273" s="159">
        <v>1.2829999999999999</v>
      </c>
      <c r="V273" s="159">
        <f>ROUND(E273*U273,2)</f>
        <v>4.17</v>
      </c>
      <c r="W273" s="159"/>
      <c r="X273" s="159" t="s">
        <v>150</v>
      </c>
      <c r="Y273" s="159" t="s">
        <v>151</v>
      </c>
      <c r="Z273" s="148"/>
      <c r="AA273" s="148"/>
      <c r="AB273" s="148"/>
      <c r="AC273" s="148"/>
      <c r="AD273" s="148"/>
      <c r="AE273" s="148"/>
      <c r="AF273" s="148"/>
      <c r="AG273" s="148" t="s">
        <v>152</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ht="22.5" outlineLevel="2" x14ac:dyDescent="0.2">
      <c r="A274" s="155"/>
      <c r="B274" s="156"/>
      <c r="C274" s="258" t="s">
        <v>432</v>
      </c>
      <c r="D274" s="259"/>
      <c r="E274" s="259"/>
      <c r="F274" s="259"/>
      <c r="G274" s="2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154</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82" t="str">
        <f>C274</f>
        <v>nebo vybourání otvorů průřezové plochy přes 4 m2 ve zdivu nadzákladovém, včetně pomocného lešení o výšce podlahy do 1900 mm a pro zatížení do 1,5 kPa  (150 kg/m2)</v>
      </c>
      <c r="BB274" s="148"/>
      <c r="BC274" s="148"/>
      <c r="BD274" s="148"/>
      <c r="BE274" s="148"/>
      <c r="BF274" s="148"/>
      <c r="BG274" s="148"/>
      <c r="BH274" s="148"/>
    </row>
    <row r="275" spans="1:60" outlineLevel="2" x14ac:dyDescent="0.2">
      <c r="A275" s="155"/>
      <c r="B275" s="156"/>
      <c r="C275" s="193" t="s">
        <v>433</v>
      </c>
      <c r="D275" s="161"/>
      <c r="E275" s="162">
        <v>1.3375999999999999</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3" t="s">
        <v>434</v>
      </c>
      <c r="D276" s="161"/>
      <c r="E276" s="162">
        <v>1.9152</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ht="22.5" outlineLevel="1" x14ac:dyDescent="0.2">
      <c r="A277" s="175">
        <v>49</v>
      </c>
      <c r="B277" s="176" t="s">
        <v>435</v>
      </c>
      <c r="C277" s="192" t="s">
        <v>436</v>
      </c>
      <c r="D277" s="177" t="s">
        <v>159</v>
      </c>
      <c r="E277" s="178">
        <v>12.1225</v>
      </c>
      <c r="F277" s="179"/>
      <c r="G277" s="180">
        <f>ROUND(E277*F277,2)</f>
        <v>0</v>
      </c>
      <c r="H277" s="179"/>
      <c r="I277" s="180">
        <f>ROUND(E277*H277,2)</f>
        <v>0</v>
      </c>
      <c r="J277" s="179"/>
      <c r="K277" s="180">
        <f>ROUND(E277*J277,2)</f>
        <v>0</v>
      </c>
      <c r="L277" s="180">
        <v>15</v>
      </c>
      <c r="M277" s="180">
        <f>G277*(1+L277/100)</f>
        <v>0</v>
      </c>
      <c r="N277" s="178">
        <v>0</v>
      </c>
      <c r="O277" s="178">
        <f>ROUND(E277*N277,2)</f>
        <v>0</v>
      </c>
      <c r="P277" s="178">
        <v>2.2000000000000002</v>
      </c>
      <c r="Q277" s="178">
        <f>ROUND(E277*P277,2)</f>
        <v>26.67</v>
      </c>
      <c r="R277" s="180" t="s">
        <v>431</v>
      </c>
      <c r="S277" s="180" t="s">
        <v>148</v>
      </c>
      <c r="T277" s="181" t="s">
        <v>149</v>
      </c>
      <c r="U277" s="159">
        <v>10.88</v>
      </c>
      <c r="V277" s="159">
        <f>ROUND(E277*U277,2)</f>
        <v>131.88999999999999</v>
      </c>
      <c r="W277" s="159"/>
      <c r="X277" s="159" t="s">
        <v>150</v>
      </c>
      <c r="Y277" s="159" t="s">
        <v>151</v>
      </c>
      <c r="Z277" s="148"/>
      <c r="AA277" s="148"/>
      <c r="AB277" s="148"/>
      <c r="AC277" s="148"/>
      <c r="AD277" s="148"/>
      <c r="AE277" s="148"/>
      <c r="AF277" s="148"/>
      <c r="AG277" s="148" t="s">
        <v>152</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
      <c r="A278" s="155"/>
      <c r="B278" s="156"/>
      <c r="C278" s="193" t="s">
        <v>437</v>
      </c>
      <c r="D278" s="161"/>
      <c r="E278" s="162">
        <v>12.1225</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44</v>
      </c>
      <c r="AH278" s="148">
        <v>5</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ht="22.5" outlineLevel="1" x14ac:dyDescent="0.2">
      <c r="A279" s="175">
        <v>50</v>
      </c>
      <c r="B279" s="176" t="s">
        <v>435</v>
      </c>
      <c r="C279" s="192" t="s">
        <v>436</v>
      </c>
      <c r="D279" s="177" t="s">
        <v>159</v>
      </c>
      <c r="E279" s="178">
        <v>4.6695000000000002</v>
      </c>
      <c r="F279" s="179"/>
      <c r="G279" s="180">
        <f>ROUND(E279*F279,2)</f>
        <v>0</v>
      </c>
      <c r="H279" s="179"/>
      <c r="I279" s="180">
        <f>ROUND(E279*H279,2)</f>
        <v>0</v>
      </c>
      <c r="J279" s="179"/>
      <c r="K279" s="180">
        <f>ROUND(E279*J279,2)</f>
        <v>0</v>
      </c>
      <c r="L279" s="180">
        <v>15</v>
      </c>
      <c r="M279" s="180">
        <f>G279*(1+L279/100)</f>
        <v>0</v>
      </c>
      <c r="N279" s="178">
        <v>0</v>
      </c>
      <c r="O279" s="178">
        <f>ROUND(E279*N279,2)</f>
        <v>0</v>
      </c>
      <c r="P279" s="178">
        <v>2.2000000000000002</v>
      </c>
      <c r="Q279" s="178">
        <f>ROUND(E279*P279,2)</f>
        <v>10.27</v>
      </c>
      <c r="R279" s="180" t="s">
        <v>431</v>
      </c>
      <c r="S279" s="180" t="s">
        <v>148</v>
      </c>
      <c r="T279" s="181" t="s">
        <v>149</v>
      </c>
      <c r="U279" s="159">
        <v>10.88</v>
      </c>
      <c r="V279" s="159">
        <f>ROUND(E279*U279,2)</f>
        <v>50.8</v>
      </c>
      <c r="W279" s="159"/>
      <c r="X279" s="159" t="s">
        <v>150</v>
      </c>
      <c r="Y279" s="159" t="s">
        <v>151</v>
      </c>
      <c r="Z279" s="148"/>
      <c r="AA279" s="148"/>
      <c r="AB279" s="148"/>
      <c r="AC279" s="148"/>
      <c r="AD279" s="148"/>
      <c r="AE279" s="148"/>
      <c r="AF279" s="148"/>
      <c r="AG279" s="148" t="s">
        <v>152</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
      <c r="A280" s="155"/>
      <c r="B280" s="156"/>
      <c r="C280" s="193" t="s">
        <v>438</v>
      </c>
      <c r="D280" s="161"/>
      <c r="E280" s="162">
        <v>1.0906</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3" t="s">
        <v>439</v>
      </c>
      <c r="D281" s="161"/>
      <c r="E281" s="162">
        <v>2.8994</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3" t="s">
        <v>440</v>
      </c>
      <c r="D282" s="161"/>
      <c r="E282" s="162">
        <v>0.34125</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3" t="s">
        <v>441</v>
      </c>
      <c r="D283" s="161"/>
      <c r="E283" s="162">
        <v>0.33825</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75">
        <v>51</v>
      </c>
      <c r="B284" s="176" t="s">
        <v>442</v>
      </c>
      <c r="C284" s="192" t="s">
        <v>443</v>
      </c>
      <c r="D284" s="177" t="s">
        <v>146</v>
      </c>
      <c r="E284" s="178">
        <v>107.88</v>
      </c>
      <c r="F284" s="179"/>
      <c r="G284" s="180">
        <f>ROUND(E284*F284,2)</f>
        <v>0</v>
      </c>
      <c r="H284" s="179"/>
      <c r="I284" s="180">
        <f>ROUND(E284*H284,2)</f>
        <v>0</v>
      </c>
      <c r="J284" s="179"/>
      <c r="K284" s="180">
        <f>ROUND(E284*J284,2)</f>
        <v>0</v>
      </c>
      <c r="L284" s="180">
        <v>15</v>
      </c>
      <c r="M284" s="180">
        <f>G284*(1+L284/100)</f>
        <v>0</v>
      </c>
      <c r="N284" s="178">
        <v>0</v>
      </c>
      <c r="O284" s="178">
        <f>ROUND(E284*N284,2)</f>
        <v>0</v>
      </c>
      <c r="P284" s="178">
        <v>0.02</v>
      </c>
      <c r="Q284" s="178">
        <f>ROUND(E284*P284,2)</f>
        <v>2.16</v>
      </c>
      <c r="R284" s="180" t="s">
        <v>431</v>
      </c>
      <c r="S284" s="180" t="s">
        <v>148</v>
      </c>
      <c r="T284" s="181" t="s">
        <v>149</v>
      </c>
      <c r="U284" s="159">
        <v>0.23</v>
      </c>
      <c r="V284" s="159">
        <f>ROUND(E284*U284,2)</f>
        <v>24.81</v>
      </c>
      <c r="W284" s="159"/>
      <c r="X284" s="159" t="s">
        <v>150</v>
      </c>
      <c r="Y284" s="159" t="s">
        <v>151</v>
      </c>
      <c r="Z284" s="148"/>
      <c r="AA284" s="148"/>
      <c r="AB284" s="148"/>
      <c r="AC284" s="148"/>
      <c r="AD284" s="148"/>
      <c r="AE284" s="148"/>
      <c r="AF284" s="148"/>
      <c r="AG284" s="148" t="s">
        <v>152</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2" x14ac:dyDescent="0.2">
      <c r="A285" s="155"/>
      <c r="B285" s="156"/>
      <c r="C285" s="258" t="s">
        <v>444</v>
      </c>
      <c r="D285" s="259"/>
      <c r="E285" s="259"/>
      <c r="F285" s="259"/>
      <c r="G285" s="2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154</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2" x14ac:dyDescent="0.2">
      <c r="A286" s="155"/>
      <c r="B286" s="156"/>
      <c r="C286" s="193" t="s">
        <v>445</v>
      </c>
      <c r="D286" s="161"/>
      <c r="E286" s="162">
        <v>25.58</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3" t="s">
        <v>446</v>
      </c>
      <c r="D287" s="161"/>
      <c r="E287" s="162">
        <v>66.603999999999999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3" t="s">
        <v>447</v>
      </c>
      <c r="D288" s="161"/>
      <c r="E288" s="162">
        <v>7.88</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3" t="s">
        <v>448</v>
      </c>
      <c r="D289" s="161"/>
      <c r="E289" s="162">
        <v>7.8159999999999998</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ht="22.5" outlineLevel="1" x14ac:dyDescent="0.2">
      <c r="A290" s="175">
        <v>52</v>
      </c>
      <c r="B290" s="176" t="s">
        <v>449</v>
      </c>
      <c r="C290" s="192" t="s">
        <v>450</v>
      </c>
      <c r="D290" s="177" t="s">
        <v>146</v>
      </c>
      <c r="E290" s="178">
        <v>121.22499999999999</v>
      </c>
      <c r="F290" s="179"/>
      <c r="G290" s="180">
        <f>ROUND(E290*F290,2)</f>
        <v>0</v>
      </c>
      <c r="H290" s="179"/>
      <c r="I290" s="180">
        <f>ROUND(E290*H290,2)</f>
        <v>0</v>
      </c>
      <c r="J290" s="179"/>
      <c r="K290" s="180">
        <f>ROUND(E290*J290,2)</f>
        <v>0</v>
      </c>
      <c r="L290" s="180">
        <v>15</v>
      </c>
      <c r="M290" s="180">
        <f>G290*(1+L290/100)</f>
        <v>0</v>
      </c>
      <c r="N290" s="178">
        <v>0</v>
      </c>
      <c r="O290" s="178">
        <f>ROUND(E290*N290,2)</f>
        <v>0</v>
      </c>
      <c r="P290" s="178">
        <v>0.11</v>
      </c>
      <c r="Q290" s="178">
        <f>ROUND(E290*P290,2)</f>
        <v>13.33</v>
      </c>
      <c r="R290" s="180" t="s">
        <v>431</v>
      </c>
      <c r="S290" s="180" t="s">
        <v>148</v>
      </c>
      <c r="T290" s="181" t="s">
        <v>149</v>
      </c>
      <c r="U290" s="159">
        <v>0.34599999999999997</v>
      </c>
      <c r="V290" s="159">
        <f>ROUND(E290*U290,2)</f>
        <v>41.94</v>
      </c>
      <c r="W290" s="159"/>
      <c r="X290" s="159" t="s">
        <v>150</v>
      </c>
      <c r="Y290" s="159" t="s">
        <v>151</v>
      </c>
      <c r="Z290" s="148"/>
      <c r="AA290" s="148"/>
      <c r="AB290" s="148"/>
      <c r="AC290" s="148"/>
      <c r="AD290" s="148"/>
      <c r="AE290" s="148"/>
      <c r="AF290" s="148"/>
      <c r="AG290" s="148" t="s">
        <v>152</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2" x14ac:dyDescent="0.2">
      <c r="A291" s="155"/>
      <c r="B291" s="156"/>
      <c r="C291" s="258" t="s">
        <v>444</v>
      </c>
      <c r="D291" s="259"/>
      <c r="E291" s="259"/>
      <c r="F291" s="259"/>
      <c r="G291" s="2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154</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
      <c r="A292" s="155"/>
      <c r="B292" s="156"/>
      <c r="C292" s="193" t="s">
        <v>451</v>
      </c>
      <c r="D292" s="161"/>
      <c r="E292" s="162">
        <v>19.95</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3" t="s">
        <v>184</v>
      </c>
      <c r="D293" s="161"/>
      <c r="E293" s="162">
        <v>18</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44</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3" t="s">
        <v>185</v>
      </c>
      <c r="D294" s="161"/>
      <c r="E294" s="162">
        <v>4.25</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3" t="s">
        <v>452</v>
      </c>
      <c r="D295" s="161"/>
      <c r="E295" s="162">
        <v>6.4</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44</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3" x14ac:dyDescent="0.2">
      <c r="A296" s="155"/>
      <c r="B296" s="156"/>
      <c r="C296" s="193" t="s">
        <v>453</v>
      </c>
      <c r="D296" s="161"/>
      <c r="E296" s="162">
        <v>72.625</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44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75">
        <v>53</v>
      </c>
      <c r="B297" s="176" t="s">
        <v>454</v>
      </c>
      <c r="C297" s="192" t="s">
        <v>455</v>
      </c>
      <c r="D297" s="177" t="s">
        <v>401</v>
      </c>
      <c r="E297" s="178">
        <v>230</v>
      </c>
      <c r="F297" s="179"/>
      <c r="G297" s="180">
        <f>ROUND(E297*F297,2)</f>
        <v>0</v>
      </c>
      <c r="H297" s="179"/>
      <c r="I297" s="180">
        <f>ROUND(E297*H297,2)</f>
        <v>0</v>
      </c>
      <c r="J297" s="179"/>
      <c r="K297" s="180">
        <f>ROUND(E297*J297,2)</f>
        <v>0</v>
      </c>
      <c r="L297" s="180">
        <v>15</v>
      </c>
      <c r="M297" s="180">
        <f>G297*(1+L297/100)</f>
        <v>0</v>
      </c>
      <c r="N297" s="178">
        <v>0</v>
      </c>
      <c r="O297" s="178">
        <f>ROUND(E297*N297,2)</f>
        <v>0</v>
      </c>
      <c r="P297" s="178">
        <v>0</v>
      </c>
      <c r="Q297" s="178">
        <f>ROUND(E297*P297,2)</f>
        <v>0</v>
      </c>
      <c r="R297" s="180" t="s">
        <v>431</v>
      </c>
      <c r="S297" s="180" t="s">
        <v>148</v>
      </c>
      <c r="T297" s="181" t="s">
        <v>149</v>
      </c>
      <c r="U297" s="159">
        <v>0.03</v>
      </c>
      <c r="V297" s="159">
        <f>ROUND(E297*U297,2)</f>
        <v>6.9</v>
      </c>
      <c r="W297" s="159"/>
      <c r="X297" s="159" t="s">
        <v>150</v>
      </c>
      <c r="Y297" s="159" t="s">
        <v>151</v>
      </c>
      <c r="Z297" s="148"/>
      <c r="AA297" s="148"/>
      <c r="AB297" s="148"/>
      <c r="AC297" s="148"/>
      <c r="AD297" s="148"/>
      <c r="AE297" s="148"/>
      <c r="AF297" s="148"/>
      <c r="AG297" s="148" t="s">
        <v>152</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
      <c r="A298" s="155"/>
      <c r="B298" s="156"/>
      <c r="C298" s="258" t="s">
        <v>456</v>
      </c>
      <c r="D298" s="259"/>
      <c r="E298" s="259"/>
      <c r="F298" s="259"/>
      <c r="G298" s="2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154</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
      <c r="A299" s="155"/>
      <c r="B299" s="156"/>
      <c r="C299" s="193" t="s">
        <v>457</v>
      </c>
      <c r="D299" s="161"/>
      <c r="E299" s="162">
        <v>70</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44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
      <c r="A300" s="155"/>
      <c r="B300" s="156"/>
      <c r="C300" s="193" t="s">
        <v>458</v>
      </c>
      <c r="D300" s="161"/>
      <c r="E300" s="162">
        <v>72</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
      <c r="A301" s="155"/>
      <c r="B301" s="156"/>
      <c r="C301" s="193" t="s">
        <v>459</v>
      </c>
      <c r="D301" s="161"/>
      <c r="E301" s="162">
        <v>72</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44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193" t="s">
        <v>460</v>
      </c>
      <c r="D302" s="161"/>
      <c r="E302" s="162">
        <v>16</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44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1" x14ac:dyDescent="0.2">
      <c r="A303" s="175">
        <v>54</v>
      </c>
      <c r="B303" s="176" t="s">
        <v>461</v>
      </c>
      <c r="C303" s="192" t="s">
        <v>462</v>
      </c>
      <c r="D303" s="177" t="s">
        <v>401</v>
      </c>
      <c r="E303" s="178">
        <v>2</v>
      </c>
      <c r="F303" s="179"/>
      <c r="G303" s="180">
        <f>ROUND(E303*F303,2)</f>
        <v>0</v>
      </c>
      <c r="H303" s="179"/>
      <c r="I303" s="180">
        <f>ROUND(E303*H303,2)</f>
        <v>0</v>
      </c>
      <c r="J303" s="179"/>
      <c r="K303" s="180">
        <f>ROUND(E303*J303,2)</f>
        <v>0</v>
      </c>
      <c r="L303" s="180">
        <v>15</v>
      </c>
      <c r="M303" s="180">
        <f>G303*(1+L303/100)</f>
        <v>0</v>
      </c>
      <c r="N303" s="178">
        <v>0</v>
      </c>
      <c r="O303" s="178">
        <f>ROUND(E303*N303,2)</f>
        <v>0</v>
      </c>
      <c r="P303" s="178">
        <v>0</v>
      </c>
      <c r="Q303" s="178">
        <f>ROUND(E303*P303,2)</f>
        <v>0</v>
      </c>
      <c r="R303" s="180" t="s">
        <v>431</v>
      </c>
      <c r="S303" s="180" t="s">
        <v>148</v>
      </c>
      <c r="T303" s="181" t="s">
        <v>149</v>
      </c>
      <c r="U303" s="159">
        <v>0.06</v>
      </c>
      <c r="V303" s="159">
        <f>ROUND(E303*U303,2)</f>
        <v>0.12</v>
      </c>
      <c r="W303" s="159"/>
      <c r="X303" s="159" t="s">
        <v>150</v>
      </c>
      <c r="Y303" s="159" t="s">
        <v>151</v>
      </c>
      <c r="Z303" s="148"/>
      <c r="AA303" s="148"/>
      <c r="AB303" s="148"/>
      <c r="AC303" s="148"/>
      <c r="AD303" s="148"/>
      <c r="AE303" s="148"/>
      <c r="AF303" s="148"/>
      <c r="AG303" s="148" t="s">
        <v>152</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
      <c r="A304" s="155"/>
      <c r="B304" s="156"/>
      <c r="C304" s="258" t="s">
        <v>456</v>
      </c>
      <c r="D304" s="259"/>
      <c r="E304" s="259"/>
      <c r="F304" s="259"/>
      <c r="G304" s="2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154</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2" x14ac:dyDescent="0.2">
      <c r="A305" s="155"/>
      <c r="B305" s="156"/>
      <c r="C305" s="193" t="s">
        <v>463</v>
      </c>
      <c r="D305" s="161"/>
      <c r="E305" s="162">
        <v>2</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75">
        <v>55</v>
      </c>
      <c r="B306" s="176" t="s">
        <v>464</v>
      </c>
      <c r="C306" s="192" t="s">
        <v>465</v>
      </c>
      <c r="D306" s="177" t="s">
        <v>401</v>
      </c>
      <c r="E306" s="178">
        <v>2</v>
      </c>
      <c r="F306" s="179"/>
      <c r="G306" s="180">
        <f>ROUND(E306*F306,2)</f>
        <v>0</v>
      </c>
      <c r="H306" s="179"/>
      <c r="I306" s="180">
        <f>ROUND(E306*H306,2)</f>
        <v>0</v>
      </c>
      <c r="J306" s="179"/>
      <c r="K306" s="180">
        <f>ROUND(E306*J306,2)</f>
        <v>0</v>
      </c>
      <c r="L306" s="180">
        <v>15</v>
      </c>
      <c r="M306" s="180">
        <f>G306*(1+L306/100)</f>
        <v>0</v>
      </c>
      <c r="N306" s="178">
        <v>0</v>
      </c>
      <c r="O306" s="178">
        <f>ROUND(E306*N306,2)</f>
        <v>0</v>
      </c>
      <c r="P306" s="178">
        <v>0</v>
      </c>
      <c r="Q306" s="178">
        <f>ROUND(E306*P306,2)</f>
        <v>0</v>
      </c>
      <c r="R306" s="180" t="s">
        <v>431</v>
      </c>
      <c r="S306" s="180" t="s">
        <v>148</v>
      </c>
      <c r="T306" s="181" t="s">
        <v>149</v>
      </c>
      <c r="U306" s="159">
        <v>0.09</v>
      </c>
      <c r="V306" s="159">
        <f>ROUND(E306*U306,2)</f>
        <v>0.18</v>
      </c>
      <c r="W306" s="159"/>
      <c r="X306" s="159" t="s">
        <v>150</v>
      </c>
      <c r="Y306" s="159" t="s">
        <v>151</v>
      </c>
      <c r="Z306" s="148"/>
      <c r="AA306" s="148"/>
      <c r="AB306" s="148"/>
      <c r="AC306" s="148"/>
      <c r="AD306" s="148"/>
      <c r="AE306" s="148"/>
      <c r="AF306" s="148"/>
      <c r="AG306" s="148" t="s">
        <v>152</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
      <c r="A307" s="155"/>
      <c r="B307" s="156"/>
      <c r="C307" s="258" t="s">
        <v>456</v>
      </c>
      <c r="D307" s="259"/>
      <c r="E307" s="259"/>
      <c r="F307" s="259"/>
      <c r="G307" s="2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154</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193" t="s">
        <v>466</v>
      </c>
      <c r="D308" s="161"/>
      <c r="E308" s="162">
        <v>2</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x14ac:dyDescent="0.2">
      <c r="A309" s="175">
        <v>56</v>
      </c>
      <c r="B309" s="176" t="s">
        <v>467</v>
      </c>
      <c r="C309" s="192" t="s">
        <v>468</v>
      </c>
      <c r="D309" s="177" t="s">
        <v>146</v>
      </c>
      <c r="E309" s="178">
        <v>12</v>
      </c>
      <c r="F309" s="179"/>
      <c r="G309" s="180">
        <f>ROUND(E309*F309,2)</f>
        <v>0</v>
      </c>
      <c r="H309" s="179"/>
      <c r="I309" s="180">
        <f>ROUND(E309*H309,2)</f>
        <v>0</v>
      </c>
      <c r="J309" s="179"/>
      <c r="K309" s="180">
        <f>ROUND(E309*J309,2)</f>
        <v>0</v>
      </c>
      <c r="L309" s="180">
        <v>15</v>
      </c>
      <c r="M309" s="180">
        <f>G309*(1+L309/100)</f>
        <v>0</v>
      </c>
      <c r="N309" s="178">
        <v>2.1900000000000001E-3</v>
      </c>
      <c r="O309" s="178">
        <f>ROUND(E309*N309,2)</f>
        <v>0.03</v>
      </c>
      <c r="P309" s="178">
        <v>7.4999999999999997E-2</v>
      </c>
      <c r="Q309" s="178">
        <f>ROUND(E309*P309,2)</f>
        <v>0.9</v>
      </c>
      <c r="R309" s="180" t="s">
        <v>431</v>
      </c>
      <c r="S309" s="180" t="s">
        <v>148</v>
      </c>
      <c r="T309" s="181" t="s">
        <v>149</v>
      </c>
      <c r="U309" s="159">
        <v>0.95499999999999996</v>
      </c>
      <c r="V309" s="159">
        <f>ROUND(E309*U309,2)</f>
        <v>11.46</v>
      </c>
      <c r="W309" s="159"/>
      <c r="X309" s="159" t="s">
        <v>150</v>
      </c>
      <c r="Y309" s="159" t="s">
        <v>151</v>
      </c>
      <c r="Z309" s="148"/>
      <c r="AA309" s="148"/>
      <c r="AB309" s="148"/>
      <c r="AC309" s="148"/>
      <c r="AD309" s="148"/>
      <c r="AE309" s="148"/>
      <c r="AF309" s="148"/>
      <c r="AG309" s="148" t="s">
        <v>152</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
      <c r="A310" s="155"/>
      <c r="B310" s="156"/>
      <c r="C310" s="258" t="s">
        <v>469</v>
      </c>
      <c r="D310" s="259"/>
      <c r="E310" s="259"/>
      <c r="F310" s="259"/>
      <c r="G310" s="2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154</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
      <c r="A311" s="155"/>
      <c r="B311" s="156"/>
      <c r="C311" s="193" t="s">
        <v>470</v>
      </c>
      <c r="D311" s="161"/>
      <c r="E311" s="162">
        <v>12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75">
        <v>57</v>
      </c>
      <c r="B312" s="176" t="s">
        <v>471</v>
      </c>
      <c r="C312" s="192" t="s">
        <v>472</v>
      </c>
      <c r="D312" s="177" t="s">
        <v>146</v>
      </c>
      <c r="E312" s="178">
        <v>36</v>
      </c>
      <c r="F312" s="179"/>
      <c r="G312" s="180">
        <f>ROUND(E312*F312,2)</f>
        <v>0</v>
      </c>
      <c r="H312" s="179"/>
      <c r="I312" s="180">
        <f>ROUND(E312*H312,2)</f>
        <v>0</v>
      </c>
      <c r="J312" s="179"/>
      <c r="K312" s="180">
        <f>ROUND(E312*J312,2)</f>
        <v>0</v>
      </c>
      <c r="L312" s="180">
        <v>15</v>
      </c>
      <c r="M312" s="180">
        <f>G312*(1+L312/100)</f>
        <v>0</v>
      </c>
      <c r="N312" s="178">
        <v>1E-3</v>
      </c>
      <c r="O312" s="178">
        <f>ROUND(E312*N312,2)</f>
        <v>0.04</v>
      </c>
      <c r="P312" s="178">
        <v>6.2E-2</v>
      </c>
      <c r="Q312" s="178">
        <f>ROUND(E312*P312,2)</f>
        <v>2.23</v>
      </c>
      <c r="R312" s="180" t="s">
        <v>431</v>
      </c>
      <c r="S312" s="180" t="s">
        <v>148</v>
      </c>
      <c r="T312" s="181" t="s">
        <v>149</v>
      </c>
      <c r="U312" s="159">
        <v>0.61199999999999999</v>
      </c>
      <c r="V312" s="159">
        <f>ROUND(E312*U312,2)</f>
        <v>22.03</v>
      </c>
      <c r="W312" s="159"/>
      <c r="X312" s="159" t="s">
        <v>150</v>
      </c>
      <c r="Y312" s="159" t="s">
        <v>151</v>
      </c>
      <c r="Z312" s="148"/>
      <c r="AA312" s="148"/>
      <c r="AB312" s="148"/>
      <c r="AC312" s="148"/>
      <c r="AD312" s="148"/>
      <c r="AE312" s="148"/>
      <c r="AF312" s="148"/>
      <c r="AG312" s="148" t="s">
        <v>152</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58" t="s">
        <v>469</v>
      </c>
      <c r="D313" s="259"/>
      <c r="E313" s="259"/>
      <c r="F313" s="259"/>
      <c r="G313" s="259"/>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154</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193" t="s">
        <v>473</v>
      </c>
      <c r="D314" s="161"/>
      <c r="E314" s="162">
        <v>36</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44</v>
      </c>
      <c r="AH314" s="148">
        <v>0</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5">
        <v>58</v>
      </c>
      <c r="B315" s="176" t="s">
        <v>474</v>
      </c>
      <c r="C315" s="192" t="s">
        <v>475</v>
      </c>
      <c r="D315" s="177" t="s">
        <v>146</v>
      </c>
      <c r="E315" s="178">
        <v>195.75</v>
      </c>
      <c r="F315" s="179"/>
      <c r="G315" s="180">
        <f>ROUND(E315*F315,2)</f>
        <v>0</v>
      </c>
      <c r="H315" s="179"/>
      <c r="I315" s="180">
        <f>ROUND(E315*H315,2)</f>
        <v>0</v>
      </c>
      <c r="J315" s="179"/>
      <c r="K315" s="180">
        <f>ROUND(E315*J315,2)</f>
        <v>0</v>
      </c>
      <c r="L315" s="180">
        <v>15</v>
      </c>
      <c r="M315" s="180">
        <f>G315*(1+L315/100)</f>
        <v>0</v>
      </c>
      <c r="N315" s="178">
        <v>9.2000000000000003E-4</v>
      </c>
      <c r="O315" s="178">
        <f>ROUND(E315*N315,2)</f>
        <v>0.18</v>
      </c>
      <c r="P315" s="178">
        <v>5.3999999999999999E-2</v>
      </c>
      <c r="Q315" s="178">
        <f>ROUND(E315*P315,2)</f>
        <v>10.57</v>
      </c>
      <c r="R315" s="180" t="s">
        <v>431</v>
      </c>
      <c r="S315" s="180" t="s">
        <v>148</v>
      </c>
      <c r="T315" s="181" t="s">
        <v>149</v>
      </c>
      <c r="U315" s="159">
        <v>0.46500000000000002</v>
      </c>
      <c r="V315" s="159">
        <f>ROUND(E315*U315,2)</f>
        <v>91.02</v>
      </c>
      <c r="W315" s="159"/>
      <c r="X315" s="159" t="s">
        <v>150</v>
      </c>
      <c r="Y315" s="159" t="s">
        <v>151</v>
      </c>
      <c r="Z315" s="148"/>
      <c r="AA315" s="148"/>
      <c r="AB315" s="148"/>
      <c r="AC315" s="148"/>
      <c r="AD315" s="148"/>
      <c r="AE315" s="148"/>
      <c r="AF315" s="148"/>
      <c r="AG315" s="148" t="s">
        <v>152</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
      <c r="A316" s="155"/>
      <c r="B316" s="156"/>
      <c r="C316" s="258" t="s">
        <v>469</v>
      </c>
      <c r="D316" s="259"/>
      <c r="E316" s="259"/>
      <c r="F316" s="259"/>
      <c r="G316" s="2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154</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2" x14ac:dyDescent="0.2">
      <c r="A317" s="155"/>
      <c r="B317" s="156"/>
      <c r="C317" s="193" t="s">
        <v>476</v>
      </c>
      <c r="D317" s="161"/>
      <c r="E317" s="162">
        <v>114.75</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44</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3" x14ac:dyDescent="0.2">
      <c r="A318" s="155"/>
      <c r="B318" s="156"/>
      <c r="C318" s="193" t="s">
        <v>477</v>
      </c>
      <c r="D318" s="161"/>
      <c r="E318" s="162">
        <v>54</v>
      </c>
      <c r="F318" s="159"/>
      <c r="G318" s="159"/>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44</v>
      </c>
      <c r="AH318" s="148">
        <v>0</v>
      </c>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3" x14ac:dyDescent="0.2">
      <c r="A319" s="155"/>
      <c r="B319" s="156"/>
      <c r="C319" s="193" t="s">
        <v>224</v>
      </c>
      <c r="D319" s="161"/>
      <c r="E319" s="162">
        <v>27</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75">
        <v>59</v>
      </c>
      <c r="B320" s="176" t="s">
        <v>478</v>
      </c>
      <c r="C320" s="192" t="s">
        <v>479</v>
      </c>
      <c r="D320" s="177" t="s">
        <v>146</v>
      </c>
      <c r="E320" s="178">
        <v>72</v>
      </c>
      <c r="F320" s="179"/>
      <c r="G320" s="180">
        <f>ROUND(E320*F320,2)</f>
        <v>0</v>
      </c>
      <c r="H320" s="179"/>
      <c r="I320" s="180">
        <f>ROUND(E320*H320,2)</f>
        <v>0</v>
      </c>
      <c r="J320" s="179"/>
      <c r="K320" s="180">
        <f>ROUND(E320*J320,2)</f>
        <v>0</v>
      </c>
      <c r="L320" s="180">
        <v>15</v>
      </c>
      <c r="M320" s="180">
        <f>G320*(1+L320/100)</f>
        <v>0</v>
      </c>
      <c r="N320" s="178">
        <v>8.1999999999999998E-4</v>
      </c>
      <c r="O320" s="178">
        <f>ROUND(E320*N320,2)</f>
        <v>0.06</v>
      </c>
      <c r="P320" s="178">
        <v>4.7E-2</v>
      </c>
      <c r="Q320" s="178">
        <f>ROUND(E320*P320,2)</f>
        <v>3.38</v>
      </c>
      <c r="R320" s="180" t="s">
        <v>431</v>
      </c>
      <c r="S320" s="180" t="s">
        <v>148</v>
      </c>
      <c r="T320" s="181" t="s">
        <v>149</v>
      </c>
      <c r="U320" s="159">
        <v>0.39600000000000002</v>
      </c>
      <c r="V320" s="159">
        <f>ROUND(E320*U320,2)</f>
        <v>28.51</v>
      </c>
      <c r="W320" s="159"/>
      <c r="X320" s="159" t="s">
        <v>150</v>
      </c>
      <c r="Y320" s="159" t="s">
        <v>151</v>
      </c>
      <c r="Z320" s="148"/>
      <c r="AA320" s="148"/>
      <c r="AB320" s="148"/>
      <c r="AC320" s="148"/>
      <c r="AD320" s="148"/>
      <c r="AE320" s="148"/>
      <c r="AF320" s="148"/>
      <c r="AG320" s="148" t="s">
        <v>152</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
      <c r="A321" s="155"/>
      <c r="B321" s="156"/>
      <c r="C321" s="258" t="s">
        <v>469</v>
      </c>
      <c r="D321" s="259"/>
      <c r="E321" s="259"/>
      <c r="F321" s="259"/>
      <c r="G321" s="2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154</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193" t="s">
        <v>480</v>
      </c>
      <c r="D322" s="161"/>
      <c r="E322" s="162">
        <v>72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ht="33.75" outlineLevel="1" x14ac:dyDescent="0.2">
      <c r="A323" s="175">
        <v>60</v>
      </c>
      <c r="B323" s="176" t="s">
        <v>481</v>
      </c>
      <c r="C323" s="192" t="s">
        <v>482</v>
      </c>
      <c r="D323" s="177" t="s">
        <v>146</v>
      </c>
      <c r="E323" s="178">
        <v>5.5</v>
      </c>
      <c r="F323" s="179"/>
      <c r="G323" s="180">
        <f>ROUND(E323*F323,2)</f>
        <v>0</v>
      </c>
      <c r="H323" s="179"/>
      <c r="I323" s="180">
        <f>ROUND(E323*H323,2)</f>
        <v>0</v>
      </c>
      <c r="J323" s="179"/>
      <c r="K323" s="180">
        <f>ROUND(E323*J323,2)</f>
        <v>0</v>
      </c>
      <c r="L323" s="180">
        <v>15</v>
      </c>
      <c r="M323" s="180">
        <f>G323*(1+L323/100)</f>
        <v>0</v>
      </c>
      <c r="N323" s="178">
        <v>1E-3</v>
      </c>
      <c r="O323" s="178">
        <f>ROUND(E323*N323,2)</f>
        <v>0.01</v>
      </c>
      <c r="P323" s="178">
        <v>6.3E-2</v>
      </c>
      <c r="Q323" s="178">
        <f>ROUND(E323*P323,2)</f>
        <v>0.35</v>
      </c>
      <c r="R323" s="180" t="s">
        <v>431</v>
      </c>
      <c r="S323" s="180" t="s">
        <v>148</v>
      </c>
      <c r="T323" s="181" t="s">
        <v>149</v>
      </c>
      <c r="U323" s="159">
        <v>0.71799999999999997</v>
      </c>
      <c r="V323" s="159">
        <f>ROUND(E323*U323,2)</f>
        <v>3.95</v>
      </c>
      <c r="W323" s="159"/>
      <c r="X323" s="159" t="s">
        <v>150</v>
      </c>
      <c r="Y323" s="159" t="s">
        <v>151</v>
      </c>
      <c r="Z323" s="148"/>
      <c r="AA323" s="148"/>
      <c r="AB323" s="148"/>
      <c r="AC323" s="148"/>
      <c r="AD323" s="148"/>
      <c r="AE323" s="148"/>
      <c r="AF323" s="148"/>
      <c r="AG323" s="148" t="s">
        <v>152</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3" t="s">
        <v>483</v>
      </c>
      <c r="D324" s="161"/>
      <c r="E324" s="162">
        <v>5.5</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1" x14ac:dyDescent="0.2">
      <c r="A325" s="175">
        <v>61</v>
      </c>
      <c r="B325" s="176" t="s">
        <v>484</v>
      </c>
      <c r="C325" s="192" t="s">
        <v>485</v>
      </c>
      <c r="D325" s="177" t="s">
        <v>358</v>
      </c>
      <c r="E325" s="178">
        <v>17.12</v>
      </c>
      <c r="F325" s="179"/>
      <c r="G325" s="180">
        <f>ROUND(E325*F325,2)</f>
        <v>0</v>
      </c>
      <c r="H325" s="179"/>
      <c r="I325" s="180">
        <f>ROUND(E325*H325,2)</f>
        <v>0</v>
      </c>
      <c r="J325" s="179"/>
      <c r="K325" s="180">
        <f>ROUND(E325*J325,2)</f>
        <v>0</v>
      </c>
      <c r="L325" s="180">
        <v>15</v>
      </c>
      <c r="M325" s="180">
        <f>G325*(1+L325/100)</f>
        <v>0</v>
      </c>
      <c r="N325" s="178">
        <v>0</v>
      </c>
      <c r="O325" s="178">
        <f>ROUND(E325*N325,2)</f>
        <v>0</v>
      </c>
      <c r="P325" s="178">
        <v>4.6000000000000001E-4</v>
      </c>
      <c r="Q325" s="178">
        <f>ROUND(E325*P325,2)</f>
        <v>0.01</v>
      </c>
      <c r="R325" s="180" t="s">
        <v>431</v>
      </c>
      <c r="S325" s="180" t="s">
        <v>148</v>
      </c>
      <c r="T325" s="181" t="s">
        <v>149</v>
      </c>
      <c r="U325" s="159">
        <v>3.24</v>
      </c>
      <c r="V325" s="159">
        <f>ROUND(E325*U325,2)</f>
        <v>55.47</v>
      </c>
      <c r="W325" s="159"/>
      <c r="X325" s="159" t="s">
        <v>150</v>
      </c>
      <c r="Y325" s="159" t="s">
        <v>151</v>
      </c>
      <c r="Z325" s="148"/>
      <c r="AA325" s="148"/>
      <c r="AB325" s="148"/>
      <c r="AC325" s="148"/>
      <c r="AD325" s="148"/>
      <c r="AE325" s="148"/>
      <c r="AF325" s="148"/>
      <c r="AG325" s="148" t="s">
        <v>152</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193" t="s">
        <v>486</v>
      </c>
      <c r="D326" s="161"/>
      <c r="E326" s="162">
        <v>7.04</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44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3" x14ac:dyDescent="0.2">
      <c r="A327" s="155"/>
      <c r="B327" s="156"/>
      <c r="C327" s="193" t="s">
        <v>487</v>
      </c>
      <c r="D327" s="161"/>
      <c r="E327" s="162">
        <v>10.08</v>
      </c>
      <c r="F327" s="159"/>
      <c r="G327" s="159"/>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44</v>
      </c>
      <c r="AH327" s="148">
        <v>0</v>
      </c>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1" x14ac:dyDescent="0.2">
      <c r="A328" s="175">
        <v>62</v>
      </c>
      <c r="B328" s="176" t="s">
        <v>488</v>
      </c>
      <c r="C328" s="192" t="s">
        <v>489</v>
      </c>
      <c r="D328" s="177" t="s">
        <v>358</v>
      </c>
      <c r="E328" s="178">
        <v>99.06</v>
      </c>
      <c r="F328" s="179"/>
      <c r="G328" s="180">
        <f>ROUND(E328*F328,2)</f>
        <v>0</v>
      </c>
      <c r="H328" s="179"/>
      <c r="I328" s="180">
        <f>ROUND(E328*H328,2)</f>
        <v>0</v>
      </c>
      <c r="J328" s="179"/>
      <c r="K328" s="180">
        <f>ROUND(E328*J328,2)</f>
        <v>0</v>
      </c>
      <c r="L328" s="180">
        <v>15</v>
      </c>
      <c r="M328" s="180">
        <f>G328*(1+L328/100)</f>
        <v>0</v>
      </c>
      <c r="N328" s="178">
        <v>0</v>
      </c>
      <c r="O328" s="178">
        <f>ROUND(E328*N328,2)</f>
        <v>0</v>
      </c>
      <c r="P328" s="178">
        <v>3.6999999999999998E-2</v>
      </c>
      <c r="Q328" s="178">
        <f>ROUND(E328*P328,2)</f>
        <v>3.67</v>
      </c>
      <c r="R328" s="180" t="s">
        <v>431</v>
      </c>
      <c r="S328" s="180" t="s">
        <v>148</v>
      </c>
      <c r="T328" s="181" t="s">
        <v>149</v>
      </c>
      <c r="U328" s="159">
        <v>0.55000000000000004</v>
      </c>
      <c r="V328" s="159">
        <f>ROUND(E328*U328,2)</f>
        <v>54.48</v>
      </c>
      <c r="W328" s="159"/>
      <c r="X328" s="159" t="s">
        <v>150</v>
      </c>
      <c r="Y328" s="159" t="s">
        <v>151</v>
      </c>
      <c r="Z328" s="148"/>
      <c r="AA328" s="148"/>
      <c r="AB328" s="148"/>
      <c r="AC328" s="148"/>
      <c r="AD328" s="148"/>
      <c r="AE328" s="148"/>
      <c r="AF328" s="148"/>
      <c r="AG328" s="148" t="s">
        <v>152</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
      <c r="A329" s="155"/>
      <c r="B329" s="156"/>
      <c r="C329" s="193" t="s">
        <v>490</v>
      </c>
      <c r="D329" s="161"/>
      <c r="E329" s="162">
        <v>24.6</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3" t="s">
        <v>491</v>
      </c>
      <c r="D330" s="161"/>
      <c r="E330" s="162">
        <v>65.400000000000006</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44</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3" t="s">
        <v>492</v>
      </c>
      <c r="D331" s="161"/>
      <c r="E331" s="162">
        <v>4.55</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3" t="s">
        <v>493</v>
      </c>
      <c r="D332" s="161"/>
      <c r="E332" s="162">
        <v>4.51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2.5" outlineLevel="1" x14ac:dyDescent="0.2">
      <c r="A333" s="175">
        <v>63</v>
      </c>
      <c r="B333" s="176" t="s">
        <v>494</v>
      </c>
      <c r="C333" s="192" t="s">
        <v>495</v>
      </c>
      <c r="D333" s="177" t="s">
        <v>146</v>
      </c>
      <c r="E333" s="178">
        <v>18.79</v>
      </c>
      <c r="F333" s="179"/>
      <c r="G333" s="180">
        <f>ROUND(E333*F333,2)</f>
        <v>0</v>
      </c>
      <c r="H333" s="179"/>
      <c r="I333" s="180">
        <f>ROUND(E333*H333,2)</f>
        <v>0</v>
      </c>
      <c r="J333" s="179"/>
      <c r="K333" s="180">
        <f>ROUND(E333*J333,2)</f>
        <v>0</v>
      </c>
      <c r="L333" s="180">
        <v>15</v>
      </c>
      <c r="M333" s="180">
        <f>G333*(1+L333/100)</f>
        <v>0</v>
      </c>
      <c r="N333" s="178">
        <v>0</v>
      </c>
      <c r="O333" s="178">
        <f>ROUND(E333*N333,2)</f>
        <v>0</v>
      </c>
      <c r="P333" s="178">
        <v>0</v>
      </c>
      <c r="Q333" s="178">
        <f>ROUND(E333*P333,2)</f>
        <v>0</v>
      </c>
      <c r="R333" s="180" t="s">
        <v>147</v>
      </c>
      <c r="S333" s="180" t="s">
        <v>148</v>
      </c>
      <c r="T333" s="181" t="s">
        <v>149</v>
      </c>
      <c r="U333" s="159">
        <v>0.115</v>
      </c>
      <c r="V333" s="159">
        <f>ROUND(E333*U333,2)</f>
        <v>2.16</v>
      </c>
      <c r="W333" s="159"/>
      <c r="X333" s="159" t="s">
        <v>150</v>
      </c>
      <c r="Y333" s="159" t="s">
        <v>151</v>
      </c>
      <c r="Z333" s="148"/>
      <c r="AA333" s="148"/>
      <c r="AB333" s="148"/>
      <c r="AC333" s="148"/>
      <c r="AD333" s="148"/>
      <c r="AE333" s="148"/>
      <c r="AF333" s="148"/>
      <c r="AG333" s="148" t="s">
        <v>152</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ht="22.5" outlineLevel="2" x14ac:dyDescent="0.2">
      <c r="A334" s="155"/>
      <c r="B334" s="156"/>
      <c r="C334" s="258" t="s">
        <v>496</v>
      </c>
      <c r="D334" s="259"/>
      <c r="E334" s="259"/>
      <c r="F334" s="259"/>
      <c r="G334" s="2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154</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82" t="str">
        <f>C334</f>
        <v>krajníků, desek nebo panelů od spojovacího materiálu s odklizením a uložením očištěných hmot a spojovacího materiálu na skládku na vzdálenost do 10 m</v>
      </c>
      <c r="BB334" s="148"/>
      <c r="BC334" s="148"/>
      <c r="BD334" s="148"/>
      <c r="BE334" s="148"/>
      <c r="BF334" s="148"/>
      <c r="BG334" s="148"/>
      <c r="BH334" s="148"/>
    </row>
    <row r="335" spans="1:60" outlineLevel="2" x14ac:dyDescent="0.2">
      <c r="A335" s="155"/>
      <c r="B335" s="156"/>
      <c r="C335" s="193" t="s">
        <v>205</v>
      </c>
      <c r="D335" s="161"/>
      <c r="E335" s="162">
        <v>10.6</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44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
      <c r="A336" s="155"/>
      <c r="B336" s="156"/>
      <c r="C336" s="193" t="s">
        <v>206</v>
      </c>
      <c r="D336" s="161"/>
      <c r="E336" s="162">
        <v>8.19</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x14ac:dyDescent="0.2">
      <c r="A337" s="168" t="s">
        <v>142</v>
      </c>
      <c r="B337" s="169" t="s">
        <v>86</v>
      </c>
      <c r="C337" s="191" t="s">
        <v>87</v>
      </c>
      <c r="D337" s="170"/>
      <c r="E337" s="171"/>
      <c r="F337" s="172"/>
      <c r="G337" s="172">
        <f>SUMIF(AG338:AG339,"&lt;&gt;NOR",G338:G339)</f>
        <v>0</v>
      </c>
      <c r="H337" s="172"/>
      <c r="I337" s="172">
        <f>SUM(I338:I339)</f>
        <v>0</v>
      </c>
      <c r="J337" s="172"/>
      <c r="K337" s="172">
        <f>SUM(K338:K339)</f>
        <v>0</v>
      </c>
      <c r="L337" s="172"/>
      <c r="M337" s="172">
        <f>SUM(M338:M339)</f>
        <v>0</v>
      </c>
      <c r="N337" s="171"/>
      <c r="O337" s="171">
        <f>SUM(O338:O339)</f>
        <v>0</v>
      </c>
      <c r="P337" s="171"/>
      <c r="Q337" s="171">
        <f>SUM(Q338:Q339)</f>
        <v>0</v>
      </c>
      <c r="R337" s="172"/>
      <c r="S337" s="172"/>
      <c r="T337" s="173"/>
      <c r="U337" s="167"/>
      <c r="V337" s="167">
        <f>SUM(V338:V339)</f>
        <v>374.96</v>
      </c>
      <c r="W337" s="167"/>
      <c r="X337" s="167"/>
      <c r="Y337" s="167"/>
      <c r="AG337" t="s">
        <v>143</v>
      </c>
    </row>
    <row r="338" spans="1:60" ht="22.5" outlineLevel="1" x14ac:dyDescent="0.2">
      <c r="A338" s="175">
        <v>64</v>
      </c>
      <c r="B338" s="176" t="s">
        <v>497</v>
      </c>
      <c r="C338" s="192" t="s">
        <v>498</v>
      </c>
      <c r="D338" s="177" t="s">
        <v>499</v>
      </c>
      <c r="E338" s="178">
        <v>200.30028999999999</v>
      </c>
      <c r="F338" s="179"/>
      <c r="G338" s="180">
        <f>ROUND(E338*F338,2)</f>
        <v>0</v>
      </c>
      <c r="H338" s="179"/>
      <c r="I338" s="180">
        <f>ROUND(E338*H338,2)</f>
        <v>0</v>
      </c>
      <c r="J338" s="179"/>
      <c r="K338" s="180">
        <f>ROUND(E338*J338,2)</f>
        <v>0</v>
      </c>
      <c r="L338" s="180">
        <v>15</v>
      </c>
      <c r="M338" s="180">
        <f>G338*(1+L338/100)</f>
        <v>0</v>
      </c>
      <c r="N338" s="178">
        <v>0</v>
      </c>
      <c r="O338" s="178">
        <f>ROUND(E338*N338,2)</f>
        <v>0</v>
      </c>
      <c r="P338" s="178">
        <v>0</v>
      </c>
      <c r="Q338" s="178">
        <f>ROUND(E338*P338,2)</f>
        <v>0</v>
      </c>
      <c r="R338" s="180" t="s">
        <v>232</v>
      </c>
      <c r="S338" s="180" t="s">
        <v>148</v>
      </c>
      <c r="T338" s="181" t="s">
        <v>149</v>
      </c>
      <c r="U338" s="159">
        <v>1.8720000000000001</v>
      </c>
      <c r="V338" s="159">
        <f>ROUND(E338*U338,2)</f>
        <v>374.96</v>
      </c>
      <c r="W338" s="159"/>
      <c r="X338" s="159" t="s">
        <v>500</v>
      </c>
      <c r="Y338" s="159" t="s">
        <v>151</v>
      </c>
      <c r="Z338" s="148"/>
      <c r="AA338" s="148"/>
      <c r="AB338" s="148"/>
      <c r="AC338" s="148"/>
      <c r="AD338" s="148"/>
      <c r="AE338" s="148"/>
      <c r="AF338" s="148"/>
      <c r="AG338" s="148" t="s">
        <v>501</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
      <c r="A339" s="155"/>
      <c r="B339" s="156"/>
      <c r="C339" s="258" t="s">
        <v>502</v>
      </c>
      <c r="D339" s="259"/>
      <c r="E339" s="259"/>
      <c r="F339" s="259"/>
      <c r="G339" s="2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154</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x14ac:dyDescent="0.2">
      <c r="A340" s="168" t="s">
        <v>142</v>
      </c>
      <c r="B340" s="169" t="s">
        <v>88</v>
      </c>
      <c r="C340" s="191" t="s">
        <v>89</v>
      </c>
      <c r="D340" s="170"/>
      <c r="E340" s="171"/>
      <c r="F340" s="172"/>
      <c r="G340" s="172">
        <f>SUMIF(AG341:AG361,"&lt;&gt;NOR",G341:G361)</f>
        <v>0</v>
      </c>
      <c r="H340" s="172"/>
      <c r="I340" s="172">
        <f>SUM(I341:I361)</f>
        <v>0</v>
      </c>
      <c r="J340" s="172"/>
      <c r="K340" s="172">
        <f>SUM(K341:K361)</f>
        <v>0</v>
      </c>
      <c r="L340" s="172"/>
      <c r="M340" s="172">
        <f>SUM(M341:M361)</f>
        <v>0</v>
      </c>
      <c r="N340" s="171"/>
      <c r="O340" s="171">
        <f>SUM(O341:O361)</f>
        <v>0.56000000000000005</v>
      </c>
      <c r="P340" s="171"/>
      <c r="Q340" s="171">
        <f>SUM(Q341:Q361)</f>
        <v>0</v>
      </c>
      <c r="R340" s="172"/>
      <c r="S340" s="172"/>
      <c r="T340" s="173"/>
      <c r="U340" s="167"/>
      <c r="V340" s="167">
        <f>SUM(V341:V361)</f>
        <v>66.72</v>
      </c>
      <c r="W340" s="167"/>
      <c r="X340" s="167"/>
      <c r="Y340" s="167"/>
      <c r="AG340" t="s">
        <v>143</v>
      </c>
    </row>
    <row r="341" spans="1:60" ht="33.75" outlineLevel="1" x14ac:dyDescent="0.2">
      <c r="A341" s="175">
        <v>65</v>
      </c>
      <c r="B341" s="176" t="s">
        <v>503</v>
      </c>
      <c r="C341" s="192" t="s">
        <v>504</v>
      </c>
      <c r="D341" s="177" t="s">
        <v>146</v>
      </c>
      <c r="E341" s="178">
        <v>40.131999999999998</v>
      </c>
      <c r="F341" s="179"/>
      <c r="G341" s="180">
        <f>ROUND(E341*F341,2)</f>
        <v>0</v>
      </c>
      <c r="H341" s="179"/>
      <c r="I341" s="180">
        <f>ROUND(E341*H341,2)</f>
        <v>0</v>
      </c>
      <c r="J341" s="179"/>
      <c r="K341" s="180">
        <f>ROUND(E341*J341,2)</f>
        <v>0</v>
      </c>
      <c r="L341" s="180">
        <v>15</v>
      </c>
      <c r="M341" s="180">
        <f>G341*(1+L341/100)</f>
        <v>0</v>
      </c>
      <c r="N341" s="178">
        <v>5.1999999999999995E-4</v>
      </c>
      <c r="O341" s="178">
        <f>ROUND(E341*N341,2)</f>
        <v>0.02</v>
      </c>
      <c r="P341" s="178">
        <v>0</v>
      </c>
      <c r="Q341" s="178">
        <f>ROUND(E341*P341,2)</f>
        <v>0</v>
      </c>
      <c r="R341" s="180" t="s">
        <v>505</v>
      </c>
      <c r="S341" s="180" t="s">
        <v>148</v>
      </c>
      <c r="T341" s="181" t="s">
        <v>149</v>
      </c>
      <c r="U341" s="159">
        <v>4.9000000000000002E-2</v>
      </c>
      <c r="V341" s="159">
        <f>ROUND(E341*U341,2)</f>
        <v>1.97</v>
      </c>
      <c r="W341" s="159"/>
      <c r="X341" s="159" t="s">
        <v>150</v>
      </c>
      <c r="Y341" s="159" t="s">
        <v>151</v>
      </c>
      <c r="Z341" s="148"/>
      <c r="AA341" s="148"/>
      <c r="AB341" s="148"/>
      <c r="AC341" s="148"/>
      <c r="AD341" s="148"/>
      <c r="AE341" s="148"/>
      <c r="AF341" s="148"/>
      <c r="AG341" s="148" t="s">
        <v>152</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3" t="s">
        <v>192</v>
      </c>
      <c r="D342" s="161"/>
      <c r="E342" s="162">
        <v>32.78</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3" t="s">
        <v>193</v>
      </c>
      <c r="D343" s="161"/>
      <c r="E343" s="162">
        <v>7.3520000000000003</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44</v>
      </c>
      <c r="AH343" s="148">
        <v>0</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2.5" outlineLevel="1" x14ac:dyDescent="0.2">
      <c r="A344" s="175">
        <v>66</v>
      </c>
      <c r="B344" s="176" t="s">
        <v>506</v>
      </c>
      <c r="C344" s="192" t="s">
        <v>507</v>
      </c>
      <c r="D344" s="177" t="s">
        <v>146</v>
      </c>
      <c r="E344" s="178">
        <v>40.131999999999998</v>
      </c>
      <c r="F344" s="179"/>
      <c r="G344" s="180">
        <f>ROUND(E344*F344,2)</f>
        <v>0</v>
      </c>
      <c r="H344" s="179"/>
      <c r="I344" s="180">
        <f>ROUND(E344*H344,2)</f>
        <v>0</v>
      </c>
      <c r="J344" s="179"/>
      <c r="K344" s="180">
        <f>ROUND(E344*J344,2)</f>
        <v>0</v>
      </c>
      <c r="L344" s="180">
        <v>15</v>
      </c>
      <c r="M344" s="180">
        <f>G344*(1+L344/100)</f>
        <v>0</v>
      </c>
      <c r="N344" s="178">
        <v>5.9800000000000001E-3</v>
      </c>
      <c r="O344" s="178">
        <f>ROUND(E344*N344,2)</f>
        <v>0.24</v>
      </c>
      <c r="P344" s="178">
        <v>0</v>
      </c>
      <c r="Q344" s="178">
        <f>ROUND(E344*P344,2)</f>
        <v>0</v>
      </c>
      <c r="R344" s="180" t="s">
        <v>505</v>
      </c>
      <c r="S344" s="180" t="s">
        <v>148</v>
      </c>
      <c r="T344" s="181" t="s">
        <v>149</v>
      </c>
      <c r="U344" s="159">
        <v>0.26600000000000001</v>
      </c>
      <c r="V344" s="159">
        <f>ROUND(E344*U344,2)</f>
        <v>10.68</v>
      </c>
      <c r="W344" s="159"/>
      <c r="X344" s="159" t="s">
        <v>150</v>
      </c>
      <c r="Y344" s="159" t="s">
        <v>151</v>
      </c>
      <c r="Z344" s="148"/>
      <c r="AA344" s="148"/>
      <c r="AB344" s="148"/>
      <c r="AC344" s="148"/>
      <c r="AD344" s="148"/>
      <c r="AE344" s="148"/>
      <c r="AF344" s="148"/>
      <c r="AG344" s="148" t="s">
        <v>152</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193" t="s">
        <v>508</v>
      </c>
      <c r="D345" s="161"/>
      <c r="E345" s="162">
        <v>40.131999999999998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44</v>
      </c>
      <c r="AH345" s="148">
        <v>5</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ht="22.5" outlineLevel="1" x14ac:dyDescent="0.2">
      <c r="A346" s="175">
        <v>67</v>
      </c>
      <c r="B346" s="176" t="s">
        <v>509</v>
      </c>
      <c r="C346" s="192" t="s">
        <v>510</v>
      </c>
      <c r="D346" s="177" t="s">
        <v>146</v>
      </c>
      <c r="E346" s="178">
        <v>107.88</v>
      </c>
      <c r="F346" s="179"/>
      <c r="G346" s="180">
        <f>ROUND(E346*F346,2)</f>
        <v>0</v>
      </c>
      <c r="H346" s="179"/>
      <c r="I346" s="180">
        <f>ROUND(E346*H346,2)</f>
        <v>0</v>
      </c>
      <c r="J346" s="179"/>
      <c r="K346" s="180">
        <f>ROUND(E346*J346,2)</f>
        <v>0</v>
      </c>
      <c r="L346" s="180">
        <v>15</v>
      </c>
      <c r="M346" s="180">
        <f>G346*(1+L346/100)</f>
        <v>0</v>
      </c>
      <c r="N346" s="178">
        <v>3.2000000000000003E-4</v>
      </c>
      <c r="O346" s="178">
        <f>ROUND(E346*N346,2)</f>
        <v>0.03</v>
      </c>
      <c r="P346" s="178">
        <v>0</v>
      </c>
      <c r="Q346" s="178">
        <f>ROUND(E346*P346,2)</f>
        <v>0</v>
      </c>
      <c r="R346" s="180" t="s">
        <v>505</v>
      </c>
      <c r="S346" s="180" t="s">
        <v>148</v>
      </c>
      <c r="T346" s="181" t="s">
        <v>149</v>
      </c>
      <c r="U346" s="159">
        <v>0.05</v>
      </c>
      <c r="V346" s="159">
        <f>ROUND(E346*U346,2)</f>
        <v>5.39</v>
      </c>
      <c r="W346" s="159"/>
      <c r="X346" s="159" t="s">
        <v>150</v>
      </c>
      <c r="Y346" s="159" t="s">
        <v>151</v>
      </c>
      <c r="Z346" s="148"/>
      <c r="AA346" s="148"/>
      <c r="AB346" s="148"/>
      <c r="AC346" s="148"/>
      <c r="AD346" s="148"/>
      <c r="AE346" s="148"/>
      <c r="AF346" s="148"/>
      <c r="AG346" s="148" t="s">
        <v>152</v>
      </c>
      <c r="AH346" s="148"/>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2" x14ac:dyDescent="0.2">
      <c r="A347" s="155"/>
      <c r="B347" s="156"/>
      <c r="C347" s="193" t="s">
        <v>445</v>
      </c>
      <c r="D347" s="161"/>
      <c r="E347" s="162">
        <v>25.58</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3" t="s">
        <v>446</v>
      </c>
      <c r="D348" s="161"/>
      <c r="E348" s="162">
        <v>66.603999999999999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3" t="s">
        <v>447</v>
      </c>
      <c r="D349" s="161"/>
      <c r="E349" s="162">
        <v>7.88</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44</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3" t="s">
        <v>448</v>
      </c>
      <c r="D350" s="161"/>
      <c r="E350" s="162">
        <v>7.8159999999999998</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44</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1" x14ac:dyDescent="0.2">
      <c r="A351" s="175">
        <v>68</v>
      </c>
      <c r="B351" s="176" t="s">
        <v>511</v>
      </c>
      <c r="C351" s="192" t="s">
        <v>512</v>
      </c>
      <c r="D351" s="177" t="s">
        <v>146</v>
      </c>
      <c r="E351" s="178">
        <v>32.82</v>
      </c>
      <c r="F351" s="179"/>
      <c r="G351" s="180">
        <f>ROUND(E351*F351,2)</f>
        <v>0</v>
      </c>
      <c r="H351" s="179"/>
      <c r="I351" s="180">
        <f>ROUND(E351*H351,2)</f>
        <v>0</v>
      </c>
      <c r="J351" s="179"/>
      <c r="K351" s="180">
        <f>ROUND(E351*J351,2)</f>
        <v>0</v>
      </c>
      <c r="L351" s="180">
        <v>15</v>
      </c>
      <c r="M351" s="180">
        <f>G351*(1+L351/100)</f>
        <v>0</v>
      </c>
      <c r="N351" s="178">
        <v>3.2000000000000003E-4</v>
      </c>
      <c r="O351" s="178">
        <f>ROUND(E351*N351,2)</f>
        <v>0.01</v>
      </c>
      <c r="P351" s="178">
        <v>0</v>
      </c>
      <c r="Q351" s="178">
        <f>ROUND(E351*P351,2)</f>
        <v>0</v>
      </c>
      <c r="R351" s="180" t="s">
        <v>505</v>
      </c>
      <c r="S351" s="180" t="s">
        <v>148</v>
      </c>
      <c r="T351" s="181" t="s">
        <v>149</v>
      </c>
      <c r="U351" s="159">
        <v>0.14000000000000001</v>
      </c>
      <c r="V351" s="159">
        <f>ROUND(E351*U351,2)</f>
        <v>4.59</v>
      </c>
      <c r="W351" s="159"/>
      <c r="X351" s="159" t="s">
        <v>150</v>
      </c>
      <c r="Y351" s="159" t="s">
        <v>151</v>
      </c>
      <c r="Z351" s="148"/>
      <c r="AA351" s="148"/>
      <c r="AB351" s="148"/>
      <c r="AC351" s="148"/>
      <c r="AD351" s="148"/>
      <c r="AE351" s="148"/>
      <c r="AF351" s="148"/>
      <c r="AG351" s="148" t="s">
        <v>152</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
      <c r="A352" s="155"/>
      <c r="B352" s="156"/>
      <c r="C352" s="193" t="s">
        <v>513</v>
      </c>
      <c r="D352" s="161"/>
      <c r="E352" s="162">
        <v>32.82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44</v>
      </c>
      <c r="AH352" s="148">
        <v>5</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
      <c r="A353" s="175">
        <v>69</v>
      </c>
      <c r="B353" s="176" t="s">
        <v>514</v>
      </c>
      <c r="C353" s="192" t="s">
        <v>515</v>
      </c>
      <c r="D353" s="177" t="s">
        <v>146</v>
      </c>
      <c r="E353" s="178">
        <v>107.88</v>
      </c>
      <c r="F353" s="179"/>
      <c r="G353" s="180">
        <f>ROUND(E353*F353,2)</f>
        <v>0</v>
      </c>
      <c r="H353" s="179"/>
      <c r="I353" s="180">
        <f>ROUND(E353*H353,2)</f>
        <v>0</v>
      </c>
      <c r="J353" s="179"/>
      <c r="K353" s="180">
        <f>ROUND(E353*J353,2)</f>
        <v>0</v>
      </c>
      <c r="L353" s="180">
        <v>15</v>
      </c>
      <c r="M353" s="180">
        <f>G353*(1+L353/100)</f>
        <v>0</v>
      </c>
      <c r="N353" s="178">
        <v>0</v>
      </c>
      <c r="O353" s="178">
        <f>ROUND(E353*N353,2)</f>
        <v>0</v>
      </c>
      <c r="P353" s="178">
        <v>0</v>
      </c>
      <c r="Q353" s="178">
        <f>ROUND(E353*P353,2)</f>
        <v>0</v>
      </c>
      <c r="R353" s="180" t="s">
        <v>505</v>
      </c>
      <c r="S353" s="180" t="s">
        <v>148</v>
      </c>
      <c r="T353" s="181" t="s">
        <v>149</v>
      </c>
      <c r="U353" s="159">
        <v>0.36</v>
      </c>
      <c r="V353" s="159">
        <f>ROUND(E353*U353,2)</f>
        <v>38.840000000000003</v>
      </c>
      <c r="W353" s="159"/>
      <c r="X353" s="159" t="s">
        <v>150</v>
      </c>
      <c r="Y353" s="159" t="s">
        <v>151</v>
      </c>
      <c r="Z353" s="148"/>
      <c r="AA353" s="148"/>
      <c r="AB353" s="148"/>
      <c r="AC353" s="148"/>
      <c r="AD353" s="148"/>
      <c r="AE353" s="148"/>
      <c r="AF353" s="148"/>
      <c r="AG353" s="148" t="s">
        <v>152</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
      <c r="A354" s="155"/>
      <c r="B354" s="156"/>
      <c r="C354" s="193" t="s">
        <v>516</v>
      </c>
      <c r="D354" s="161"/>
      <c r="E354" s="162">
        <v>107.88</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44</v>
      </c>
      <c r="AH354" s="148">
        <v>5</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1" x14ac:dyDescent="0.2">
      <c r="A355" s="175">
        <v>70</v>
      </c>
      <c r="B355" s="176" t="s">
        <v>517</v>
      </c>
      <c r="C355" s="192" t="s">
        <v>518</v>
      </c>
      <c r="D355" s="177" t="s">
        <v>146</v>
      </c>
      <c r="E355" s="178">
        <v>32.82</v>
      </c>
      <c r="F355" s="179"/>
      <c r="G355" s="180">
        <f>ROUND(E355*F355,2)</f>
        <v>0</v>
      </c>
      <c r="H355" s="179"/>
      <c r="I355" s="180">
        <f>ROUND(E355*H355,2)</f>
        <v>0</v>
      </c>
      <c r="J355" s="179"/>
      <c r="K355" s="180">
        <f>ROUND(E355*J355,2)</f>
        <v>0</v>
      </c>
      <c r="L355" s="180">
        <v>15</v>
      </c>
      <c r="M355" s="180">
        <f>G355*(1+L355/100)</f>
        <v>0</v>
      </c>
      <c r="N355" s="178">
        <v>1.7000000000000001E-4</v>
      </c>
      <c r="O355" s="178">
        <f>ROUND(E355*N355,2)</f>
        <v>0.01</v>
      </c>
      <c r="P355" s="178">
        <v>0</v>
      </c>
      <c r="Q355" s="178">
        <f>ROUND(E355*P355,2)</f>
        <v>0</v>
      </c>
      <c r="R355" s="180" t="s">
        <v>505</v>
      </c>
      <c r="S355" s="180" t="s">
        <v>148</v>
      </c>
      <c r="T355" s="181" t="s">
        <v>149</v>
      </c>
      <c r="U355" s="159">
        <v>0.16</v>
      </c>
      <c r="V355" s="159">
        <f>ROUND(E355*U355,2)</f>
        <v>5.25</v>
      </c>
      <c r="W355" s="159"/>
      <c r="X355" s="159" t="s">
        <v>150</v>
      </c>
      <c r="Y355" s="159" t="s">
        <v>151</v>
      </c>
      <c r="Z355" s="148"/>
      <c r="AA355" s="148"/>
      <c r="AB355" s="148"/>
      <c r="AC355" s="148"/>
      <c r="AD355" s="148"/>
      <c r="AE355" s="148"/>
      <c r="AF355" s="148"/>
      <c r="AG355" s="148" t="s">
        <v>152</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2" x14ac:dyDescent="0.2">
      <c r="A356" s="155"/>
      <c r="B356" s="156"/>
      <c r="C356" s="193" t="s">
        <v>519</v>
      </c>
      <c r="D356" s="161"/>
      <c r="E356" s="162">
        <v>32.82</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ht="22.5" outlineLevel="1" x14ac:dyDescent="0.2">
      <c r="A357" s="175">
        <v>71</v>
      </c>
      <c r="B357" s="176" t="s">
        <v>520</v>
      </c>
      <c r="C357" s="192" t="s">
        <v>521</v>
      </c>
      <c r="D357" s="177" t="s">
        <v>146</v>
      </c>
      <c r="E357" s="178">
        <v>129.45599999999999</v>
      </c>
      <c r="F357" s="179"/>
      <c r="G357" s="180">
        <f>ROUND(E357*F357,2)</f>
        <v>0</v>
      </c>
      <c r="H357" s="179"/>
      <c r="I357" s="180">
        <f>ROUND(E357*H357,2)</f>
        <v>0</v>
      </c>
      <c r="J357" s="179"/>
      <c r="K357" s="180">
        <f>ROUND(E357*J357,2)</f>
        <v>0</v>
      </c>
      <c r="L357" s="180">
        <v>15</v>
      </c>
      <c r="M357" s="180">
        <f>G357*(1+L357/100)</f>
        <v>0</v>
      </c>
      <c r="N357" s="178">
        <v>1.9300000000000001E-3</v>
      </c>
      <c r="O357" s="178">
        <f>ROUND(E357*N357,2)</f>
        <v>0.25</v>
      </c>
      <c r="P357" s="178">
        <v>0</v>
      </c>
      <c r="Q357" s="178">
        <f>ROUND(E357*P357,2)</f>
        <v>0</v>
      </c>
      <c r="R357" s="180" t="s">
        <v>402</v>
      </c>
      <c r="S357" s="180" t="s">
        <v>148</v>
      </c>
      <c r="T357" s="181" t="s">
        <v>149</v>
      </c>
      <c r="U357" s="159">
        <v>0</v>
      </c>
      <c r="V357" s="159">
        <f>ROUND(E357*U357,2)</f>
        <v>0</v>
      </c>
      <c r="W357" s="159"/>
      <c r="X357" s="159" t="s">
        <v>403</v>
      </c>
      <c r="Y357" s="159" t="s">
        <v>151</v>
      </c>
      <c r="Z357" s="148"/>
      <c r="AA357" s="148"/>
      <c r="AB357" s="148"/>
      <c r="AC357" s="148"/>
      <c r="AD357" s="148"/>
      <c r="AE357" s="148"/>
      <c r="AF357" s="148"/>
      <c r="AG357" s="148" t="s">
        <v>404</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
      <c r="A358" s="155"/>
      <c r="B358" s="156"/>
      <c r="C358" s="193" t="s">
        <v>516</v>
      </c>
      <c r="D358" s="161"/>
      <c r="E358" s="162">
        <v>107.88</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44</v>
      </c>
      <c r="AH358" s="148">
        <v>5</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5" t="s">
        <v>522</v>
      </c>
      <c r="D359" s="165"/>
      <c r="E359" s="166">
        <v>21.576000000000001</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44</v>
      </c>
      <c r="AH359" s="148">
        <v>4</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1" x14ac:dyDescent="0.2">
      <c r="A360" s="155">
        <v>72</v>
      </c>
      <c r="B360" s="156" t="s">
        <v>523</v>
      </c>
      <c r="C360" s="197" t="s">
        <v>524</v>
      </c>
      <c r="D360" s="157" t="s">
        <v>0</v>
      </c>
      <c r="E360" s="190"/>
      <c r="F360" s="160"/>
      <c r="G360" s="159">
        <f>ROUND(E360*F360,2)</f>
        <v>0</v>
      </c>
      <c r="H360" s="160"/>
      <c r="I360" s="159">
        <f>ROUND(E360*H360,2)</f>
        <v>0</v>
      </c>
      <c r="J360" s="160"/>
      <c r="K360" s="159">
        <f>ROUND(E360*J360,2)</f>
        <v>0</v>
      </c>
      <c r="L360" s="159">
        <v>15</v>
      </c>
      <c r="M360" s="159">
        <f>G360*(1+L360/100)</f>
        <v>0</v>
      </c>
      <c r="N360" s="158">
        <v>0</v>
      </c>
      <c r="O360" s="158">
        <f>ROUND(E360*N360,2)</f>
        <v>0</v>
      </c>
      <c r="P360" s="158">
        <v>0</v>
      </c>
      <c r="Q360" s="158">
        <f>ROUND(E360*P360,2)</f>
        <v>0</v>
      </c>
      <c r="R360" s="159" t="s">
        <v>505</v>
      </c>
      <c r="S360" s="159" t="s">
        <v>148</v>
      </c>
      <c r="T360" s="159" t="s">
        <v>149</v>
      </c>
      <c r="U360" s="159">
        <v>0</v>
      </c>
      <c r="V360" s="159">
        <f>ROUND(E360*U360,2)</f>
        <v>0</v>
      </c>
      <c r="W360" s="159"/>
      <c r="X360" s="159" t="s">
        <v>500</v>
      </c>
      <c r="Y360" s="159" t="s">
        <v>151</v>
      </c>
      <c r="Z360" s="148"/>
      <c r="AA360" s="148"/>
      <c r="AB360" s="148"/>
      <c r="AC360" s="148"/>
      <c r="AD360" s="148"/>
      <c r="AE360" s="148"/>
      <c r="AF360" s="148"/>
      <c r="AG360" s="148" t="s">
        <v>501</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71" t="s">
        <v>525</v>
      </c>
      <c r="D361" s="272"/>
      <c r="E361" s="272"/>
      <c r="F361" s="272"/>
      <c r="G361" s="272"/>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154</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x14ac:dyDescent="0.2">
      <c r="A362" s="168" t="s">
        <v>142</v>
      </c>
      <c r="B362" s="169" t="s">
        <v>90</v>
      </c>
      <c r="C362" s="191" t="s">
        <v>91</v>
      </c>
      <c r="D362" s="170"/>
      <c r="E362" s="171"/>
      <c r="F362" s="172"/>
      <c r="G362" s="172">
        <f>SUMIF(AG363:AG372,"&lt;&gt;NOR",G363:G372)</f>
        <v>0</v>
      </c>
      <c r="H362" s="172"/>
      <c r="I362" s="172">
        <f>SUM(I363:I372)</f>
        <v>0</v>
      </c>
      <c r="J362" s="172"/>
      <c r="K362" s="172">
        <f>SUM(K363:K372)</f>
        <v>0</v>
      </c>
      <c r="L362" s="172"/>
      <c r="M362" s="172">
        <f>SUM(M363:M372)</f>
        <v>0</v>
      </c>
      <c r="N362" s="171"/>
      <c r="O362" s="171">
        <f>SUM(O363:O372)</f>
        <v>0.49</v>
      </c>
      <c r="P362" s="171"/>
      <c r="Q362" s="171">
        <f>SUM(Q363:Q372)</f>
        <v>0</v>
      </c>
      <c r="R362" s="172"/>
      <c r="S362" s="172"/>
      <c r="T362" s="173"/>
      <c r="U362" s="167"/>
      <c r="V362" s="167">
        <f>SUM(V363:V372)</f>
        <v>19.61</v>
      </c>
      <c r="W362" s="167"/>
      <c r="X362" s="167"/>
      <c r="Y362" s="167"/>
      <c r="AG362" t="s">
        <v>143</v>
      </c>
    </row>
    <row r="363" spans="1:60" outlineLevel="1" x14ac:dyDescent="0.2">
      <c r="A363" s="175">
        <v>73</v>
      </c>
      <c r="B363" s="176" t="s">
        <v>526</v>
      </c>
      <c r="C363" s="192" t="s">
        <v>527</v>
      </c>
      <c r="D363" s="177" t="s">
        <v>146</v>
      </c>
      <c r="E363" s="178">
        <v>93.39</v>
      </c>
      <c r="F363" s="179"/>
      <c r="G363" s="180">
        <f>ROUND(E363*F363,2)</f>
        <v>0</v>
      </c>
      <c r="H363" s="179"/>
      <c r="I363" s="180">
        <f>ROUND(E363*H363,2)</f>
        <v>0</v>
      </c>
      <c r="J363" s="179"/>
      <c r="K363" s="180">
        <f>ROUND(E363*J363,2)</f>
        <v>0</v>
      </c>
      <c r="L363" s="180">
        <v>15</v>
      </c>
      <c r="M363" s="180">
        <f>G363*(1+L363/100)</f>
        <v>0</v>
      </c>
      <c r="N363" s="178">
        <v>3.9399999999999999E-3</v>
      </c>
      <c r="O363" s="178">
        <f>ROUND(E363*N363,2)</f>
        <v>0.37</v>
      </c>
      <c r="P363" s="178">
        <v>0</v>
      </c>
      <c r="Q363" s="178">
        <f>ROUND(E363*P363,2)</f>
        <v>0</v>
      </c>
      <c r="R363" s="180" t="s">
        <v>528</v>
      </c>
      <c r="S363" s="180" t="s">
        <v>148</v>
      </c>
      <c r="T363" s="181" t="s">
        <v>149</v>
      </c>
      <c r="U363" s="159">
        <v>0.21</v>
      </c>
      <c r="V363" s="159">
        <f>ROUND(E363*U363,2)</f>
        <v>19.61</v>
      </c>
      <c r="W363" s="159"/>
      <c r="X363" s="159" t="s">
        <v>150</v>
      </c>
      <c r="Y363" s="159" t="s">
        <v>151</v>
      </c>
      <c r="Z363" s="148"/>
      <c r="AA363" s="148"/>
      <c r="AB363" s="148"/>
      <c r="AC363" s="148"/>
      <c r="AD363" s="148"/>
      <c r="AE363" s="148"/>
      <c r="AF363" s="148"/>
      <c r="AG363" s="148" t="s">
        <v>152</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
      <c r="A364" s="155"/>
      <c r="B364" s="156"/>
      <c r="C364" s="193" t="s">
        <v>387</v>
      </c>
      <c r="D364" s="161"/>
      <c r="E364" s="162">
        <v>21.812000000000001</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3" t="s">
        <v>388</v>
      </c>
      <c r="D365" s="161"/>
      <c r="E365" s="162">
        <v>57.988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44</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3" t="s">
        <v>389</v>
      </c>
      <c r="D366" s="161"/>
      <c r="E366" s="162">
        <v>6.8250000000000002</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44</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3" t="s">
        <v>390</v>
      </c>
      <c r="D367" s="161"/>
      <c r="E367" s="162">
        <v>6.7649999999999997</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ht="22.5" outlineLevel="1" x14ac:dyDescent="0.2">
      <c r="A368" s="175">
        <v>74</v>
      </c>
      <c r="B368" s="176" t="s">
        <v>529</v>
      </c>
      <c r="C368" s="192" t="s">
        <v>530</v>
      </c>
      <c r="D368" s="177" t="s">
        <v>159</v>
      </c>
      <c r="E368" s="178">
        <v>4.9963699999999998</v>
      </c>
      <c r="F368" s="179"/>
      <c r="G368" s="180">
        <f>ROUND(E368*F368,2)</f>
        <v>0</v>
      </c>
      <c r="H368" s="179"/>
      <c r="I368" s="180">
        <f>ROUND(E368*H368,2)</f>
        <v>0</v>
      </c>
      <c r="J368" s="179"/>
      <c r="K368" s="180">
        <f>ROUND(E368*J368,2)</f>
        <v>0</v>
      </c>
      <c r="L368" s="180">
        <v>15</v>
      </c>
      <c r="M368" s="180">
        <f>G368*(1+L368/100)</f>
        <v>0</v>
      </c>
      <c r="N368" s="178">
        <v>2.5000000000000001E-2</v>
      </c>
      <c r="O368" s="178">
        <f>ROUND(E368*N368,2)</f>
        <v>0.12</v>
      </c>
      <c r="P368" s="178">
        <v>0</v>
      </c>
      <c r="Q368" s="178">
        <f>ROUND(E368*P368,2)</f>
        <v>0</v>
      </c>
      <c r="R368" s="180" t="s">
        <v>402</v>
      </c>
      <c r="S368" s="180" t="s">
        <v>148</v>
      </c>
      <c r="T368" s="181" t="s">
        <v>149</v>
      </c>
      <c r="U368" s="159">
        <v>0</v>
      </c>
      <c r="V368" s="159">
        <f>ROUND(E368*U368,2)</f>
        <v>0</v>
      </c>
      <c r="W368" s="159"/>
      <c r="X368" s="159" t="s">
        <v>403</v>
      </c>
      <c r="Y368" s="159" t="s">
        <v>151</v>
      </c>
      <c r="Z368" s="148"/>
      <c r="AA368" s="148"/>
      <c r="AB368" s="148"/>
      <c r="AC368" s="148"/>
      <c r="AD368" s="148"/>
      <c r="AE368" s="148"/>
      <c r="AF368" s="148"/>
      <c r="AG368" s="148" t="s">
        <v>404</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
      <c r="A369" s="155"/>
      <c r="B369" s="156"/>
      <c r="C369" s="193" t="s">
        <v>531</v>
      </c>
      <c r="D369" s="161"/>
      <c r="E369" s="162">
        <v>4.6695000000000002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44</v>
      </c>
      <c r="AH369" s="148">
        <v>5</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5" t="s">
        <v>532</v>
      </c>
      <c r="D370" s="165"/>
      <c r="E370" s="166">
        <v>0.32686999999999999</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44</v>
      </c>
      <c r="AH370" s="148">
        <v>4</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1" x14ac:dyDescent="0.2">
      <c r="A371" s="155">
        <v>75</v>
      </c>
      <c r="B371" s="156" t="s">
        <v>533</v>
      </c>
      <c r="C371" s="197" t="s">
        <v>534</v>
      </c>
      <c r="D371" s="157" t="s">
        <v>0</v>
      </c>
      <c r="E371" s="190"/>
      <c r="F371" s="160"/>
      <c r="G371" s="159">
        <f>ROUND(E371*F371,2)</f>
        <v>0</v>
      </c>
      <c r="H371" s="160"/>
      <c r="I371" s="159">
        <f>ROUND(E371*H371,2)</f>
        <v>0</v>
      </c>
      <c r="J371" s="160"/>
      <c r="K371" s="159">
        <f>ROUND(E371*J371,2)</f>
        <v>0</v>
      </c>
      <c r="L371" s="159">
        <v>15</v>
      </c>
      <c r="M371" s="159">
        <f>G371*(1+L371/100)</f>
        <v>0</v>
      </c>
      <c r="N371" s="158">
        <v>0</v>
      </c>
      <c r="O371" s="158">
        <f>ROUND(E371*N371,2)</f>
        <v>0</v>
      </c>
      <c r="P371" s="158">
        <v>0</v>
      </c>
      <c r="Q371" s="158">
        <f>ROUND(E371*P371,2)</f>
        <v>0</v>
      </c>
      <c r="R371" s="159" t="s">
        <v>528</v>
      </c>
      <c r="S371" s="159" t="s">
        <v>148</v>
      </c>
      <c r="T371" s="159" t="s">
        <v>149</v>
      </c>
      <c r="U371" s="159">
        <v>0</v>
      </c>
      <c r="V371" s="159">
        <f>ROUND(E371*U371,2)</f>
        <v>0</v>
      </c>
      <c r="W371" s="159"/>
      <c r="X371" s="159" t="s">
        <v>500</v>
      </c>
      <c r="Y371" s="159" t="s">
        <v>151</v>
      </c>
      <c r="Z371" s="148"/>
      <c r="AA371" s="148"/>
      <c r="AB371" s="148"/>
      <c r="AC371" s="148"/>
      <c r="AD371" s="148"/>
      <c r="AE371" s="148"/>
      <c r="AF371" s="148"/>
      <c r="AG371" s="148" t="s">
        <v>501</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2" x14ac:dyDescent="0.2">
      <c r="A372" s="155"/>
      <c r="B372" s="156"/>
      <c r="C372" s="271" t="s">
        <v>535</v>
      </c>
      <c r="D372" s="272"/>
      <c r="E372" s="272"/>
      <c r="F372" s="272"/>
      <c r="G372" s="272"/>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154</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x14ac:dyDescent="0.2">
      <c r="A373" s="168" t="s">
        <v>142</v>
      </c>
      <c r="B373" s="169" t="s">
        <v>92</v>
      </c>
      <c r="C373" s="191" t="s">
        <v>93</v>
      </c>
      <c r="D373" s="170"/>
      <c r="E373" s="171"/>
      <c r="F373" s="172"/>
      <c r="G373" s="172">
        <f>SUMIF(AG374:AG374,"&lt;&gt;NOR",G374:G374)</f>
        <v>0</v>
      </c>
      <c r="H373" s="172"/>
      <c r="I373" s="172">
        <f>SUM(I374:I374)</f>
        <v>0</v>
      </c>
      <c r="J373" s="172"/>
      <c r="K373" s="172">
        <f>SUM(K374:K374)</f>
        <v>0</v>
      </c>
      <c r="L373" s="172"/>
      <c r="M373" s="172">
        <f>SUM(M374:M374)</f>
        <v>0</v>
      </c>
      <c r="N373" s="171"/>
      <c r="O373" s="171">
        <f>SUM(O374:O374)</f>
        <v>0</v>
      </c>
      <c r="P373" s="171"/>
      <c r="Q373" s="171">
        <f>SUM(Q374:Q374)</f>
        <v>0</v>
      </c>
      <c r="R373" s="172"/>
      <c r="S373" s="172"/>
      <c r="T373" s="173"/>
      <c r="U373" s="167"/>
      <c r="V373" s="167">
        <f>SUM(V374:V374)</f>
        <v>0</v>
      </c>
      <c r="W373" s="167"/>
      <c r="X373" s="167"/>
      <c r="Y373" s="167"/>
      <c r="AG373" t="s">
        <v>143</v>
      </c>
    </row>
    <row r="374" spans="1:60" ht="22.5" outlineLevel="1" x14ac:dyDescent="0.2">
      <c r="A374" s="183">
        <v>76</v>
      </c>
      <c r="B374" s="184" t="s">
        <v>92</v>
      </c>
      <c r="C374" s="196" t="s">
        <v>536</v>
      </c>
      <c r="D374" s="185" t="s">
        <v>401</v>
      </c>
      <c r="E374" s="186">
        <v>12</v>
      </c>
      <c r="F374" s="187"/>
      <c r="G374" s="188">
        <f>ROUND(E374*F374,2)</f>
        <v>0</v>
      </c>
      <c r="H374" s="187"/>
      <c r="I374" s="188">
        <f>ROUND(E374*H374,2)</f>
        <v>0</v>
      </c>
      <c r="J374" s="187"/>
      <c r="K374" s="188">
        <f>ROUND(E374*J374,2)</f>
        <v>0</v>
      </c>
      <c r="L374" s="188">
        <v>15</v>
      </c>
      <c r="M374" s="188">
        <f>G374*(1+L374/100)</f>
        <v>0</v>
      </c>
      <c r="N374" s="186">
        <v>0</v>
      </c>
      <c r="O374" s="186">
        <f>ROUND(E374*N374,2)</f>
        <v>0</v>
      </c>
      <c r="P374" s="186">
        <v>0</v>
      </c>
      <c r="Q374" s="186">
        <f>ROUND(E374*P374,2)</f>
        <v>0</v>
      </c>
      <c r="R374" s="188"/>
      <c r="S374" s="188" t="s">
        <v>428</v>
      </c>
      <c r="T374" s="189" t="s">
        <v>315</v>
      </c>
      <c r="U374" s="159">
        <v>0</v>
      </c>
      <c r="V374" s="159">
        <f>ROUND(E374*U374,2)</f>
        <v>0</v>
      </c>
      <c r="W374" s="159"/>
      <c r="X374" s="159" t="s">
        <v>150</v>
      </c>
      <c r="Y374" s="159" t="s">
        <v>151</v>
      </c>
      <c r="Z374" s="148"/>
      <c r="AA374" s="148"/>
      <c r="AB374" s="148"/>
      <c r="AC374" s="148"/>
      <c r="AD374" s="148"/>
      <c r="AE374" s="148"/>
      <c r="AF374" s="148"/>
      <c r="AG374" s="148" t="s">
        <v>152</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x14ac:dyDescent="0.2">
      <c r="A375" s="168" t="s">
        <v>142</v>
      </c>
      <c r="B375" s="169" t="s">
        <v>94</v>
      </c>
      <c r="C375" s="191" t="s">
        <v>95</v>
      </c>
      <c r="D375" s="170"/>
      <c r="E375" s="171"/>
      <c r="F375" s="172"/>
      <c r="G375" s="172">
        <f>SUMIF(AG376:AG402,"&lt;&gt;NOR",G376:G402)</f>
        <v>0</v>
      </c>
      <c r="H375" s="172"/>
      <c r="I375" s="172">
        <f>SUM(I376:I402)</f>
        <v>0</v>
      </c>
      <c r="J375" s="172"/>
      <c r="K375" s="172">
        <f>SUM(K376:K402)</f>
        <v>0</v>
      </c>
      <c r="L375" s="172"/>
      <c r="M375" s="172">
        <f>SUM(M376:M402)</f>
        <v>0</v>
      </c>
      <c r="N375" s="171"/>
      <c r="O375" s="171">
        <f>SUM(O376:O402)</f>
        <v>1.1499999999999999</v>
      </c>
      <c r="P375" s="171"/>
      <c r="Q375" s="171">
        <f>SUM(Q376:Q402)</f>
        <v>0.58000000000000007</v>
      </c>
      <c r="R375" s="172"/>
      <c r="S375" s="172"/>
      <c r="T375" s="173"/>
      <c r="U375" s="167"/>
      <c r="V375" s="167">
        <f>SUM(V376:V402)</f>
        <v>181.7</v>
      </c>
      <c r="W375" s="167"/>
      <c r="X375" s="167"/>
      <c r="Y375" s="167"/>
      <c r="AG375" t="s">
        <v>143</v>
      </c>
    </row>
    <row r="376" spans="1:60" ht="22.5" outlineLevel="1" x14ac:dyDescent="0.2">
      <c r="A376" s="175">
        <v>77</v>
      </c>
      <c r="B376" s="176" t="s">
        <v>537</v>
      </c>
      <c r="C376" s="192" t="s">
        <v>538</v>
      </c>
      <c r="D376" s="177" t="s">
        <v>358</v>
      </c>
      <c r="E376" s="178">
        <v>99.06</v>
      </c>
      <c r="F376" s="179"/>
      <c r="G376" s="180">
        <f>ROUND(E376*F376,2)</f>
        <v>0</v>
      </c>
      <c r="H376" s="179"/>
      <c r="I376" s="180">
        <f>ROUND(E376*H376,2)</f>
        <v>0</v>
      </c>
      <c r="J376" s="179"/>
      <c r="K376" s="180">
        <f>ROUND(E376*J376,2)</f>
        <v>0</v>
      </c>
      <c r="L376" s="180">
        <v>15</v>
      </c>
      <c r="M376" s="180">
        <f>G376*(1+L376/100)</f>
        <v>0</v>
      </c>
      <c r="N376" s="178">
        <v>1.8400000000000001E-3</v>
      </c>
      <c r="O376" s="178">
        <f>ROUND(E376*N376,2)</f>
        <v>0.18</v>
      </c>
      <c r="P376" s="178">
        <v>0</v>
      </c>
      <c r="Q376" s="178">
        <f>ROUND(E376*P376,2)</f>
        <v>0</v>
      </c>
      <c r="R376" s="180" t="s">
        <v>505</v>
      </c>
      <c r="S376" s="180" t="s">
        <v>148</v>
      </c>
      <c r="T376" s="181" t="s">
        <v>315</v>
      </c>
      <c r="U376" s="159">
        <v>0.252</v>
      </c>
      <c r="V376" s="159">
        <f>ROUND(E376*U376,2)</f>
        <v>24.96</v>
      </c>
      <c r="W376" s="159"/>
      <c r="X376" s="159" t="s">
        <v>150</v>
      </c>
      <c r="Y376" s="159" t="s">
        <v>151</v>
      </c>
      <c r="Z376" s="148"/>
      <c r="AA376" s="148"/>
      <c r="AB376" s="148"/>
      <c r="AC376" s="148"/>
      <c r="AD376" s="148"/>
      <c r="AE376" s="148"/>
      <c r="AF376" s="148"/>
      <c r="AG376" s="148" t="s">
        <v>152</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2" x14ac:dyDescent="0.2">
      <c r="A377" s="155"/>
      <c r="B377" s="156"/>
      <c r="C377" s="258" t="s">
        <v>539</v>
      </c>
      <c r="D377" s="259"/>
      <c r="E377" s="259"/>
      <c r="F377" s="259"/>
      <c r="G377" s="2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154</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2" x14ac:dyDescent="0.2">
      <c r="A378" s="155"/>
      <c r="B378" s="156"/>
      <c r="C378" s="193" t="s">
        <v>490</v>
      </c>
      <c r="D378" s="161"/>
      <c r="E378" s="162">
        <v>24.6</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44</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3" t="s">
        <v>491</v>
      </c>
      <c r="D379" s="161"/>
      <c r="E379" s="162">
        <v>65.400000000000006</v>
      </c>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44</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3" t="s">
        <v>492</v>
      </c>
      <c r="D380" s="161"/>
      <c r="E380" s="162">
        <v>4.55</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3" t="s">
        <v>493</v>
      </c>
      <c r="D381" s="161"/>
      <c r="E381" s="162">
        <v>4.51</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ht="22.5" outlineLevel="1" x14ac:dyDescent="0.2">
      <c r="A382" s="175">
        <v>78</v>
      </c>
      <c r="B382" s="176" t="s">
        <v>540</v>
      </c>
      <c r="C382" s="192" t="s">
        <v>541</v>
      </c>
      <c r="D382" s="177" t="s">
        <v>358</v>
      </c>
      <c r="E382" s="178">
        <v>73.400000000000006</v>
      </c>
      <c r="F382" s="179"/>
      <c r="G382" s="180">
        <f>ROUND(E382*F382,2)</f>
        <v>0</v>
      </c>
      <c r="H382" s="179"/>
      <c r="I382" s="180">
        <f>ROUND(E382*H382,2)</f>
        <v>0</v>
      </c>
      <c r="J382" s="179"/>
      <c r="K382" s="180">
        <f>ROUND(E382*J382,2)</f>
        <v>0</v>
      </c>
      <c r="L382" s="180">
        <v>15</v>
      </c>
      <c r="M382" s="180">
        <f>G382*(1+L382/100)</f>
        <v>0</v>
      </c>
      <c r="N382" s="178">
        <v>2.8600000000000001E-3</v>
      </c>
      <c r="O382" s="178">
        <f>ROUND(E382*N382,2)</f>
        <v>0.21</v>
      </c>
      <c r="P382" s="178">
        <v>0</v>
      </c>
      <c r="Q382" s="178">
        <f>ROUND(E382*P382,2)</f>
        <v>0</v>
      </c>
      <c r="R382" s="180" t="s">
        <v>542</v>
      </c>
      <c r="S382" s="180" t="s">
        <v>148</v>
      </c>
      <c r="T382" s="181" t="s">
        <v>149</v>
      </c>
      <c r="U382" s="159">
        <v>0.46534999999999999</v>
      </c>
      <c r="V382" s="159">
        <f>ROUND(E382*U382,2)</f>
        <v>34.159999999999997</v>
      </c>
      <c r="W382" s="159"/>
      <c r="X382" s="159" t="s">
        <v>150</v>
      </c>
      <c r="Y382" s="159" t="s">
        <v>151</v>
      </c>
      <c r="Z382" s="148"/>
      <c r="AA382" s="148"/>
      <c r="AB382" s="148"/>
      <c r="AC382" s="148"/>
      <c r="AD382" s="148"/>
      <c r="AE382" s="148"/>
      <c r="AF382" s="148"/>
      <c r="AG382" s="148" t="s">
        <v>152</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2" x14ac:dyDescent="0.2">
      <c r="A383" s="155"/>
      <c r="B383" s="156"/>
      <c r="C383" s="258" t="s">
        <v>543</v>
      </c>
      <c r="D383" s="259"/>
      <c r="E383" s="259"/>
      <c r="F383" s="259"/>
      <c r="G383" s="2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154</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2" x14ac:dyDescent="0.2">
      <c r="A384" s="155"/>
      <c r="B384" s="156"/>
      <c r="C384" s="193" t="s">
        <v>544</v>
      </c>
      <c r="D384" s="161"/>
      <c r="E384" s="162">
        <v>73.400000000000006</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ht="22.5" outlineLevel="1" x14ac:dyDescent="0.2">
      <c r="A385" s="175">
        <v>79</v>
      </c>
      <c r="B385" s="176" t="s">
        <v>545</v>
      </c>
      <c r="C385" s="192" t="s">
        <v>546</v>
      </c>
      <c r="D385" s="177" t="s">
        <v>358</v>
      </c>
      <c r="E385" s="178">
        <v>72</v>
      </c>
      <c r="F385" s="179"/>
      <c r="G385" s="180">
        <f>ROUND(E385*F385,2)</f>
        <v>0</v>
      </c>
      <c r="H385" s="179"/>
      <c r="I385" s="180">
        <f>ROUND(E385*H385,2)</f>
        <v>0</v>
      </c>
      <c r="J385" s="179"/>
      <c r="K385" s="180">
        <f>ROUND(E385*J385,2)</f>
        <v>0</v>
      </c>
      <c r="L385" s="180">
        <v>15</v>
      </c>
      <c r="M385" s="180">
        <f>G385*(1+L385/100)</f>
        <v>0</v>
      </c>
      <c r="N385" s="178">
        <v>3.1700000000000001E-3</v>
      </c>
      <c r="O385" s="178">
        <f>ROUND(E385*N385,2)</f>
        <v>0.23</v>
      </c>
      <c r="P385" s="178">
        <v>0</v>
      </c>
      <c r="Q385" s="178">
        <f>ROUND(E385*P385,2)</f>
        <v>0</v>
      </c>
      <c r="R385" s="180" t="s">
        <v>542</v>
      </c>
      <c r="S385" s="180" t="s">
        <v>148</v>
      </c>
      <c r="T385" s="181" t="s">
        <v>149</v>
      </c>
      <c r="U385" s="159">
        <v>0.219</v>
      </c>
      <c r="V385" s="159">
        <f>ROUND(E385*U385,2)</f>
        <v>15.77</v>
      </c>
      <c r="W385" s="159"/>
      <c r="X385" s="159" t="s">
        <v>150</v>
      </c>
      <c r="Y385" s="159" t="s">
        <v>151</v>
      </c>
      <c r="Z385" s="148"/>
      <c r="AA385" s="148"/>
      <c r="AB385" s="148"/>
      <c r="AC385" s="148"/>
      <c r="AD385" s="148"/>
      <c r="AE385" s="148"/>
      <c r="AF385" s="148"/>
      <c r="AG385" s="148" t="s">
        <v>152</v>
      </c>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2" x14ac:dyDescent="0.2">
      <c r="A386" s="155"/>
      <c r="B386" s="156"/>
      <c r="C386" s="193" t="s">
        <v>547</v>
      </c>
      <c r="D386" s="161"/>
      <c r="E386" s="162">
        <v>72</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44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ht="22.5" outlineLevel="1" x14ac:dyDescent="0.2">
      <c r="A387" s="175">
        <v>80</v>
      </c>
      <c r="B387" s="176" t="s">
        <v>548</v>
      </c>
      <c r="C387" s="192" t="s">
        <v>549</v>
      </c>
      <c r="D387" s="177" t="s">
        <v>358</v>
      </c>
      <c r="E387" s="178">
        <v>184</v>
      </c>
      <c r="F387" s="179"/>
      <c r="G387" s="180">
        <f>ROUND(E387*F387,2)</f>
        <v>0</v>
      </c>
      <c r="H387" s="179"/>
      <c r="I387" s="180">
        <f>ROUND(E387*H387,2)</f>
        <v>0</v>
      </c>
      <c r="J387" s="179"/>
      <c r="K387" s="180">
        <f>ROUND(E387*J387,2)</f>
        <v>0</v>
      </c>
      <c r="L387" s="180">
        <v>15</v>
      </c>
      <c r="M387" s="180">
        <f>G387*(1+L387/100)</f>
        <v>0</v>
      </c>
      <c r="N387" s="178">
        <v>2.8700000000000002E-3</v>
      </c>
      <c r="O387" s="178">
        <f>ROUND(E387*N387,2)</f>
        <v>0.53</v>
      </c>
      <c r="P387" s="178">
        <v>0</v>
      </c>
      <c r="Q387" s="178">
        <f>ROUND(E387*P387,2)</f>
        <v>0</v>
      </c>
      <c r="R387" s="180" t="s">
        <v>542</v>
      </c>
      <c r="S387" s="180" t="s">
        <v>148</v>
      </c>
      <c r="T387" s="181" t="s">
        <v>149</v>
      </c>
      <c r="U387" s="159">
        <v>0.42342999999999997</v>
      </c>
      <c r="V387" s="159">
        <f>ROUND(E387*U387,2)</f>
        <v>77.91</v>
      </c>
      <c r="W387" s="159"/>
      <c r="X387" s="159" t="s">
        <v>150</v>
      </c>
      <c r="Y387" s="159" t="s">
        <v>151</v>
      </c>
      <c r="Z387" s="148"/>
      <c r="AA387" s="148"/>
      <c r="AB387" s="148"/>
      <c r="AC387" s="148"/>
      <c r="AD387" s="148"/>
      <c r="AE387" s="148"/>
      <c r="AF387" s="148"/>
      <c r="AG387" s="148" t="s">
        <v>152</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2" x14ac:dyDescent="0.2">
      <c r="A388" s="155"/>
      <c r="B388" s="156"/>
      <c r="C388" s="258" t="s">
        <v>550</v>
      </c>
      <c r="D388" s="259"/>
      <c r="E388" s="259"/>
      <c r="F388" s="259"/>
      <c r="G388" s="2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154</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
      <c r="A389" s="155"/>
      <c r="B389" s="156"/>
      <c r="C389" s="193" t="s">
        <v>379</v>
      </c>
      <c r="D389" s="161"/>
      <c r="E389" s="162">
        <v>55.6</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44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3" x14ac:dyDescent="0.2">
      <c r="A390" s="155"/>
      <c r="B390" s="156"/>
      <c r="C390" s="193" t="s">
        <v>380</v>
      </c>
      <c r="D390" s="161"/>
      <c r="E390" s="162">
        <v>114.4</v>
      </c>
      <c r="F390" s="159"/>
      <c r="G390" s="159"/>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44</v>
      </c>
      <c r="AH390" s="148">
        <v>0</v>
      </c>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3" x14ac:dyDescent="0.2">
      <c r="A391" s="155"/>
      <c r="B391" s="156"/>
      <c r="C391" s="193" t="s">
        <v>381</v>
      </c>
      <c r="D391" s="161"/>
      <c r="E391" s="162">
        <v>14</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5">
        <v>81</v>
      </c>
      <c r="B392" s="176" t="s">
        <v>551</v>
      </c>
      <c r="C392" s="192" t="s">
        <v>552</v>
      </c>
      <c r="D392" s="177" t="s">
        <v>358</v>
      </c>
      <c r="E392" s="178">
        <v>186.5</v>
      </c>
      <c r="F392" s="179"/>
      <c r="G392" s="180">
        <f>ROUND(E392*F392,2)</f>
        <v>0</v>
      </c>
      <c r="H392" s="179"/>
      <c r="I392" s="180">
        <f>ROUND(E392*H392,2)</f>
        <v>0</v>
      </c>
      <c r="J392" s="179"/>
      <c r="K392" s="180">
        <f>ROUND(E392*J392,2)</f>
        <v>0</v>
      </c>
      <c r="L392" s="180">
        <v>15</v>
      </c>
      <c r="M392" s="180">
        <f>G392*(1+L392/100)</f>
        <v>0</v>
      </c>
      <c r="N392" s="178">
        <v>0</v>
      </c>
      <c r="O392" s="178">
        <f>ROUND(E392*N392,2)</f>
        <v>0</v>
      </c>
      <c r="P392" s="178">
        <v>1.3500000000000001E-3</v>
      </c>
      <c r="Q392" s="178">
        <f>ROUND(E392*P392,2)</f>
        <v>0.25</v>
      </c>
      <c r="R392" s="180" t="s">
        <v>542</v>
      </c>
      <c r="S392" s="180" t="s">
        <v>148</v>
      </c>
      <c r="T392" s="181" t="s">
        <v>149</v>
      </c>
      <c r="U392" s="159">
        <v>9.1999999999999998E-2</v>
      </c>
      <c r="V392" s="159">
        <f>ROUND(E392*U392,2)</f>
        <v>17.16</v>
      </c>
      <c r="W392" s="159"/>
      <c r="X392" s="159" t="s">
        <v>150</v>
      </c>
      <c r="Y392" s="159" t="s">
        <v>151</v>
      </c>
      <c r="Z392" s="148"/>
      <c r="AA392" s="148"/>
      <c r="AB392" s="148"/>
      <c r="AC392" s="148"/>
      <c r="AD392" s="148"/>
      <c r="AE392" s="148"/>
      <c r="AF392" s="148"/>
      <c r="AG392" s="148" t="s">
        <v>152</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
      <c r="A393" s="155"/>
      <c r="B393" s="156"/>
      <c r="C393" s="193" t="s">
        <v>553</v>
      </c>
      <c r="D393" s="161"/>
      <c r="E393" s="162">
        <v>12</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3" t="s">
        <v>554</v>
      </c>
      <c r="D394" s="161"/>
      <c r="E394" s="162">
        <v>30</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3" t="s">
        <v>555</v>
      </c>
      <c r="D395" s="161"/>
      <c r="E395" s="162">
        <v>76.5</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
      <c r="A396" s="155"/>
      <c r="B396" s="156"/>
      <c r="C396" s="193" t="s">
        <v>556</v>
      </c>
      <c r="D396" s="161"/>
      <c r="E396" s="162">
        <v>68</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44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1" x14ac:dyDescent="0.2">
      <c r="A397" s="175">
        <v>82</v>
      </c>
      <c r="B397" s="176" t="s">
        <v>557</v>
      </c>
      <c r="C397" s="192" t="s">
        <v>558</v>
      </c>
      <c r="D397" s="177" t="s">
        <v>358</v>
      </c>
      <c r="E397" s="178">
        <v>73.400000000000006</v>
      </c>
      <c r="F397" s="179"/>
      <c r="G397" s="180">
        <f>ROUND(E397*F397,2)</f>
        <v>0</v>
      </c>
      <c r="H397" s="179"/>
      <c r="I397" s="180">
        <f>ROUND(E397*H397,2)</f>
        <v>0</v>
      </c>
      <c r="J397" s="179"/>
      <c r="K397" s="180">
        <f>ROUND(E397*J397,2)</f>
        <v>0</v>
      </c>
      <c r="L397" s="180">
        <v>15</v>
      </c>
      <c r="M397" s="180">
        <f>G397*(1+L397/100)</f>
        <v>0</v>
      </c>
      <c r="N397" s="178">
        <v>0</v>
      </c>
      <c r="O397" s="178">
        <f>ROUND(E397*N397,2)</f>
        <v>0</v>
      </c>
      <c r="P397" s="178">
        <v>2.3E-3</v>
      </c>
      <c r="Q397" s="178">
        <f>ROUND(E397*P397,2)</f>
        <v>0.17</v>
      </c>
      <c r="R397" s="180" t="s">
        <v>542</v>
      </c>
      <c r="S397" s="180" t="s">
        <v>148</v>
      </c>
      <c r="T397" s="181" t="s">
        <v>149</v>
      </c>
      <c r="U397" s="159">
        <v>0.10349999999999999</v>
      </c>
      <c r="V397" s="159">
        <f>ROUND(E397*U397,2)</f>
        <v>7.6</v>
      </c>
      <c r="W397" s="159"/>
      <c r="X397" s="159" t="s">
        <v>150</v>
      </c>
      <c r="Y397" s="159" t="s">
        <v>151</v>
      </c>
      <c r="Z397" s="148"/>
      <c r="AA397" s="148"/>
      <c r="AB397" s="148"/>
      <c r="AC397" s="148"/>
      <c r="AD397" s="148"/>
      <c r="AE397" s="148"/>
      <c r="AF397" s="148"/>
      <c r="AG397" s="148" t="s">
        <v>152</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
      <c r="A398" s="155"/>
      <c r="B398" s="156"/>
      <c r="C398" s="193" t="s">
        <v>559</v>
      </c>
      <c r="D398" s="161"/>
      <c r="E398" s="162">
        <v>73.400000000000006</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44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1" x14ac:dyDescent="0.2">
      <c r="A399" s="175">
        <v>83</v>
      </c>
      <c r="B399" s="176" t="s">
        <v>560</v>
      </c>
      <c r="C399" s="192" t="s">
        <v>561</v>
      </c>
      <c r="D399" s="177" t="s">
        <v>358</v>
      </c>
      <c r="E399" s="178">
        <v>72</v>
      </c>
      <c r="F399" s="179"/>
      <c r="G399" s="180">
        <f>ROUND(E399*F399,2)</f>
        <v>0</v>
      </c>
      <c r="H399" s="179"/>
      <c r="I399" s="180">
        <f>ROUND(E399*H399,2)</f>
        <v>0</v>
      </c>
      <c r="J399" s="179"/>
      <c r="K399" s="180">
        <f>ROUND(E399*J399,2)</f>
        <v>0</v>
      </c>
      <c r="L399" s="180">
        <v>15</v>
      </c>
      <c r="M399" s="180">
        <f>G399*(1+L399/100)</f>
        <v>0</v>
      </c>
      <c r="N399" s="178">
        <v>0</v>
      </c>
      <c r="O399" s="178">
        <f>ROUND(E399*N399,2)</f>
        <v>0</v>
      </c>
      <c r="P399" s="178">
        <v>2.2599999999999999E-3</v>
      </c>
      <c r="Q399" s="178">
        <f>ROUND(E399*P399,2)</f>
        <v>0.16</v>
      </c>
      <c r="R399" s="180" t="s">
        <v>542</v>
      </c>
      <c r="S399" s="180" t="s">
        <v>148</v>
      </c>
      <c r="T399" s="181" t="s">
        <v>149</v>
      </c>
      <c r="U399" s="159">
        <v>5.7500000000000002E-2</v>
      </c>
      <c r="V399" s="159">
        <f>ROUND(E399*U399,2)</f>
        <v>4.1399999999999997</v>
      </c>
      <c r="W399" s="159"/>
      <c r="X399" s="159" t="s">
        <v>150</v>
      </c>
      <c r="Y399" s="159" t="s">
        <v>151</v>
      </c>
      <c r="Z399" s="148"/>
      <c r="AA399" s="148"/>
      <c r="AB399" s="148"/>
      <c r="AC399" s="148"/>
      <c r="AD399" s="148"/>
      <c r="AE399" s="148"/>
      <c r="AF399" s="148"/>
      <c r="AG399" s="148" t="s">
        <v>152</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2" x14ac:dyDescent="0.2">
      <c r="A400" s="155"/>
      <c r="B400" s="156"/>
      <c r="C400" s="193" t="s">
        <v>562</v>
      </c>
      <c r="D400" s="161"/>
      <c r="E400" s="162">
        <v>72</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1" x14ac:dyDescent="0.2">
      <c r="A401" s="155">
        <v>84</v>
      </c>
      <c r="B401" s="156" t="s">
        <v>563</v>
      </c>
      <c r="C401" s="197" t="s">
        <v>564</v>
      </c>
      <c r="D401" s="157" t="s">
        <v>0</v>
      </c>
      <c r="E401" s="190"/>
      <c r="F401" s="160"/>
      <c r="G401" s="159">
        <f>ROUND(E401*F401,2)</f>
        <v>0</v>
      </c>
      <c r="H401" s="160"/>
      <c r="I401" s="159">
        <f>ROUND(E401*H401,2)</f>
        <v>0</v>
      </c>
      <c r="J401" s="160"/>
      <c r="K401" s="159">
        <f>ROUND(E401*J401,2)</f>
        <v>0</v>
      </c>
      <c r="L401" s="159">
        <v>15</v>
      </c>
      <c r="M401" s="159">
        <f>G401*(1+L401/100)</f>
        <v>0</v>
      </c>
      <c r="N401" s="158">
        <v>0</v>
      </c>
      <c r="O401" s="158">
        <f>ROUND(E401*N401,2)</f>
        <v>0</v>
      </c>
      <c r="P401" s="158">
        <v>0</v>
      </c>
      <c r="Q401" s="158">
        <f>ROUND(E401*P401,2)</f>
        <v>0</v>
      </c>
      <c r="R401" s="159" t="s">
        <v>542</v>
      </c>
      <c r="S401" s="159" t="s">
        <v>148</v>
      </c>
      <c r="T401" s="159" t="s">
        <v>149</v>
      </c>
      <c r="U401" s="159">
        <v>0</v>
      </c>
      <c r="V401" s="159">
        <f>ROUND(E401*U401,2)</f>
        <v>0</v>
      </c>
      <c r="W401" s="159"/>
      <c r="X401" s="159" t="s">
        <v>500</v>
      </c>
      <c r="Y401" s="159" t="s">
        <v>151</v>
      </c>
      <c r="Z401" s="148"/>
      <c r="AA401" s="148"/>
      <c r="AB401" s="148"/>
      <c r="AC401" s="148"/>
      <c r="AD401" s="148"/>
      <c r="AE401" s="148"/>
      <c r="AF401" s="148"/>
      <c r="AG401" s="148" t="s">
        <v>501</v>
      </c>
      <c r="AH401" s="148"/>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2" x14ac:dyDescent="0.2">
      <c r="A402" s="155"/>
      <c r="B402" s="156"/>
      <c r="C402" s="271" t="s">
        <v>535</v>
      </c>
      <c r="D402" s="272"/>
      <c r="E402" s="272"/>
      <c r="F402" s="272"/>
      <c r="G402" s="272"/>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154</v>
      </c>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x14ac:dyDescent="0.2">
      <c r="A403" s="168" t="s">
        <v>142</v>
      </c>
      <c r="B403" s="169" t="s">
        <v>96</v>
      </c>
      <c r="C403" s="191" t="s">
        <v>97</v>
      </c>
      <c r="D403" s="170"/>
      <c r="E403" s="171"/>
      <c r="F403" s="172"/>
      <c r="G403" s="172">
        <f>SUMIF(AG404:AG433,"&lt;&gt;NOR",G404:G433)</f>
        <v>0</v>
      </c>
      <c r="H403" s="172"/>
      <c r="I403" s="172">
        <f>SUM(I404:I433)</f>
        <v>0</v>
      </c>
      <c r="J403" s="172"/>
      <c r="K403" s="172">
        <f>SUM(K404:K433)</f>
        <v>0</v>
      </c>
      <c r="L403" s="172"/>
      <c r="M403" s="172">
        <f>SUM(M404:M433)</f>
        <v>0</v>
      </c>
      <c r="N403" s="171"/>
      <c r="O403" s="171">
        <f>SUM(O404:O433)</f>
        <v>0.03</v>
      </c>
      <c r="P403" s="171"/>
      <c r="Q403" s="171">
        <f>SUM(Q404:Q433)</f>
        <v>0</v>
      </c>
      <c r="R403" s="172"/>
      <c r="S403" s="172"/>
      <c r="T403" s="173"/>
      <c r="U403" s="167"/>
      <c r="V403" s="167">
        <f>SUM(V404:V433)</f>
        <v>24.14</v>
      </c>
      <c r="W403" s="167"/>
      <c r="X403" s="167"/>
      <c r="Y403" s="167"/>
      <c r="AG403" t="s">
        <v>143</v>
      </c>
    </row>
    <row r="404" spans="1:60" ht="22.5" outlineLevel="1" x14ac:dyDescent="0.2">
      <c r="A404" s="175">
        <v>85</v>
      </c>
      <c r="B404" s="176" t="s">
        <v>565</v>
      </c>
      <c r="C404" s="192" t="s">
        <v>566</v>
      </c>
      <c r="D404" s="177" t="s">
        <v>146</v>
      </c>
      <c r="E404" s="178">
        <v>172.452</v>
      </c>
      <c r="F404" s="179"/>
      <c r="G404" s="180">
        <f>ROUND(E404*F404,2)</f>
        <v>0</v>
      </c>
      <c r="H404" s="179"/>
      <c r="I404" s="180">
        <f>ROUND(E404*H404,2)</f>
        <v>0</v>
      </c>
      <c r="J404" s="179"/>
      <c r="K404" s="180">
        <f>ROUND(E404*J404,2)</f>
        <v>0</v>
      </c>
      <c r="L404" s="180">
        <v>15</v>
      </c>
      <c r="M404" s="180">
        <f>G404*(1+L404/100)</f>
        <v>0</v>
      </c>
      <c r="N404" s="178">
        <v>2.0000000000000001E-4</v>
      </c>
      <c r="O404" s="178">
        <f>ROUND(E404*N404,2)</f>
        <v>0.03</v>
      </c>
      <c r="P404" s="178">
        <v>0</v>
      </c>
      <c r="Q404" s="178">
        <f>ROUND(E404*P404,2)</f>
        <v>0</v>
      </c>
      <c r="R404" s="180" t="s">
        <v>528</v>
      </c>
      <c r="S404" s="180" t="s">
        <v>148</v>
      </c>
      <c r="T404" s="181" t="s">
        <v>149</v>
      </c>
      <c r="U404" s="159">
        <v>0.14000000000000001</v>
      </c>
      <c r="V404" s="159">
        <f>ROUND(E404*U404,2)</f>
        <v>24.14</v>
      </c>
      <c r="W404" s="159"/>
      <c r="X404" s="159" t="s">
        <v>150</v>
      </c>
      <c r="Y404" s="159" t="s">
        <v>151</v>
      </c>
      <c r="Z404" s="148"/>
      <c r="AA404" s="148"/>
      <c r="AB404" s="148"/>
      <c r="AC404" s="148"/>
      <c r="AD404" s="148"/>
      <c r="AE404" s="148"/>
      <c r="AF404" s="148"/>
      <c r="AG404" s="148" t="s">
        <v>152</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3" t="s">
        <v>567</v>
      </c>
      <c r="D405" s="161"/>
      <c r="E405" s="162">
        <v>20.812000000000001</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3" t="s">
        <v>568</v>
      </c>
      <c r="D406" s="161"/>
      <c r="E406" s="162">
        <v>16.940000000000001</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3" t="s">
        <v>324</v>
      </c>
      <c r="D407" s="161"/>
      <c r="E407" s="162">
        <v>104.7</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
      <c r="A408" s="155"/>
      <c r="B408" s="156"/>
      <c r="C408" s="193" t="s">
        <v>569</v>
      </c>
      <c r="D408" s="161"/>
      <c r="E408" s="162">
        <v>19.2</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44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3" x14ac:dyDescent="0.2">
      <c r="A409" s="155"/>
      <c r="B409" s="156"/>
      <c r="C409" s="193" t="s">
        <v>570</v>
      </c>
      <c r="D409" s="161"/>
      <c r="E409" s="162">
        <v>10.8</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44</v>
      </c>
      <c r="AH409" s="148">
        <v>0</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5">
        <v>86</v>
      </c>
      <c r="B410" s="176" t="s">
        <v>571</v>
      </c>
      <c r="C410" s="192" t="s">
        <v>572</v>
      </c>
      <c r="D410" s="177" t="s">
        <v>146</v>
      </c>
      <c r="E410" s="178">
        <v>172.452</v>
      </c>
      <c r="F410" s="179"/>
      <c r="G410" s="180">
        <f>ROUND(E410*F410,2)</f>
        <v>0</v>
      </c>
      <c r="H410" s="179"/>
      <c r="I410" s="180">
        <f>ROUND(E410*H410,2)</f>
        <v>0</v>
      </c>
      <c r="J410" s="179"/>
      <c r="K410" s="180">
        <f>ROUND(E410*J410,2)</f>
        <v>0</v>
      </c>
      <c r="L410" s="180">
        <v>15</v>
      </c>
      <c r="M410" s="180">
        <f>G410*(1+L410/100)</f>
        <v>0</v>
      </c>
      <c r="N410" s="178">
        <v>0</v>
      </c>
      <c r="O410" s="178">
        <f>ROUND(E410*N410,2)</f>
        <v>0</v>
      </c>
      <c r="P410" s="178">
        <v>0</v>
      </c>
      <c r="Q410" s="178">
        <f>ROUND(E410*P410,2)</f>
        <v>0</v>
      </c>
      <c r="R410" s="180"/>
      <c r="S410" s="180" t="s">
        <v>428</v>
      </c>
      <c r="T410" s="181" t="s">
        <v>315</v>
      </c>
      <c r="U410" s="159">
        <v>0</v>
      </c>
      <c r="V410" s="159">
        <f>ROUND(E410*U410,2)</f>
        <v>0</v>
      </c>
      <c r="W410" s="159"/>
      <c r="X410" s="159" t="s">
        <v>150</v>
      </c>
      <c r="Y410" s="159" t="s">
        <v>151</v>
      </c>
      <c r="Z410" s="148"/>
      <c r="AA410" s="148"/>
      <c r="AB410" s="148"/>
      <c r="AC410" s="148"/>
      <c r="AD410" s="148"/>
      <c r="AE410" s="148"/>
      <c r="AF410" s="148"/>
      <c r="AG410" s="148" t="s">
        <v>152</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267" t="s">
        <v>573</v>
      </c>
      <c r="D411" s="268"/>
      <c r="E411" s="268"/>
      <c r="F411" s="268"/>
      <c r="G411" s="268"/>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201</v>
      </c>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269" t="s">
        <v>574</v>
      </c>
      <c r="D412" s="270"/>
      <c r="E412" s="270"/>
      <c r="F412" s="270"/>
      <c r="G412" s="270"/>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201</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269" t="s">
        <v>575</v>
      </c>
      <c r="D413" s="270"/>
      <c r="E413" s="270"/>
      <c r="F413" s="270"/>
      <c r="G413" s="270"/>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201</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3" x14ac:dyDescent="0.2">
      <c r="A414" s="155"/>
      <c r="B414" s="156"/>
      <c r="C414" s="269" t="s">
        <v>576</v>
      </c>
      <c r="D414" s="270"/>
      <c r="E414" s="270"/>
      <c r="F414" s="270"/>
      <c r="G414" s="270"/>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201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3" x14ac:dyDescent="0.2">
      <c r="A415" s="155"/>
      <c r="B415" s="156"/>
      <c r="C415" s="269" t="s">
        <v>577</v>
      </c>
      <c r="D415" s="270"/>
      <c r="E415" s="270"/>
      <c r="F415" s="270"/>
      <c r="G415" s="270"/>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201</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3" x14ac:dyDescent="0.2">
      <c r="A416" s="155"/>
      <c r="B416" s="156"/>
      <c r="C416" s="269" t="s">
        <v>578</v>
      </c>
      <c r="D416" s="270"/>
      <c r="E416" s="270"/>
      <c r="F416" s="270"/>
      <c r="G416" s="270"/>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201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193" t="s">
        <v>579</v>
      </c>
      <c r="D417" s="161"/>
      <c r="E417" s="162">
        <v>20.812000000000001</v>
      </c>
      <c r="F417" s="159"/>
      <c r="G417" s="159"/>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44</v>
      </c>
      <c r="AH417" s="148">
        <v>0</v>
      </c>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3" x14ac:dyDescent="0.2">
      <c r="A418" s="155"/>
      <c r="B418" s="156"/>
      <c r="C418" s="193" t="s">
        <v>568</v>
      </c>
      <c r="D418" s="161"/>
      <c r="E418" s="162">
        <v>16.940000000000001</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44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3" x14ac:dyDescent="0.2">
      <c r="A419" s="155"/>
      <c r="B419" s="156"/>
      <c r="C419" s="193" t="s">
        <v>324</v>
      </c>
      <c r="D419" s="161"/>
      <c r="E419" s="162">
        <v>104.7</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44</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3" x14ac:dyDescent="0.2">
      <c r="A420" s="155"/>
      <c r="B420" s="156"/>
      <c r="C420" s="193" t="s">
        <v>569</v>
      </c>
      <c r="D420" s="161"/>
      <c r="E420" s="162">
        <v>19.2</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44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
      <c r="A421" s="155"/>
      <c r="B421" s="156"/>
      <c r="C421" s="193" t="s">
        <v>570</v>
      </c>
      <c r="D421" s="161"/>
      <c r="E421" s="162">
        <v>10.8</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44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
      <c r="A422" s="175">
        <v>87</v>
      </c>
      <c r="B422" s="176" t="s">
        <v>580</v>
      </c>
      <c r="C422" s="192" t="s">
        <v>581</v>
      </c>
      <c r="D422" s="177" t="s">
        <v>146</v>
      </c>
      <c r="E422" s="178">
        <v>101.0732</v>
      </c>
      <c r="F422" s="179"/>
      <c r="G422" s="180">
        <f>ROUND(E422*F422,2)</f>
        <v>0</v>
      </c>
      <c r="H422" s="179"/>
      <c r="I422" s="180">
        <f>ROUND(E422*H422,2)</f>
        <v>0</v>
      </c>
      <c r="J422" s="179"/>
      <c r="K422" s="180">
        <f>ROUND(E422*J422,2)</f>
        <v>0</v>
      </c>
      <c r="L422" s="180">
        <v>15</v>
      </c>
      <c r="M422" s="180">
        <f>G422*(1+L422/100)</f>
        <v>0</v>
      </c>
      <c r="N422" s="178">
        <v>0</v>
      </c>
      <c r="O422" s="178">
        <f>ROUND(E422*N422,2)</f>
        <v>0</v>
      </c>
      <c r="P422" s="178">
        <v>0</v>
      </c>
      <c r="Q422" s="178">
        <f>ROUND(E422*P422,2)</f>
        <v>0</v>
      </c>
      <c r="R422" s="180"/>
      <c r="S422" s="180" t="s">
        <v>428</v>
      </c>
      <c r="T422" s="181" t="s">
        <v>315</v>
      </c>
      <c r="U422" s="159">
        <v>0</v>
      </c>
      <c r="V422" s="159">
        <f>ROUND(E422*U422,2)</f>
        <v>0</v>
      </c>
      <c r="W422" s="159"/>
      <c r="X422" s="159" t="s">
        <v>150</v>
      </c>
      <c r="Y422" s="159" t="s">
        <v>151</v>
      </c>
      <c r="Z422" s="148"/>
      <c r="AA422" s="148"/>
      <c r="AB422" s="148"/>
      <c r="AC422" s="148"/>
      <c r="AD422" s="148"/>
      <c r="AE422" s="148"/>
      <c r="AF422" s="148"/>
      <c r="AG422" s="148" t="s">
        <v>152</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2" x14ac:dyDescent="0.2">
      <c r="A423" s="155"/>
      <c r="B423" s="156"/>
      <c r="C423" s="267" t="s">
        <v>582</v>
      </c>
      <c r="D423" s="268"/>
      <c r="E423" s="268"/>
      <c r="F423" s="268"/>
      <c r="G423" s="268"/>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201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3" x14ac:dyDescent="0.2">
      <c r="A424" s="155"/>
      <c r="B424" s="156"/>
      <c r="C424" s="269" t="s">
        <v>583</v>
      </c>
      <c r="D424" s="270"/>
      <c r="E424" s="270"/>
      <c r="F424" s="270"/>
      <c r="G424" s="270"/>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201</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3" x14ac:dyDescent="0.2">
      <c r="A425" s="155"/>
      <c r="B425" s="156"/>
      <c r="C425" s="269" t="s">
        <v>574</v>
      </c>
      <c r="D425" s="270"/>
      <c r="E425" s="270"/>
      <c r="F425" s="270"/>
      <c r="G425" s="270"/>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201</v>
      </c>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269" t="s">
        <v>584</v>
      </c>
      <c r="D426" s="270"/>
      <c r="E426" s="270"/>
      <c r="F426" s="270"/>
      <c r="G426" s="270"/>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201</v>
      </c>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269" t="s">
        <v>576</v>
      </c>
      <c r="D427" s="270"/>
      <c r="E427" s="270"/>
      <c r="F427" s="270"/>
      <c r="G427" s="270"/>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201</v>
      </c>
      <c r="AH427" s="148"/>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269" t="s">
        <v>585</v>
      </c>
      <c r="D428" s="270"/>
      <c r="E428" s="270"/>
      <c r="F428" s="270"/>
      <c r="G428" s="270"/>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201</v>
      </c>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2" x14ac:dyDescent="0.2">
      <c r="A429" s="155"/>
      <c r="B429" s="156"/>
      <c r="C429" s="193" t="s">
        <v>586</v>
      </c>
      <c r="D429" s="161"/>
      <c r="E429" s="162">
        <v>27.261600000000001</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3" t="s">
        <v>587</v>
      </c>
      <c r="D430" s="161"/>
      <c r="E430" s="162">
        <v>41.811599999999999</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44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3" t="s">
        <v>588</v>
      </c>
      <c r="D431" s="161"/>
      <c r="E431" s="162">
        <v>32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1" x14ac:dyDescent="0.2">
      <c r="A432" s="155">
        <v>88</v>
      </c>
      <c r="B432" s="156" t="s">
        <v>589</v>
      </c>
      <c r="C432" s="197" t="s">
        <v>590</v>
      </c>
      <c r="D432" s="157" t="s">
        <v>0</v>
      </c>
      <c r="E432" s="190"/>
      <c r="F432" s="160"/>
      <c r="G432" s="159">
        <f>ROUND(E432*F432,2)</f>
        <v>0</v>
      </c>
      <c r="H432" s="160"/>
      <c r="I432" s="159">
        <f>ROUND(E432*H432,2)</f>
        <v>0</v>
      </c>
      <c r="J432" s="160"/>
      <c r="K432" s="159">
        <f>ROUND(E432*J432,2)</f>
        <v>0</v>
      </c>
      <c r="L432" s="159">
        <v>15</v>
      </c>
      <c r="M432" s="159">
        <f>G432*(1+L432/100)</f>
        <v>0</v>
      </c>
      <c r="N432" s="158">
        <v>0</v>
      </c>
      <c r="O432" s="158">
        <f>ROUND(E432*N432,2)</f>
        <v>0</v>
      </c>
      <c r="P432" s="158">
        <v>0</v>
      </c>
      <c r="Q432" s="158">
        <f>ROUND(E432*P432,2)</f>
        <v>0</v>
      </c>
      <c r="R432" s="159" t="s">
        <v>591</v>
      </c>
      <c r="S432" s="159" t="s">
        <v>148</v>
      </c>
      <c r="T432" s="159" t="s">
        <v>149</v>
      </c>
      <c r="U432" s="159">
        <v>0</v>
      </c>
      <c r="V432" s="159">
        <f>ROUND(E432*U432,2)</f>
        <v>0</v>
      </c>
      <c r="W432" s="159"/>
      <c r="X432" s="159" t="s">
        <v>500</v>
      </c>
      <c r="Y432" s="159" t="s">
        <v>151</v>
      </c>
      <c r="Z432" s="148"/>
      <c r="AA432" s="148"/>
      <c r="AB432" s="148"/>
      <c r="AC432" s="148"/>
      <c r="AD432" s="148"/>
      <c r="AE432" s="148"/>
      <c r="AF432" s="148"/>
      <c r="AG432" s="148" t="s">
        <v>501</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2" x14ac:dyDescent="0.2">
      <c r="A433" s="155"/>
      <c r="B433" s="156"/>
      <c r="C433" s="271" t="s">
        <v>535</v>
      </c>
      <c r="D433" s="272"/>
      <c r="E433" s="272"/>
      <c r="F433" s="272"/>
      <c r="G433" s="272"/>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154</v>
      </c>
      <c r="AH433" s="148"/>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x14ac:dyDescent="0.2">
      <c r="A434" s="168" t="s">
        <v>142</v>
      </c>
      <c r="B434" s="169" t="s">
        <v>98</v>
      </c>
      <c r="C434" s="191" t="s">
        <v>99</v>
      </c>
      <c r="D434" s="170"/>
      <c r="E434" s="171"/>
      <c r="F434" s="172"/>
      <c r="G434" s="172">
        <f>SUMIF(AG435:AG444,"&lt;&gt;NOR",G435:G444)</f>
        <v>0</v>
      </c>
      <c r="H434" s="172"/>
      <c r="I434" s="172">
        <f>SUM(I435:I444)</f>
        <v>0</v>
      </c>
      <c r="J434" s="172"/>
      <c r="K434" s="172">
        <f>SUM(K435:K444)</f>
        <v>0</v>
      </c>
      <c r="L434" s="172"/>
      <c r="M434" s="172">
        <f>SUM(M435:M444)</f>
        <v>0</v>
      </c>
      <c r="N434" s="171"/>
      <c r="O434" s="171">
        <f>SUM(O435:O444)</f>
        <v>0</v>
      </c>
      <c r="P434" s="171"/>
      <c r="Q434" s="171">
        <f>SUM(Q435:Q444)</f>
        <v>0</v>
      </c>
      <c r="R434" s="172"/>
      <c r="S434" s="172"/>
      <c r="T434" s="173"/>
      <c r="U434" s="167"/>
      <c r="V434" s="167">
        <f>SUM(V435:V444)</f>
        <v>0</v>
      </c>
      <c r="W434" s="167"/>
      <c r="X434" s="167"/>
      <c r="Y434" s="167"/>
      <c r="AG434" t="s">
        <v>143</v>
      </c>
    </row>
    <row r="435" spans="1:60" outlineLevel="1" x14ac:dyDescent="0.2">
      <c r="A435" s="175">
        <v>89</v>
      </c>
      <c r="B435" s="176" t="s">
        <v>592</v>
      </c>
      <c r="C435" s="192" t="s">
        <v>593</v>
      </c>
      <c r="D435" s="177" t="s">
        <v>146</v>
      </c>
      <c r="E435" s="178">
        <v>99.06</v>
      </c>
      <c r="F435" s="179"/>
      <c r="G435" s="180">
        <f>ROUND(E435*F435,2)</f>
        <v>0</v>
      </c>
      <c r="H435" s="179"/>
      <c r="I435" s="180">
        <f>ROUND(E435*H435,2)</f>
        <v>0</v>
      </c>
      <c r="J435" s="179"/>
      <c r="K435" s="180">
        <f>ROUND(E435*J435,2)</f>
        <v>0</v>
      </c>
      <c r="L435" s="180">
        <v>15</v>
      </c>
      <c r="M435" s="180">
        <f>G435*(1+L435/100)</f>
        <v>0</v>
      </c>
      <c r="N435" s="178">
        <v>0</v>
      </c>
      <c r="O435" s="178">
        <f>ROUND(E435*N435,2)</f>
        <v>0</v>
      </c>
      <c r="P435" s="178">
        <v>0</v>
      </c>
      <c r="Q435" s="178">
        <f>ROUND(E435*P435,2)</f>
        <v>0</v>
      </c>
      <c r="R435" s="180"/>
      <c r="S435" s="180" t="s">
        <v>428</v>
      </c>
      <c r="T435" s="181" t="s">
        <v>315</v>
      </c>
      <c r="U435" s="159">
        <v>0</v>
      </c>
      <c r="V435" s="159">
        <f>ROUND(E435*U435,2)</f>
        <v>0</v>
      </c>
      <c r="W435" s="159"/>
      <c r="X435" s="159" t="s">
        <v>150</v>
      </c>
      <c r="Y435" s="159" t="s">
        <v>151</v>
      </c>
      <c r="Z435" s="148"/>
      <c r="AA435" s="148"/>
      <c r="AB435" s="148"/>
      <c r="AC435" s="148"/>
      <c r="AD435" s="148"/>
      <c r="AE435" s="148"/>
      <c r="AF435" s="148"/>
      <c r="AG435" s="148" t="s">
        <v>152</v>
      </c>
      <c r="AH435" s="148"/>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2" x14ac:dyDescent="0.2">
      <c r="A436" s="155"/>
      <c r="B436" s="156"/>
      <c r="C436" s="267" t="s">
        <v>594</v>
      </c>
      <c r="D436" s="268"/>
      <c r="E436" s="268"/>
      <c r="F436" s="268"/>
      <c r="G436" s="268"/>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201</v>
      </c>
      <c r="AH436" s="148"/>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269" t="s">
        <v>595</v>
      </c>
      <c r="D437" s="270"/>
      <c r="E437" s="270"/>
      <c r="F437" s="270"/>
      <c r="G437" s="270"/>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201</v>
      </c>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269" t="s">
        <v>596</v>
      </c>
      <c r="D438" s="270"/>
      <c r="E438" s="270"/>
      <c r="F438" s="270"/>
      <c r="G438" s="270"/>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201</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269" t="s">
        <v>597</v>
      </c>
      <c r="D439" s="270"/>
      <c r="E439" s="270"/>
      <c r="F439" s="270"/>
      <c r="G439" s="270"/>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201</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2" x14ac:dyDescent="0.2">
      <c r="A440" s="155"/>
      <c r="B440" s="156"/>
      <c r="C440" s="193" t="s">
        <v>598</v>
      </c>
      <c r="D440" s="161"/>
      <c r="E440" s="162">
        <v>24.6</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44</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3" t="s">
        <v>599</v>
      </c>
      <c r="D441" s="161"/>
      <c r="E441" s="162">
        <v>65.400000000000006</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3" t="s">
        <v>600</v>
      </c>
      <c r="D442" s="161"/>
      <c r="E442" s="162">
        <v>9.06</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
      <c r="A443" s="155">
        <v>90</v>
      </c>
      <c r="B443" s="156" t="s">
        <v>601</v>
      </c>
      <c r="C443" s="197" t="s">
        <v>602</v>
      </c>
      <c r="D443" s="157" t="s">
        <v>0</v>
      </c>
      <c r="E443" s="190"/>
      <c r="F443" s="160"/>
      <c r="G443" s="159">
        <f>ROUND(E443*F443,2)</f>
        <v>0</v>
      </c>
      <c r="H443" s="160"/>
      <c r="I443" s="159">
        <f>ROUND(E443*H443,2)</f>
        <v>0</v>
      </c>
      <c r="J443" s="160"/>
      <c r="K443" s="159">
        <f>ROUND(E443*J443,2)</f>
        <v>0</v>
      </c>
      <c r="L443" s="159">
        <v>15</v>
      </c>
      <c r="M443" s="159">
        <f>G443*(1+L443/100)</f>
        <v>0</v>
      </c>
      <c r="N443" s="158">
        <v>0</v>
      </c>
      <c r="O443" s="158">
        <f>ROUND(E443*N443,2)</f>
        <v>0</v>
      </c>
      <c r="P443" s="158">
        <v>0</v>
      </c>
      <c r="Q443" s="158">
        <f>ROUND(E443*P443,2)</f>
        <v>0</v>
      </c>
      <c r="R443" s="159" t="s">
        <v>603</v>
      </c>
      <c r="S443" s="159" t="s">
        <v>148</v>
      </c>
      <c r="T443" s="159" t="s">
        <v>149</v>
      </c>
      <c r="U443" s="159">
        <v>0</v>
      </c>
      <c r="V443" s="159">
        <f>ROUND(E443*U443,2)</f>
        <v>0</v>
      </c>
      <c r="W443" s="159"/>
      <c r="X443" s="159" t="s">
        <v>500</v>
      </c>
      <c r="Y443" s="159" t="s">
        <v>151</v>
      </c>
      <c r="Z443" s="148"/>
      <c r="AA443" s="148"/>
      <c r="AB443" s="148"/>
      <c r="AC443" s="148"/>
      <c r="AD443" s="148"/>
      <c r="AE443" s="148"/>
      <c r="AF443" s="148"/>
      <c r="AG443" s="148" t="s">
        <v>501</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
      <c r="A444" s="155"/>
      <c r="B444" s="156"/>
      <c r="C444" s="271" t="s">
        <v>535</v>
      </c>
      <c r="D444" s="272"/>
      <c r="E444" s="272"/>
      <c r="F444" s="272"/>
      <c r="G444" s="272"/>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154</v>
      </c>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x14ac:dyDescent="0.2">
      <c r="A445" s="168" t="s">
        <v>142</v>
      </c>
      <c r="B445" s="169" t="s">
        <v>100</v>
      </c>
      <c r="C445" s="191" t="s">
        <v>101</v>
      </c>
      <c r="D445" s="170"/>
      <c r="E445" s="171"/>
      <c r="F445" s="172"/>
      <c r="G445" s="172">
        <f>SUMIF(AG446:AG461,"&lt;&gt;NOR",G446:G461)</f>
        <v>0</v>
      </c>
      <c r="H445" s="172"/>
      <c r="I445" s="172">
        <f>SUM(I446:I461)</f>
        <v>0</v>
      </c>
      <c r="J445" s="172"/>
      <c r="K445" s="172">
        <f>SUM(K446:K461)</f>
        <v>0</v>
      </c>
      <c r="L445" s="172"/>
      <c r="M445" s="172">
        <f>SUM(M446:M461)</f>
        <v>0</v>
      </c>
      <c r="N445" s="171"/>
      <c r="O445" s="171">
        <f>SUM(O446:O461)</f>
        <v>0</v>
      </c>
      <c r="P445" s="171"/>
      <c r="Q445" s="171">
        <f>SUM(Q446:Q461)</f>
        <v>0</v>
      </c>
      <c r="R445" s="172"/>
      <c r="S445" s="172"/>
      <c r="T445" s="173"/>
      <c r="U445" s="167"/>
      <c r="V445" s="167">
        <f>SUM(V446:V461)</f>
        <v>0</v>
      </c>
      <c r="W445" s="167"/>
      <c r="X445" s="167"/>
      <c r="Y445" s="167"/>
      <c r="AG445" t="s">
        <v>143</v>
      </c>
    </row>
    <row r="446" spans="1:60" outlineLevel="1" x14ac:dyDescent="0.2">
      <c r="A446" s="175">
        <v>91</v>
      </c>
      <c r="B446" s="176" t="s">
        <v>604</v>
      </c>
      <c r="C446" s="192" t="s">
        <v>605</v>
      </c>
      <c r="D446" s="177" t="s">
        <v>146</v>
      </c>
      <c r="E446" s="178">
        <v>5.5</v>
      </c>
      <c r="F446" s="179"/>
      <c r="G446" s="180">
        <f>ROUND(E446*F446,2)</f>
        <v>0</v>
      </c>
      <c r="H446" s="179"/>
      <c r="I446" s="180">
        <f>ROUND(E446*H446,2)</f>
        <v>0</v>
      </c>
      <c r="J446" s="179"/>
      <c r="K446" s="180">
        <f>ROUND(E446*J446,2)</f>
        <v>0</v>
      </c>
      <c r="L446" s="180">
        <v>15</v>
      </c>
      <c r="M446" s="180">
        <f>G446*(1+L446/100)</f>
        <v>0</v>
      </c>
      <c r="N446" s="178">
        <v>0</v>
      </c>
      <c r="O446" s="178">
        <f>ROUND(E446*N446,2)</f>
        <v>0</v>
      </c>
      <c r="P446" s="178">
        <v>0</v>
      </c>
      <c r="Q446" s="178">
        <f>ROUND(E446*P446,2)</f>
        <v>0</v>
      </c>
      <c r="R446" s="180"/>
      <c r="S446" s="180" t="s">
        <v>428</v>
      </c>
      <c r="T446" s="181" t="s">
        <v>315</v>
      </c>
      <c r="U446" s="159">
        <v>0</v>
      </c>
      <c r="V446" s="159">
        <f>ROUND(E446*U446,2)</f>
        <v>0</v>
      </c>
      <c r="W446" s="159"/>
      <c r="X446" s="159" t="s">
        <v>150</v>
      </c>
      <c r="Y446" s="159" t="s">
        <v>151</v>
      </c>
      <c r="Z446" s="148"/>
      <c r="AA446" s="148"/>
      <c r="AB446" s="148"/>
      <c r="AC446" s="148"/>
      <c r="AD446" s="148"/>
      <c r="AE446" s="148"/>
      <c r="AF446" s="148"/>
      <c r="AG446" s="148" t="s">
        <v>152</v>
      </c>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2" x14ac:dyDescent="0.2">
      <c r="A447" s="155"/>
      <c r="B447" s="156"/>
      <c r="C447" s="193" t="s">
        <v>483</v>
      </c>
      <c r="D447" s="161"/>
      <c r="E447" s="162">
        <v>5.5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1" x14ac:dyDescent="0.2">
      <c r="A448" s="175">
        <v>92</v>
      </c>
      <c r="B448" s="176" t="s">
        <v>606</v>
      </c>
      <c r="C448" s="192" t="s">
        <v>607</v>
      </c>
      <c r="D448" s="177" t="s">
        <v>146</v>
      </c>
      <c r="E448" s="178">
        <v>306.7</v>
      </c>
      <c r="F448" s="179"/>
      <c r="G448" s="180">
        <f>ROUND(E448*F448,2)</f>
        <v>0</v>
      </c>
      <c r="H448" s="179"/>
      <c r="I448" s="180">
        <f>ROUND(E448*H448,2)</f>
        <v>0</v>
      </c>
      <c r="J448" s="179"/>
      <c r="K448" s="180">
        <f>ROUND(E448*J448,2)</f>
        <v>0</v>
      </c>
      <c r="L448" s="180">
        <v>15</v>
      </c>
      <c r="M448" s="180">
        <f>G448*(1+L448/100)</f>
        <v>0</v>
      </c>
      <c r="N448" s="178">
        <v>0</v>
      </c>
      <c r="O448" s="178">
        <f>ROUND(E448*N448,2)</f>
        <v>0</v>
      </c>
      <c r="P448" s="178">
        <v>0</v>
      </c>
      <c r="Q448" s="178">
        <f>ROUND(E448*P448,2)</f>
        <v>0</v>
      </c>
      <c r="R448" s="180"/>
      <c r="S448" s="180" t="s">
        <v>428</v>
      </c>
      <c r="T448" s="181" t="s">
        <v>315</v>
      </c>
      <c r="U448" s="159">
        <v>0</v>
      </c>
      <c r="V448" s="159">
        <f>ROUND(E448*U448,2)</f>
        <v>0</v>
      </c>
      <c r="W448" s="159"/>
      <c r="X448" s="159" t="s">
        <v>150</v>
      </c>
      <c r="Y448" s="159" t="s">
        <v>151</v>
      </c>
      <c r="Z448" s="148"/>
      <c r="AA448" s="148"/>
      <c r="AB448" s="148"/>
      <c r="AC448" s="148"/>
      <c r="AD448" s="148"/>
      <c r="AE448" s="148"/>
      <c r="AF448" s="148"/>
      <c r="AG448" s="148" t="s">
        <v>152</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67" t="s">
        <v>608</v>
      </c>
      <c r="D449" s="268"/>
      <c r="E449" s="268"/>
      <c r="F449" s="268"/>
      <c r="G449" s="268"/>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201</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
      <c r="A450" s="155"/>
      <c r="B450" s="156"/>
      <c r="C450" s="269" t="s">
        <v>609</v>
      </c>
      <c r="D450" s="270"/>
      <c r="E450" s="270"/>
      <c r="F450" s="270"/>
      <c r="G450" s="270"/>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201</v>
      </c>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2" x14ac:dyDescent="0.2">
      <c r="A451" s="155"/>
      <c r="B451" s="156"/>
      <c r="C451" s="193" t="s">
        <v>218</v>
      </c>
      <c r="D451" s="161"/>
      <c r="E451" s="162">
        <v>112.5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3" t="s">
        <v>610</v>
      </c>
      <c r="D452" s="161"/>
      <c r="E452" s="162">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
      <c r="A453" s="155"/>
      <c r="B453" s="156"/>
      <c r="C453" s="193" t="s">
        <v>611</v>
      </c>
      <c r="D453" s="161"/>
      <c r="E453" s="162">
        <v>27.04</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44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
      <c r="A454" s="155"/>
      <c r="B454" s="156"/>
      <c r="C454" s="193" t="s">
        <v>612</v>
      </c>
      <c r="D454" s="161"/>
      <c r="E454" s="162">
        <v>9.52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3" t="s">
        <v>222</v>
      </c>
      <c r="D455" s="161"/>
      <c r="E455" s="162">
        <v>12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3" t="s">
        <v>223</v>
      </c>
      <c r="D456" s="161"/>
      <c r="E456" s="162">
        <v>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
      <c r="A457" s="155"/>
      <c r="B457" s="156"/>
      <c r="C457" s="193" t="s">
        <v>613</v>
      </c>
      <c r="D457" s="161"/>
      <c r="E457" s="162">
        <v>27</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44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
      <c r="A458" s="155"/>
      <c r="B458" s="156"/>
      <c r="C458" s="193" t="s">
        <v>614</v>
      </c>
      <c r="D458" s="161"/>
      <c r="E458" s="162">
        <v>60</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3" t="s">
        <v>226</v>
      </c>
      <c r="D459" s="161"/>
      <c r="E459" s="162">
        <v>27</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
      <c r="A460" s="155"/>
      <c r="B460" s="156"/>
      <c r="C460" s="193" t="s">
        <v>615</v>
      </c>
      <c r="D460" s="161"/>
      <c r="E460" s="162">
        <v>1.68</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44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3" x14ac:dyDescent="0.2">
      <c r="A461" s="155"/>
      <c r="B461" s="156"/>
      <c r="C461" s="194" t="s">
        <v>228</v>
      </c>
      <c r="D461" s="163"/>
      <c r="E461" s="164">
        <v>306.7</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44</v>
      </c>
      <c r="AH461" s="148">
        <v>1</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x14ac:dyDescent="0.2">
      <c r="A462" s="168" t="s">
        <v>142</v>
      </c>
      <c r="B462" s="169" t="s">
        <v>102</v>
      </c>
      <c r="C462" s="191" t="s">
        <v>103</v>
      </c>
      <c r="D462" s="170"/>
      <c r="E462" s="171"/>
      <c r="F462" s="172"/>
      <c r="G462" s="172">
        <f>SUMIF(AG463:AG474,"&lt;&gt;NOR",G463:G474)</f>
        <v>0</v>
      </c>
      <c r="H462" s="172"/>
      <c r="I462" s="172">
        <f>SUM(I463:I474)</f>
        <v>0</v>
      </c>
      <c r="J462" s="172"/>
      <c r="K462" s="172">
        <f>SUM(K463:K474)</f>
        <v>0</v>
      </c>
      <c r="L462" s="172"/>
      <c r="M462" s="172">
        <f>SUM(M463:M474)</f>
        <v>0</v>
      </c>
      <c r="N462" s="171"/>
      <c r="O462" s="171">
        <f>SUM(O463:O474)</f>
        <v>2.95</v>
      </c>
      <c r="P462" s="171"/>
      <c r="Q462" s="171">
        <f>SUM(Q463:Q474)</f>
        <v>0</v>
      </c>
      <c r="R462" s="172"/>
      <c r="S462" s="172"/>
      <c r="T462" s="173"/>
      <c r="U462" s="167"/>
      <c r="V462" s="167">
        <f>SUM(V463:V474)</f>
        <v>0</v>
      </c>
      <c r="W462" s="167"/>
      <c r="X462" s="167"/>
      <c r="Y462" s="167"/>
      <c r="AG462" t="s">
        <v>143</v>
      </c>
    </row>
    <row r="463" spans="1:60" outlineLevel="1" x14ac:dyDescent="0.2">
      <c r="A463" s="175">
        <v>93</v>
      </c>
      <c r="B463" s="176" t="s">
        <v>616</v>
      </c>
      <c r="C463" s="192" t="s">
        <v>617</v>
      </c>
      <c r="D463" s="177" t="s">
        <v>146</v>
      </c>
      <c r="E463" s="178">
        <v>93.39</v>
      </c>
      <c r="F463" s="179"/>
      <c r="G463" s="180">
        <f>ROUND(E463*F463,2)</f>
        <v>0</v>
      </c>
      <c r="H463" s="179"/>
      <c r="I463" s="180">
        <f>ROUND(E463*H463,2)</f>
        <v>0</v>
      </c>
      <c r="J463" s="179"/>
      <c r="K463" s="180">
        <f>ROUND(E463*J463,2)</f>
        <v>0</v>
      </c>
      <c r="L463" s="180">
        <v>15</v>
      </c>
      <c r="M463" s="180">
        <f>G463*(1+L463/100)</f>
        <v>0</v>
      </c>
      <c r="N463" s="178">
        <v>0</v>
      </c>
      <c r="O463" s="178">
        <f>ROUND(E463*N463,2)</f>
        <v>0</v>
      </c>
      <c r="P463" s="178">
        <v>0</v>
      </c>
      <c r="Q463" s="178">
        <f>ROUND(E463*P463,2)</f>
        <v>0</v>
      </c>
      <c r="R463" s="180"/>
      <c r="S463" s="180" t="s">
        <v>428</v>
      </c>
      <c r="T463" s="181" t="s">
        <v>315</v>
      </c>
      <c r="U463" s="159">
        <v>0</v>
      </c>
      <c r="V463" s="159">
        <f>ROUND(E463*U463,2)</f>
        <v>0</v>
      </c>
      <c r="W463" s="159"/>
      <c r="X463" s="159" t="s">
        <v>150</v>
      </c>
      <c r="Y463" s="159" t="s">
        <v>151</v>
      </c>
      <c r="Z463" s="148"/>
      <c r="AA463" s="148"/>
      <c r="AB463" s="148"/>
      <c r="AC463" s="148"/>
      <c r="AD463" s="148"/>
      <c r="AE463" s="148"/>
      <c r="AF463" s="148"/>
      <c r="AG463" s="148" t="s">
        <v>152</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
      <c r="A464" s="155"/>
      <c r="B464" s="156"/>
      <c r="C464" s="193" t="s">
        <v>387</v>
      </c>
      <c r="D464" s="161"/>
      <c r="E464" s="162">
        <v>21.812000000000001</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3" t="s">
        <v>388</v>
      </c>
      <c r="D465" s="161"/>
      <c r="E465" s="162">
        <v>57.988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3" t="s">
        <v>389</v>
      </c>
      <c r="D466" s="161"/>
      <c r="E466" s="162">
        <v>6.8250000000000002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3" t="s">
        <v>390</v>
      </c>
      <c r="D467" s="161"/>
      <c r="E467" s="162">
        <v>6.7649999999999997</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1" x14ac:dyDescent="0.2">
      <c r="A468" s="175">
        <v>94</v>
      </c>
      <c r="B468" s="176" t="s">
        <v>618</v>
      </c>
      <c r="C468" s="192" t="s">
        <v>619</v>
      </c>
      <c r="D468" s="177" t="s">
        <v>358</v>
      </c>
      <c r="E468" s="178">
        <v>653.73</v>
      </c>
      <c r="F468" s="179"/>
      <c r="G468" s="180">
        <f>ROUND(E468*F468,2)</f>
        <v>0</v>
      </c>
      <c r="H468" s="179"/>
      <c r="I468" s="180">
        <f>ROUND(E468*H468,2)</f>
        <v>0</v>
      </c>
      <c r="J468" s="179"/>
      <c r="K468" s="180">
        <f>ROUND(E468*J468,2)</f>
        <v>0</v>
      </c>
      <c r="L468" s="180">
        <v>15</v>
      </c>
      <c r="M468" s="180">
        <f>G468*(1+L468/100)</f>
        <v>0</v>
      </c>
      <c r="N468" s="178">
        <v>0</v>
      </c>
      <c r="O468" s="178">
        <f>ROUND(E468*N468,2)</f>
        <v>0</v>
      </c>
      <c r="P468" s="178">
        <v>0</v>
      </c>
      <c r="Q468" s="178">
        <f>ROUND(E468*P468,2)</f>
        <v>0</v>
      </c>
      <c r="R468" s="180"/>
      <c r="S468" s="180" t="s">
        <v>428</v>
      </c>
      <c r="T468" s="181" t="s">
        <v>315</v>
      </c>
      <c r="U468" s="159">
        <v>0</v>
      </c>
      <c r="V468" s="159">
        <f>ROUND(E468*U468,2)</f>
        <v>0</v>
      </c>
      <c r="W468" s="159"/>
      <c r="X468" s="159" t="s">
        <v>150</v>
      </c>
      <c r="Y468" s="159" t="s">
        <v>151</v>
      </c>
      <c r="Z468" s="148"/>
      <c r="AA468" s="148"/>
      <c r="AB468" s="148"/>
      <c r="AC468" s="148"/>
      <c r="AD468" s="148"/>
      <c r="AE468" s="148"/>
      <c r="AF468" s="148"/>
      <c r="AG468" s="148" t="s">
        <v>152</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
      <c r="A469" s="155"/>
      <c r="B469" s="156"/>
      <c r="C469" s="193" t="s">
        <v>620</v>
      </c>
      <c r="D469" s="161"/>
      <c r="E469" s="162">
        <v>653.73</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44</v>
      </c>
      <c r="AH469" s="148">
        <v>5</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1" x14ac:dyDescent="0.2">
      <c r="A470" s="175">
        <v>95</v>
      </c>
      <c r="B470" s="176" t="s">
        <v>621</v>
      </c>
      <c r="C470" s="192" t="s">
        <v>622</v>
      </c>
      <c r="D470" s="177" t="s">
        <v>146</v>
      </c>
      <c r="E470" s="178">
        <v>102.729</v>
      </c>
      <c r="F470" s="179"/>
      <c r="G470" s="180">
        <f>ROUND(E470*F470,2)</f>
        <v>0</v>
      </c>
      <c r="H470" s="179"/>
      <c r="I470" s="180">
        <f>ROUND(E470*H470,2)</f>
        <v>0</v>
      </c>
      <c r="J470" s="179"/>
      <c r="K470" s="180">
        <f>ROUND(E470*J470,2)</f>
        <v>0</v>
      </c>
      <c r="L470" s="180">
        <v>15</v>
      </c>
      <c r="M470" s="180">
        <f>G470*(1+L470/100)</f>
        <v>0</v>
      </c>
      <c r="N470" s="178">
        <v>2.8750000000000001E-2</v>
      </c>
      <c r="O470" s="178">
        <f>ROUND(E470*N470,2)</f>
        <v>2.95</v>
      </c>
      <c r="P470" s="178">
        <v>0</v>
      </c>
      <c r="Q470" s="178">
        <f>ROUND(E470*P470,2)</f>
        <v>0</v>
      </c>
      <c r="R470" s="180"/>
      <c r="S470" s="180" t="s">
        <v>428</v>
      </c>
      <c r="T470" s="181" t="s">
        <v>315</v>
      </c>
      <c r="U470" s="159">
        <v>0</v>
      </c>
      <c r="V470" s="159">
        <f>ROUND(E470*U470,2)</f>
        <v>0</v>
      </c>
      <c r="W470" s="159"/>
      <c r="X470" s="159" t="s">
        <v>403</v>
      </c>
      <c r="Y470" s="159" t="s">
        <v>151</v>
      </c>
      <c r="Z470" s="148"/>
      <c r="AA470" s="148"/>
      <c r="AB470" s="148"/>
      <c r="AC470" s="148"/>
      <c r="AD470" s="148"/>
      <c r="AE470" s="148"/>
      <c r="AF470" s="148"/>
      <c r="AG470" s="148" t="s">
        <v>404</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3" t="s">
        <v>623</v>
      </c>
      <c r="D471" s="161"/>
      <c r="E471" s="162">
        <v>93.39</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44</v>
      </c>
      <c r="AH471" s="148">
        <v>5</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624</v>
      </c>
      <c r="D472" s="165"/>
      <c r="E472" s="166">
        <v>9.3390000000000004</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44</v>
      </c>
      <c r="AH472" s="148">
        <v>4</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1" x14ac:dyDescent="0.2">
      <c r="A473" s="155">
        <v>96</v>
      </c>
      <c r="B473" s="156" t="s">
        <v>625</v>
      </c>
      <c r="C473" s="197" t="s">
        <v>626</v>
      </c>
      <c r="D473" s="157" t="s">
        <v>0</v>
      </c>
      <c r="E473" s="190"/>
      <c r="F473" s="160"/>
      <c r="G473" s="159">
        <f>ROUND(E473*F473,2)</f>
        <v>0</v>
      </c>
      <c r="H473" s="160"/>
      <c r="I473" s="159">
        <f>ROUND(E473*H473,2)</f>
        <v>0</v>
      </c>
      <c r="J473" s="160"/>
      <c r="K473" s="159">
        <f>ROUND(E473*J473,2)</f>
        <v>0</v>
      </c>
      <c r="L473" s="159">
        <v>15</v>
      </c>
      <c r="M473" s="159">
        <f>G473*(1+L473/100)</f>
        <v>0</v>
      </c>
      <c r="N473" s="158">
        <v>0</v>
      </c>
      <c r="O473" s="158">
        <f>ROUND(E473*N473,2)</f>
        <v>0</v>
      </c>
      <c r="P473" s="158">
        <v>0</v>
      </c>
      <c r="Q473" s="158">
        <f>ROUND(E473*P473,2)</f>
        <v>0</v>
      </c>
      <c r="R473" s="159" t="s">
        <v>627</v>
      </c>
      <c r="S473" s="159" t="s">
        <v>148</v>
      </c>
      <c r="T473" s="159" t="s">
        <v>149</v>
      </c>
      <c r="U473" s="159">
        <v>0</v>
      </c>
      <c r="V473" s="159">
        <f>ROUND(E473*U473,2)</f>
        <v>0</v>
      </c>
      <c r="W473" s="159"/>
      <c r="X473" s="159" t="s">
        <v>500</v>
      </c>
      <c r="Y473" s="159" t="s">
        <v>151</v>
      </c>
      <c r="Z473" s="148"/>
      <c r="AA473" s="148"/>
      <c r="AB473" s="148"/>
      <c r="AC473" s="148"/>
      <c r="AD473" s="148"/>
      <c r="AE473" s="148"/>
      <c r="AF473" s="148"/>
      <c r="AG473" s="148" t="s">
        <v>501</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
      <c r="A474" s="155"/>
      <c r="B474" s="156"/>
      <c r="C474" s="271" t="s">
        <v>535</v>
      </c>
      <c r="D474" s="272"/>
      <c r="E474" s="272"/>
      <c r="F474" s="272"/>
      <c r="G474" s="272"/>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154</v>
      </c>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x14ac:dyDescent="0.2">
      <c r="A475" s="168" t="s">
        <v>142</v>
      </c>
      <c r="B475" s="169" t="s">
        <v>104</v>
      </c>
      <c r="C475" s="191" t="s">
        <v>105</v>
      </c>
      <c r="D475" s="170"/>
      <c r="E475" s="171"/>
      <c r="F475" s="172"/>
      <c r="G475" s="172">
        <f>SUMIF(AG476:AG491,"&lt;&gt;NOR",G476:G491)</f>
        <v>0</v>
      </c>
      <c r="H475" s="172"/>
      <c r="I475" s="172">
        <f>SUM(I476:I491)</f>
        <v>0</v>
      </c>
      <c r="J475" s="172"/>
      <c r="K475" s="172">
        <f>SUM(K476:K491)</f>
        <v>0</v>
      </c>
      <c r="L475" s="172"/>
      <c r="M475" s="172">
        <f>SUM(M476:M491)</f>
        <v>0</v>
      </c>
      <c r="N475" s="171"/>
      <c r="O475" s="171">
        <f>SUM(O476:O491)</f>
        <v>0.25</v>
      </c>
      <c r="P475" s="171"/>
      <c r="Q475" s="171">
        <f>SUM(Q476:Q491)</f>
        <v>0</v>
      </c>
      <c r="R475" s="172"/>
      <c r="S475" s="172"/>
      <c r="T475" s="173"/>
      <c r="U475" s="167"/>
      <c r="V475" s="167">
        <f>SUM(V476:V491)</f>
        <v>19.14</v>
      </c>
      <c r="W475" s="167"/>
      <c r="X475" s="167"/>
      <c r="Y475" s="167"/>
      <c r="AG475" t="s">
        <v>143</v>
      </c>
    </row>
    <row r="476" spans="1:60" ht="22.5" outlineLevel="1" x14ac:dyDescent="0.2">
      <c r="A476" s="175">
        <v>97</v>
      </c>
      <c r="B476" s="176" t="s">
        <v>628</v>
      </c>
      <c r="C476" s="192" t="s">
        <v>629</v>
      </c>
      <c r="D476" s="177" t="s">
        <v>358</v>
      </c>
      <c r="E476" s="178">
        <v>20</v>
      </c>
      <c r="F476" s="179"/>
      <c r="G476" s="180">
        <f>ROUND(E476*F476,2)</f>
        <v>0</v>
      </c>
      <c r="H476" s="179"/>
      <c r="I476" s="180">
        <f>ROUND(E476*H476,2)</f>
        <v>0</v>
      </c>
      <c r="J476" s="179"/>
      <c r="K476" s="180">
        <f>ROUND(E476*J476,2)</f>
        <v>0</v>
      </c>
      <c r="L476" s="180">
        <v>15</v>
      </c>
      <c r="M476" s="180">
        <f>G476*(1+L476/100)</f>
        <v>0</v>
      </c>
      <c r="N476" s="178">
        <v>8.0000000000000007E-5</v>
      </c>
      <c r="O476" s="178">
        <f>ROUND(E476*N476,2)</f>
        <v>0</v>
      </c>
      <c r="P476" s="178">
        <v>0</v>
      </c>
      <c r="Q476" s="178">
        <f>ROUND(E476*P476,2)</f>
        <v>0</v>
      </c>
      <c r="R476" s="180" t="s">
        <v>630</v>
      </c>
      <c r="S476" s="180" t="s">
        <v>148</v>
      </c>
      <c r="T476" s="181" t="s">
        <v>149</v>
      </c>
      <c r="U476" s="159">
        <v>0.13719999999999999</v>
      </c>
      <c r="V476" s="159">
        <f>ROUND(E476*U476,2)</f>
        <v>2.74</v>
      </c>
      <c r="W476" s="159"/>
      <c r="X476" s="159" t="s">
        <v>150</v>
      </c>
      <c r="Y476" s="159" t="s">
        <v>151</v>
      </c>
      <c r="Z476" s="148"/>
      <c r="AA476" s="148"/>
      <c r="AB476" s="148"/>
      <c r="AC476" s="148"/>
      <c r="AD476" s="148"/>
      <c r="AE476" s="148"/>
      <c r="AF476" s="148"/>
      <c r="AG476" s="148" t="s">
        <v>152</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193" t="s">
        <v>631</v>
      </c>
      <c r="D477" s="161"/>
      <c r="E477" s="162">
        <v>16</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
      <c r="A478" s="155"/>
      <c r="B478" s="156"/>
      <c r="C478" s="193" t="s">
        <v>632</v>
      </c>
      <c r="D478" s="161"/>
      <c r="E478" s="162">
        <v>4</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5">
        <v>98</v>
      </c>
      <c r="B479" s="176" t="s">
        <v>633</v>
      </c>
      <c r="C479" s="192" t="s">
        <v>634</v>
      </c>
      <c r="D479" s="177" t="s">
        <v>146</v>
      </c>
      <c r="E479" s="178">
        <v>20</v>
      </c>
      <c r="F479" s="179"/>
      <c r="G479" s="180">
        <f>ROUND(E479*F479,2)</f>
        <v>0</v>
      </c>
      <c r="H479" s="179"/>
      <c r="I479" s="180">
        <f>ROUND(E479*H479,2)</f>
        <v>0</v>
      </c>
      <c r="J479" s="179"/>
      <c r="K479" s="180">
        <f>ROUND(E479*J479,2)</f>
        <v>0</v>
      </c>
      <c r="L479" s="180">
        <v>15</v>
      </c>
      <c r="M479" s="180">
        <f>G479*(1+L479/100)</f>
        <v>0</v>
      </c>
      <c r="N479" s="178">
        <v>4.0000000000000002E-4</v>
      </c>
      <c r="O479" s="178">
        <f>ROUND(E479*N479,2)</f>
        <v>0.01</v>
      </c>
      <c r="P479" s="178">
        <v>0</v>
      </c>
      <c r="Q479" s="178">
        <f>ROUND(E479*P479,2)</f>
        <v>0</v>
      </c>
      <c r="R479" s="180" t="s">
        <v>630</v>
      </c>
      <c r="S479" s="180" t="s">
        <v>148</v>
      </c>
      <c r="T479" s="181" t="s">
        <v>149</v>
      </c>
      <c r="U479" s="159">
        <v>0.38</v>
      </c>
      <c r="V479" s="159">
        <f>ROUND(E479*U479,2)</f>
        <v>7.6</v>
      </c>
      <c r="W479" s="159"/>
      <c r="X479" s="159" t="s">
        <v>150</v>
      </c>
      <c r="Y479" s="159" t="s">
        <v>151</v>
      </c>
      <c r="Z479" s="148"/>
      <c r="AA479" s="148"/>
      <c r="AB479" s="148"/>
      <c r="AC479" s="148"/>
      <c r="AD479" s="148"/>
      <c r="AE479" s="148"/>
      <c r="AF479" s="148"/>
      <c r="AG479" s="148" t="s">
        <v>152</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193" t="s">
        <v>631</v>
      </c>
      <c r="D480" s="161"/>
      <c r="E480" s="162">
        <v>16</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3" t="s">
        <v>632</v>
      </c>
      <c r="D481" s="161"/>
      <c r="E481" s="162">
        <v>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1" x14ac:dyDescent="0.2">
      <c r="A482" s="175">
        <v>99</v>
      </c>
      <c r="B482" s="176" t="s">
        <v>635</v>
      </c>
      <c r="C482" s="192" t="s">
        <v>636</v>
      </c>
      <c r="D482" s="177" t="s">
        <v>146</v>
      </c>
      <c r="E482" s="178">
        <v>20</v>
      </c>
      <c r="F482" s="179"/>
      <c r="G482" s="180">
        <f>ROUND(E482*F482,2)</f>
        <v>0</v>
      </c>
      <c r="H482" s="179"/>
      <c r="I482" s="180">
        <f>ROUND(E482*H482,2)</f>
        <v>0</v>
      </c>
      <c r="J482" s="179"/>
      <c r="K482" s="180">
        <f>ROUND(E482*J482,2)</f>
        <v>0</v>
      </c>
      <c r="L482" s="180">
        <v>15</v>
      </c>
      <c r="M482" s="180">
        <f>G482*(1+L482/100)</f>
        <v>0</v>
      </c>
      <c r="N482" s="178">
        <v>9.7099999999999999E-3</v>
      </c>
      <c r="O482" s="178">
        <f>ROUND(E482*N482,2)</f>
        <v>0.19</v>
      </c>
      <c r="P482" s="178">
        <v>0</v>
      </c>
      <c r="Q482" s="178">
        <f>ROUND(E482*P482,2)</f>
        <v>0</v>
      </c>
      <c r="R482" s="180" t="s">
        <v>637</v>
      </c>
      <c r="S482" s="180" t="s">
        <v>148</v>
      </c>
      <c r="T482" s="181" t="s">
        <v>149</v>
      </c>
      <c r="U482" s="159">
        <v>0.44</v>
      </c>
      <c r="V482" s="159">
        <f>ROUND(E482*U482,2)</f>
        <v>8.8000000000000007</v>
      </c>
      <c r="W482" s="159"/>
      <c r="X482" s="159" t="s">
        <v>150</v>
      </c>
      <c r="Y482" s="159" t="s">
        <v>151</v>
      </c>
      <c r="Z482" s="148"/>
      <c r="AA482" s="148"/>
      <c r="AB482" s="148"/>
      <c r="AC482" s="148"/>
      <c r="AD482" s="148"/>
      <c r="AE482" s="148"/>
      <c r="AF482" s="148"/>
      <c r="AG482" s="148" t="s">
        <v>152</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258" t="s">
        <v>638</v>
      </c>
      <c r="D483" s="259"/>
      <c r="E483" s="259"/>
      <c r="F483" s="259"/>
      <c r="G483" s="2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154</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3" t="s">
        <v>631</v>
      </c>
      <c r="D484" s="161"/>
      <c r="E484" s="162">
        <v>16</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3" t="s">
        <v>632</v>
      </c>
      <c r="D485" s="161"/>
      <c r="E485" s="162">
        <v>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44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ht="22.5" outlineLevel="1" x14ac:dyDescent="0.2">
      <c r="A486" s="175">
        <v>100</v>
      </c>
      <c r="B486" s="176" t="s">
        <v>639</v>
      </c>
      <c r="C486" s="192" t="s">
        <v>640</v>
      </c>
      <c r="D486" s="177" t="s">
        <v>146</v>
      </c>
      <c r="E486" s="178">
        <v>22</v>
      </c>
      <c r="F486" s="179"/>
      <c r="G486" s="180">
        <f>ROUND(E486*F486,2)</f>
        <v>0</v>
      </c>
      <c r="H486" s="179"/>
      <c r="I486" s="180">
        <f>ROUND(E486*H486,2)</f>
        <v>0</v>
      </c>
      <c r="J486" s="179"/>
      <c r="K486" s="180">
        <f>ROUND(E486*J486,2)</f>
        <v>0</v>
      </c>
      <c r="L486" s="180">
        <v>15</v>
      </c>
      <c r="M486" s="180">
        <f>G486*(1+L486/100)</f>
        <v>0</v>
      </c>
      <c r="N486" s="178">
        <v>2.3E-3</v>
      </c>
      <c r="O486" s="178">
        <f>ROUND(E486*N486,2)</f>
        <v>0.05</v>
      </c>
      <c r="P486" s="178">
        <v>0</v>
      </c>
      <c r="Q486" s="178">
        <f>ROUND(E486*P486,2)</f>
        <v>0</v>
      </c>
      <c r="R486" s="180" t="s">
        <v>402</v>
      </c>
      <c r="S486" s="180" t="s">
        <v>148</v>
      </c>
      <c r="T486" s="181" t="s">
        <v>149</v>
      </c>
      <c r="U486" s="159">
        <v>0</v>
      </c>
      <c r="V486" s="159">
        <f>ROUND(E486*U486,2)</f>
        <v>0</v>
      </c>
      <c r="W486" s="159"/>
      <c r="X486" s="159" t="s">
        <v>403</v>
      </c>
      <c r="Y486" s="159" t="s">
        <v>151</v>
      </c>
      <c r="Z486" s="148"/>
      <c r="AA486" s="148"/>
      <c r="AB486" s="148"/>
      <c r="AC486" s="148"/>
      <c r="AD486" s="148"/>
      <c r="AE486" s="148"/>
      <c r="AF486" s="148"/>
      <c r="AG486" s="148" t="s">
        <v>404</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3" t="s">
        <v>631</v>
      </c>
      <c r="D487" s="161"/>
      <c r="E487" s="162">
        <v>16</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3" t="s">
        <v>632</v>
      </c>
      <c r="D488" s="161"/>
      <c r="E488" s="162">
        <v>4</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624</v>
      </c>
      <c r="D489" s="165"/>
      <c r="E489" s="166">
        <v>2</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44</v>
      </c>
      <c r="AH489" s="148">
        <v>4</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1" x14ac:dyDescent="0.2">
      <c r="A490" s="155">
        <v>101</v>
      </c>
      <c r="B490" s="156" t="s">
        <v>641</v>
      </c>
      <c r="C490" s="197" t="s">
        <v>642</v>
      </c>
      <c r="D490" s="157" t="s">
        <v>0</v>
      </c>
      <c r="E490" s="190"/>
      <c r="F490" s="160"/>
      <c r="G490" s="159">
        <f>ROUND(E490*F490,2)</f>
        <v>0</v>
      </c>
      <c r="H490" s="160"/>
      <c r="I490" s="159">
        <f>ROUND(E490*H490,2)</f>
        <v>0</v>
      </c>
      <c r="J490" s="160"/>
      <c r="K490" s="159">
        <f>ROUND(E490*J490,2)</f>
        <v>0</v>
      </c>
      <c r="L490" s="159">
        <v>15</v>
      </c>
      <c r="M490" s="159">
        <f>G490*(1+L490/100)</f>
        <v>0</v>
      </c>
      <c r="N490" s="158">
        <v>0</v>
      </c>
      <c r="O490" s="158">
        <f>ROUND(E490*N490,2)</f>
        <v>0</v>
      </c>
      <c r="P490" s="158">
        <v>0</v>
      </c>
      <c r="Q490" s="158">
        <f>ROUND(E490*P490,2)</f>
        <v>0</v>
      </c>
      <c r="R490" s="159" t="s">
        <v>630</v>
      </c>
      <c r="S490" s="159" t="s">
        <v>148</v>
      </c>
      <c r="T490" s="159" t="s">
        <v>149</v>
      </c>
      <c r="U490" s="159">
        <v>0</v>
      </c>
      <c r="V490" s="159">
        <f>ROUND(E490*U490,2)</f>
        <v>0</v>
      </c>
      <c r="W490" s="159"/>
      <c r="X490" s="159" t="s">
        <v>500</v>
      </c>
      <c r="Y490" s="159" t="s">
        <v>151</v>
      </c>
      <c r="Z490" s="148"/>
      <c r="AA490" s="148"/>
      <c r="AB490" s="148"/>
      <c r="AC490" s="148"/>
      <c r="AD490" s="148"/>
      <c r="AE490" s="148"/>
      <c r="AF490" s="148"/>
      <c r="AG490" s="148" t="s">
        <v>501</v>
      </c>
      <c r="AH490" s="148"/>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2" x14ac:dyDescent="0.2">
      <c r="A491" s="155"/>
      <c r="B491" s="156"/>
      <c r="C491" s="271" t="s">
        <v>643</v>
      </c>
      <c r="D491" s="272"/>
      <c r="E491" s="272"/>
      <c r="F491" s="272"/>
      <c r="G491" s="272"/>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154</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x14ac:dyDescent="0.2">
      <c r="A492" s="168" t="s">
        <v>142</v>
      </c>
      <c r="B492" s="169" t="s">
        <v>106</v>
      </c>
      <c r="C492" s="191" t="s">
        <v>107</v>
      </c>
      <c r="D492" s="170"/>
      <c r="E492" s="171"/>
      <c r="F492" s="172"/>
      <c r="G492" s="172">
        <f>SUMIF(AG493:AG504,"&lt;&gt;NOR",G493:G504)</f>
        <v>0</v>
      </c>
      <c r="H492" s="172"/>
      <c r="I492" s="172">
        <f>SUM(I493:I504)</f>
        <v>0</v>
      </c>
      <c r="J492" s="172"/>
      <c r="K492" s="172">
        <f>SUM(K493:K504)</f>
        <v>0</v>
      </c>
      <c r="L492" s="172"/>
      <c r="M492" s="172">
        <f>SUM(M493:M504)</f>
        <v>0</v>
      </c>
      <c r="N492" s="171"/>
      <c r="O492" s="171">
        <f>SUM(O493:O504)</f>
        <v>7.0000000000000007E-2</v>
      </c>
      <c r="P492" s="171"/>
      <c r="Q492" s="171">
        <f>SUM(Q493:Q504)</f>
        <v>0</v>
      </c>
      <c r="R492" s="172"/>
      <c r="S492" s="172"/>
      <c r="T492" s="173"/>
      <c r="U492" s="167"/>
      <c r="V492" s="167">
        <f>SUM(V493:V504)</f>
        <v>48.14</v>
      </c>
      <c r="W492" s="167"/>
      <c r="X492" s="167"/>
      <c r="Y492" s="167"/>
      <c r="AG492" t="s">
        <v>143</v>
      </c>
    </row>
    <row r="493" spans="1:60" outlineLevel="1" x14ac:dyDescent="0.2">
      <c r="A493" s="175">
        <v>102</v>
      </c>
      <c r="B493" s="176" t="s">
        <v>644</v>
      </c>
      <c r="C493" s="192" t="s">
        <v>645</v>
      </c>
      <c r="D493" s="177" t="s">
        <v>146</v>
      </c>
      <c r="E493" s="178">
        <v>340.17399999999998</v>
      </c>
      <c r="F493" s="179"/>
      <c r="G493" s="180">
        <f>ROUND(E493*F493,2)</f>
        <v>0</v>
      </c>
      <c r="H493" s="179"/>
      <c r="I493" s="180">
        <f>ROUND(E493*H493,2)</f>
        <v>0</v>
      </c>
      <c r="J493" s="179"/>
      <c r="K493" s="180">
        <f>ROUND(E493*J493,2)</f>
        <v>0</v>
      </c>
      <c r="L493" s="180">
        <v>15</v>
      </c>
      <c r="M493" s="180">
        <f>G493*(1+L493/100)</f>
        <v>0</v>
      </c>
      <c r="N493" s="178">
        <v>6.9999999999999994E-5</v>
      </c>
      <c r="O493" s="178">
        <f>ROUND(E493*N493,2)</f>
        <v>0.02</v>
      </c>
      <c r="P493" s="178">
        <v>0</v>
      </c>
      <c r="Q493" s="178">
        <f>ROUND(E493*P493,2)</f>
        <v>0</v>
      </c>
      <c r="R493" s="180" t="s">
        <v>646</v>
      </c>
      <c r="S493" s="180" t="s">
        <v>148</v>
      </c>
      <c r="T493" s="181" t="s">
        <v>149</v>
      </c>
      <c r="U493" s="159">
        <v>3.2480000000000002E-2</v>
      </c>
      <c r="V493" s="159">
        <f>ROUND(E493*U493,2)</f>
        <v>11.05</v>
      </c>
      <c r="W493" s="159"/>
      <c r="X493" s="159" t="s">
        <v>150</v>
      </c>
      <c r="Y493" s="159" t="s">
        <v>151</v>
      </c>
      <c r="Z493" s="148"/>
      <c r="AA493" s="148"/>
      <c r="AB493" s="148"/>
      <c r="AC493" s="148"/>
      <c r="AD493" s="148"/>
      <c r="AE493" s="148"/>
      <c r="AF493" s="148"/>
      <c r="AG493" s="148" t="s">
        <v>152</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3" t="s">
        <v>234</v>
      </c>
      <c r="D494" s="161"/>
      <c r="E494" s="162">
        <v>138.429</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3" t="s">
        <v>235</v>
      </c>
      <c r="D495" s="161"/>
      <c r="E495" s="162">
        <v>12.167999999999999</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44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
      <c r="A496" s="155"/>
      <c r="B496" s="156"/>
      <c r="C496" s="193" t="s">
        <v>236</v>
      </c>
      <c r="D496" s="161"/>
      <c r="E496" s="162">
        <v>32.4</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
      <c r="A497" s="155"/>
      <c r="B497" s="156"/>
      <c r="C497" s="193" t="s">
        <v>237</v>
      </c>
      <c r="D497" s="161"/>
      <c r="E497" s="162">
        <v>39.648000000000003</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
      <c r="A498" s="155"/>
      <c r="B498" s="156"/>
      <c r="C498" s="193" t="s">
        <v>238</v>
      </c>
      <c r="D498" s="161"/>
      <c r="E498" s="162">
        <v>10.368</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44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
      <c r="A499" s="155"/>
      <c r="B499" s="156"/>
      <c r="C499" s="193" t="s">
        <v>239</v>
      </c>
      <c r="D499" s="161"/>
      <c r="E499" s="162">
        <v>25.2</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
      <c r="A500" s="155"/>
      <c r="B500" s="156"/>
      <c r="C500" s="193" t="s">
        <v>240</v>
      </c>
      <c r="D500" s="161"/>
      <c r="E500" s="162">
        <v>43.100999999999999</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44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
      <c r="A501" s="155"/>
      <c r="B501" s="156"/>
      <c r="C501" s="193" t="s">
        <v>241</v>
      </c>
      <c r="D501" s="161"/>
      <c r="E501" s="162">
        <v>3.76</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3" t="s">
        <v>242</v>
      </c>
      <c r="D502" s="161"/>
      <c r="E502" s="162">
        <v>35.1</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1" x14ac:dyDescent="0.2">
      <c r="A503" s="175">
        <v>103</v>
      </c>
      <c r="B503" s="176" t="s">
        <v>647</v>
      </c>
      <c r="C503" s="192" t="s">
        <v>648</v>
      </c>
      <c r="D503" s="177" t="s">
        <v>146</v>
      </c>
      <c r="E503" s="178">
        <v>340.17399999999998</v>
      </c>
      <c r="F503" s="179"/>
      <c r="G503" s="180">
        <f>ROUND(E503*F503,2)</f>
        <v>0</v>
      </c>
      <c r="H503" s="179"/>
      <c r="I503" s="180">
        <f>ROUND(E503*H503,2)</f>
        <v>0</v>
      </c>
      <c r="J503" s="179"/>
      <c r="K503" s="180">
        <f>ROUND(E503*J503,2)</f>
        <v>0</v>
      </c>
      <c r="L503" s="180">
        <v>15</v>
      </c>
      <c r="M503" s="180">
        <f>G503*(1+L503/100)</f>
        <v>0</v>
      </c>
      <c r="N503" s="178">
        <v>1.4999999999999999E-4</v>
      </c>
      <c r="O503" s="178">
        <f>ROUND(E503*N503,2)</f>
        <v>0.05</v>
      </c>
      <c r="P503" s="178">
        <v>0</v>
      </c>
      <c r="Q503" s="178">
        <f>ROUND(E503*P503,2)</f>
        <v>0</v>
      </c>
      <c r="R503" s="180" t="s">
        <v>646</v>
      </c>
      <c r="S503" s="180" t="s">
        <v>148</v>
      </c>
      <c r="T503" s="181" t="s">
        <v>149</v>
      </c>
      <c r="U503" s="159">
        <v>0.10902000000000001</v>
      </c>
      <c r="V503" s="159">
        <f>ROUND(E503*U503,2)</f>
        <v>37.090000000000003</v>
      </c>
      <c r="W503" s="159"/>
      <c r="X503" s="159" t="s">
        <v>150</v>
      </c>
      <c r="Y503" s="159" t="s">
        <v>151</v>
      </c>
      <c r="Z503" s="148"/>
      <c r="AA503" s="148"/>
      <c r="AB503" s="148"/>
      <c r="AC503" s="148"/>
      <c r="AD503" s="148"/>
      <c r="AE503" s="148"/>
      <c r="AF503" s="148"/>
      <c r="AG503" s="148" t="s">
        <v>152</v>
      </c>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2" x14ac:dyDescent="0.2">
      <c r="A504" s="155"/>
      <c r="B504" s="156"/>
      <c r="C504" s="193" t="s">
        <v>649</v>
      </c>
      <c r="D504" s="161"/>
      <c r="E504" s="162">
        <v>340.17399999999998</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44</v>
      </c>
      <c r="AH504" s="148">
        <v>5</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x14ac:dyDescent="0.2">
      <c r="A505" s="168" t="s">
        <v>142</v>
      </c>
      <c r="B505" s="169" t="s">
        <v>108</v>
      </c>
      <c r="C505" s="191" t="s">
        <v>109</v>
      </c>
      <c r="D505" s="170"/>
      <c r="E505" s="171"/>
      <c r="F505" s="172"/>
      <c r="G505" s="172">
        <f>SUMIF(AG506:AG507,"&lt;&gt;NOR",G506:G507)</f>
        <v>0</v>
      </c>
      <c r="H505" s="172"/>
      <c r="I505" s="172">
        <f>SUM(I506:I507)</f>
        <v>0</v>
      </c>
      <c r="J505" s="172"/>
      <c r="K505" s="172">
        <f>SUM(K506:K507)</f>
        <v>0</v>
      </c>
      <c r="L505" s="172"/>
      <c r="M505" s="172">
        <f>SUM(M506:M507)</f>
        <v>0</v>
      </c>
      <c r="N505" s="171"/>
      <c r="O505" s="171">
        <f>SUM(O506:O507)</f>
        <v>0</v>
      </c>
      <c r="P505" s="171"/>
      <c r="Q505" s="171">
        <f>SUM(Q506:Q507)</f>
        <v>0</v>
      </c>
      <c r="R505" s="172"/>
      <c r="S505" s="172"/>
      <c r="T505" s="173"/>
      <c r="U505" s="167"/>
      <c r="V505" s="167">
        <f>SUM(V506:V507)</f>
        <v>0</v>
      </c>
      <c r="W505" s="167"/>
      <c r="X505" s="167"/>
      <c r="Y505" s="167"/>
      <c r="AG505" t="s">
        <v>143</v>
      </c>
    </row>
    <row r="506" spans="1:60" outlineLevel="1" x14ac:dyDescent="0.2">
      <c r="A506" s="183">
        <v>104</v>
      </c>
      <c r="B506" s="184" t="s">
        <v>650</v>
      </c>
      <c r="C506" s="196" t="s">
        <v>651</v>
      </c>
      <c r="D506" s="185" t="s">
        <v>358</v>
      </c>
      <c r="E506" s="186">
        <v>60</v>
      </c>
      <c r="F506" s="187"/>
      <c r="G506" s="188">
        <f>ROUND(E506*F506,2)</f>
        <v>0</v>
      </c>
      <c r="H506" s="187"/>
      <c r="I506" s="188">
        <f>ROUND(E506*H506,2)</f>
        <v>0</v>
      </c>
      <c r="J506" s="187"/>
      <c r="K506" s="188">
        <f>ROUND(E506*J506,2)</f>
        <v>0</v>
      </c>
      <c r="L506" s="188">
        <v>15</v>
      </c>
      <c r="M506" s="188">
        <f>G506*(1+L506/100)</f>
        <v>0</v>
      </c>
      <c r="N506" s="186">
        <v>0</v>
      </c>
      <c r="O506" s="186">
        <f>ROUND(E506*N506,2)</f>
        <v>0</v>
      </c>
      <c r="P506" s="186">
        <v>0</v>
      </c>
      <c r="Q506" s="186">
        <f>ROUND(E506*P506,2)</f>
        <v>0</v>
      </c>
      <c r="R506" s="188"/>
      <c r="S506" s="188" t="s">
        <v>428</v>
      </c>
      <c r="T506" s="189" t="s">
        <v>315</v>
      </c>
      <c r="U506" s="159">
        <v>0</v>
      </c>
      <c r="V506" s="159">
        <f>ROUND(E506*U506,2)</f>
        <v>0</v>
      </c>
      <c r="W506" s="159"/>
      <c r="X506" s="159" t="s">
        <v>150</v>
      </c>
      <c r="Y506" s="159" t="s">
        <v>151</v>
      </c>
      <c r="Z506" s="148"/>
      <c r="AA506" s="148"/>
      <c r="AB506" s="148"/>
      <c r="AC506" s="148"/>
      <c r="AD506" s="148"/>
      <c r="AE506" s="148"/>
      <c r="AF506" s="148"/>
      <c r="AG506" s="148" t="s">
        <v>152</v>
      </c>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83">
        <v>105</v>
      </c>
      <c r="B507" s="184" t="s">
        <v>652</v>
      </c>
      <c r="C507" s="196" t="s">
        <v>653</v>
      </c>
      <c r="D507" s="185" t="s">
        <v>358</v>
      </c>
      <c r="E507" s="186">
        <v>60</v>
      </c>
      <c r="F507" s="187"/>
      <c r="G507" s="188">
        <f>ROUND(E507*F507,2)</f>
        <v>0</v>
      </c>
      <c r="H507" s="187"/>
      <c r="I507" s="188">
        <f>ROUND(E507*H507,2)</f>
        <v>0</v>
      </c>
      <c r="J507" s="187"/>
      <c r="K507" s="188">
        <f>ROUND(E507*J507,2)</f>
        <v>0</v>
      </c>
      <c r="L507" s="188">
        <v>15</v>
      </c>
      <c r="M507" s="188">
        <f>G507*(1+L507/100)</f>
        <v>0</v>
      </c>
      <c r="N507" s="186">
        <v>0</v>
      </c>
      <c r="O507" s="186">
        <f>ROUND(E507*N507,2)</f>
        <v>0</v>
      </c>
      <c r="P507" s="186">
        <v>0</v>
      </c>
      <c r="Q507" s="186">
        <f>ROUND(E507*P507,2)</f>
        <v>0</v>
      </c>
      <c r="R507" s="188"/>
      <c r="S507" s="188" t="s">
        <v>428</v>
      </c>
      <c r="T507" s="189" t="s">
        <v>315</v>
      </c>
      <c r="U507" s="159">
        <v>0</v>
      </c>
      <c r="V507" s="159">
        <f>ROUND(E507*U507,2)</f>
        <v>0</v>
      </c>
      <c r="W507" s="159"/>
      <c r="X507" s="159" t="s">
        <v>150</v>
      </c>
      <c r="Y507" s="159" t="s">
        <v>151</v>
      </c>
      <c r="Z507" s="148"/>
      <c r="AA507" s="148"/>
      <c r="AB507" s="148"/>
      <c r="AC507" s="148"/>
      <c r="AD507" s="148"/>
      <c r="AE507" s="148"/>
      <c r="AF507" s="148"/>
      <c r="AG507" s="148" t="s">
        <v>152</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x14ac:dyDescent="0.2">
      <c r="A508" s="168" t="s">
        <v>142</v>
      </c>
      <c r="B508" s="169" t="s">
        <v>110</v>
      </c>
      <c r="C508" s="191" t="s">
        <v>111</v>
      </c>
      <c r="D508" s="170"/>
      <c r="E508" s="171"/>
      <c r="F508" s="172"/>
      <c r="G508" s="172">
        <f>SUMIF(AG509:AG517,"&lt;&gt;NOR",G509:G517)</f>
        <v>0</v>
      </c>
      <c r="H508" s="172"/>
      <c r="I508" s="172">
        <f>SUM(I509:I517)</f>
        <v>0</v>
      </c>
      <c r="J508" s="172"/>
      <c r="K508" s="172">
        <f>SUM(K509:K517)</f>
        <v>0</v>
      </c>
      <c r="L508" s="172"/>
      <c r="M508" s="172">
        <f>SUM(M509:M517)</f>
        <v>0</v>
      </c>
      <c r="N508" s="171"/>
      <c r="O508" s="171">
        <f>SUM(O509:O517)</f>
        <v>0</v>
      </c>
      <c r="P508" s="171"/>
      <c r="Q508" s="171">
        <f>SUM(Q509:Q517)</f>
        <v>0</v>
      </c>
      <c r="R508" s="172"/>
      <c r="S508" s="172"/>
      <c r="T508" s="173"/>
      <c r="U508" s="167"/>
      <c r="V508" s="167">
        <f>SUM(V509:V517)</f>
        <v>333.43</v>
      </c>
      <c r="W508" s="167"/>
      <c r="X508" s="167"/>
      <c r="Y508" s="167"/>
      <c r="AG508" t="s">
        <v>143</v>
      </c>
    </row>
    <row r="509" spans="1:60" ht="22.5" outlineLevel="1" x14ac:dyDescent="0.2">
      <c r="A509" s="175">
        <v>106</v>
      </c>
      <c r="B509" s="176" t="s">
        <v>654</v>
      </c>
      <c r="C509" s="192" t="s">
        <v>655</v>
      </c>
      <c r="D509" s="177" t="s">
        <v>499</v>
      </c>
      <c r="E509" s="178">
        <v>82.974950000000007</v>
      </c>
      <c r="F509" s="179"/>
      <c r="G509" s="180">
        <f>ROUND(E509*F509,2)</f>
        <v>0</v>
      </c>
      <c r="H509" s="179"/>
      <c r="I509" s="180">
        <f>ROUND(E509*H509,2)</f>
        <v>0</v>
      </c>
      <c r="J509" s="179"/>
      <c r="K509" s="180">
        <f>ROUND(E509*J509,2)</f>
        <v>0</v>
      </c>
      <c r="L509" s="180">
        <v>15</v>
      </c>
      <c r="M509" s="180">
        <f>G509*(1+L509/100)</f>
        <v>0</v>
      </c>
      <c r="N509" s="178">
        <v>0</v>
      </c>
      <c r="O509" s="178">
        <f>ROUND(E509*N509,2)</f>
        <v>0</v>
      </c>
      <c r="P509" s="178">
        <v>0</v>
      </c>
      <c r="Q509" s="178">
        <f>ROUND(E509*P509,2)</f>
        <v>0</v>
      </c>
      <c r="R509" s="180" t="s">
        <v>656</v>
      </c>
      <c r="S509" s="180" t="s">
        <v>148</v>
      </c>
      <c r="T509" s="181" t="s">
        <v>149</v>
      </c>
      <c r="U509" s="159">
        <v>0.27700000000000002</v>
      </c>
      <c r="V509" s="159">
        <f>ROUND(E509*U509,2)</f>
        <v>22.98</v>
      </c>
      <c r="W509" s="159"/>
      <c r="X509" s="159" t="s">
        <v>657</v>
      </c>
      <c r="Y509" s="159" t="s">
        <v>151</v>
      </c>
      <c r="Z509" s="148"/>
      <c r="AA509" s="148"/>
      <c r="AB509" s="148"/>
      <c r="AC509" s="148"/>
      <c r="AD509" s="148"/>
      <c r="AE509" s="148"/>
      <c r="AF509" s="148"/>
      <c r="AG509" s="148" t="s">
        <v>658</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
      <c r="A510" s="155"/>
      <c r="B510" s="156"/>
      <c r="C510" s="258" t="s">
        <v>659</v>
      </c>
      <c r="D510" s="259"/>
      <c r="E510" s="259"/>
      <c r="F510" s="259"/>
      <c r="G510" s="2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154</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ht="22.5" outlineLevel="1" x14ac:dyDescent="0.2">
      <c r="A511" s="183">
        <v>107</v>
      </c>
      <c r="B511" s="184" t="s">
        <v>660</v>
      </c>
      <c r="C511" s="196" t="s">
        <v>661</v>
      </c>
      <c r="D511" s="185" t="s">
        <v>499</v>
      </c>
      <c r="E511" s="186">
        <v>82.974950000000007</v>
      </c>
      <c r="F511" s="187"/>
      <c r="G511" s="188">
        <f t="shared" ref="G511:G517" si="0">ROUND(E511*F511,2)</f>
        <v>0</v>
      </c>
      <c r="H511" s="187"/>
      <c r="I511" s="188">
        <f t="shared" ref="I511:I517" si="1">ROUND(E511*H511,2)</f>
        <v>0</v>
      </c>
      <c r="J511" s="187"/>
      <c r="K511" s="188">
        <f t="shared" ref="K511:K517" si="2">ROUND(E511*J511,2)</f>
        <v>0</v>
      </c>
      <c r="L511" s="188">
        <v>15</v>
      </c>
      <c r="M511" s="188">
        <f t="shared" ref="M511:M517" si="3">G511*(1+L511/100)</f>
        <v>0</v>
      </c>
      <c r="N511" s="186">
        <v>0</v>
      </c>
      <c r="O511" s="186">
        <f t="shared" ref="O511:O517" si="4">ROUND(E511*N511,2)</f>
        <v>0</v>
      </c>
      <c r="P511" s="186">
        <v>0</v>
      </c>
      <c r="Q511" s="186">
        <f t="shared" ref="Q511:Q517" si="5">ROUND(E511*P511,2)</f>
        <v>0</v>
      </c>
      <c r="R511" s="188" t="s">
        <v>431</v>
      </c>
      <c r="S511" s="188" t="s">
        <v>148</v>
      </c>
      <c r="T511" s="189" t="s">
        <v>149</v>
      </c>
      <c r="U511" s="159">
        <v>0.93300000000000005</v>
      </c>
      <c r="V511" s="159">
        <f t="shared" ref="V511:V517" si="6">ROUND(E511*U511,2)</f>
        <v>77.42</v>
      </c>
      <c r="W511" s="159"/>
      <c r="X511" s="159" t="s">
        <v>657</v>
      </c>
      <c r="Y511" s="159" t="s">
        <v>151</v>
      </c>
      <c r="Z511" s="148"/>
      <c r="AA511" s="148"/>
      <c r="AB511" s="148"/>
      <c r="AC511" s="148"/>
      <c r="AD511" s="148"/>
      <c r="AE511" s="148"/>
      <c r="AF511" s="148"/>
      <c r="AG511" s="148" t="s">
        <v>658</v>
      </c>
      <c r="AH511" s="148"/>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1" x14ac:dyDescent="0.2">
      <c r="A512" s="183">
        <v>108</v>
      </c>
      <c r="B512" s="184" t="s">
        <v>662</v>
      </c>
      <c r="C512" s="196" t="s">
        <v>663</v>
      </c>
      <c r="D512" s="185" t="s">
        <v>499</v>
      </c>
      <c r="E512" s="186">
        <v>41.487479999999998</v>
      </c>
      <c r="F512" s="187"/>
      <c r="G512" s="188">
        <f t="shared" si="0"/>
        <v>0</v>
      </c>
      <c r="H512" s="187"/>
      <c r="I512" s="188">
        <f t="shared" si="1"/>
        <v>0</v>
      </c>
      <c r="J512" s="187"/>
      <c r="K512" s="188">
        <f t="shared" si="2"/>
        <v>0</v>
      </c>
      <c r="L512" s="188">
        <v>15</v>
      </c>
      <c r="M512" s="188">
        <f t="shared" si="3"/>
        <v>0</v>
      </c>
      <c r="N512" s="186">
        <v>0</v>
      </c>
      <c r="O512" s="186">
        <f t="shared" si="4"/>
        <v>0</v>
      </c>
      <c r="P512" s="186">
        <v>0</v>
      </c>
      <c r="Q512" s="186">
        <f t="shared" si="5"/>
        <v>0</v>
      </c>
      <c r="R512" s="188" t="s">
        <v>431</v>
      </c>
      <c r="S512" s="188" t="s">
        <v>148</v>
      </c>
      <c r="T512" s="189" t="s">
        <v>149</v>
      </c>
      <c r="U512" s="159">
        <v>0.65300000000000002</v>
      </c>
      <c r="V512" s="159">
        <f t="shared" si="6"/>
        <v>27.09</v>
      </c>
      <c r="W512" s="159"/>
      <c r="X512" s="159" t="s">
        <v>657</v>
      </c>
      <c r="Y512" s="159" t="s">
        <v>151</v>
      </c>
      <c r="Z512" s="148"/>
      <c r="AA512" s="148"/>
      <c r="AB512" s="148"/>
      <c r="AC512" s="148"/>
      <c r="AD512" s="148"/>
      <c r="AE512" s="148"/>
      <c r="AF512" s="148"/>
      <c r="AG512" s="148" t="s">
        <v>658</v>
      </c>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1" x14ac:dyDescent="0.2">
      <c r="A513" s="183">
        <v>109</v>
      </c>
      <c r="B513" s="184" t="s">
        <v>664</v>
      </c>
      <c r="C513" s="196" t="s">
        <v>665</v>
      </c>
      <c r="D513" s="185" t="s">
        <v>499</v>
      </c>
      <c r="E513" s="186">
        <v>82.974950000000007</v>
      </c>
      <c r="F513" s="187"/>
      <c r="G513" s="188">
        <f t="shared" si="0"/>
        <v>0</v>
      </c>
      <c r="H513" s="187"/>
      <c r="I513" s="188">
        <f t="shared" si="1"/>
        <v>0</v>
      </c>
      <c r="J513" s="187"/>
      <c r="K513" s="188">
        <f t="shared" si="2"/>
        <v>0</v>
      </c>
      <c r="L513" s="188">
        <v>15</v>
      </c>
      <c r="M513" s="188">
        <f t="shared" si="3"/>
        <v>0</v>
      </c>
      <c r="N513" s="186">
        <v>0</v>
      </c>
      <c r="O513" s="186">
        <f t="shared" si="4"/>
        <v>0</v>
      </c>
      <c r="P513" s="186">
        <v>0</v>
      </c>
      <c r="Q513" s="186">
        <f t="shared" si="5"/>
        <v>0</v>
      </c>
      <c r="R513" s="188" t="s">
        <v>431</v>
      </c>
      <c r="S513" s="188" t="s">
        <v>148</v>
      </c>
      <c r="T513" s="189" t="s">
        <v>149</v>
      </c>
      <c r="U513" s="159">
        <v>0.49</v>
      </c>
      <c r="V513" s="159">
        <f t="shared" si="6"/>
        <v>40.659999999999997</v>
      </c>
      <c r="W513" s="159"/>
      <c r="X513" s="159" t="s">
        <v>657</v>
      </c>
      <c r="Y513" s="159" t="s">
        <v>151</v>
      </c>
      <c r="Z513" s="148"/>
      <c r="AA513" s="148"/>
      <c r="AB513" s="148"/>
      <c r="AC513" s="148"/>
      <c r="AD513" s="148"/>
      <c r="AE513" s="148"/>
      <c r="AF513" s="148"/>
      <c r="AG513" s="148" t="s">
        <v>658</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1" x14ac:dyDescent="0.2">
      <c r="A514" s="183">
        <v>110</v>
      </c>
      <c r="B514" s="184" t="s">
        <v>666</v>
      </c>
      <c r="C514" s="196" t="s">
        <v>667</v>
      </c>
      <c r="D514" s="185" t="s">
        <v>499</v>
      </c>
      <c r="E514" s="186">
        <v>248.92484999999999</v>
      </c>
      <c r="F514" s="187"/>
      <c r="G514" s="188">
        <f t="shared" si="0"/>
        <v>0</v>
      </c>
      <c r="H514" s="187"/>
      <c r="I514" s="188">
        <f t="shared" si="1"/>
        <v>0</v>
      </c>
      <c r="J514" s="187"/>
      <c r="K514" s="188">
        <f t="shared" si="2"/>
        <v>0</v>
      </c>
      <c r="L514" s="188">
        <v>15</v>
      </c>
      <c r="M514" s="188">
        <f t="shared" si="3"/>
        <v>0</v>
      </c>
      <c r="N514" s="186">
        <v>0</v>
      </c>
      <c r="O514" s="186">
        <f t="shared" si="4"/>
        <v>0</v>
      </c>
      <c r="P514" s="186">
        <v>0</v>
      </c>
      <c r="Q514" s="186">
        <f t="shared" si="5"/>
        <v>0</v>
      </c>
      <c r="R514" s="188" t="s">
        <v>431</v>
      </c>
      <c r="S514" s="188" t="s">
        <v>148</v>
      </c>
      <c r="T514" s="189" t="s">
        <v>149</v>
      </c>
      <c r="U514" s="159">
        <v>0</v>
      </c>
      <c r="V514" s="159">
        <f t="shared" si="6"/>
        <v>0</v>
      </c>
      <c r="W514" s="159"/>
      <c r="X514" s="159" t="s">
        <v>657</v>
      </c>
      <c r="Y514" s="159" t="s">
        <v>151</v>
      </c>
      <c r="Z514" s="148"/>
      <c r="AA514" s="148"/>
      <c r="AB514" s="148"/>
      <c r="AC514" s="148"/>
      <c r="AD514" s="148"/>
      <c r="AE514" s="148"/>
      <c r="AF514" s="148"/>
      <c r="AG514" s="148" t="s">
        <v>658</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83">
        <v>111</v>
      </c>
      <c r="B515" s="184" t="s">
        <v>668</v>
      </c>
      <c r="C515" s="196" t="s">
        <v>669</v>
      </c>
      <c r="D515" s="185" t="s">
        <v>499</v>
      </c>
      <c r="E515" s="186">
        <v>82.974950000000007</v>
      </c>
      <c r="F515" s="187"/>
      <c r="G515" s="188">
        <f t="shared" si="0"/>
        <v>0</v>
      </c>
      <c r="H515" s="187"/>
      <c r="I515" s="188">
        <f t="shared" si="1"/>
        <v>0</v>
      </c>
      <c r="J515" s="187"/>
      <c r="K515" s="188">
        <f t="shared" si="2"/>
        <v>0</v>
      </c>
      <c r="L515" s="188">
        <v>15</v>
      </c>
      <c r="M515" s="188">
        <f t="shared" si="3"/>
        <v>0</v>
      </c>
      <c r="N515" s="186">
        <v>0</v>
      </c>
      <c r="O515" s="186">
        <f t="shared" si="4"/>
        <v>0</v>
      </c>
      <c r="P515" s="186">
        <v>0</v>
      </c>
      <c r="Q515" s="186">
        <f t="shared" si="5"/>
        <v>0</v>
      </c>
      <c r="R515" s="188" t="s">
        <v>431</v>
      </c>
      <c r="S515" s="188" t="s">
        <v>148</v>
      </c>
      <c r="T515" s="189" t="s">
        <v>149</v>
      </c>
      <c r="U515" s="159">
        <v>0.94199999999999995</v>
      </c>
      <c r="V515" s="159">
        <f t="shared" si="6"/>
        <v>78.16</v>
      </c>
      <c r="W515" s="159"/>
      <c r="X515" s="159" t="s">
        <v>657</v>
      </c>
      <c r="Y515" s="159" t="s">
        <v>151</v>
      </c>
      <c r="Z515" s="148"/>
      <c r="AA515" s="148"/>
      <c r="AB515" s="148"/>
      <c r="AC515" s="148"/>
      <c r="AD515" s="148"/>
      <c r="AE515" s="148"/>
      <c r="AF515" s="148"/>
      <c r="AG515" s="148" t="s">
        <v>658</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22.5" outlineLevel="1" x14ac:dyDescent="0.2">
      <c r="A516" s="183">
        <v>112</v>
      </c>
      <c r="B516" s="184" t="s">
        <v>670</v>
      </c>
      <c r="C516" s="196" t="s">
        <v>671</v>
      </c>
      <c r="D516" s="185" t="s">
        <v>499</v>
      </c>
      <c r="E516" s="186">
        <v>829.74950000000001</v>
      </c>
      <c r="F516" s="187"/>
      <c r="G516" s="188">
        <f t="shared" si="0"/>
        <v>0</v>
      </c>
      <c r="H516" s="187"/>
      <c r="I516" s="188">
        <f t="shared" si="1"/>
        <v>0</v>
      </c>
      <c r="J516" s="187"/>
      <c r="K516" s="188">
        <f t="shared" si="2"/>
        <v>0</v>
      </c>
      <c r="L516" s="188">
        <v>15</v>
      </c>
      <c r="M516" s="188">
        <f t="shared" si="3"/>
        <v>0</v>
      </c>
      <c r="N516" s="186">
        <v>0</v>
      </c>
      <c r="O516" s="186">
        <f t="shared" si="4"/>
        <v>0</v>
      </c>
      <c r="P516" s="186">
        <v>0</v>
      </c>
      <c r="Q516" s="186">
        <f t="shared" si="5"/>
        <v>0</v>
      </c>
      <c r="R516" s="188" t="s">
        <v>431</v>
      </c>
      <c r="S516" s="188" t="s">
        <v>148</v>
      </c>
      <c r="T516" s="189" t="s">
        <v>149</v>
      </c>
      <c r="U516" s="159">
        <v>0.105</v>
      </c>
      <c r="V516" s="159">
        <f t="shared" si="6"/>
        <v>87.12</v>
      </c>
      <c r="W516" s="159"/>
      <c r="X516" s="159" t="s">
        <v>657</v>
      </c>
      <c r="Y516" s="159" t="s">
        <v>151</v>
      </c>
      <c r="Z516" s="148"/>
      <c r="AA516" s="148"/>
      <c r="AB516" s="148"/>
      <c r="AC516" s="148"/>
      <c r="AD516" s="148"/>
      <c r="AE516" s="148"/>
      <c r="AF516" s="148"/>
      <c r="AG516" s="148" t="s">
        <v>658</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1" x14ac:dyDescent="0.2">
      <c r="A517" s="183">
        <v>113</v>
      </c>
      <c r="B517" s="184" t="s">
        <v>672</v>
      </c>
      <c r="C517" s="196" t="s">
        <v>673</v>
      </c>
      <c r="D517" s="185" t="s">
        <v>499</v>
      </c>
      <c r="E517" s="186">
        <v>82.974950000000007</v>
      </c>
      <c r="F517" s="187"/>
      <c r="G517" s="188">
        <f t="shared" si="0"/>
        <v>0</v>
      </c>
      <c r="H517" s="187"/>
      <c r="I517" s="188">
        <f t="shared" si="1"/>
        <v>0</v>
      </c>
      <c r="J517" s="187"/>
      <c r="K517" s="188">
        <f t="shared" si="2"/>
        <v>0</v>
      </c>
      <c r="L517" s="188">
        <v>15</v>
      </c>
      <c r="M517" s="188">
        <f t="shared" si="3"/>
        <v>0</v>
      </c>
      <c r="N517" s="186">
        <v>0</v>
      </c>
      <c r="O517" s="186">
        <f t="shared" si="4"/>
        <v>0</v>
      </c>
      <c r="P517" s="186">
        <v>0</v>
      </c>
      <c r="Q517" s="186">
        <f t="shared" si="5"/>
        <v>0</v>
      </c>
      <c r="R517" s="188" t="s">
        <v>431</v>
      </c>
      <c r="S517" s="188" t="s">
        <v>148</v>
      </c>
      <c r="T517" s="189" t="s">
        <v>149</v>
      </c>
      <c r="U517" s="159">
        <v>0</v>
      </c>
      <c r="V517" s="159">
        <f t="shared" si="6"/>
        <v>0</v>
      </c>
      <c r="W517" s="159"/>
      <c r="X517" s="159" t="s">
        <v>657</v>
      </c>
      <c r="Y517" s="159" t="s">
        <v>151</v>
      </c>
      <c r="Z517" s="148"/>
      <c r="AA517" s="148"/>
      <c r="AB517" s="148"/>
      <c r="AC517" s="148"/>
      <c r="AD517" s="148"/>
      <c r="AE517" s="148"/>
      <c r="AF517" s="148"/>
      <c r="AG517" s="148" t="s">
        <v>658</v>
      </c>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x14ac:dyDescent="0.2">
      <c r="A518" s="168" t="s">
        <v>142</v>
      </c>
      <c r="B518" s="169" t="s">
        <v>113</v>
      </c>
      <c r="C518" s="191" t="s">
        <v>28</v>
      </c>
      <c r="D518" s="170"/>
      <c r="E518" s="171"/>
      <c r="F518" s="172"/>
      <c r="G518" s="172">
        <f>SUMIF(AG519:AG547,"&lt;&gt;NOR",G519:G547)</f>
        <v>0</v>
      </c>
      <c r="H518" s="172"/>
      <c r="I518" s="172">
        <f>SUM(I519:I547)</f>
        <v>0</v>
      </c>
      <c r="J518" s="172"/>
      <c r="K518" s="172">
        <f>SUM(K519:K547)</f>
        <v>0</v>
      </c>
      <c r="L518" s="172"/>
      <c r="M518" s="172">
        <f>SUM(M519:M547)</f>
        <v>0</v>
      </c>
      <c r="N518" s="171"/>
      <c r="O518" s="171">
        <f>SUM(O519:O547)</f>
        <v>0</v>
      </c>
      <c r="P518" s="171"/>
      <c r="Q518" s="171">
        <f>SUM(Q519:Q547)</f>
        <v>0</v>
      </c>
      <c r="R518" s="172"/>
      <c r="S518" s="172"/>
      <c r="T518" s="173"/>
      <c r="U518" s="167"/>
      <c r="V518" s="167">
        <f>SUM(V519:V547)</f>
        <v>0</v>
      </c>
      <c r="W518" s="167"/>
      <c r="X518" s="167"/>
      <c r="Y518" s="167"/>
      <c r="AG518" t="s">
        <v>143</v>
      </c>
    </row>
    <row r="519" spans="1:60" outlineLevel="1" x14ac:dyDescent="0.2">
      <c r="A519" s="175">
        <v>114</v>
      </c>
      <c r="B519" s="176" t="s">
        <v>674</v>
      </c>
      <c r="C519" s="192" t="s">
        <v>675</v>
      </c>
      <c r="D519" s="177" t="s">
        <v>676</v>
      </c>
      <c r="E519" s="178">
        <v>1</v>
      </c>
      <c r="F519" s="179"/>
      <c r="G519" s="180">
        <f>ROUND(E519*F519,2)</f>
        <v>0</v>
      </c>
      <c r="H519" s="179"/>
      <c r="I519" s="180">
        <f>ROUND(E519*H519,2)</f>
        <v>0</v>
      </c>
      <c r="J519" s="179"/>
      <c r="K519" s="180">
        <f>ROUND(E519*J519,2)</f>
        <v>0</v>
      </c>
      <c r="L519" s="180">
        <v>15</v>
      </c>
      <c r="M519" s="180">
        <f>G519*(1+L519/100)</f>
        <v>0</v>
      </c>
      <c r="N519" s="178">
        <v>0</v>
      </c>
      <c r="O519" s="178">
        <f>ROUND(E519*N519,2)</f>
        <v>0</v>
      </c>
      <c r="P519" s="178">
        <v>0</v>
      </c>
      <c r="Q519" s="178">
        <f>ROUND(E519*P519,2)</f>
        <v>0</v>
      </c>
      <c r="R519" s="180"/>
      <c r="S519" s="180" t="s">
        <v>148</v>
      </c>
      <c r="T519" s="181" t="s">
        <v>315</v>
      </c>
      <c r="U519" s="159">
        <v>0</v>
      </c>
      <c r="V519" s="159">
        <f>ROUND(E519*U519,2)</f>
        <v>0</v>
      </c>
      <c r="W519" s="159"/>
      <c r="X519" s="159" t="s">
        <v>677</v>
      </c>
      <c r="Y519" s="159" t="s">
        <v>151</v>
      </c>
      <c r="Z519" s="148"/>
      <c r="AA519" s="148"/>
      <c r="AB519" s="148"/>
      <c r="AC519" s="148"/>
      <c r="AD519" s="148"/>
      <c r="AE519" s="148"/>
      <c r="AF519" s="148"/>
      <c r="AG519" s="148" t="s">
        <v>678</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267" t="s">
        <v>679</v>
      </c>
      <c r="D520" s="268"/>
      <c r="E520" s="268"/>
      <c r="F520" s="268"/>
      <c r="G520" s="268"/>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201</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1" x14ac:dyDescent="0.2">
      <c r="A521" s="175">
        <v>115</v>
      </c>
      <c r="B521" s="176" t="s">
        <v>680</v>
      </c>
      <c r="C521" s="192" t="s">
        <v>681</v>
      </c>
      <c r="D521" s="177" t="s">
        <v>676</v>
      </c>
      <c r="E521" s="178">
        <v>1</v>
      </c>
      <c r="F521" s="179"/>
      <c r="G521" s="180">
        <f>ROUND(E521*F521,2)</f>
        <v>0</v>
      </c>
      <c r="H521" s="179"/>
      <c r="I521" s="180">
        <f>ROUND(E521*H521,2)</f>
        <v>0</v>
      </c>
      <c r="J521" s="179"/>
      <c r="K521" s="180">
        <f>ROUND(E521*J521,2)</f>
        <v>0</v>
      </c>
      <c r="L521" s="180">
        <v>15</v>
      </c>
      <c r="M521" s="180">
        <f>G521*(1+L521/100)</f>
        <v>0</v>
      </c>
      <c r="N521" s="178">
        <v>0</v>
      </c>
      <c r="O521" s="178">
        <f>ROUND(E521*N521,2)</f>
        <v>0</v>
      </c>
      <c r="P521" s="178">
        <v>0</v>
      </c>
      <c r="Q521" s="178">
        <f>ROUND(E521*P521,2)</f>
        <v>0</v>
      </c>
      <c r="R521" s="180"/>
      <c r="S521" s="180" t="s">
        <v>148</v>
      </c>
      <c r="T521" s="181" t="s">
        <v>315</v>
      </c>
      <c r="U521" s="159">
        <v>0</v>
      </c>
      <c r="V521" s="159">
        <f>ROUND(E521*U521,2)</f>
        <v>0</v>
      </c>
      <c r="W521" s="159"/>
      <c r="X521" s="159" t="s">
        <v>677</v>
      </c>
      <c r="Y521" s="159" t="s">
        <v>151</v>
      </c>
      <c r="Z521" s="148"/>
      <c r="AA521" s="148"/>
      <c r="AB521" s="148"/>
      <c r="AC521" s="148"/>
      <c r="AD521" s="148"/>
      <c r="AE521" s="148"/>
      <c r="AF521" s="148"/>
      <c r="AG521" s="148" t="s">
        <v>678</v>
      </c>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2" x14ac:dyDescent="0.2">
      <c r="A522" s="155"/>
      <c r="B522" s="156"/>
      <c r="C522" s="267" t="s">
        <v>682</v>
      </c>
      <c r="D522" s="268"/>
      <c r="E522" s="268"/>
      <c r="F522" s="268"/>
      <c r="G522" s="268"/>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201</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269" t="s">
        <v>683</v>
      </c>
      <c r="D523" s="270"/>
      <c r="E523" s="270"/>
      <c r="F523" s="270"/>
      <c r="G523" s="270"/>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201</v>
      </c>
      <c r="AH523" s="148"/>
      <c r="AI523" s="148"/>
      <c r="AJ523" s="148"/>
      <c r="AK523" s="148"/>
      <c r="AL523" s="148"/>
      <c r="AM523" s="148"/>
      <c r="AN523" s="148"/>
      <c r="AO523" s="148"/>
      <c r="AP523" s="148"/>
      <c r="AQ523" s="148"/>
      <c r="AR523" s="148"/>
      <c r="AS523" s="148"/>
      <c r="AT523" s="148"/>
      <c r="AU523" s="148"/>
      <c r="AV523" s="148"/>
      <c r="AW523" s="148"/>
      <c r="AX523" s="148"/>
      <c r="AY523" s="148"/>
      <c r="AZ523" s="148"/>
      <c r="BA523" s="182" t="str">
        <f>C523</f>
        <v>- předání zaměření objednateli ve třech písemných vyhotoveních a digitálně v jednom vyhotovení na CD ve formátu pdf</v>
      </c>
      <c r="BB523" s="148"/>
      <c r="BC523" s="148"/>
      <c r="BD523" s="148"/>
      <c r="BE523" s="148"/>
      <c r="BF523" s="148"/>
      <c r="BG523" s="148"/>
      <c r="BH523" s="148"/>
    </row>
    <row r="524" spans="1:60" outlineLevel="1" x14ac:dyDescent="0.2">
      <c r="A524" s="175">
        <v>116</v>
      </c>
      <c r="B524" s="176" t="s">
        <v>684</v>
      </c>
      <c r="C524" s="192" t="s">
        <v>685</v>
      </c>
      <c r="D524" s="177" t="s">
        <v>676</v>
      </c>
      <c r="E524" s="178">
        <v>1</v>
      </c>
      <c r="F524" s="179"/>
      <c r="G524" s="180">
        <f>ROUND(E524*F524,2)</f>
        <v>0</v>
      </c>
      <c r="H524" s="179"/>
      <c r="I524" s="180">
        <f>ROUND(E524*H524,2)</f>
        <v>0</v>
      </c>
      <c r="J524" s="179"/>
      <c r="K524" s="180">
        <f>ROUND(E524*J524,2)</f>
        <v>0</v>
      </c>
      <c r="L524" s="180">
        <v>15</v>
      </c>
      <c r="M524" s="180">
        <f>G524*(1+L524/100)</f>
        <v>0</v>
      </c>
      <c r="N524" s="178">
        <v>0</v>
      </c>
      <c r="O524" s="178">
        <f>ROUND(E524*N524,2)</f>
        <v>0</v>
      </c>
      <c r="P524" s="178">
        <v>0</v>
      </c>
      <c r="Q524" s="178">
        <f>ROUND(E524*P524,2)</f>
        <v>0</v>
      </c>
      <c r="R524" s="180"/>
      <c r="S524" s="180" t="s">
        <v>148</v>
      </c>
      <c r="T524" s="181" t="s">
        <v>315</v>
      </c>
      <c r="U524" s="159">
        <v>0</v>
      </c>
      <c r="V524" s="159">
        <f>ROUND(E524*U524,2)</f>
        <v>0</v>
      </c>
      <c r="W524" s="159"/>
      <c r="X524" s="159" t="s">
        <v>677</v>
      </c>
      <c r="Y524" s="159" t="s">
        <v>151</v>
      </c>
      <c r="Z524" s="148"/>
      <c r="AA524" s="148"/>
      <c r="AB524" s="148"/>
      <c r="AC524" s="148"/>
      <c r="AD524" s="148"/>
      <c r="AE524" s="148"/>
      <c r="AF524" s="148"/>
      <c r="AG524" s="148" t="s">
        <v>678</v>
      </c>
      <c r="AH524" s="148"/>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2" x14ac:dyDescent="0.2">
      <c r="A525" s="155"/>
      <c r="B525" s="156"/>
      <c r="C525" s="267" t="s">
        <v>686</v>
      </c>
      <c r="D525" s="268"/>
      <c r="E525" s="268"/>
      <c r="F525" s="268"/>
      <c r="G525" s="268"/>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201</v>
      </c>
      <c r="AH525" s="148"/>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269" t="s">
        <v>687</v>
      </c>
      <c r="D526" s="270"/>
      <c r="E526" s="270"/>
      <c r="F526" s="270"/>
      <c r="G526" s="270"/>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201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
      <c r="A527" s="155"/>
      <c r="B527" s="156"/>
      <c r="C527" s="269" t="s">
        <v>688</v>
      </c>
      <c r="D527" s="270"/>
      <c r="E527" s="270"/>
      <c r="F527" s="270"/>
      <c r="G527" s="270"/>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201</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
      <c r="A528" s="155"/>
      <c r="B528" s="156"/>
      <c r="C528" s="269" t="s">
        <v>689</v>
      </c>
      <c r="D528" s="270"/>
      <c r="E528" s="270"/>
      <c r="F528" s="270"/>
      <c r="G528" s="270"/>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201</v>
      </c>
      <c r="AH528" s="148"/>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
      <c r="A529" s="155"/>
      <c r="B529" s="156"/>
      <c r="C529" s="269" t="s">
        <v>690</v>
      </c>
      <c r="D529" s="270"/>
      <c r="E529" s="270"/>
      <c r="F529" s="270"/>
      <c r="G529" s="270"/>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201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
      <c r="A530" s="155"/>
      <c r="B530" s="156"/>
      <c r="C530" s="269" t="s">
        <v>691</v>
      </c>
      <c r="D530" s="270"/>
      <c r="E530" s="270"/>
      <c r="F530" s="270"/>
      <c r="G530" s="270"/>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201</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
      <c r="A531" s="155"/>
      <c r="B531" s="156"/>
      <c r="C531" s="269" t="s">
        <v>692</v>
      </c>
      <c r="D531" s="270"/>
      <c r="E531" s="270"/>
      <c r="F531" s="270"/>
      <c r="G531" s="270"/>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201</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22.5" outlineLevel="3" x14ac:dyDescent="0.2">
      <c r="A532" s="155"/>
      <c r="B532" s="156"/>
      <c r="C532" s="269" t="s">
        <v>693</v>
      </c>
      <c r="D532" s="270"/>
      <c r="E532" s="270"/>
      <c r="F532" s="270"/>
      <c r="G532" s="270"/>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201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82" t="str">
        <f>C532</f>
        <v>- náklady na ztížené provádění stavebních prací v důsledku nepřerušeného dopravního provozu provozu v bezprosřední blízkosti staveniště (zajištění příjezdů pro pohotovostní vozidla)</v>
      </c>
      <c r="BB532" s="148"/>
      <c r="BC532" s="148"/>
      <c r="BD532" s="148"/>
      <c r="BE532" s="148"/>
      <c r="BF532" s="148"/>
      <c r="BG532" s="148"/>
      <c r="BH532" s="148"/>
    </row>
    <row r="533" spans="1:60" outlineLevel="3" x14ac:dyDescent="0.2">
      <c r="A533" s="155"/>
      <c r="B533" s="156"/>
      <c r="C533" s="269" t="s">
        <v>694</v>
      </c>
      <c r="D533" s="270"/>
      <c r="E533" s="270"/>
      <c r="F533" s="270"/>
      <c r="G533" s="270"/>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201</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269" t="s">
        <v>695</v>
      </c>
      <c r="D534" s="270"/>
      <c r="E534" s="270"/>
      <c r="F534" s="270"/>
      <c r="G534" s="270"/>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201</v>
      </c>
      <c r="AH534" s="148"/>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269" t="s">
        <v>696</v>
      </c>
      <c r="D535" s="270"/>
      <c r="E535" s="270"/>
      <c r="F535" s="270"/>
      <c r="G535" s="270"/>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201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269" t="s">
        <v>697</v>
      </c>
      <c r="D536" s="270"/>
      <c r="E536" s="270"/>
      <c r="F536" s="270"/>
      <c r="G536" s="270"/>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201</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269" t="s">
        <v>698</v>
      </c>
      <c r="D537" s="270"/>
      <c r="E537" s="270"/>
      <c r="F537" s="270"/>
      <c r="G537" s="270"/>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201</v>
      </c>
      <c r="AH537" s="148"/>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1" x14ac:dyDescent="0.2">
      <c r="A538" s="175">
        <v>117</v>
      </c>
      <c r="B538" s="176" t="s">
        <v>699</v>
      </c>
      <c r="C538" s="192" t="s">
        <v>700</v>
      </c>
      <c r="D538" s="177" t="s">
        <v>676</v>
      </c>
      <c r="E538" s="178">
        <v>1</v>
      </c>
      <c r="F538" s="179"/>
      <c r="G538" s="180">
        <f>ROUND(E538*F538,2)</f>
        <v>0</v>
      </c>
      <c r="H538" s="179"/>
      <c r="I538" s="180">
        <f>ROUND(E538*H538,2)</f>
        <v>0</v>
      </c>
      <c r="J538" s="179"/>
      <c r="K538" s="180">
        <f>ROUND(E538*J538,2)</f>
        <v>0</v>
      </c>
      <c r="L538" s="180">
        <v>15</v>
      </c>
      <c r="M538" s="180">
        <f>G538*(1+L538/100)</f>
        <v>0</v>
      </c>
      <c r="N538" s="178">
        <v>0</v>
      </c>
      <c r="O538" s="178">
        <f>ROUND(E538*N538,2)</f>
        <v>0</v>
      </c>
      <c r="P538" s="178">
        <v>0</v>
      </c>
      <c r="Q538" s="178">
        <f>ROUND(E538*P538,2)</f>
        <v>0</v>
      </c>
      <c r="R538" s="180"/>
      <c r="S538" s="180" t="s">
        <v>148</v>
      </c>
      <c r="T538" s="181" t="s">
        <v>315</v>
      </c>
      <c r="U538" s="159">
        <v>0</v>
      </c>
      <c r="V538" s="159">
        <f>ROUND(E538*U538,2)</f>
        <v>0</v>
      </c>
      <c r="W538" s="159"/>
      <c r="X538" s="159" t="s">
        <v>677</v>
      </c>
      <c r="Y538" s="159" t="s">
        <v>151</v>
      </c>
      <c r="Z538" s="148"/>
      <c r="AA538" s="148"/>
      <c r="AB538" s="148"/>
      <c r="AC538" s="148"/>
      <c r="AD538" s="148"/>
      <c r="AE538" s="148"/>
      <c r="AF538" s="148"/>
      <c r="AG538" s="148" t="s">
        <v>701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267" t="s">
        <v>702</v>
      </c>
      <c r="D539" s="268"/>
      <c r="E539" s="268"/>
      <c r="F539" s="268"/>
      <c r="G539" s="268"/>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201</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
      <c r="A540" s="155"/>
      <c r="B540" s="156"/>
      <c r="C540" s="269" t="s">
        <v>703</v>
      </c>
      <c r="D540" s="270"/>
      <c r="E540" s="270"/>
      <c r="F540" s="270"/>
      <c r="G540" s="270"/>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201</v>
      </c>
      <c r="AH540" s="148"/>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
      <c r="A541" s="155"/>
      <c r="B541" s="156"/>
      <c r="C541" s="269" t="s">
        <v>704</v>
      </c>
      <c r="D541" s="270"/>
      <c r="E541" s="270"/>
      <c r="F541" s="270"/>
      <c r="G541" s="270"/>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201</v>
      </c>
      <c r="AH541" s="148"/>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
      <c r="A542" s="155"/>
      <c r="B542" s="156"/>
      <c r="C542" s="269" t="s">
        <v>705</v>
      </c>
      <c r="D542" s="270"/>
      <c r="E542" s="270"/>
      <c r="F542" s="270"/>
      <c r="G542" s="270"/>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201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1" x14ac:dyDescent="0.2">
      <c r="A543" s="175">
        <v>118</v>
      </c>
      <c r="B543" s="176" t="s">
        <v>706</v>
      </c>
      <c r="C543" s="192" t="s">
        <v>707</v>
      </c>
      <c r="D543" s="177" t="s">
        <v>676</v>
      </c>
      <c r="E543" s="178">
        <v>1</v>
      </c>
      <c r="F543" s="179"/>
      <c r="G543" s="180">
        <f>ROUND(E543*F543,2)</f>
        <v>0</v>
      </c>
      <c r="H543" s="179"/>
      <c r="I543" s="180">
        <f>ROUND(E543*H543,2)</f>
        <v>0</v>
      </c>
      <c r="J543" s="179"/>
      <c r="K543" s="180">
        <f>ROUND(E543*J543,2)</f>
        <v>0</v>
      </c>
      <c r="L543" s="180">
        <v>15</v>
      </c>
      <c r="M543" s="180">
        <f>G543*(1+L543/100)</f>
        <v>0</v>
      </c>
      <c r="N543" s="178">
        <v>0</v>
      </c>
      <c r="O543" s="178">
        <f>ROUND(E543*N543,2)</f>
        <v>0</v>
      </c>
      <c r="P543" s="178">
        <v>0</v>
      </c>
      <c r="Q543" s="178">
        <f>ROUND(E543*P543,2)</f>
        <v>0</v>
      </c>
      <c r="R543" s="180"/>
      <c r="S543" s="180" t="s">
        <v>148</v>
      </c>
      <c r="T543" s="181" t="s">
        <v>315</v>
      </c>
      <c r="U543" s="159">
        <v>0</v>
      </c>
      <c r="V543" s="159">
        <f>ROUND(E543*U543,2)</f>
        <v>0</v>
      </c>
      <c r="W543" s="159"/>
      <c r="X543" s="159" t="s">
        <v>677</v>
      </c>
      <c r="Y543" s="159" t="s">
        <v>151</v>
      </c>
      <c r="Z543" s="148"/>
      <c r="AA543" s="148"/>
      <c r="AB543" s="148"/>
      <c r="AC543" s="148"/>
      <c r="AD543" s="148"/>
      <c r="AE543" s="148"/>
      <c r="AF543" s="148"/>
      <c r="AG543" s="148" t="s">
        <v>678</v>
      </c>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ht="22.5" outlineLevel="2" x14ac:dyDescent="0.2">
      <c r="A544" s="155"/>
      <c r="B544" s="156"/>
      <c r="C544" s="267" t="s">
        <v>708</v>
      </c>
      <c r="D544" s="268"/>
      <c r="E544" s="268"/>
      <c r="F544" s="268"/>
      <c r="G544" s="268"/>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201</v>
      </c>
      <c r="AH544" s="148"/>
      <c r="AI544" s="148"/>
      <c r="AJ544" s="148"/>
      <c r="AK544" s="148"/>
      <c r="AL544" s="148"/>
      <c r="AM544" s="148"/>
      <c r="AN544" s="148"/>
      <c r="AO544" s="148"/>
      <c r="AP544" s="148"/>
      <c r="AQ544" s="148"/>
      <c r="AR544" s="148"/>
      <c r="AS544" s="148"/>
      <c r="AT544" s="148"/>
      <c r="AU544" s="148"/>
      <c r="AV544" s="148"/>
      <c r="AW544" s="148"/>
      <c r="AX544" s="148"/>
      <c r="AY544" s="148"/>
      <c r="AZ544" s="148"/>
      <c r="BA544" s="182" t="str">
        <f>C544</f>
        <v>- náklady na provedení veškerých předepsaných zkoušek a revizí použitých materiálů a provedených konstrukcí nebo stavebních prací (statické zatěžovací zkoušky)</v>
      </c>
      <c r="BB544" s="148"/>
      <c r="BC544" s="148"/>
      <c r="BD544" s="148"/>
      <c r="BE544" s="148"/>
      <c r="BF544" s="148"/>
      <c r="BG544" s="148"/>
      <c r="BH544" s="148"/>
    </row>
    <row r="545" spans="1:60" outlineLevel="1" x14ac:dyDescent="0.2">
      <c r="A545" s="175">
        <v>119</v>
      </c>
      <c r="B545" s="176" t="s">
        <v>709</v>
      </c>
      <c r="C545" s="192" t="s">
        <v>710</v>
      </c>
      <c r="D545" s="177" t="s">
        <v>676</v>
      </c>
      <c r="E545" s="178">
        <v>1</v>
      </c>
      <c r="F545" s="179"/>
      <c r="G545" s="180">
        <f>ROUND(E545*F545,2)</f>
        <v>0</v>
      </c>
      <c r="H545" s="179"/>
      <c r="I545" s="180">
        <f>ROUND(E545*H545,2)</f>
        <v>0</v>
      </c>
      <c r="J545" s="179"/>
      <c r="K545" s="180">
        <f>ROUND(E545*J545,2)</f>
        <v>0</v>
      </c>
      <c r="L545" s="180">
        <v>15</v>
      </c>
      <c r="M545" s="180">
        <f>G545*(1+L545/100)</f>
        <v>0</v>
      </c>
      <c r="N545" s="178">
        <v>0</v>
      </c>
      <c r="O545" s="178">
        <f>ROUND(E545*N545,2)</f>
        <v>0</v>
      </c>
      <c r="P545" s="178">
        <v>0</v>
      </c>
      <c r="Q545" s="178">
        <f>ROUND(E545*P545,2)</f>
        <v>0</v>
      </c>
      <c r="R545" s="180"/>
      <c r="S545" s="180" t="s">
        <v>148</v>
      </c>
      <c r="T545" s="181" t="s">
        <v>315</v>
      </c>
      <c r="U545" s="159">
        <v>0</v>
      </c>
      <c r="V545" s="159">
        <f>ROUND(E545*U545,2)</f>
        <v>0</v>
      </c>
      <c r="W545" s="159"/>
      <c r="X545" s="159" t="s">
        <v>677</v>
      </c>
      <c r="Y545" s="159" t="s">
        <v>151</v>
      </c>
      <c r="Z545" s="148"/>
      <c r="AA545" s="148"/>
      <c r="AB545" s="148"/>
      <c r="AC545" s="148"/>
      <c r="AD545" s="148"/>
      <c r="AE545" s="148"/>
      <c r="AF545" s="148"/>
      <c r="AG545" s="148" t="s">
        <v>678</v>
      </c>
      <c r="AH545" s="148"/>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2" x14ac:dyDescent="0.2">
      <c r="A546" s="155"/>
      <c r="B546" s="156"/>
      <c r="C546" s="267" t="s">
        <v>711</v>
      </c>
      <c r="D546" s="268"/>
      <c r="E546" s="268"/>
      <c r="F546" s="268"/>
      <c r="G546" s="268"/>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201</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269" t="s">
        <v>712</v>
      </c>
      <c r="D547" s="270"/>
      <c r="E547" s="270"/>
      <c r="F547" s="270"/>
      <c r="G547" s="270"/>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201</v>
      </c>
      <c r="AH547" s="148"/>
      <c r="AI547" s="148"/>
      <c r="AJ547" s="148"/>
      <c r="AK547" s="148"/>
      <c r="AL547" s="148"/>
      <c r="AM547" s="148"/>
      <c r="AN547" s="148"/>
      <c r="AO547" s="148"/>
      <c r="AP547" s="148"/>
      <c r="AQ547" s="148"/>
      <c r="AR547" s="148"/>
      <c r="AS547" s="148"/>
      <c r="AT547" s="148"/>
      <c r="AU547" s="148"/>
      <c r="AV547" s="148"/>
      <c r="AW547" s="148"/>
      <c r="AX547" s="148"/>
      <c r="AY547" s="148"/>
      <c r="AZ547" s="148"/>
      <c r="BA547" s="182" t="str">
        <f>C547</f>
        <v>- předání dokumentace objednateli ve třech písemných vyhotovení a digitálně v jednom vyhotovení na CD ve formátu pdf</v>
      </c>
      <c r="BB547" s="148"/>
      <c r="BC547" s="148"/>
      <c r="BD547" s="148"/>
      <c r="BE547" s="148"/>
      <c r="BF547" s="148"/>
      <c r="BG547" s="148"/>
      <c r="BH547" s="148"/>
    </row>
    <row r="548" spans="1:60" x14ac:dyDescent="0.2">
      <c r="A548" s="3"/>
      <c r="B548" s="4"/>
      <c r="C548" s="198"/>
      <c r="D548" s="6"/>
      <c r="E548" s="3"/>
      <c r="F548" s="3"/>
      <c r="G548" s="3"/>
      <c r="H548" s="3"/>
      <c r="I548" s="3"/>
      <c r="J548" s="3"/>
      <c r="K548" s="3"/>
      <c r="L548" s="3"/>
      <c r="M548" s="3"/>
      <c r="N548" s="3"/>
      <c r="O548" s="3"/>
      <c r="P548" s="3"/>
      <c r="Q548" s="3"/>
      <c r="R548" s="3"/>
      <c r="S548" s="3"/>
      <c r="T548" s="3"/>
      <c r="U548" s="3"/>
      <c r="V548" s="3"/>
      <c r="W548" s="3"/>
      <c r="X548" s="3"/>
      <c r="Y548" s="3"/>
      <c r="AE548">
        <v>15</v>
      </c>
      <c r="AF548">
        <v>21</v>
      </c>
      <c r="AG548" t="s">
        <v>128</v>
      </c>
    </row>
    <row r="549" spans="1:60" x14ac:dyDescent="0.2">
      <c r="A549" s="151"/>
      <c r="B549" s="152" t="s">
        <v>29</v>
      </c>
      <c r="C549" s="199"/>
      <c r="D549" s="153"/>
      <c r="E549" s="154"/>
      <c r="F549" s="154"/>
      <c r="G549" s="174">
        <f>G8+G38+G42+G45+G64+G90+G240+G247+G257+G270+G272+G337+G340+G362+G373+G375+G403+G434+G445+G462+G475+G492+G505+G508+G518</f>
        <v>0</v>
      </c>
      <c r="H549" s="3"/>
      <c r="I549" s="3"/>
      <c r="J549" s="3"/>
      <c r="K549" s="3"/>
      <c r="L549" s="3"/>
      <c r="M549" s="3"/>
      <c r="N549" s="3"/>
      <c r="O549" s="3"/>
      <c r="P549" s="3"/>
      <c r="Q549" s="3"/>
      <c r="R549" s="3"/>
      <c r="S549" s="3"/>
      <c r="T549" s="3"/>
      <c r="U549" s="3"/>
      <c r="V549" s="3"/>
      <c r="W549" s="3"/>
      <c r="X549" s="3"/>
      <c r="Y549" s="3"/>
      <c r="AE549">
        <f>SUMIF(L7:L547,AE548,G7:G547)</f>
        <v>0</v>
      </c>
      <c r="AF549">
        <f>SUMIF(L7:L547,AF548,G7:G547)</f>
        <v>0</v>
      </c>
      <c r="AG549" t="s">
        <v>713</v>
      </c>
    </row>
    <row r="550" spans="1:60" x14ac:dyDescent="0.2">
      <c r="C550" s="200"/>
      <c r="D550" s="10"/>
      <c r="AG550" t="s">
        <v>714</v>
      </c>
    </row>
    <row r="551" spans="1:60" x14ac:dyDescent="0.2">
      <c r="D551" s="10"/>
    </row>
    <row r="552" spans="1:60" x14ac:dyDescent="0.2">
      <c r="D552" s="10"/>
    </row>
    <row r="553" spans="1:60" x14ac:dyDescent="0.2">
      <c r="D553" s="10"/>
    </row>
    <row r="554" spans="1:60" x14ac:dyDescent="0.2">
      <c r="D554" s="10"/>
    </row>
    <row r="555" spans="1:60" x14ac:dyDescent="0.2">
      <c r="D555" s="10"/>
    </row>
    <row r="556" spans="1:60" x14ac:dyDescent="0.2">
      <c r="D556" s="10"/>
    </row>
    <row r="557" spans="1:60" x14ac:dyDescent="0.2">
      <c r="D557" s="10"/>
    </row>
    <row r="558" spans="1:60" x14ac:dyDescent="0.2">
      <c r="D558" s="10"/>
    </row>
    <row r="559" spans="1:60" x14ac:dyDescent="0.2">
      <c r="D559" s="10"/>
    </row>
    <row r="560" spans="1:60"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CF04" sheet="1" formatRows="0"/>
  <mergeCells count="99">
    <mergeCell ref="C544:G544"/>
    <mergeCell ref="C546:G546"/>
    <mergeCell ref="C547:G547"/>
    <mergeCell ref="C536:G536"/>
    <mergeCell ref="C537:G537"/>
    <mergeCell ref="C539:G539"/>
    <mergeCell ref="C540:G540"/>
    <mergeCell ref="C541:G541"/>
    <mergeCell ref="C542:G542"/>
    <mergeCell ref="C535:G535"/>
    <mergeCell ref="C523:G523"/>
    <mergeCell ref="C525:G525"/>
    <mergeCell ref="C526:G526"/>
    <mergeCell ref="C527:G527"/>
    <mergeCell ref="C528:G528"/>
    <mergeCell ref="C529:G529"/>
    <mergeCell ref="C530:G530"/>
    <mergeCell ref="C531:G531"/>
    <mergeCell ref="C532:G532"/>
    <mergeCell ref="C533:G533"/>
    <mergeCell ref="C534:G534"/>
    <mergeCell ref="C522:G522"/>
    <mergeCell ref="C437:G437"/>
    <mergeCell ref="C438:G438"/>
    <mergeCell ref="C439:G439"/>
    <mergeCell ref="C444:G444"/>
    <mergeCell ref="C449:G449"/>
    <mergeCell ref="C450:G450"/>
    <mergeCell ref="C474:G474"/>
    <mergeCell ref="C483:G483"/>
    <mergeCell ref="C491:G491"/>
    <mergeCell ref="C510:G510"/>
    <mergeCell ref="C520:G520"/>
    <mergeCell ref="C436:G436"/>
    <mergeCell ref="C413:G413"/>
    <mergeCell ref="C414:G414"/>
    <mergeCell ref="C415:G415"/>
    <mergeCell ref="C416:G416"/>
    <mergeCell ref="C423:G423"/>
    <mergeCell ref="C424:G424"/>
    <mergeCell ref="C425:G425"/>
    <mergeCell ref="C426:G426"/>
    <mergeCell ref="C427:G427"/>
    <mergeCell ref="C428:G428"/>
    <mergeCell ref="C433:G433"/>
    <mergeCell ref="C412:G412"/>
    <mergeCell ref="C316:G316"/>
    <mergeCell ref="C321:G321"/>
    <mergeCell ref="C334:G334"/>
    <mergeCell ref="C339:G339"/>
    <mergeCell ref="C361:G361"/>
    <mergeCell ref="C372:G372"/>
    <mergeCell ref="C377:G377"/>
    <mergeCell ref="C383:G383"/>
    <mergeCell ref="C388:G388"/>
    <mergeCell ref="C402:G402"/>
    <mergeCell ref="C411:G411"/>
    <mergeCell ref="C313:G313"/>
    <mergeCell ref="C249:G249"/>
    <mergeCell ref="C252:G252"/>
    <mergeCell ref="C259:G259"/>
    <mergeCell ref="C263:G263"/>
    <mergeCell ref="C274:G274"/>
    <mergeCell ref="C285:G285"/>
    <mergeCell ref="C291:G291"/>
    <mergeCell ref="C298:G298"/>
    <mergeCell ref="C304:G304"/>
    <mergeCell ref="C307:G307"/>
    <mergeCell ref="C310:G310"/>
    <mergeCell ref="C242:G242"/>
    <mergeCell ref="C153:G153"/>
    <mergeCell ref="C157:G157"/>
    <mergeCell ref="C160:G160"/>
    <mergeCell ref="C166:G166"/>
    <mergeCell ref="C171:G171"/>
    <mergeCell ref="C194:G194"/>
    <mergeCell ref="C198:G198"/>
    <mergeCell ref="C204:G204"/>
    <mergeCell ref="C209:G209"/>
    <mergeCell ref="C214:G214"/>
    <mergeCell ref="C233:G233"/>
    <mergeCell ref="C134:G134"/>
    <mergeCell ref="C19:G19"/>
    <mergeCell ref="C27:G27"/>
    <mergeCell ref="C30:G30"/>
    <mergeCell ref="C47:G47"/>
    <mergeCell ref="C54:G54"/>
    <mergeCell ref="C58:G58"/>
    <mergeCell ref="C66:G66"/>
    <mergeCell ref="C80:G80"/>
    <mergeCell ref="C92:G92"/>
    <mergeCell ref="C96:G96"/>
    <mergeCell ref="C105:G105"/>
    <mergeCell ref="C14:G14"/>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48</vt:i4>
      </vt:variant>
    </vt:vector>
  </HeadingPairs>
  <TitlesOfParts>
    <vt:vector size="52" baseType="lpstr">
      <vt:lpstr>Pokyny pro vyplnění</vt:lpstr>
      <vt:lpstr>Stavba</vt:lpstr>
      <vt:lpstr>VzorPolozky</vt:lpstr>
      <vt:lpstr>01 2023058-001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2023058-001 Pol'!Názvy_tisku</vt:lpstr>
      <vt:lpstr>oadresa</vt:lpstr>
      <vt:lpstr>Stavba!Objednatel</vt:lpstr>
      <vt:lpstr>Stavba!Objekt</vt:lpstr>
      <vt:lpstr>'01 2023058-001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Lidumil</dc:creator>
  <cp:lastModifiedBy>Radka</cp:lastModifiedBy>
  <cp:lastPrinted>2019-03-19T12:27:02Z</cp:lastPrinted>
  <dcterms:created xsi:type="dcterms:W3CDTF">2009-04-08T07:15:50Z</dcterms:created>
  <dcterms:modified xsi:type="dcterms:W3CDTF">2024-04-23T19:18:59Z</dcterms:modified>
</cp:coreProperties>
</file>